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erich\Desktop\manuscript\manuscript version\revision\model output &amp; classification results\293 TCGA-THCA pathology reports (validation)\gemma\"/>
    </mc:Choice>
  </mc:AlternateContent>
  <xr:revisionPtr revIDLastSave="0" documentId="13_ncr:1_{49D3D35B-D938-46C4-A6B2-D422F9BD09CE}" xr6:coauthVersionLast="47" xr6:coauthVersionMax="47" xr10:uidLastSave="{00000000-0000-0000-0000-000000000000}"/>
  <bookViews>
    <workbookView xWindow="-98" yWindow="-98" windowWidth="21795" windowHeight="11625" tabRatio="494" xr2:uid="{00000000-000D-0000-FFFF-FFFF00000000}"/>
  </bookViews>
  <sheets>
    <sheet name="Classification result" sheetId="23" r:id="rId1"/>
    <sheet name="Model output" sheetId="24" r:id="rId2"/>
  </sheets>
  <definedNames>
    <definedName name="_xlnm._FilterDatabase" localSheetId="0" hidden="1">'Classification result'!$A$2:$AT$291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4" i="23" l="1"/>
  <c r="G5" i="23"/>
  <c r="G6" i="23"/>
  <c r="G7" i="23"/>
  <c r="G8" i="23"/>
  <c r="G9" i="23"/>
  <c r="G10" i="23"/>
  <c r="G11" i="23"/>
  <c r="G12" i="23"/>
  <c r="G13" i="23"/>
  <c r="G14" i="23"/>
  <c r="G15" i="23"/>
  <c r="G16" i="23"/>
  <c r="G17" i="23"/>
  <c r="G18" i="23"/>
  <c r="G19" i="23"/>
  <c r="G20" i="23"/>
  <c r="G21" i="23"/>
  <c r="G22" i="23"/>
  <c r="G23" i="23"/>
  <c r="G24" i="23"/>
  <c r="G25" i="23"/>
  <c r="G26" i="23"/>
  <c r="G27" i="23"/>
  <c r="G28" i="23"/>
  <c r="G29" i="23"/>
  <c r="G30" i="23"/>
  <c r="G31" i="23"/>
  <c r="G32" i="23"/>
  <c r="G33" i="23"/>
  <c r="G34" i="23"/>
  <c r="G35" i="23"/>
  <c r="G36" i="23"/>
  <c r="G37" i="23"/>
  <c r="G38" i="23"/>
  <c r="G39" i="23"/>
  <c r="G40" i="23"/>
  <c r="G41" i="23"/>
  <c r="G42" i="23"/>
  <c r="G43" i="23"/>
  <c r="G44" i="23"/>
  <c r="G45" i="23"/>
  <c r="G46" i="23"/>
  <c r="G47" i="23"/>
  <c r="G48" i="23"/>
  <c r="G49" i="23"/>
  <c r="G50" i="23"/>
  <c r="G51" i="23"/>
  <c r="G52" i="23"/>
  <c r="G53" i="23"/>
  <c r="G54" i="23"/>
  <c r="G55" i="23"/>
  <c r="G56" i="23"/>
  <c r="G57" i="23"/>
  <c r="G58" i="23"/>
  <c r="G59" i="23"/>
  <c r="G60" i="23"/>
  <c r="G61" i="23"/>
  <c r="G62" i="23"/>
  <c r="G63" i="23"/>
  <c r="G64" i="23"/>
  <c r="G65" i="23"/>
  <c r="G66" i="23"/>
  <c r="G67" i="23"/>
  <c r="G68" i="23"/>
  <c r="G69" i="23"/>
  <c r="G70" i="23"/>
  <c r="G71" i="23"/>
  <c r="G72" i="23"/>
  <c r="G73" i="23"/>
  <c r="G74" i="23"/>
  <c r="G75" i="23"/>
  <c r="G76" i="23"/>
  <c r="G77" i="23"/>
  <c r="G78" i="23"/>
  <c r="G79" i="23"/>
  <c r="G80" i="23"/>
  <c r="G81" i="23"/>
  <c r="G82" i="23"/>
  <c r="G83" i="23"/>
  <c r="G84" i="23"/>
  <c r="G85" i="23"/>
  <c r="G86" i="23"/>
  <c r="G87" i="23"/>
  <c r="G88" i="23"/>
  <c r="G89" i="23"/>
  <c r="G90" i="23"/>
  <c r="G91" i="23"/>
  <c r="G92" i="23"/>
  <c r="G93" i="23"/>
  <c r="G94" i="23"/>
  <c r="G95" i="23"/>
  <c r="G96" i="23"/>
  <c r="G97" i="23"/>
  <c r="G98" i="23"/>
  <c r="G99" i="23"/>
  <c r="G100" i="23"/>
  <c r="G101" i="23"/>
  <c r="G102" i="23"/>
  <c r="G103" i="23"/>
  <c r="G104" i="23"/>
  <c r="G105" i="23"/>
  <c r="G106" i="23"/>
  <c r="G107" i="23"/>
  <c r="G108" i="23"/>
  <c r="G109" i="23"/>
  <c r="G110" i="23"/>
  <c r="G111" i="23"/>
  <c r="G112" i="23"/>
  <c r="G113" i="23"/>
  <c r="G114" i="23"/>
  <c r="G115" i="23"/>
  <c r="G116" i="23"/>
  <c r="G117" i="23"/>
  <c r="G118" i="23"/>
  <c r="G119" i="23"/>
  <c r="G120" i="23"/>
  <c r="G121" i="23"/>
  <c r="G122" i="23"/>
  <c r="G123" i="23"/>
  <c r="G124" i="23"/>
  <c r="G125" i="23"/>
  <c r="G126" i="23"/>
  <c r="G127" i="23"/>
  <c r="G128" i="23"/>
  <c r="G129" i="23"/>
  <c r="G130" i="23"/>
  <c r="G131" i="23"/>
  <c r="G132" i="23"/>
  <c r="G133" i="23"/>
  <c r="G134" i="23"/>
  <c r="G135" i="23"/>
  <c r="G136" i="23"/>
  <c r="G137" i="23"/>
  <c r="G138" i="23"/>
  <c r="G139" i="23"/>
  <c r="G140" i="23"/>
  <c r="G141" i="23"/>
  <c r="G142" i="23"/>
  <c r="G143" i="23"/>
  <c r="G144" i="23"/>
  <c r="G145" i="23"/>
  <c r="G146" i="23"/>
  <c r="G147" i="23"/>
  <c r="G148" i="23"/>
  <c r="G149" i="23"/>
  <c r="G150" i="23"/>
  <c r="G151" i="23"/>
  <c r="G152" i="23"/>
  <c r="G153" i="23"/>
  <c r="G154" i="23"/>
  <c r="G155" i="23"/>
  <c r="G156" i="23"/>
  <c r="G157" i="23"/>
  <c r="G158" i="23"/>
  <c r="G159" i="23"/>
  <c r="G160" i="23"/>
  <c r="G161" i="23"/>
  <c r="G162" i="23"/>
  <c r="G163" i="23"/>
  <c r="G164" i="23"/>
  <c r="G165" i="23"/>
  <c r="G166" i="23"/>
  <c r="G167" i="23"/>
  <c r="G168" i="23"/>
  <c r="G169" i="23"/>
  <c r="G170" i="23"/>
  <c r="G171" i="23"/>
  <c r="G172" i="23"/>
  <c r="G173" i="23"/>
  <c r="G174" i="23"/>
  <c r="G175" i="23"/>
  <c r="G176" i="23"/>
  <c r="G177" i="23"/>
  <c r="G178" i="23"/>
  <c r="G179" i="23"/>
  <c r="G180" i="23"/>
  <c r="G181" i="23"/>
  <c r="G182" i="23"/>
  <c r="G183" i="23"/>
  <c r="G184" i="23"/>
  <c r="G185" i="23"/>
  <c r="G186" i="23"/>
  <c r="G187" i="23"/>
  <c r="G188" i="23"/>
  <c r="G189" i="23"/>
  <c r="G190" i="23"/>
  <c r="G191" i="23"/>
  <c r="G192" i="23"/>
  <c r="G193" i="23"/>
  <c r="G194" i="23"/>
  <c r="G195" i="23"/>
  <c r="G196" i="23"/>
  <c r="G197" i="23"/>
  <c r="G198" i="23"/>
  <c r="G199" i="23"/>
  <c r="G200" i="23"/>
  <c r="G201" i="23"/>
  <c r="G202" i="23"/>
  <c r="G203" i="23"/>
  <c r="G204" i="23"/>
  <c r="G205" i="23"/>
  <c r="G206" i="23"/>
  <c r="G207" i="23"/>
  <c r="G208" i="23"/>
  <c r="G209" i="23"/>
  <c r="G210" i="23"/>
  <c r="G211" i="23"/>
  <c r="G212" i="23"/>
  <c r="G213" i="23"/>
  <c r="G214" i="23"/>
  <c r="G215" i="23"/>
  <c r="G216" i="23"/>
  <c r="G217" i="23"/>
  <c r="G218" i="23"/>
  <c r="G219" i="23"/>
  <c r="G220" i="23"/>
  <c r="G221" i="23"/>
  <c r="G222" i="23"/>
  <c r="G223" i="23"/>
  <c r="G224" i="23"/>
  <c r="G225" i="23"/>
  <c r="G226" i="23"/>
  <c r="G227" i="23"/>
  <c r="G228" i="23"/>
  <c r="G229" i="23"/>
  <c r="G230" i="23"/>
  <c r="G231" i="23"/>
  <c r="G232" i="23"/>
  <c r="G233" i="23"/>
  <c r="G234" i="23"/>
  <c r="G235" i="23"/>
  <c r="G236" i="23"/>
  <c r="G237" i="23"/>
  <c r="G238" i="23"/>
  <c r="G239" i="23"/>
  <c r="G240" i="23"/>
  <c r="G241" i="23"/>
  <c r="G242" i="23"/>
  <c r="G243" i="23"/>
  <c r="G244" i="23"/>
  <c r="G245" i="23"/>
  <c r="G246" i="23"/>
  <c r="G247" i="23"/>
  <c r="G248" i="23"/>
  <c r="G249" i="23"/>
  <c r="G250" i="23"/>
  <c r="G251" i="23"/>
  <c r="G252" i="23"/>
  <c r="G253" i="23"/>
  <c r="G254" i="23"/>
  <c r="G255" i="23"/>
  <c r="G256" i="23"/>
  <c r="G257" i="23"/>
  <c r="G258" i="23"/>
  <c r="G259" i="23"/>
  <c r="G260" i="23"/>
  <c r="G261" i="23"/>
  <c r="G262" i="23"/>
  <c r="G263" i="23"/>
  <c r="G264" i="23"/>
  <c r="G265" i="23"/>
  <c r="G266" i="23"/>
  <c r="G267" i="23"/>
  <c r="G268" i="23"/>
  <c r="G269" i="23"/>
  <c r="G270" i="23"/>
  <c r="G271" i="23"/>
  <c r="G272" i="23"/>
  <c r="G273" i="23"/>
  <c r="G274" i="23"/>
  <c r="G275" i="23"/>
  <c r="G276" i="23"/>
  <c r="G277" i="23"/>
  <c r="G278" i="23"/>
  <c r="G279" i="23"/>
  <c r="G280" i="23"/>
  <c r="G281" i="23"/>
  <c r="G282" i="23"/>
  <c r="G283" i="23"/>
  <c r="G284" i="23"/>
  <c r="G285" i="23"/>
  <c r="G286" i="23"/>
  <c r="G287" i="23"/>
  <c r="G288" i="23"/>
  <c r="G289" i="23"/>
  <c r="G290" i="23"/>
  <c r="G291" i="23"/>
  <c r="G3" i="23"/>
  <c r="AC85" i="23"/>
  <c r="AC86" i="23"/>
  <c r="AC87" i="23"/>
  <c r="AC88" i="23"/>
  <c r="AC89" i="23"/>
  <c r="AC90" i="23"/>
  <c r="AC91" i="23"/>
  <c r="AC92" i="23"/>
  <c r="AC93" i="23"/>
  <c r="AC94" i="23"/>
  <c r="AC95" i="23"/>
  <c r="AC96" i="23"/>
  <c r="AC97" i="23"/>
  <c r="AC98" i="23"/>
  <c r="AC99" i="23"/>
  <c r="AC100" i="23"/>
  <c r="AC101" i="23"/>
  <c r="AC102" i="23"/>
  <c r="AC103" i="23"/>
  <c r="AC104" i="23"/>
  <c r="AC105" i="23"/>
  <c r="AC106" i="23"/>
  <c r="AC107" i="23"/>
  <c r="AC108" i="23"/>
  <c r="AC109" i="23"/>
  <c r="AC110" i="23"/>
  <c r="AC111" i="23"/>
  <c r="AC112" i="23"/>
  <c r="AC113" i="23"/>
  <c r="AC114" i="23"/>
  <c r="AC115" i="23"/>
  <c r="AC116" i="23"/>
  <c r="AC117" i="23"/>
  <c r="AC118" i="23"/>
  <c r="AC119" i="23"/>
  <c r="AC120" i="23"/>
  <c r="AC121" i="23"/>
  <c r="AC122" i="23"/>
  <c r="AC123" i="23"/>
  <c r="AC124" i="23"/>
  <c r="AC125" i="23"/>
  <c r="AC126" i="23"/>
  <c r="AC127" i="23"/>
  <c r="AC128" i="23"/>
  <c r="AC129" i="23"/>
  <c r="AC130" i="23"/>
  <c r="AC131" i="23"/>
  <c r="AC132" i="23"/>
  <c r="AC133" i="23"/>
  <c r="AC134" i="23"/>
  <c r="AC135" i="23"/>
  <c r="AC136" i="23"/>
  <c r="AC137" i="23"/>
  <c r="AC138" i="23"/>
  <c r="AC139" i="23"/>
  <c r="AC140" i="23"/>
  <c r="AC141" i="23"/>
  <c r="AC142" i="23"/>
  <c r="AC143" i="23"/>
  <c r="AC144" i="23"/>
  <c r="AC145" i="23"/>
  <c r="AC146" i="23"/>
  <c r="AC147" i="23"/>
  <c r="AC148" i="23"/>
  <c r="AC149" i="23"/>
  <c r="AC150" i="23"/>
  <c r="AC151" i="23"/>
  <c r="AC152" i="23"/>
  <c r="AC153" i="23"/>
  <c r="AC154" i="23"/>
  <c r="AC155" i="23"/>
  <c r="AC156" i="23"/>
  <c r="AC157" i="23"/>
  <c r="AC158" i="23"/>
  <c r="AC159" i="23"/>
  <c r="AC160" i="23"/>
  <c r="AC161" i="23"/>
  <c r="AC162" i="23"/>
  <c r="AC163" i="23"/>
  <c r="AC164" i="23"/>
  <c r="AC165" i="23"/>
  <c r="AC166" i="23"/>
  <c r="AC167" i="23"/>
  <c r="AC168" i="23"/>
  <c r="AC169" i="23"/>
  <c r="AC170" i="23"/>
  <c r="AC171" i="23"/>
  <c r="AC172" i="23"/>
  <c r="AC173" i="23"/>
  <c r="AC174" i="23"/>
  <c r="AC175" i="23"/>
  <c r="AC176" i="23"/>
  <c r="AC177" i="23"/>
  <c r="AC178" i="23"/>
  <c r="AC179" i="23"/>
  <c r="AC180" i="23"/>
  <c r="AC181" i="23"/>
  <c r="AC182" i="23"/>
  <c r="AC183" i="23"/>
  <c r="AC184" i="23"/>
  <c r="AC185" i="23"/>
  <c r="AC186" i="23"/>
  <c r="AC187" i="23"/>
  <c r="AC188" i="23"/>
  <c r="AC189" i="23"/>
  <c r="AC190" i="23"/>
  <c r="AC191" i="23"/>
  <c r="AC192" i="23"/>
  <c r="AC193" i="23"/>
  <c r="AC194" i="23"/>
  <c r="AC195" i="23"/>
  <c r="AC196" i="23"/>
  <c r="AC197" i="23"/>
  <c r="AC198" i="23"/>
  <c r="AC199" i="23"/>
  <c r="AC200" i="23"/>
  <c r="AC201" i="23"/>
  <c r="AC202" i="23"/>
  <c r="AC203" i="23"/>
  <c r="AC204" i="23"/>
  <c r="AC205" i="23"/>
  <c r="AC206" i="23"/>
  <c r="AC207" i="23"/>
  <c r="AC208" i="23"/>
  <c r="AC209" i="23"/>
  <c r="AC210" i="23"/>
  <c r="AC211" i="23"/>
  <c r="AC212" i="23"/>
  <c r="AC213" i="23"/>
  <c r="AC214" i="23"/>
  <c r="AC215" i="23"/>
  <c r="AC216" i="23"/>
  <c r="AC217" i="23"/>
  <c r="AC218" i="23"/>
  <c r="AC219" i="23"/>
  <c r="AC220" i="23"/>
  <c r="AC221" i="23"/>
  <c r="AC222" i="23"/>
  <c r="AC223" i="23"/>
  <c r="AC224" i="23"/>
  <c r="AC225" i="23"/>
  <c r="AC226" i="23"/>
  <c r="AC227" i="23"/>
  <c r="AC228" i="23"/>
  <c r="AC229" i="23"/>
  <c r="AC230" i="23"/>
  <c r="AC231" i="23"/>
  <c r="AC232" i="23"/>
  <c r="AC233" i="23"/>
  <c r="AC234" i="23"/>
  <c r="AC235" i="23"/>
  <c r="AC236" i="23"/>
  <c r="AC237" i="23"/>
  <c r="AC238" i="23"/>
  <c r="AC239" i="23"/>
  <c r="AC240" i="23"/>
  <c r="AC241" i="23"/>
  <c r="AC242" i="23"/>
  <c r="AC243" i="23"/>
  <c r="AC244" i="23"/>
  <c r="AC245" i="23"/>
  <c r="AC246" i="23"/>
  <c r="AC247" i="23"/>
  <c r="AC248" i="23"/>
  <c r="AC249" i="23"/>
  <c r="AC250" i="23"/>
  <c r="AC251" i="23"/>
  <c r="AC252" i="23"/>
  <c r="AC253" i="23"/>
  <c r="AC254" i="23"/>
  <c r="AC255" i="23"/>
  <c r="AC256" i="23"/>
  <c r="AC257" i="23"/>
  <c r="AC258" i="23"/>
  <c r="AC259" i="23"/>
  <c r="AC260" i="23"/>
  <c r="AC261" i="23"/>
  <c r="AC262" i="23"/>
  <c r="AC263" i="23"/>
  <c r="AC264" i="23"/>
  <c r="AC265" i="23"/>
  <c r="AC266" i="23"/>
  <c r="AC267" i="23"/>
  <c r="AC268" i="23"/>
  <c r="AC269" i="23"/>
  <c r="AC270" i="23"/>
  <c r="AC271" i="23"/>
  <c r="AC272" i="23"/>
  <c r="AC273" i="23"/>
  <c r="AC274" i="23"/>
  <c r="AC275" i="23"/>
  <c r="AC276" i="23"/>
  <c r="AC277" i="23"/>
  <c r="AC278" i="23"/>
  <c r="AC279" i="23"/>
  <c r="AC280" i="23"/>
  <c r="AC281" i="23"/>
  <c r="AC282" i="23"/>
  <c r="AC283" i="23"/>
  <c r="AC284" i="23"/>
  <c r="AC285" i="23"/>
  <c r="AC286" i="23"/>
  <c r="AC287" i="23"/>
  <c r="AC288" i="23"/>
  <c r="AC289" i="23"/>
  <c r="AC290" i="23"/>
  <c r="AC291" i="23"/>
  <c r="AC3" i="23"/>
  <c r="AC4" i="23"/>
  <c r="AC5" i="23"/>
  <c r="AC6" i="23"/>
  <c r="AC7" i="23"/>
  <c r="AC8" i="23"/>
  <c r="AC9" i="23"/>
  <c r="AC10" i="23"/>
  <c r="AC11" i="23"/>
  <c r="AC12" i="23"/>
  <c r="AC13" i="23"/>
  <c r="AC14" i="23"/>
  <c r="AC15" i="23"/>
  <c r="AC16" i="23"/>
  <c r="AC17" i="23"/>
  <c r="AC18" i="23"/>
  <c r="AC19" i="23"/>
  <c r="AC20" i="23"/>
  <c r="AC21" i="23"/>
  <c r="AC22" i="23"/>
  <c r="AC23" i="23"/>
  <c r="AC24" i="23"/>
  <c r="AC25" i="23"/>
  <c r="AC26" i="23"/>
  <c r="AC27" i="23"/>
  <c r="AC28" i="23"/>
  <c r="AC29" i="23"/>
  <c r="AC30" i="23"/>
  <c r="AC31" i="23"/>
  <c r="AC32" i="23"/>
  <c r="AC33" i="23"/>
  <c r="AC34" i="23"/>
  <c r="AC35" i="23"/>
  <c r="AC36" i="23"/>
  <c r="AC37" i="23"/>
  <c r="AC38" i="23"/>
  <c r="AC39" i="23"/>
  <c r="AC40" i="23"/>
  <c r="AC41" i="23"/>
  <c r="AC42" i="23"/>
  <c r="AC43" i="23"/>
  <c r="AC44" i="23"/>
  <c r="AC45" i="23"/>
  <c r="AC46" i="23"/>
  <c r="AC47" i="23"/>
  <c r="AC48" i="23"/>
  <c r="AC49" i="23"/>
  <c r="AC50" i="23"/>
  <c r="AC51" i="23"/>
  <c r="AC52" i="23"/>
  <c r="AC53" i="23"/>
  <c r="AC54" i="23"/>
  <c r="AC55" i="23"/>
  <c r="AC56" i="23"/>
  <c r="AC57" i="23"/>
  <c r="AC58" i="23"/>
  <c r="AC59" i="23"/>
  <c r="AC60" i="23"/>
  <c r="AC61" i="23"/>
  <c r="AC62" i="23"/>
  <c r="AC63" i="23"/>
  <c r="AC64" i="23"/>
  <c r="AC65" i="23"/>
  <c r="AC66" i="23"/>
  <c r="AC67" i="23"/>
  <c r="AC68" i="23"/>
  <c r="AC69" i="23"/>
  <c r="AC70" i="23"/>
  <c r="AC71" i="23"/>
  <c r="AC72" i="23"/>
  <c r="AC73" i="23"/>
  <c r="AC74" i="23"/>
  <c r="AC75" i="23"/>
  <c r="AC76" i="23"/>
  <c r="AC77" i="23"/>
  <c r="AC78" i="23"/>
  <c r="AC79" i="23"/>
  <c r="AC80" i="23"/>
  <c r="AC81" i="23"/>
  <c r="AC82" i="23"/>
  <c r="AC83" i="23"/>
  <c r="AC84" i="23"/>
  <c r="S235" i="23"/>
  <c r="S183" i="23"/>
  <c r="O183" i="23"/>
  <c r="Y136" i="23"/>
  <c r="Y137" i="23"/>
  <c r="Y138" i="23"/>
  <c r="Y140" i="23"/>
  <c r="Y142" i="23"/>
  <c r="Y144" i="23"/>
  <c r="Y150" i="23"/>
  <c r="Y152" i="23"/>
  <c r="Y153" i="23"/>
  <c r="Y154" i="23"/>
  <c r="Y155" i="23"/>
  <c r="Y156" i="23"/>
  <c r="Y158" i="23"/>
  <c r="Y159" i="23"/>
  <c r="Y160" i="23"/>
  <c r="Y161" i="23"/>
  <c r="Y162" i="23"/>
  <c r="Y164" i="23"/>
  <c r="Y165" i="23"/>
  <c r="Y166" i="23"/>
  <c r="Y167" i="23"/>
  <c r="Y168" i="23"/>
  <c r="Y169" i="23"/>
  <c r="Y170" i="23"/>
  <c r="Y171" i="23"/>
  <c r="Y172" i="23"/>
  <c r="Y173" i="23"/>
  <c r="Y174" i="23"/>
  <c r="Y175" i="23"/>
  <c r="Y176" i="23"/>
  <c r="Y177" i="23"/>
  <c r="Y178" i="23"/>
  <c r="Y179" i="23"/>
  <c r="Y180" i="23"/>
  <c r="Y181" i="23"/>
  <c r="Y182" i="23"/>
  <c r="Y183" i="23"/>
  <c r="Y184" i="23"/>
  <c r="Y185" i="23"/>
  <c r="Y186" i="23"/>
  <c r="Y187" i="23"/>
  <c r="Y188" i="23"/>
  <c r="Y189" i="23"/>
  <c r="Y190" i="23"/>
  <c r="Y191" i="23"/>
  <c r="Y192" i="23"/>
  <c r="Y193" i="23"/>
  <c r="Y194" i="23"/>
  <c r="Y195" i="23"/>
  <c r="Y196" i="23"/>
  <c r="Y197" i="23"/>
  <c r="Y198" i="23"/>
  <c r="Y199" i="23"/>
  <c r="Y200" i="23"/>
  <c r="Y201" i="23"/>
  <c r="Y202" i="23"/>
  <c r="Y203" i="23"/>
  <c r="Y204" i="23"/>
  <c r="Y205" i="23"/>
  <c r="Y206" i="23"/>
  <c r="Y207" i="23"/>
  <c r="Y208" i="23"/>
  <c r="Y209" i="23"/>
  <c r="Y210" i="23"/>
  <c r="Y211" i="23"/>
  <c r="Y212" i="23"/>
  <c r="Y213" i="23"/>
  <c r="Y214" i="23"/>
  <c r="Y215" i="23"/>
  <c r="Y216" i="23"/>
  <c r="Y218" i="23"/>
  <c r="Y219" i="23"/>
  <c r="Y220" i="23"/>
  <c r="Y221" i="23"/>
  <c r="Y222" i="23"/>
  <c r="Y223" i="23"/>
  <c r="Y225" i="23"/>
  <c r="Y227" i="23"/>
  <c r="Y228" i="23"/>
  <c r="Y229" i="23"/>
  <c r="Y230" i="23"/>
  <c r="Y232" i="23"/>
  <c r="Y233" i="23"/>
  <c r="Y235" i="23"/>
  <c r="Y236" i="23"/>
  <c r="Y238" i="23"/>
  <c r="Y239" i="23"/>
  <c r="Y240" i="23"/>
  <c r="Y241" i="23"/>
  <c r="Y243" i="23"/>
  <c r="Y244" i="23"/>
  <c r="Y245" i="23"/>
  <c r="Y247" i="23"/>
  <c r="Y248" i="23"/>
  <c r="Y249" i="23"/>
  <c r="Y252" i="23"/>
  <c r="Y253" i="23"/>
  <c r="Y255" i="23"/>
  <c r="Y256" i="23"/>
  <c r="Y258" i="23"/>
  <c r="Y259" i="23"/>
  <c r="Y260" i="23"/>
  <c r="Y262" i="23"/>
  <c r="Y265" i="23"/>
  <c r="Y267" i="23"/>
  <c r="Y268" i="23"/>
  <c r="Y270" i="23"/>
  <c r="Y274" i="23"/>
  <c r="Y277" i="23"/>
  <c r="Y278" i="23"/>
  <c r="Y280" i="23"/>
  <c r="Y281" i="23"/>
  <c r="Y282" i="23"/>
  <c r="Y283" i="23"/>
  <c r="Y284" i="23"/>
  <c r="Y285" i="23"/>
  <c r="Y286" i="23"/>
  <c r="Y289" i="23"/>
  <c r="Y291" i="23"/>
  <c r="Y5" i="23"/>
  <c r="Y6" i="23"/>
  <c r="Y7" i="23"/>
  <c r="Y8" i="23"/>
  <c r="Y9" i="23"/>
  <c r="Y11" i="23"/>
  <c r="Y12" i="23"/>
  <c r="Y13" i="23"/>
  <c r="Y14" i="23"/>
  <c r="Y15" i="23"/>
  <c r="Y16" i="23"/>
  <c r="Y20" i="23"/>
  <c r="Y21" i="23"/>
  <c r="Y22" i="23"/>
  <c r="Y23" i="23"/>
  <c r="Y25" i="23"/>
  <c r="Y27" i="23"/>
  <c r="Y31" i="23"/>
  <c r="Y32" i="23"/>
  <c r="Y33" i="23"/>
  <c r="Y37" i="23"/>
  <c r="Y39" i="23"/>
  <c r="Y40" i="23"/>
  <c r="Y41" i="23"/>
  <c r="Y43" i="23"/>
  <c r="Y46" i="23"/>
  <c r="Y47" i="23"/>
  <c r="Y48" i="23"/>
  <c r="Y49" i="23"/>
  <c r="Y50" i="23"/>
  <c r="Y51" i="23"/>
  <c r="Y52" i="23"/>
  <c r="Y53" i="23"/>
  <c r="Y56" i="23"/>
  <c r="Y57" i="23"/>
  <c r="Y58" i="23"/>
  <c r="Y60" i="23"/>
  <c r="Y61" i="23"/>
  <c r="Y62" i="23"/>
  <c r="Y65" i="23"/>
  <c r="Y66" i="23"/>
  <c r="Y67" i="23"/>
  <c r="Y70" i="23"/>
  <c r="Y71" i="23"/>
  <c r="Y72" i="23"/>
  <c r="Y75" i="23"/>
  <c r="Y76" i="23"/>
  <c r="Y77" i="23"/>
  <c r="Y79" i="23"/>
  <c r="Y82" i="23"/>
  <c r="Y85" i="23"/>
  <c r="Y86" i="23"/>
  <c r="Y87" i="23"/>
  <c r="Y88" i="23"/>
  <c r="Y92" i="23"/>
  <c r="Y93" i="23"/>
  <c r="Y95" i="23"/>
  <c r="Y96" i="23"/>
  <c r="Y97" i="23"/>
  <c r="Y99" i="23"/>
  <c r="Y100" i="23"/>
  <c r="Y104" i="23"/>
  <c r="Y106" i="23"/>
  <c r="Y107" i="23"/>
  <c r="Y109" i="23"/>
  <c r="Y112" i="23"/>
  <c r="Y113" i="23"/>
  <c r="Y114" i="23"/>
  <c r="Y116" i="23"/>
  <c r="Y117" i="23"/>
  <c r="Y118" i="23"/>
  <c r="Y119" i="23"/>
  <c r="Y122" i="23"/>
  <c r="Y123" i="23"/>
  <c r="Y126" i="23"/>
  <c r="Y127" i="23"/>
  <c r="Y128" i="23"/>
  <c r="Y129" i="23"/>
  <c r="Y130" i="23"/>
  <c r="Y131" i="23"/>
  <c r="Y132" i="23"/>
  <c r="Y133" i="23"/>
  <c r="Y134" i="23"/>
  <c r="Y135" i="23"/>
  <c r="S4" i="23"/>
  <c r="S5" i="23"/>
  <c r="S6" i="23"/>
  <c r="S7" i="23"/>
  <c r="S8" i="23"/>
  <c r="S9" i="23"/>
  <c r="S10" i="23"/>
  <c r="S11" i="23"/>
  <c r="S12" i="23"/>
  <c r="S13" i="23"/>
  <c r="S14" i="23"/>
  <c r="S15" i="23"/>
  <c r="S16" i="23"/>
  <c r="S17" i="23"/>
  <c r="S18" i="23"/>
  <c r="S19" i="23"/>
  <c r="S20" i="23"/>
  <c r="S21" i="23"/>
  <c r="S22" i="23"/>
  <c r="S23" i="23"/>
  <c r="S24" i="23"/>
  <c r="S25" i="23"/>
  <c r="S26" i="23"/>
  <c r="S27" i="23"/>
  <c r="S28" i="23"/>
  <c r="S29" i="23"/>
  <c r="S30" i="23"/>
  <c r="S31" i="23"/>
  <c r="S32" i="23"/>
  <c r="S33" i="23"/>
  <c r="S34" i="23"/>
  <c r="S35" i="23"/>
  <c r="S36" i="23"/>
  <c r="S37" i="23"/>
  <c r="S38" i="23"/>
  <c r="S39" i="23"/>
  <c r="S40" i="23"/>
  <c r="S41" i="23"/>
  <c r="S42" i="23"/>
  <c r="S43" i="23"/>
  <c r="S44" i="23"/>
  <c r="S45" i="23"/>
  <c r="S46" i="23"/>
  <c r="S47" i="23"/>
  <c r="S48" i="23"/>
  <c r="S49" i="23"/>
  <c r="S50" i="23"/>
  <c r="S51" i="23"/>
  <c r="S52" i="23"/>
  <c r="S53" i="23"/>
  <c r="S54" i="23"/>
  <c r="S55" i="23"/>
  <c r="S56" i="23"/>
  <c r="S57" i="23"/>
  <c r="S58" i="23"/>
  <c r="S59" i="23"/>
  <c r="S60" i="23"/>
  <c r="S61" i="23"/>
  <c r="S62" i="23"/>
  <c r="S63" i="23"/>
  <c r="S64" i="23"/>
  <c r="S65" i="23"/>
  <c r="S66" i="23"/>
  <c r="S67" i="23"/>
  <c r="S68" i="23"/>
  <c r="S69" i="23"/>
  <c r="S70" i="23"/>
  <c r="S71" i="23"/>
  <c r="S72" i="23"/>
  <c r="S73" i="23"/>
  <c r="S74" i="23"/>
  <c r="S75" i="23"/>
  <c r="S76" i="23"/>
  <c r="S77" i="23"/>
  <c r="S78" i="23"/>
  <c r="S79" i="23"/>
  <c r="S80" i="23"/>
  <c r="S81" i="23"/>
  <c r="S82" i="23"/>
  <c r="S83" i="23"/>
  <c r="S84" i="23"/>
  <c r="S85" i="23"/>
  <c r="S86" i="23"/>
  <c r="S87" i="23"/>
  <c r="S88" i="23"/>
  <c r="S89" i="23"/>
  <c r="S90" i="23"/>
  <c r="S91" i="23"/>
  <c r="S92" i="23"/>
  <c r="S93" i="23"/>
  <c r="S94" i="23"/>
  <c r="S95" i="23"/>
  <c r="S96" i="23"/>
  <c r="S97" i="23"/>
  <c r="S98" i="23"/>
  <c r="S99" i="23"/>
  <c r="S100" i="23"/>
  <c r="S101" i="23"/>
  <c r="S102" i="23"/>
  <c r="S103" i="23"/>
  <c r="S104" i="23"/>
  <c r="S105" i="23"/>
  <c r="S106" i="23"/>
  <c r="S107" i="23"/>
  <c r="S108" i="23"/>
  <c r="S109" i="23"/>
  <c r="S110" i="23"/>
  <c r="S111" i="23"/>
  <c r="S112" i="23"/>
  <c r="S113" i="23"/>
  <c r="S114" i="23"/>
  <c r="S115" i="23"/>
  <c r="S116" i="23"/>
  <c r="S117" i="23"/>
  <c r="S118" i="23"/>
  <c r="S119" i="23"/>
  <c r="S120" i="23"/>
  <c r="S121" i="23"/>
  <c r="S122" i="23"/>
  <c r="S123" i="23"/>
  <c r="S124" i="23"/>
  <c r="S125" i="23"/>
  <c r="S126" i="23"/>
  <c r="S127" i="23"/>
  <c r="S128" i="23"/>
  <c r="S129" i="23"/>
  <c r="S130" i="23"/>
  <c r="S131" i="23"/>
  <c r="S132" i="23"/>
  <c r="S133" i="23"/>
  <c r="S134" i="23"/>
  <c r="S135" i="23"/>
  <c r="S136" i="23"/>
  <c r="S137" i="23"/>
  <c r="S138" i="23"/>
  <c r="S139" i="23"/>
  <c r="S140" i="23"/>
  <c r="S141" i="23"/>
  <c r="S142" i="23"/>
  <c r="S143" i="23"/>
  <c r="S144" i="23"/>
  <c r="S145" i="23"/>
  <c r="S146" i="23"/>
  <c r="S147" i="23"/>
  <c r="S148" i="23"/>
  <c r="S149" i="23"/>
  <c r="S150" i="23"/>
  <c r="S151" i="23"/>
  <c r="S152" i="23"/>
  <c r="S153" i="23"/>
  <c r="S154" i="23"/>
  <c r="S155" i="23"/>
  <c r="S156" i="23"/>
  <c r="S157" i="23"/>
  <c r="S158" i="23"/>
  <c r="S159" i="23"/>
  <c r="S160" i="23"/>
  <c r="S161" i="23"/>
  <c r="S162" i="23"/>
  <c r="S163" i="23"/>
  <c r="S164" i="23"/>
  <c r="S165" i="23"/>
  <c r="S166" i="23"/>
  <c r="S167" i="23"/>
  <c r="S168" i="23"/>
  <c r="S169" i="23"/>
  <c r="S170" i="23"/>
  <c r="S171" i="23"/>
  <c r="S172" i="23"/>
  <c r="S173" i="23"/>
  <c r="S174" i="23"/>
  <c r="S175" i="23"/>
  <c r="S176" i="23"/>
  <c r="S177" i="23"/>
  <c r="S178" i="23"/>
  <c r="S179" i="23"/>
  <c r="S180" i="23"/>
  <c r="S181" i="23"/>
  <c r="S182" i="23"/>
  <c r="S184" i="23"/>
  <c r="S185" i="23"/>
  <c r="S186" i="23"/>
  <c r="S187" i="23"/>
  <c r="S188" i="23"/>
  <c r="S189" i="23"/>
  <c r="S190" i="23"/>
  <c r="S191" i="23"/>
  <c r="S192" i="23"/>
  <c r="S193" i="23"/>
  <c r="S194" i="23"/>
  <c r="S195" i="23"/>
  <c r="S196" i="23"/>
  <c r="S197" i="23"/>
  <c r="S198" i="23"/>
  <c r="S199" i="23"/>
  <c r="S200" i="23"/>
  <c r="S201" i="23"/>
  <c r="S202" i="23"/>
  <c r="S203" i="23"/>
  <c r="S204" i="23"/>
  <c r="S205" i="23"/>
  <c r="S206" i="23"/>
  <c r="S207" i="23"/>
  <c r="S208" i="23"/>
  <c r="S209" i="23"/>
  <c r="S210" i="23"/>
  <c r="S211" i="23"/>
  <c r="S212" i="23"/>
  <c r="S213" i="23"/>
  <c r="S214" i="23"/>
  <c r="S215" i="23"/>
  <c r="S216" i="23"/>
  <c r="S217" i="23"/>
  <c r="S218" i="23"/>
  <c r="S219" i="23"/>
  <c r="S220" i="23"/>
  <c r="S221" i="23"/>
  <c r="S222" i="23"/>
  <c r="S223" i="23"/>
  <c r="S224" i="23"/>
  <c r="S225" i="23"/>
  <c r="S226" i="23"/>
  <c r="S227" i="23"/>
  <c r="S228" i="23"/>
  <c r="S229" i="23"/>
  <c r="S230" i="23"/>
  <c r="S231" i="23"/>
  <c r="S232" i="23"/>
  <c r="S233" i="23"/>
  <c r="S234" i="23"/>
  <c r="S236" i="23"/>
  <c r="S237" i="23"/>
  <c r="S238" i="23"/>
  <c r="S239" i="23"/>
  <c r="S240" i="23"/>
  <c r="S241" i="23"/>
  <c r="S242" i="23"/>
  <c r="S243" i="23"/>
  <c r="S244" i="23"/>
  <c r="S245" i="23"/>
  <c r="S246" i="23"/>
  <c r="S247" i="23"/>
  <c r="S248" i="23"/>
  <c r="S249" i="23"/>
  <c r="S250" i="23"/>
  <c r="S251" i="23"/>
  <c r="S252" i="23"/>
  <c r="S253" i="23"/>
  <c r="S254" i="23"/>
  <c r="S255" i="23"/>
  <c r="S256" i="23"/>
  <c r="S257" i="23"/>
  <c r="S258" i="23"/>
  <c r="S259" i="23"/>
  <c r="S260" i="23"/>
  <c r="S261" i="23"/>
  <c r="S262" i="23"/>
  <c r="S263" i="23"/>
  <c r="S264" i="23"/>
  <c r="S265" i="23"/>
  <c r="S266" i="23"/>
  <c r="S267" i="23"/>
  <c r="S268" i="23"/>
  <c r="S269" i="23"/>
  <c r="S270" i="23"/>
  <c r="S271" i="23"/>
  <c r="S272" i="23"/>
  <c r="S273" i="23"/>
  <c r="S274" i="23"/>
  <c r="S275" i="23"/>
  <c r="S276" i="23"/>
  <c r="S277" i="23"/>
  <c r="S278" i="23"/>
  <c r="S279" i="23"/>
  <c r="S280" i="23"/>
  <c r="S281" i="23"/>
  <c r="S282" i="23"/>
  <c r="S283" i="23"/>
  <c r="S284" i="23"/>
  <c r="S285" i="23"/>
  <c r="S286" i="23"/>
  <c r="S287" i="23"/>
  <c r="S288" i="23"/>
  <c r="S289" i="23"/>
  <c r="S290" i="23"/>
  <c r="S291" i="23"/>
  <c r="S3" i="23"/>
  <c r="X31" i="23" l="1"/>
  <c r="H4" i="23" l="1"/>
  <c r="AH4" i="23" s="1"/>
  <c r="H5" i="23"/>
  <c r="AH5" i="23" s="1"/>
  <c r="H6" i="23"/>
  <c r="AH6" i="23" s="1"/>
  <c r="H7" i="23"/>
  <c r="AH7" i="23" s="1"/>
  <c r="H8" i="23"/>
  <c r="AH8" i="23" s="1"/>
  <c r="H9" i="23"/>
  <c r="AH9" i="23" s="1"/>
  <c r="H10" i="23"/>
  <c r="AH10" i="23" s="1"/>
  <c r="H11" i="23"/>
  <c r="AH11" i="23" s="1"/>
  <c r="H12" i="23"/>
  <c r="AH12" i="23" s="1"/>
  <c r="H13" i="23"/>
  <c r="AH13" i="23" s="1"/>
  <c r="H14" i="23"/>
  <c r="AH14" i="23" s="1"/>
  <c r="H15" i="23"/>
  <c r="AH15" i="23" s="1"/>
  <c r="H16" i="23"/>
  <c r="AH16" i="23" s="1"/>
  <c r="H17" i="23"/>
  <c r="AH17" i="23" s="1"/>
  <c r="H18" i="23"/>
  <c r="AH18" i="23" s="1"/>
  <c r="H19" i="23"/>
  <c r="AH19" i="23" s="1"/>
  <c r="H20" i="23"/>
  <c r="AH20" i="23" s="1"/>
  <c r="H21" i="23"/>
  <c r="AH21" i="23" s="1"/>
  <c r="H22" i="23"/>
  <c r="AH22" i="23" s="1"/>
  <c r="H23" i="23"/>
  <c r="AH23" i="23" s="1"/>
  <c r="H24" i="23"/>
  <c r="AH24" i="23" s="1"/>
  <c r="H25" i="23"/>
  <c r="AH25" i="23" s="1"/>
  <c r="H26" i="23"/>
  <c r="AH26" i="23" s="1"/>
  <c r="H27" i="23"/>
  <c r="AH27" i="23" s="1"/>
  <c r="H28" i="23"/>
  <c r="AH28" i="23" s="1"/>
  <c r="H29" i="23"/>
  <c r="AH29" i="23" s="1"/>
  <c r="H30" i="23"/>
  <c r="AH30" i="23" s="1"/>
  <c r="H31" i="23"/>
  <c r="AH31" i="23" s="1"/>
  <c r="H32" i="23"/>
  <c r="AH32" i="23" s="1"/>
  <c r="H33" i="23"/>
  <c r="AH33" i="23" s="1"/>
  <c r="H34" i="23"/>
  <c r="AH34" i="23" s="1"/>
  <c r="H35" i="23"/>
  <c r="AH35" i="23" s="1"/>
  <c r="H36" i="23"/>
  <c r="AH36" i="23" s="1"/>
  <c r="H37" i="23"/>
  <c r="AH37" i="23" s="1"/>
  <c r="H38" i="23"/>
  <c r="AH38" i="23" s="1"/>
  <c r="H39" i="23"/>
  <c r="AH39" i="23" s="1"/>
  <c r="H40" i="23"/>
  <c r="AH40" i="23" s="1"/>
  <c r="H41" i="23"/>
  <c r="AH41" i="23" s="1"/>
  <c r="H42" i="23"/>
  <c r="AH42" i="23" s="1"/>
  <c r="H43" i="23"/>
  <c r="AH43" i="23" s="1"/>
  <c r="H44" i="23"/>
  <c r="AH44" i="23" s="1"/>
  <c r="H45" i="23"/>
  <c r="AH45" i="23" s="1"/>
  <c r="H46" i="23"/>
  <c r="AH46" i="23" s="1"/>
  <c r="H47" i="23"/>
  <c r="AH47" i="23" s="1"/>
  <c r="H48" i="23"/>
  <c r="AH48" i="23" s="1"/>
  <c r="H49" i="23"/>
  <c r="AH49" i="23" s="1"/>
  <c r="H50" i="23"/>
  <c r="AH50" i="23" s="1"/>
  <c r="H51" i="23"/>
  <c r="AH51" i="23" s="1"/>
  <c r="H52" i="23"/>
  <c r="AH52" i="23" s="1"/>
  <c r="H53" i="23"/>
  <c r="AH53" i="23" s="1"/>
  <c r="H54" i="23"/>
  <c r="AH54" i="23" s="1"/>
  <c r="H55" i="23"/>
  <c r="AH55" i="23" s="1"/>
  <c r="H56" i="23"/>
  <c r="AH56" i="23" s="1"/>
  <c r="H57" i="23"/>
  <c r="AH57" i="23" s="1"/>
  <c r="H58" i="23"/>
  <c r="AH58" i="23" s="1"/>
  <c r="H59" i="23"/>
  <c r="AH59" i="23" s="1"/>
  <c r="H60" i="23"/>
  <c r="AH60" i="23" s="1"/>
  <c r="H61" i="23"/>
  <c r="AH61" i="23" s="1"/>
  <c r="H62" i="23"/>
  <c r="AH62" i="23" s="1"/>
  <c r="H63" i="23"/>
  <c r="AH63" i="23" s="1"/>
  <c r="H64" i="23"/>
  <c r="AH64" i="23" s="1"/>
  <c r="H65" i="23"/>
  <c r="AH65" i="23" s="1"/>
  <c r="H66" i="23"/>
  <c r="AH66" i="23" s="1"/>
  <c r="H67" i="23"/>
  <c r="AH67" i="23" s="1"/>
  <c r="H68" i="23"/>
  <c r="AH68" i="23" s="1"/>
  <c r="H69" i="23"/>
  <c r="AH69" i="23" s="1"/>
  <c r="H70" i="23"/>
  <c r="AH70" i="23" s="1"/>
  <c r="H71" i="23"/>
  <c r="AH71" i="23" s="1"/>
  <c r="H72" i="23"/>
  <c r="AH72" i="23" s="1"/>
  <c r="H73" i="23"/>
  <c r="AH73" i="23" s="1"/>
  <c r="H74" i="23"/>
  <c r="AH74" i="23" s="1"/>
  <c r="H75" i="23"/>
  <c r="AH75" i="23" s="1"/>
  <c r="H76" i="23"/>
  <c r="AH76" i="23" s="1"/>
  <c r="H77" i="23"/>
  <c r="AH77" i="23" s="1"/>
  <c r="H78" i="23"/>
  <c r="AH78" i="23" s="1"/>
  <c r="H79" i="23"/>
  <c r="AH79" i="23" s="1"/>
  <c r="H80" i="23"/>
  <c r="AH80" i="23" s="1"/>
  <c r="H81" i="23"/>
  <c r="AH81" i="23" s="1"/>
  <c r="H82" i="23"/>
  <c r="AH82" i="23" s="1"/>
  <c r="H83" i="23"/>
  <c r="AH83" i="23" s="1"/>
  <c r="H84" i="23"/>
  <c r="AH84" i="23" s="1"/>
  <c r="H85" i="23"/>
  <c r="AH85" i="23" s="1"/>
  <c r="H86" i="23"/>
  <c r="AH86" i="23" s="1"/>
  <c r="H87" i="23"/>
  <c r="AH87" i="23" s="1"/>
  <c r="H88" i="23"/>
  <c r="AH88" i="23" s="1"/>
  <c r="H89" i="23"/>
  <c r="AH89" i="23" s="1"/>
  <c r="H90" i="23"/>
  <c r="AH90" i="23" s="1"/>
  <c r="H91" i="23"/>
  <c r="AH91" i="23" s="1"/>
  <c r="H92" i="23"/>
  <c r="AH92" i="23" s="1"/>
  <c r="H93" i="23"/>
  <c r="AH93" i="23" s="1"/>
  <c r="H94" i="23"/>
  <c r="AH94" i="23" s="1"/>
  <c r="H95" i="23"/>
  <c r="AH95" i="23" s="1"/>
  <c r="H96" i="23"/>
  <c r="AH96" i="23" s="1"/>
  <c r="H97" i="23"/>
  <c r="AH97" i="23" s="1"/>
  <c r="H98" i="23"/>
  <c r="AH98" i="23" s="1"/>
  <c r="H99" i="23"/>
  <c r="AH99" i="23" s="1"/>
  <c r="H100" i="23"/>
  <c r="AH100" i="23" s="1"/>
  <c r="H101" i="23"/>
  <c r="AH101" i="23" s="1"/>
  <c r="H102" i="23"/>
  <c r="AH102" i="23" s="1"/>
  <c r="H103" i="23"/>
  <c r="AH103" i="23" s="1"/>
  <c r="H104" i="23"/>
  <c r="AH104" i="23" s="1"/>
  <c r="H105" i="23"/>
  <c r="AH105" i="23" s="1"/>
  <c r="H106" i="23"/>
  <c r="AH106" i="23" s="1"/>
  <c r="H107" i="23"/>
  <c r="AH107" i="23" s="1"/>
  <c r="H108" i="23"/>
  <c r="AH108" i="23" s="1"/>
  <c r="H109" i="23"/>
  <c r="AH109" i="23" s="1"/>
  <c r="H110" i="23"/>
  <c r="AH110" i="23" s="1"/>
  <c r="H111" i="23"/>
  <c r="AH111" i="23" s="1"/>
  <c r="H112" i="23"/>
  <c r="AH112" i="23" s="1"/>
  <c r="H113" i="23"/>
  <c r="AH113" i="23" s="1"/>
  <c r="H114" i="23"/>
  <c r="AH114" i="23" s="1"/>
  <c r="H115" i="23"/>
  <c r="AH115" i="23" s="1"/>
  <c r="H116" i="23"/>
  <c r="AH116" i="23" s="1"/>
  <c r="H117" i="23"/>
  <c r="AH117" i="23" s="1"/>
  <c r="H118" i="23"/>
  <c r="AH118" i="23" s="1"/>
  <c r="H119" i="23"/>
  <c r="AH119" i="23" s="1"/>
  <c r="H120" i="23"/>
  <c r="AH120" i="23" s="1"/>
  <c r="H121" i="23"/>
  <c r="AH121" i="23" s="1"/>
  <c r="H122" i="23"/>
  <c r="AH122" i="23" s="1"/>
  <c r="H123" i="23"/>
  <c r="AH123" i="23" s="1"/>
  <c r="H124" i="23"/>
  <c r="AH124" i="23" s="1"/>
  <c r="H125" i="23"/>
  <c r="AH125" i="23" s="1"/>
  <c r="H126" i="23"/>
  <c r="AH126" i="23" s="1"/>
  <c r="H127" i="23"/>
  <c r="AH127" i="23" s="1"/>
  <c r="H128" i="23"/>
  <c r="AH128" i="23" s="1"/>
  <c r="H129" i="23"/>
  <c r="AH129" i="23" s="1"/>
  <c r="H130" i="23"/>
  <c r="AH130" i="23" s="1"/>
  <c r="H131" i="23"/>
  <c r="AH131" i="23" s="1"/>
  <c r="H132" i="23"/>
  <c r="AH132" i="23" s="1"/>
  <c r="H133" i="23"/>
  <c r="AH133" i="23" s="1"/>
  <c r="H134" i="23"/>
  <c r="AH134" i="23" s="1"/>
  <c r="H135" i="23"/>
  <c r="AH135" i="23" s="1"/>
  <c r="H136" i="23"/>
  <c r="AH136" i="23" s="1"/>
  <c r="H137" i="23"/>
  <c r="AH137" i="23" s="1"/>
  <c r="H138" i="23"/>
  <c r="AH138" i="23" s="1"/>
  <c r="H139" i="23"/>
  <c r="AH139" i="23" s="1"/>
  <c r="H140" i="23"/>
  <c r="AH140" i="23" s="1"/>
  <c r="H141" i="23"/>
  <c r="AH141" i="23" s="1"/>
  <c r="H142" i="23"/>
  <c r="AH142" i="23" s="1"/>
  <c r="H143" i="23"/>
  <c r="AH143" i="23" s="1"/>
  <c r="H144" i="23"/>
  <c r="AH144" i="23" s="1"/>
  <c r="H145" i="23"/>
  <c r="AH145" i="23" s="1"/>
  <c r="H146" i="23"/>
  <c r="AH146" i="23" s="1"/>
  <c r="H147" i="23"/>
  <c r="AH147" i="23" s="1"/>
  <c r="H148" i="23"/>
  <c r="AH148" i="23" s="1"/>
  <c r="H149" i="23"/>
  <c r="AH149" i="23" s="1"/>
  <c r="H150" i="23"/>
  <c r="AH150" i="23" s="1"/>
  <c r="H151" i="23"/>
  <c r="AH151" i="23" s="1"/>
  <c r="H152" i="23"/>
  <c r="AH152" i="23" s="1"/>
  <c r="H153" i="23"/>
  <c r="AH153" i="23" s="1"/>
  <c r="H154" i="23"/>
  <c r="AH154" i="23" s="1"/>
  <c r="H155" i="23"/>
  <c r="AH155" i="23" s="1"/>
  <c r="H156" i="23"/>
  <c r="AH156" i="23" s="1"/>
  <c r="H157" i="23"/>
  <c r="AH157" i="23" s="1"/>
  <c r="H158" i="23"/>
  <c r="AH158" i="23" s="1"/>
  <c r="H159" i="23"/>
  <c r="AH159" i="23" s="1"/>
  <c r="H160" i="23"/>
  <c r="AH160" i="23" s="1"/>
  <c r="H161" i="23"/>
  <c r="AH161" i="23" s="1"/>
  <c r="H162" i="23"/>
  <c r="AH162" i="23" s="1"/>
  <c r="H163" i="23"/>
  <c r="AH163" i="23" s="1"/>
  <c r="H164" i="23"/>
  <c r="AH164" i="23" s="1"/>
  <c r="H165" i="23"/>
  <c r="AH165" i="23" s="1"/>
  <c r="H166" i="23"/>
  <c r="AH166" i="23" s="1"/>
  <c r="H167" i="23"/>
  <c r="AH167" i="23" s="1"/>
  <c r="H168" i="23"/>
  <c r="AH168" i="23" s="1"/>
  <c r="H169" i="23"/>
  <c r="AH169" i="23" s="1"/>
  <c r="H170" i="23"/>
  <c r="AH170" i="23" s="1"/>
  <c r="H171" i="23"/>
  <c r="AH171" i="23" s="1"/>
  <c r="H172" i="23"/>
  <c r="AH172" i="23" s="1"/>
  <c r="H173" i="23"/>
  <c r="AH173" i="23" s="1"/>
  <c r="H174" i="23"/>
  <c r="AH174" i="23" s="1"/>
  <c r="H175" i="23"/>
  <c r="AH175" i="23" s="1"/>
  <c r="H176" i="23"/>
  <c r="AH176" i="23" s="1"/>
  <c r="H177" i="23"/>
  <c r="AH177" i="23" s="1"/>
  <c r="H178" i="23"/>
  <c r="AH178" i="23" s="1"/>
  <c r="H179" i="23"/>
  <c r="AH179" i="23" s="1"/>
  <c r="H180" i="23"/>
  <c r="AH180" i="23" s="1"/>
  <c r="H181" i="23"/>
  <c r="AH181" i="23" s="1"/>
  <c r="H182" i="23"/>
  <c r="AH182" i="23" s="1"/>
  <c r="H183" i="23"/>
  <c r="AH183" i="23" s="1"/>
  <c r="H184" i="23"/>
  <c r="AH184" i="23" s="1"/>
  <c r="H185" i="23"/>
  <c r="AH185" i="23" s="1"/>
  <c r="H186" i="23"/>
  <c r="AH186" i="23" s="1"/>
  <c r="H187" i="23"/>
  <c r="AH187" i="23" s="1"/>
  <c r="H188" i="23"/>
  <c r="AH188" i="23" s="1"/>
  <c r="H189" i="23"/>
  <c r="AH189" i="23" s="1"/>
  <c r="H190" i="23"/>
  <c r="AH190" i="23" s="1"/>
  <c r="H191" i="23"/>
  <c r="AH191" i="23" s="1"/>
  <c r="H192" i="23"/>
  <c r="AH192" i="23" s="1"/>
  <c r="H193" i="23"/>
  <c r="AH193" i="23" s="1"/>
  <c r="H194" i="23"/>
  <c r="AH194" i="23" s="1"/>
  <c r="H195" i="23"/>
  <c r="AH195" i="23" s="1"/>
  <c r="H196" i="23"/>
  <c r="AH196" i="23" s="1"/>
  <c r="H197" i="23"/>
  <c r="AH197" i="23" s="1"/>
  <c r="H198" i="23"/>
  <c r="AH198" i="23" s="1"/>
  <c r="H199" i="23"/>
  <c r="AH199" i="23" s="1"/>
  <c r="H200" i="23"/>
  <c r="AH200" i="23" s="1"/>
  <c r="H201" i="23"/>
  <c r="AH201" i="23" s="1"/>
  <c r="H202" i="23"/>
  <c r="AH202" i="23" s="1"/>
  <c r="H203" i="23"/>
  <c r="AH203" i="23" s="1"/>
  <c r="H204" i="23"/>
  <c r="AH204" i="23" s="1"/>
  <c r="H205" i="23"/>
  <c r="AH205" i="23" s="1"/>
  <c r="H206" i="23"/>
  <c r="AH206" i="23" s="1"/>
  <c r="H207" i="23"/>
  <c r="AH207" i="23" s="1"/>
  <c r="H208" i="23"/>
  <c r="AH208" i="23" s="1"/>
  <c r="H209" i="23"/>
  <c r="AH209" i="23" s="1"/>
  <c r="H210" i="23"/>
  <c r="AH210" i="23" s="1"/>
  <c r="H211" i="23"/>
  <c r="AH211" i="23" s="1"/>
  <c r="H212" i="23"/>
  <c r="AH212" i="23" s="1"/>
  <c r="H213" i="23"/>
  <c r="AH213" i="23" s="1"/>
  <c r="H214" i="23"/>
  <c r="AH214" i="23" s="1"/>
  <c r="H215" i="23"/>
  <c r="AH215" i="23" s="1"/>
  <c r="H216" i="23"/>
  <c r="AH216" i="23" s="1"/>
  <c r="H217" i="23"/>
  <c r="AH217" i="23" s="1"/>
  <c r="H218" i="23"/>
  <c r="AH218" i="23" s="1"/>
  <c r="H219" i="23"/>
  <c r="AH219" i="23" s="1"/>
  <c r="H220" i="23"/>
  <c r="AH220" i="23" s="1"/>
  <c r="H221" i="23"/>
  <c r="AH221" i="23" s="1"/>
  <c r="H222" i="23"/>
  <c r="AH222" i="23" s="1"/>
  <c r="H223" i="23"/>
  <c r="AH223" i="23" s="1"/>
  <c r="H224" i="23"/>
  <c r="AH224" i="23" s="1"/>
  <c r="H225" i="23"/>
  <c r="AH225" i="23" s="1"/>
  <c r="H226" i="23"/>
  <c r="AH226" i="23" s="1"/>
  <c r="H227" i="23"/>
  <c r="AH227" i="23" s="1"/>
  <c r="H228" i="23"/>
  <c r="AH228" i="23" s="1"/>
  <c r="H229" i="23"/>
  <c r="AH229" i="23" s="1"/>
  <c r="H230" i="23"/>
  <c r="AH230" i="23" s="1"/>
  <c r="H231" i="23"/>
  <c r="AH231" i="23" s="1"/>
  <c r="H232" i="23"/>
  <c r="AH232" i="23" s="1"/>
  <c r="H233" i="23"/>
  <c r="AH233" i="23" s="1"/>
  <c r="H234" i="23"/>
  <c r="AH234" i="23" s="1"/>
  <c r="H235" i="23"/>
  <c r="AH235" i="23" s="1"/>
  <c r="H236" i="23"/>
  <c r="AH236" i="23" s="1"/>
  <c r="H237" i="23"/>
  <c r="AH237" i="23" s="1"/>
  <c r="H238" i="23"/>
  <c r="AH238" i="23" s="1"/>
  <c r="H239" i="23"/>
  <c r="AH239" i="23" s="1"/>
  <c r="H240" i="23"/>
  <c r="AH240" i="23" s="1"/>
  <c r="H241" i="23"/>
  <c r="AH241" i="23" s="1"/>
  <c r="H242" i="23"/>
  <c r="AH242" i="23" s="1"/>
  <c r="H243" i="23"/>
  <c r="AH243" i="23" s="1"/>
  <c r="H244" i="23"/>
  <c r="AH244" i="23" s="1"/>
  <c r="H245" i="23"/>
  <c r="AH245" i="23" s="1"/>
  <c r="H246" i="23"/>
  <c r="AH246" i="23" s="1"/>
  <c r="H247" i="23"/>
  <c r="AH247" i="23" s="1"/>
  <c r="H248" i="23"/>
  <c r="AH248" i="23" s="1"/>
  <c r="H249" i="23"/>
  <c r="AH249" i="23" s="1"/>
  <c r="H250" i="23"/>
  <c r="AH250" i="23" s="1"/>
  <c r="H251" i="23"/>
  <c r="AH251" i="23" s="1"/>
  <c r="H252" i="23"/>
  <c r="AH252" i="23" s="1"/>
  <c r="H253" i="23"/>
  <c r="AH253" i="23" s="1"/>
  <c r="H254" i="23"/>
  <c r="AH254" i="23" s="1"/>
  <c r="H255" i="23"/>
  <c r="AH255" i="23" s="1"/>
  <c r="H256" i="23"/>
  <c r="AH256" i="23" s="1"/>
  <c r="H257" i="23"/>
  <c r="AH257" i="23" s="1"/>
  <c r="H258" i="23"/>
  <c r="AH258" i="23" s="1"/>
  <c r="H259" i="23"/>
  <c r="AH259" i="23" s="1"/>
  <c r="H260" i="23"/>
  <c r="AH260" i="23" s="1"/>
  <c r="H261" i="23"/>
  <c r="AH261" i="23" s="1"/>
  <c r="H262" i="23"/>
  <c r="AH262" i="23" s="1"/>
  <c r="H263" i="23"/>
  <c r="AH263" i="23" s="1"/>
  <c r="H264" i="23"/>
  <c r="AH264" i="23" s="1"/>
  <c r="H265" i="23"/>
  <c r="AH265" i="23" s="1"/>
  <c r="H266" i="23"/>
  <c r="AH266" i="23" s="1"/>
  <c r="H267" i="23"/>
  <c r="AH267" i="23" s="1"/>
  <c r="H268" i="23"/>
  <c r="AH268" i="23" s="1"/>
  <c r="H269" i="23"/>
  <c r="AH269" i="23" s="1"/>
  <c r="H270" i="23"/>
  <c r="AH270" i="23" s="1"/>
  <c r="H271" i="23"/>
  <c r="AH271" i="23" s="1"/>
  <c r="H272" i="23"/>
  <c r="AH272" i="23" s="1"/>
  <c r="H273" i="23"/>
  <c r="AH273" i="23" s="1"/>
  <c r="H274" i="23"/>
  <c r="AH274" i="23" s="1"/>
  <c r="H275" i="23"/>
  <c r="AH275" i="23" s="1"/>
  <c r="H276" i="23"/>
  <c r="AH276" i="23" s="1"/>
  <c r="H277" i="23"/>
  <c r="AH277" i="23" s="1"/>
  <c r="H278" i="23"/>
  <c r="AH278" i="23" s="1"/>
  <c r="H279" i="23"/>
  <c r="AH279" i="23" s="1"/>
  <c r="H280" i="23"/>
  <c r="AH280" i="23" s="1"/>
  <c r="H281" i="23"/>
  <c r="AH281" i="23" s="1"/>
  <c r="H282" i="23"/>
  <c r="AH282" i="23" s="1"/>
  <c r="H283" i="23"/>
  <c r="AH283" i="23" s="1"/>
  <c r="H284" i="23"/>
  <c r="AH284" i="23" s="1"/>
  <c r="H285" i="23"/>
  <c r="AH285" i="23" s="1"/>
  <c r="H286" i="23"/>
  <c r="AH286" i="23" s="1"/>
  <c r="H287" i="23"/>
  <c r="AH287" i="23" s="1"/>
  <c r="H288" i="23"/>
  <c r="AH288" i="23" s="1"/>
  <c r="H289" i="23"/>
  <c r="AH289" i="23" s="1"/>
  <c r="H290" i="23"/>
  <c r="AH290" i="23" s="1"/>
  <c r="H291" i="23"/>
  <c r="AH291" i="23" s="1"/>
  <c r="H3" i="23"/>
  <c r="AH3" i="23" s="1"/>
  <c r="AI278" i="23" l="1"/>
  <c r="AI258" i="23"/>
  <c r="AI198" i="23"/>
  <c r="AI138" i="23"/>
  <c r="AI82" i="23"/>
  <c r="AI22" i="23"/>
  <c r="AI237" i="23"/>
  <c r="AI137" i="23"/>
  <c r="AI81" i="23"/>
  <c r="AI41" i="23"/>
  <c r="AI256" i="23"/>
  <c r="AI136" i="23"/>
  <c r="AI119" i="23"/>
  <c r="AI80" i="23"/>
  <c r="AI40" i="23"/>
  <c r="AI275" i="23"/>
  <c r="AI235" i="23"/>
  <c r="AI195" i="23"/>
  <c r="AI175" i="23"/>
  <c r="AI118" i="23"/>
  <c r="AI99" i="23"/>
  <c r="AI79" i="23"/>
  <c r="AI39" i="23"/>
  <c r="AI274" i="23"/>
  <c r="AI234" i="23"/>
  <c r="AI214" i="23"/>
  <c r="AI194" i="23"/>
  <c r="AI174" i="23"/>
  <c r="AI154" i="23"/>
  <c r="AI134" i="23"/>
  <c r="AI117" i="23"/>
  <c r="AI38" i="23"/>
  <c r="AI18" i="23"/>
  <c r="AI273" i="23"/>
  <c r="AI253" i="23"/>
  <c r="AI233" i="23"/>
  <c r="AI213" i="23"/>
  <c r="AI193" i="23"/>
  <c r="AI173" i="23"/>
  <c r="AI153" i="23"/>
  <c r="AI116" i="23"/>
  <c r="AI97" i="23"/>
  <c r="AI57" i="23"/>
  <c r="AI37" i="23"/>
  <c r="AI17" i="23"/>
  <c r="AI272" i="23"/>
  <c r="AI232" i="23"/>
  <c r="AI212" i="23"/>
  <c r="AI172" i="23"/>
  <c r="AI152" i="23"/>
  <c r="AI132" i="23"/>
  <c r="AI96" i="23"/>
  <c r="AI76" i="23"/>
  <c r="AI56" i="23"/>
  <c r="AI36" i="23"/>
  <c r="AI271" i="23"/>
  <c r="AI231" i="23"/>
  <c r="AI211" i="23"/>
  <c r="AI191" i="23"/>
  <c r="AI171" i="23"/>
  <c r="AI95" i="23"/>
  <c r="AI55" i="23"/>
  <c r="AI35" i="23"/>
  <c r="AI15" i="23"/>
  <c r="AI290" i="23"/>
  <c r="AI270" i="23"/>
  <c r="AI250" i="23"/>
  <c r="AI230" i="23"/>
  <c r="AI150" i="23"/>
  <c r="AI130" i="23"/>
  <c r="AI94" i="23"/>
  <c r="AI34" i="23"/>
  <c r="AI218" i="23"/>
  <c r="AI102" i="23"/>
  <c r="AI62" i="23"/>
  <c r="AI277" i="23"/>
  <c r="AI157" i="23"/>
  <c r="AI21" i="23"/>
  <c r="AI236" i="23"/>
  <c r="AI289" i="23"/>
  <c r="AI249" i="23"/>
  <c r="AI209" i="23"/>
  <c r="AI93" i="23"/>
  <c r="AI53" i="23"/>
  <c r="AI13" i="23"/>
  <c r="AI168" i="23"/>
  <c r="AI129" i="23"/>
  <c r="AI92" i="23"/>
  <c r="AI52" i="23"/>
  <c r="AI12" i="23"/>
  <c r="AI267" i="23"/>
  <c r="AI91" i="23"/>
  <c r="AI51" i="23"/>
  <c r="AI11" i="23"/>
  <c r="AI266" i="23"/>
  <c r="AI226" i="23"/>
  <c r="AI186" i="23"/>
  <c r="AI166" i="23"/>
  <c r="AI127" i="23"/>
  <c r="AI90" i="23"/>
  <c r="AI30" i="23"/>
  <c r="AI285" i="23"/>
  <c r="AI205" i="23"/>
  <c r="AI165" i="23"/>
  <c r="AI126" i="23"/>
  <c r="AI49" i="23"/>
  <c r="AI9" i="23"/>
  <c r="AI264" i="23"/>
  <c r="AI224" i="23"/>
  <c r="AI204" i="23"/>
  <c r="AI144" i="23"/>
  <c r="AI68" i="23"/>
  <c r="AI107" i="23"/>
  <c r="AI67" i="23"/>
  <c r="AI47" i="23"/>
  <c r="AI7" i="23"/>
  <c r="AI262" i="23"/>
  <c r="AI86" i="23"/>
  <c r="AI66" i="23"/>
  <c r="AI26" i="23"/>
  <c r="AI241" i="23"/>
  <c r="AI221" i="23"/>
  <c r="AI181" i="23"/>
  <c r="AI161" i="23"/>
  <c r="AI141" i="23"/>
  <c r="AI105" i="23"/>
  <c r="AI45" i="23"/>
  <c r="AI25" i="23"/>
  <c r="AI280" i="23"/>
  <c r="AI240" i="23"/>
  <c r="AI220" i="23"/>
  <c r="AI160" i="23"/>
  <c r="AI123" i="23"/>
  <c r="AI104" i="23"/>
  <c r="AI84" i="23"/>
  <c r="AI64" i="23"/>
  <c r="AI44" i="23"/>
  <c r="AI238" i="23"/>
  <c r="AI178" i="23"/>
  <c r="AI121" i="23"/>
  <c r="AI42" i="23"/>
  <c r="AI177" i="23"/>
  <c r="AI61" i="23"/>
  <c r="AI276" i="23"/>
  <c r="AI216" i="23"/>
  <c r="AI269" i="23"/>
  <c r="AI229" i="23"/>
  <c r="AI189" i="23"/>
  <c r="AI149" i="23"/>
  <c r="AI73" i="23"/>
  <c r="AI33" i="23"/>
  <c r="AI288" i="23"/>
  <c r="AI268" i="23"/>
  <c r="AI228" i="23"/>
  <c r="AI188" i="23"/>
  <c r="AI148" i="23"/>
  <c r="AI112" i="23"/>
  <c r="AI32" i="23"/>
  <c r="AI247" i="23"/>
  <c r="AI207" i="23"/>
  <c r="AI167" i="23"/>
  <c r="AI128" i="23"/>
  <c r="AI31" i="23"/>
  <c r="AI286" i="23"/>
  <c r="AI246" i="23"/>
  <c r="AI206" i="23"/>
  <c r="AI110" i="23"/>
  <c r="AI70" i="23"/>
  <c r="AI265" i="23"/>
  <c r="AI225" i="23"/>
  <c r="AI145" i="23"/>
  <c r="AI109" i="23"/>
  <c r="AI69" i="23"/>
  <c r="AI29" i="23"/>
  <c r="AI284" i="23"/>
  <c r="AI244" i="23"/>
  <c r="AI184" i="23"/>
  <c r="AI88" i="23"/>
  <c r="AI8" i="23"/>
  <c r="AI263" i="23"/>
  <c r="AI223" i="23"/>
  <c r="AI183" i="23"/>
  <c r="AI125" i="23"/>
  <c r="AI87" i="23"/>
  <c r="AI282" i="23"/>
  <c r="AI182" i="23"/>
  <c r="AI142" i="23"/>
  <c r="AI106" i="23"/>
  <c r="AI261" i="23"/>
  <c r="AI201" i="23"/>
  <c r="AI279" i="23"/>
  <c r="AI199" i="23"/>
  <c r="AI179" i="23"/>
  <c r="AI159" i="23"/>
  <c r="AI139" i="23"/>
  <c r="AI103" i="23"/>
  <c r="AI43" i="23"/>
  <c r="AI23" i="23"/>
  <c r="A225" i="23"/>
  <c r="C225" i="23"/>
  <c r="D225" i="23"/>
  <c r="E225" i="23"/>
  <c r="I225" i="23"/>
  <c r="J225" i="23" s="1"/>
  <c r="K225" i="23" a="1"/>
  <c r="K225" i="23" s="1"/>
  <c r="L225" i="23" s="1"/>
  <c r="N225" i="23"/>
  <c r="O225" i="23"/>
  <c r="P225" i="23"/>
  <c r="Q225" i="23" s="1"/>
  <c r="R225" i="23" s="1" a="1"/>
  <c r="R225" i="23" s="1"/>
  <c r="U225" i="23"/>
  <c r="T225" i="23"/>
  <c r="W225" i="23"/>
  <c r="X225" i="23"/>
  <c r="Z225" i="23"/>
  <c r="AA225" i="23"/>
  <c r="AB225" i="23" s="1"/>
  <c r="A226" i="23"/>
  <c r="C226" i="23"/>
  <c r="D226" i="23"/>
  <c r="E226" i="23"/>
  <c r="I226" i="23"/>
  <c r="J226" i="23" s="1"/>
  <c r="AG226" i="23" s="1"/>
  <c r="K226" i="23" a="1"/>
  <c r="K226" i="23" s="1"/>
  <c r="L226" i="23" s="1"/>
  <c r="N226" i="23"/>
  <c r="O226" i="23"/>
  <c r="P226" i="23"/>
  <c r="Q226" i="23" s="1"/>
  <c r="R226" i="23" s="1" a="1"/>
  <c r="R226" i="23" s="1"/>
  <c r="U226" i="23"/>
  <c r="T226" i="23"/>
  <c r="W226" i="23"/>
  <c r="X226" i="23"/>
  <c r="Z226" i="23" s="1"/>
  <c r="AA226" i="23"/>
  <c r="AB226" i="23" s="1"/>
  <c r="A227" i="23"/>
  <c r="C227" i="23"/>
  <c r="D227" i="23"/>
  <c r="E227" i="23"/>
  <c r="I227" i="23"/>
  <c r="J227" i="23" s="1"/>
  <c r="AG227" i="23" s="1"/>
  <c r="K227" i="23" a="1"/>
  <c r="K227" i="23" s="1"/>
  <c r="L227" i="23" s="1"/>
  <c r="M227" i="23" s="1" a="1"/>
  <c r="M227" i="23" s="1"/>
  <c r="N227" i="23"/>
  <c r="O227" i="23"/>
  <c r="P227" i="23"/>
  <c r="Q227" i="23" s="1"/>
  <c r="R227" i="23" s="1" a="1"/>
  <c r="R227" i="23" s="1"/>
  <c r="T227" i="23"/>
  <c r="W227" i="23"/>
  <c r="X227" i="23"/>
  <c r="Z227" i="23"/>
  <c r="AA227" i="23"/>
  <c r="AB227" i="23" s="1"/>
  <c r="A228" i="23"/>
  <c r="C228" i="23"/>
  <c r="D228" i="23"/>
  <c r="E228" i="23"/>
  <c r="I228" i="23"/>
  <c r="J228" i="23" s="1"/>
  <c r="AG228" i="23" s="1"/>
  <c r="K228" i="23" a="1"/>
  <c r="K228" i="23" s="1"/>
  <c r="L228" i="23" s="1"/>
  <c r="N228" i="23"/>
  <c r="O228" i="23"/>
  <c r="P228" i="23"/>
  <c r="Q228" i="23" s="1"/>
  <c r="R228" i="23" s="1" a="1"/>
  <c r="R228" i="23" s="1"/>
  <c r="U228" i="23"/>
  <c r="T228" i="23"/>
  <c r="W228" i="23"/>
  <c r="X228" i="23"/>
  <c r="Z228" i="23"/>
  <c r="AA228" i="23"/>
  <c r="AB228" i="23" s="1"/>
  <c r="A229" i="23"/>
  <c r="C229" i="23"/>
  <c r="D229" i="23"/>
  <c r="E229" i="23"/>
  <c r="I229" i="23"/>
  <c r="J229" i="23" s="1"/>
  <c r="K229" i="23" a="1"/>
  <c r="K229" i="23" s="1"/>
  <c r="L229" i="23" s="1"/>
  <c r="M229" i="23" s="1" a="1"/>
  <c r="M229" i="23" s="1"/>
  <c r="N229" i="23"/>
  <c r="O229" i="23"/>
  <c r="P229" i="23"/>
  <c r="Q229" i="23" s="1"/>
  <c r="R229" i="23" s="1" a="1"/>
  <c r="R229" i="23" s="1"/>
  <c r="T229" i="23"/>
  <c r="W229" i="23"/>
  <c r="X229" i="23"/>
  <c r="Z229" i="23"/>
  <c r="AA229" i="23"/>
  <c r="AB229" i="23" s="1"/>
  <c r="A230" i="23"/>
  <c r="C230" i="23"/>
  <c r="D230" i="23"/>
  <c r="E230" i="23"/>
  <c r="I230" i="23"/>
  <c r="J230" i="23" s="1"/>
  <c r="K230" i="23" a="1"/>
  <c r="K230" i="23" s="1"/>
  <c r="L230" i="23" s="1"/>
  <c r="M230" i="23" s="1" a="1"/>
  <c r="M230" i="23" s="1"/>
  <c r="N230" i="23"/>
  <c r="O230" i="23"/>
  <c r="P230" i="23"/>
  <c r="Q230" i="23" s="1"/>
  <c r="R230" i="23" s="1" a="1"/>
  <c r="R230" i="23" s="1"/>
  <c r="T230" i="23"/>
  <c r="W230" i="23"/>
  <c r="X230" i="23"/>
  <c r="Z230" i="23"/>
  <c r="AA230" i="23"/>
  <c r="AB230" i="23" s="1"/>
  <c r="A231" i="23"/>
  <c r="C231" i="23"/>
  <c r="D231" i="23"/>
  <c r="E231" i="23"/>
  <c r="I231" i="23"/>
  <c r="J231" i="23" s="1"/>
  <c r="K231" i="23" a="1"/>
  <c r="K231" i="23" s="1"/>
  <c r="L231" i="23" s="1"/>
  <c r="M231" i="23" s="1" a="1"/>
  <c r="M231" i="23" s="1"/>
  <c r="N231" i="23"/>
  <c r="O231" i="23"/>
  <c r="P231" i="23"/>
  <c r="Q231" i="23" s="1"/>
  <c r="R231" i="23" s="1" a="1"/>
  <c r="R231" i="23" s="1"/>
  <c r="U231" i="23"/>
  <c r="V231" i="23" s="1"/>
  <c r="T231" i="23"/>
  <c r="W231" i="23"/>
  <c r="X231" i="23"/>
  <c r="Z231" i="23" s="1"/>
  <c r="AA231" i="23"/>
  <c r="AB231" i="23" s="1"/>
  <c r="A232" i="23"/>
  <c r="C232" i="23"/>
  <c r="D232" i="23"/>
  <c r="E232" i="23"/>
  <c r="I232" i="23"/>
  <c r="J232" i="23" s="1"/>
  <c r="K232" i="23" a="1"/>
  <c r="K232" i="23" s="1"/>
  <c r="L232" i="23" s="1"/>
  <c r="M232" i="23" s="1" a="1"/>
  <c r="M232" i="23" s="1"/>
  <c r="N232" i="23"/>
  <c r="O232" i="23"/>
  <c r="P232" i="23"/>
  <c r="Q232" i="23" s="1"/>
  <c r="R232" i="23" s="1" a="1"/>
  <c r="R232" i="23" s="1"/>
  <c r="T232" i="23"/>
  <c r="W232" i="23"/>
  <c r="X232" i="23"/>
  <c r="Z232" i="23"/>
  <c r="AA232" i="23"/>
  <c r="AB232" i="23" s="1"/>
  <c r="A233" i="23"/>
  <c r="C233" i="23"/>
  <c r="D233" i="23"/>
  <c r="E233" i="23"/>
  <c r="I233" i="23"/>
  <c r="J233" i="23" s="1"/>
  <c r="AG233" i="23" s="1"/>
  <c r="K233" i="23" a="1"/>
  <c r="K233" i="23" s="1"/>
  <c r="L233" i="23" s="1"/>
  <c r="M233" i="23" s="1" a="1"/>
  <c r="M233" i="23" s="1"/>
  <c r="N233" i="23"/>
  <c r="O233" i="23"/>
  <c r="P233" i="23"/>
  <c r="Q233" i="23" s="1"/>
  <c r="R233" i="23" s="1" a="1"/>
  <c r="R233" i="23" s="1"/>
  <c r="U233" i="23"/>
  <c r="T233" i="23"/>
  <c r="W233" i="23"/>
  <c r="X233" i="23"/>
  <c r="Z233" i="23"/>
  <c r="AA233" i="23"/>
  <c r="AB233" i="23" s="1"/>
  <c r="A234" i="23"/>
  <c r="C234" i="23"/>
  <c r="D234" i="23"/>
  <c r="E234" i="23"/>
  <c r="I234" i="23"/>
  <c r="J234" i="23" s="1"/>
  <c r="K234" i="23" a="1"/>
  <c r="K234" i="23" s="1"/>
  <c r="L234" i="23" s="1"/>
  <c r="M234" i="23" s="1" a="1"/>
  <c r="M234" i="23" s="1"/>
  <c r="N234" i="23"/>
  <c r="O234" i="23"/>
  <c r="P234" i="23"/>
  <c r="Q234" i="23" s="1"/>
  <c r="R234" i="23" s="1" a="1"/>
  <c r="R234" i="23" s="1"/>
  <c r="T234" i="23"/>
  <c r="W234" i="23"/>
  <c r="X234" i="23"/>
  <c r="Z234" i="23" s="1"/>
  <c r="AA234" i="23"/>
  <c r="AB234" i="23" s="1"/>
  <c r="A235" i="23"/>
  <c r="C235" i="23"/>
  <c r="D235" i="23"/>
  <c r="E235" i="23"/>
  <c r="I235" i="23"/>
  <c r="J235" i="23" s="1"/>
  <c r="K235" i="23" a="1"/>
  <c r="K235" i="23" s="1"/>
  <c r="L235" i="23" s="1"/>
  <c r="M235" i="23" s="1" a="1"/>
  <c r="M235" i="23" s="1"/>
  <c r="N235" i="23"/>
  <c r="O235" i="23"/>
  <c r="P235" i="23"/>
  <c r="Q235" i="23" s="1"/>
  <c r="R235" i="23" s="1" a="1"/>
  <c r="R235" i="23" s="1"/>
  <c r="U235" i="23"/>
  <c r="V235" i="23" s="1"/>
  <c r="T235" i="23"/>
  <c r="W235" i="23"/>
  <c r="X235" i="23"/>
  <c r="Z235" i="23"/>
  <c r="AA235" i="23"/>
  <c r="AB235" i="23" s="1"/>
  <c r="A236" i="23"/>
  <c r="C236" i="23"/>
  <c r="D236" i="23"/>
  <c r="E236" i="23"/>
  <c r="I236" i="23"/>
  <c r="J236" i="23" s="1"/>
  <c r="AG236" i="23" s="1"/>
  <c r="K236" i="23" a="1"/>
  <c r="K236" i="23" s="1"/>
  <c r="L236" i="23" s="1"/>
  <c r="M236" i="23" s="1" a="1"/>
  <c r="M236" i="23" s="1"/>
  <c r="N236" i="23"/>
  <c r="O236" i="23"/>
  <c r="P236" i="23"/>
  <c r="Q236" i="23" s="1"/>
  <c r="U236" i="23"/>
  <c r="T236" i="23"/>
  <c r="W236" i="23"/>
  <c r="X236" i="23"/>
  <c r="Z236" i="23"/>
  <c r="AA236" i="23"/>
  <c r="AB236" i="23" s="1"/>
  <c r="A237" i="23"/>
  <c r="C237" i="23"/>
  <c r="D237" i="23"/>
  <c r="E237" i="23"/>
  <c r="I237" i="23"/>
  <c r="J237" i="23" s="1"/>
  <c r="K237" i="23" a="1"/>
  <c r="K237" i="23" s="1"/>
  <c r="N237" i="23"/>
  <c r="O237" i="23"/>
  <c r="P237" i="23"/>
  <c r="Q237" i="23" s="1"/>
  <c r="R237" i="23" s="1" a="1"/>
  <c r="R237" i="23" s="1"/>
  <c r="U237" i="23"/>
  <c r="T237" i="23"/>
  <c r="W237" i="23"/>
  <c r="X237" i="23"/>
  <c r="Z237" i="23"/>
  <c r="AA237" i="23"/>
  <c r="AB237" i="23" s="1"/>
  <c r="A238" i="23"/>
  <c r="C238" i="23"/>
  <c r="D238" i="23"/>
  <c r="E238" i="23"/>
  <c r="I238" i="23"/>
  <c r="J238" i="23" s="1"/>
  <c r="K238" i="23" a="1"/>
  <c r="K238" i="23" s="1"/>
  <c r="L238" i="23" s="1"/>
  <c r="M238" i="23" s="1" a="1"/>
  <c r="M238" i="23" s="1"/>
  <c r="N238" i="23"/>
  <c r="O238" i="23"/>
  <c r="P238" i="23"/>
  <c r="Q238" i="23" s="1"/>
  <c r="R238" i="23" s="1" a="1"/>
  <c r="R238" i="23" s="1"/>
  <c r="T238" i="23"/>
  <c r="W238" i="23"/>
  <c r="X238" i="23"/>
  <c r="Z238" i="23"/>
  <c r="AA238" i="23"/>
  <c r="AB238" i="23" s="1"/>
  <c r="A239" i="23"/>
  <c r="C239" i="23"/>
  <c r="D239" i="23"/>
  <c r="E239" i="23"/>
  <c r="I239" i="23"/>
  <c r="J239" i="23" s="1"/>
  <c r="AG239" i="23" s="1"/>
  <c r="K239" i="23" a="1"/>
  <c r="K239" i="23" s="1"/>
  <c r="N239" i="23"/>
  <c r="O239" i="23"/>
  <c r="P239" i="23"/>
  <c r="Q239" i="23" s="1"/>
  <c r="R239" i="23" s="1" a="1"/>
  <c r="R239" i="23" s="1"/>
  <c r="U239" i="23"/>
  <c r="T239" i="23"/>
  <c r="W239" i="23"/>
  <c r="X239" i="23"/>
  <c r="Z239" i="23"/>
  <c r="AA239" i="23"/>
  <c r="AB239" i="23" s="1"/>
  <c r="A240" i="23"/>
  <c r="C240" i="23"/>
  <c r="D240" i="23"/>
  <c r="E240" i="23"/>
  <c r="I240" i="23"/>
  <c r="J240" i="23" s="1"/>
  <c r="K240" i="23" a="1"/>
  <c r="K240" i="23" s="1"/>
  <c r="L240" i="23" s="1"/>
  <c r="M240" i="23" s="1" a="1"/>
  <c r="M240" i="23" s="1"/>
  <c r="N240" i="23"/>
  <c r="O240" i="23"/>
  <c r="P240" i="23"/>
  <c r="Q240" i="23" s="1"/>
  <c r="R240" i="23" s="1" a="1"/>
  <c r="R240" i="23" s="1"/>
  <c r="T240" i="23"/>
  <c r="W240" i="23"/>
  <c r="X240" i="23"/>
  <c r="Z240" i="23"/>
  <c r="AA240" i="23"/>
  <c r="AB240" i="23" s="1"/>
  <c r="A241" i="23"/>
  <c r="C241" i="23"/>
  <c r="D241" i="23"/>
  <c r="E241" i="23"/>
  <c r="I241" i="23"/>
  <c r="J241" i="23" s="1"/>
  <c r="AG241" i="23" s="1"/>
  <c r="K241" i="23" a="1"/>
  <c r="K241" i="23" s="1"/>
  <c r="L241" i="23" s="1"/>
  <c r="M241" i="23" s="1" a="1"/>
  <c r="M241" i="23" s="1"/>
  <c r="N241" i="23"/>
  <c r="O241" i="23"/>
  <c r="P241" i="23"/>
  <c r="Q241" i="23" s="1"/>
  <c r="R241" i="23" s="1" a="1"/>
  <c r="R241" i="23" s="1"/>
  <c r="V241" i="23"/>
  <c r="T241" i="23"/>
  <c r="W241" i="23"/>
  <c r="X241" i="23"/>
  <c r="Z241" i="23"/>
  <c r="AA241" i="23"/>
  <c r="AB241" i="23" s="1"/>
  <c r="A242" i="23"/>
  <c r="C242" i="23"/>
  <c r="D242" i="23"/>
  <c r="E242" i="23"/>
  <c r="I242" i="23"/>
  <c r="J242" i="23" s="1"/>
  <c r="K242" i="23" a="1"/>
  <c r="K242" i="23" s="1"/>
  <c r="L242" i="23" s="1"/>
  <c r="N242" i="23"/>
  <c r="O242" i="23"/>
  <c r="P242" i="23"/>
  <c r="Q242" i="23" s="1"/>
  <c r="R242" i="23" s="1" a="1"/>
  <c r="R242" i="23" s="1"/>
  <c r="U242" i="23"/>
  <c r="T242" i="23"/>
  <c r="W242" i="23"/>
  <c r="X242" i="23"/>
  <c r="Z242" i="23" s="1"/>
  <c r="AA242" i="23"/>
  <c r="AB242" i="23" s="1"/>
  <c r="A243" i="23"/>
  <c r="C243" i="23"/>
  <c r="D243" i="23"/>
  <c r="E243" i="23"/>
  <c r="I243" i="23"/>
  <c r="J243" i="23" s="1"/>
  <c r="AG243" i="23" s="1"/>
  <c r="K243" i="23" a="1"/>
  <c r="K243" i="23" s="1"/>
  <c r="L243" i="23" s="1"/>
  <c r="N243" i="23"/>
  <c r="O243" i="23"/>
  <c r="P243" i="23"/>
  <c r="Q243" i="23" s="1"/>
  <c r="R243" i="23" s="1" a="1"/>
  <c r="R243" i="23" s="1"/>
  <c r="U243" i="23"/>
  <c r="T243" i="23"/>
  <c r="W243" i="23"/>
  <c r="X243" i="23"/>
  <c r="Z243" i="23"/>
  <c r="AA243" i="23"/>
  <c r="AB243" i="23" s="1"/>
  <c r="A244" i="23"/>
  <c r="C244" i="23"/>
  <c r="D244" i="23"/>
  <c r="E244" i="23"/>
  <c r="I244" i="23"/>
  <c r="J244" i="23"/>
  <c r="AG244" i="23" s="1"/>
  <c r="K244" i="23" a="1"/>
  <c r="K244" i="23" s="1"/>
  <c r="L244" i="23" s="1"/>
  <c r="M244" i="23" s="1" a="1"/>
  <c r="M244" i="23" s="1"/>
  <c r="N244" i="23"/>
  <c r="O244" i="23"/>
  <c r="P244" i="23"/>
  <c r="Q244" i="23" s="1"/>
  <c r="R244" i="23" s="1" a="1"/>
  <c r="R244" i="23" s="1"/>
  <c r="V244" i="23"/>
  <c r="T244" i="23"/>
  <c r="W244" i="23"/>
  <c r="X244" i="23"/>
  <c r="Z244" i="23"/>
  <c r="AA244" i="23"/>
  <c r="AB244" i="23" s="1"/>
  <c r="A245" i="23"/>
  <c r="C245" i="23"/>
  <c r="D245" i="23"/>
  <c r="E245" i="23"/>
  <c r="I245" i="23"/>
  <c r="J245" i="23" s="1"/>
  <c r="AG245" i="23" s="1"/>
  <c r="K245" i="23" a="1"/>
  <c r="K245" i="23" s="1"/>
  <c r="L245" i="23" s="1"/>
  <c r="M245" i="23" s="1" a="1"/>
  <c r="M245" i="23" s="1"/>
  <c r="N245" i="23"/>
  <c r="O245" i="23"/>
  <c r="P245" i="23"/>
  <c r="Q245" i="23" s="1"/>
  <c r="R245" i="23" s="1" a="1"/>
  <c r="R245" i="23" s="1"/>
  <c r="T245" i="23"/>
  <c r="W245" i="23"/>
  <c r="X245" i="23"/>
  <c r="Z245" i="23"/>
  <c r="AA245" i="23"/>
  <c r="AB245" i="23" s="1"/>
  <c r="A246" i="23"/>
  <c r="C246" i="23"/>
  <c r="D246" i="23"/>
  <c r="E246" i="23"/>
  <c r="I246" i="23"/>
  <c r="J246" i="23" s="1"/>
  <c r="AG246" i="23" s="1"/>
  <c r="K246" i="23" a="1"/>
  <c r="K246" i="23" s="1"/>
  <c r="L246" i="23" s="1"/>
  <c r="N246" i="23"/>
  <c r="O246" i="23"/>
  <c r="P246" i="23"/>
  <c r="Q246" i="23" s="1"/>
  <c r="R246" i="23" s="1" a="1"/>
  <c r="R246" i="23" s="1"/>
  <c r="U246" i="23"/>
  <c r="T246" i="23"/>
  <c r="W246" i="23"/>
  <c r="X246" i="23"/>
  <c r="Z246" i="23"/>
  <c r="AA246" i="23"/>
  <c r="AB246" i="23" s="1"/>
  <c r="A247" i="23"/>
  <c r="C247" i="23"/>
  <c r="D247" i="23"/>
  <c r="E247" i="23"/>
  <c r="I247" i="23"/>
  <c r="J247" i="23" s="1"/>
  <c r="K247" i="23" a="1"/>
  <c r="K247" i="23" s="1"/>
  <c r="L247" i="23" s="1"/>
  <c r="M247" i="23" s="1" a="1"/>
  <c r="M247" i="23" s="1"/>
  <c r="N247" i="23"/>
  <c r="O247" i="23"/>
  <c r="P247" i="23"/>
  <c r="Q247" i="23" s="1"/>
  <c r="R247" i="23" s="1" a="1"/>
  <c r="R247" i="23" s="1"/>
  <c r="T247" i="23"/>
  <c r="W247" i="23"/>
  <c r="X247" i="23"/>
  <c r="Z247" i="23"/>
  <c r="AA247" i="23"/>
  <c r="AB247" i="23" s="1"/>
  <c r="A248" i="23"/>
  <c r="C248" i="23"/>
  <c r="D248" i="23"/>
  <c r="E248" i="23"/>
  <c r="I248" i="23"/>
  <c r="J248" i="23" s="1"/>
  <c r="AG248" i="23" s="1"/>
  <c r="K248" i="23" a="1"/>
  <c r="K248" i="23" s="1"/>
  <c r="L248" i="23" s="1"/>
  <c r="M248" i="23" s="1" a="1"/>
  <c r="M248" i="23" s="1"/>
  <c r="N248" i="23"/>
  <c r="O248" i="23"/>
  <c r="P248" i="23"/>
  <c r="Q248" i="23" s="1"/>
  <c r="R248" i="23" s="1" a="1"/>
  <c r="R248" i="23" s="1"/>
  <c r="V248" i="23"/>
  <c r="T248" i="23"/>
  <c r="W248" i="23"/>
  <c r="X248" i="23"/>
  <c r="Z248" i="23"/>
  <c r="AA248" i="23"/>
  <c r="AB248" i="23" s="1"/>
  <c r="A249" i="23"/>
  <c r="C249" i="23"/>
  <c r="D249" i="23"/>
  <c r="E249" i="23"/>
  <c r="I249" i="23"/>
  <c r="J249" i="23" s="1"/>
  <c r="K249" i="23" a="1"/>
  <c r="K249" i="23" s="1"/>
  <c r="L249" i="23" s="1"/>
  <c r="N249" i="23"/>
  <c r="O249" i="23"/>
  <c r="P249" i="23"/>
  <c r="Q249" i="23" s="1"/>
  <c r="R249" i="23" s="1" a="1"/>
  <c r="R249" i="23" s="1"/>
  <c r="T249" i="23"/>
  <c r="W249" i="23"/>
  <c r="X249" i="23"/>
  <c r="Z249" i="23"/>
  <c r="AA249" i="23"/>
  <c r="AB249" i="23" s="1"/>
  <c r="A250" i="23"/>
  <c r="C250" i="23"/>
  <c r="D250" i="23"/>
  <c r="E250" i="23"/>
  <c r="I250" i="23"/>
  <c r="J250" i="23" s="1"/>
  <c r="K250" i="23" a="1"/>
  <c r="K250" i="23" s="1"/>
  <c r="N250" i="23"/>
  <c r="O250" i="23"/>
  <c r="P250" i="23"/>
  <c r="Q250" i="23" s="1"/>
  <c r="R250" i="23" s="1" a="1"/>
  <c r="R250" i="23" s="1"/>
  <c r="T250" i="23"/>
  <c r="W250" i="23"/>
  <c r="X250" i="23"/>
  <c r="Z250" i="23"/>
  <c r="AA250" i="23"/>
  <c r="AB250" i="23" s="1"/>
  <c r="A251" i="23"/>
  <c r="C251" i="23"/>
  <c r="D251" i="23"/>
  <c r="E251" i="23"/>
  <c r="I251" i="23"/>
  <c r="J251" i="23" s="1"/>
  <c r="AG251" i="23" s="1"/>
  <c r="K251" i="23" a="1"/>
  <c r="K251" i="23" s="1"/>
  <c r="L251" i="23" s="1"/>
  <c r="M251" i="23" s="1" a="1"/>
  <c r="M251" i="23" s="1"/>
  <c r="N251" i="23"/>
  <c r="O251" i="23"/>
  <c r="P251" i="23"/>
  <c r="Q251" i="23" s="1"/>
  <c r="V251" i="23"/>
  <c r="T251" i="23"/>
  <c r="W251" i="23"/>
  <c r="X251" i="23"/>
  <c r="Z251" i="23" s="1"/>
  <c r="AA251" i="23"/>
  <c r="AB251" i="23" s="1"/>
  <c r="A252" i="23"/>
  <c r="C252" i="23"/>
  <c r="D252" i="23"/>
  <c r="E252" i="23"/>
  <c r="I252" i="23"/>
  <c r="J252" i="23" s="1"/>
  <c r="AG252" i="23" s="1"/>
  <c r="K252" i="23" a="1"/>
  <c r="K252" i="23" s="1"/>
  <c r="L252" i="23" s="1"/>
  <c r="M252" i="23" s="1" a="1"/>
  <c r="M252" i="23" s="1"/>
  <c r="N252" i="23"/>
  <c r="O252" i="23"/>
  <c r="P252" i="23"/>
  <c r="Q252" i="23" s="1"/>
  <c r="R252" i="23" s="1" a="1"/>
  <c r="R252" i="23" s="1"/>
  <c r="T252" i="23"/>
  <c r="W252" i="23"/>
  <c r="X252" i="23"/>
  <c r="Z252" i="23"/>
  <c r="AA252" i="23"/>
  <c r="AB252" i="23" s="1"/>
  <c r="A253" i="23"/>
  <c r="C253" i="23"/>
  <c r="D253" i="23"/>
  <c r="E253" i="23"/>
  <c r="I253" i="23"/>
  <c r="J253" i="23"/>
  <c r="AG253" i="23" s="1"/>
  <c r="K253" i="23" a="1"/>
  <c r="K253" i="23" s="1"/>
  <c r="L253" i="23" s="1"/>
  <c r="M253" i="23" s="1" a="1"/>
  <c r="M253" i="23" s="1"/>
  <c r="N253" i="23"/>
  <c r="O253" i="23"/>
  <c r="P253" i="23"/>
  <c r="Q253" i="23" s="1"/>
  <c r="R253" i="23" s="1" a="1"/>
  <c r="R253" i="23" s="1"/>
  <c r="T253" i="23"/>
  <c r="W253" i="23"/>
  <c r="X253" i="23"/>
  <c r="Z253" i="23"/>
  <c r="AA253" i="23"/>
  <c r="AB253" i="23" s="1"/>
  <c r="A254" i="23"/>
  <c r="C254" i="23"/>
  <c r="D254" i="23"/>
  <c r="E254" i="23"/>
  <c r="I254" i="23"/>
  <c r="J254" i="23" s="1"/>
  <c r="AG254" i="23" s="1"/>
  <c r="K254" i="23" a="1"/>
  <c r="K254" i="23" s="1"/>
  <c r="L254" i="23" s="1"/>
  <c r="M254" i="23" s="1" a="1"/>
  <c r="M254" i="23" s="1"/>
  <c r="N254" i="23"/>
  <c r="O254" i="23"/>
  <c r="P254" i="23"/>
  <c r="Q254" i="23" s="1"/>
  <c r="R254" i="23" s="1" a="1"/>
  <c r="R254" i="23" s="1"/>
  <c r="T254" i="23"/>
  <c r="W254" i="23"/>
  <c r="X254" i="23"/>
  <c r="Z254" i="23" s="1"/>
  <c r="AA254" i="23"/>
  <c r="AB254" i="23" s="1"/>
  <c r="A255" i="23"/>
  <c r="C255" i="23"/>
  <c r="D255" i="23"/>
  <c r="E255" i="23"/>
  <c r="I255" i="23"/>
  <c r="J255" i="23" s="1"/>
  <c r="K255" i="23" a="1"/>
  <c r="K255" i="23" s="1"/>
  <c r="N255" i="23"/>
  <c r="O255" i="23"/>
  <c r="P255" i="23"/>
  <c r="Q255" i="23" s="1"/>
  <c r="R255" i="23" s="1" a="1"/>
  <c r="R255" i="23" s="1"/>
  <c r="V255" i="23"/>
  <c r="T255" i="23"/>
  <c r="W255" i="23"/>
  <c r="X255" i="23"/>
  <c r="Z255" i="23"/>
  <c r="AA255" i="23"/>
  <c r="AB255" i="23" s="1"/>
  <c r="A256" i="23"/>
  <c r="C256" i="23"/>
  <c r="D256" i="23"/>
  <c r="E256" i="23"/>
  <c r="I256" i="23"/>
  <c r="J256" i="23" s="1"/>
  <c r="AG256" i="23" s="1"/>
  <c r="K256" i="23" a="1"/>
  <c r="K256" i="23" s="1"/>
  <c r="L256" i="23" s="1"/>
  <c r="M256" i="23" s="1" a="1"/>
  <c r="M256" i="23" s="1"/>
  <c r="N256" i="23"/>
  <c r="O256" i="23"/>
  <c r="P256" i="23"/>
  <c r="Q256" i="23" s="1"/>
  <c r="R256" i="23" s="1" a="1"/>
  <c r="R256" i="23" s="1"/>
  <c r="T256" i="23"/>
  <c r="W256" i="23"/>
  <c r="X256" i="23"/>
  <c r="Z256" i="23"/>
  <c r="AA256" i="23"/>
  <c r="AB256" i="23" s="1"/>
  <c r="A257" i="23"/>
  <c r="C257" i="23"/>
  <c r="D257" i="23"/>
  <c r="E257" i="23"/>
  <c r="I257" i="23"/>
  <c r="J257" i="23" s="1"/>
  <c r="K257" i="23" a="1"/>
  <c r="K257" i="23" s="1"/>
  <c r="L257" i="23" s="1"/>
  <c r="N257" i="23"/>
  <c r="O257" i="23"/>
  <c r="P257" i="23"/>
  <c r="Q257" i="23" s="1"/>
  <c r="R257" i="23" s="1" a="1"/>
  <c r="R257" i="23" s="1"/>
  <c r="U257" i="23"/>
  <c r="T257" i="23"/>
  <c r="W257" i="23"/>
  <c r="X257" i="23"/>
  <c r="Z257" i="23"/>
  <c r="AA257" i="23"/>
  <c r="AB257" i="23" s="1"/>
  <c r="A258" i="23"/>
  <c r="C258" i="23"/>
  <c r="D258" i="23"/>
  <c r="E258" i="23"/>
  <c r="I258" i="23"/>
  <c r="J258" i="23" s="1"/>
  <c r="AG258" i="23" s="1"/>
  <c r="K258" i="23" a="1"/>
  <c r="K258" i="23" s="1"/>
  <c r="N258" i="23"/>
  <c r="O258" i="23"/>
  <c r="P258" i="23"/>
  <c r="Q258" i="23" s="1"/>
  <c r="R258" i="23" s="1" a="1"/>
  <c r="R258" i="23" s="1"/>
  <c r="T258" i="23"/>
  <c r="W258" i="23"/>
  <c r="X258" i="23"/>
  <c r="Z258" i="23"/>
  <c r="AA258" i="23"/>
  <c r="AB258" i="23" s="1"/>
  <c r="A259" i="23"/>
  <c r="C259" i="23"/>
  <c r="D259" i="23"/>
  <c r="E259" i="23"/>
  <c r="I259" i="23"/>
  <c r="J259" i="23" s="1"/>
  <c r="AG259" i="23" s="1"/>
  <c r="K259" i="23" a="1"/>
  <c r="K259" i="23" s="1"/>
  <c r="N259" i="23"/>
  <c r="O259" i="23"/>
  <c r="P259" i="23"/>
  <c r="Q259" i="23" s="1"/>
  <c r="R259" i="23" s="1" a="1"/>
  <c r="R259" i="23" s="1"/>
  <c r="T259" i="23"/>
  <c r="W259" i="23"/>
  <c r="X259" i="23"/>
  <c r="Z259" i="23"/>
  <c r="AA259" i="23"/>
  <c r="AB259" i="23" s="1"/>
  <c r="A260" i="23"/>
  <c r="C260" i="23"/>
  <c r="D260" i="23"/>
  <c r="E260" i="23"/>
  <c r="I260" i="23"/>
  <c r="J260" i="23"/>
  <c r="AG260" i="23" s="1"/>
  <c r="K260" i="23" a="1"/>
  <c r="K260" i="23" s="1"/>
  <c r="L260" i="23" s="1"/>
  <c r="M260" i="23" s="1" a="1"/>
  <c r="M260" i="23" s="1"/>
  <c r="N260" i="23"/>
  <c r="O260" i="23"/>
  <c r="P260" i="23"/>
  <c r="Q260" i="23" s="1"/>
  <c r="R260" i="23" s="1" a="1"/>
  <c r="R260" i="23" s="1"/>
  <c r="V260" i="23"/>
  <c r="T260" i="23"/>
  <c r="W260" i="23"/>
  <c r="X260" i="23"/>
  <c r="Z260" i="23"/>
  <c r="AA260" i="23"/>
  <c r="AB260" i="23" s="1"/>
  <c r="A261" i="23"/>
  <c r="C261" i="23"/>
  <c r="D261" i="23"/>
  <c r="E261" i="23"/>
  <c r="I261" i="23"/>
  <c r="J261" i="23" s="1"/>
  <c r="K261" i="23" a="1"/>
  <c r="K261" i="23" s="1"/>
  <c r="L261" i="23" s="1"/>
  <c r="M261" i="23" s="1" a="1"/>
  <c r="M261" i="23" s="1"/>
  <c r="N261" i="23"/>
  <c r="O261" i="23"/>
  <c r="P261" i="23"/>
  <c r="Q261" i="23" s="1"/>
  <c r="R261" i="23" s="1" a="1"/>
  <c r="R261" i="23" s="1"/>
  <c r="V261" i="23"/>
  <c r="T261" i="23"/>
  <c r="W261" i="23"/>
  <c r="X261" i="23"/>
  <c r="Z261" i="23"/>
  <c r="AA261" i="23"/>
  <c r="AB261" i="23" s="1"/>
  <c r="A262" i="23"/>
  <c r="C262" i="23"/>
  <c r="D262" i="23"/>
  <c r="E262" i="23"/>
  <c r="I262" i="23"/>
  <c r="J262" i="23" s="1"/>
  <c r="AG262" i="23" s="1"/>
  <c r="K262" i="23" a="1"/>
  <c r="K262" i="23" s="1"/>
  <c r="N262" i="23"/>
  <c r="O262" i="23"/>
  <c r="P262" i="23"/>
  <c r="Q262" i="23" s="1"/>
  <c r="R262" i="23" s="1" a="1"/>
  <c r="R262" i="23" s="1"/>
  <c r="U262" i="23"/>
  <c r="T262" i="23"/>
  <c r="W262" i="23"/>
  <c r="X262" i="23"/>
  <c r="Z262" i="23"/>
  <c r="AA262" i="23"/>
  <c r="AB262" i="23" s="1"/>
  <c r="A263" i="23"/>
  <c r="C263" i="23"/>
  <c r="D263" i="23"/>
  <c r="E263" i="23"/>
  <c r="I263" i="23"/>
  <c r="J263" i="23" s="1"/>
  <c r="K263" i="23" a="1"/>
  <c r="K263" i="23" s="1"/>
  <c r="L263" i="23" s="1"/>
  <c r="M263" i="23" s="1" a="1"/>
  <c r="M263" i="23" s="1"/>
  <c r="N263" i="23"/>
  <c r="O263" i="23"/>
  <c r="P263" i="23"/>
  <c r="Q263" i="23" s="1"/>
  <c r="R263" i="23" s="1" a="1"/>
  <c r="R263" i="23" s="1"/>
  <c r="T263" i="23"/>
  <c r="U263" i="23"/>
  <c r="W263" i="23"/>
  <c r="X263" i="23"/>
  <c r="Z263" i="23" s="1"/>
  <c r="AA263" i="23"/>
  <c r="AB263" i="23" s="1"/>
  <c r="A264" i="23"/>
  <c r="C264" i="23"/>
  <c r="D264" i="23"/>
  <c r="E264" i="23"/>
  <c r="I264" i="23"/>
  <c r="J264" i="23" s="1"/>
  <c r="AG264" i="23" s="1"/>
  <c r="K264" i="23" a="1"/>
  <c r="K264" i="23" s="1"/>
  <c r="N264" i="23"/>
  <c r="O264" i="23"/>
  <c r="P264" i="23"/>
  <c r="Q264" i="23" s="1"/>
  <c r="R264" i="23" s="1" a="1"/>
  <c r="R264" i="23" s="1"/>
  <c r="T264" i="23"/>
  <c r="W264" i="23"/>
  <c r="X264" i="23"/>
  <c r="Z264" i="23"/>
  <c r="AA264" i="23"/>
  <c r="AB264" i="23" s="1"/>
  <c r="A265" i="23"/>
  <c r="C265" i="23"/>
  <c r="D265" i="23"/>
  <c r="E265" i="23"/>
  <c r="I265" i="23"/>
  <c r="J265" i="23" s="1"/>
  <c r="K265" i="23" a="1"/>
  <c r="K265" i="23" s="1"/>
  <c r="L265" i="23" s="1"/>
  <c r="N265" i="23"/>
  <c r="O265" i="23"/>
  <c r="P265" i="23"/>
  <c r="Q265" i="23" s="1"/>
  <c r="R265" i="23" s="1" a="1"/>
  <c r="R265" i="23" s="1"/>
  <c r="U265" i="23"/>
  <c r="V265" i="23" s="1"/>
  <c r="T265" i="23"/>
  <c r="W265" i="23"/>
  <c r="X265" i="23"/>
  <c r="Z265" i="23"/>
  <c r="AA265" i="23"/>
  <c r="AB265" i="23" s="1"/>
  <c r="A266" i="23"/>
  <c r="C266" i="23"/>
  <c r="D266" i="23"/>
  <c r="E266" i="23"/>
  <c r="I266" i="23"/>
  <c r="J266" i="23" s="1"/>
  <c r="AG266" i="23" s="1"/>
  <c r="K266" i="23" a="1"/>
  <c r="K266" i="23" s="1"/>
  <c r="L266" i="23" s="1"/>
  <c r="N266" i="23"/>
  <c r="O266" i="23"/>
  <c r="P266" i="23"/>
  <c r="Q266" i="23" s="1"/>
  <c r="R266" i="23" s="1" a="1"/>
  <c r="R266" i="23" s="1"/>
  <c r="V266" i="23"/>
  <c r="T266" i="23"/>
  <c r="W266" i="23"/>
  <c r="X266" i="23"/>
  <c r="Z266" i="23" s="1"/>
  <c r="Y266" i="23" s="1"/>
  <c r="AA266" i="23"/>
  <c r="AB266" i="23" s="1"/>
  <c r="A267" i="23"/>
  <c r="C267" i="23"/>
  <c r="D267" i="23"/>
  <c r="E267" i="23"/>
  <c r="I267" i="23"/>
  <c r="J267" i="23" s="1"/>
  <c r="K267" i="23" a="1"/>
  <c r="K267" i="23" s="1"/>
  <c r="L267" i="23" s="1"/>
  <c r="M267" i="23" s="1" a="1"/>
  <c r="M267" i="23" s="1"/>
  <c r="N267" i="23"/>
  <c r="O267" i="23"/>
  <c r="P267" i="23"/>
  <c r="Q267" i="23" s="1"/>
  <c r="R267" i="23" s="1" a="1"/>
  <c r="R267" i="23" s="1"/>
  <c r="U267" i="23"/>
  <c r="T267" i="23"/>
  <c r="W267" i="23"/>
  <c r="X267" i="23"/>
  <c r="Z267" i="23"/>
  <c r="AA267" i="23"/>
  <c r="AB267" i="23" s="1"/>
  <c r="A268" i="23"/>
  <c r="C268" i="23"/>
  <c r="D268" i="23"/>
  <c r="E268" i="23"/>
  <c r="I268" i="23"/>
  <c r="J268" i="23" s="1"/>
  <c r="AG268" i="23" s="1"/>
  <c r="K268" i="23" a="1"/>
  <c r="K268" i="23" s="1"/>
  <c r="L268" i="23" s="1"/>
  <c r="N268" i="23"/>
  <c r="O268" i="23"/>
  <c r="P268" i="23"/>
  <c r="Q268" i="23" s="1"/>
  <c r="R268" i="23" s="1" a="1"/>
  <c r="R268" i="23" s="1"/>
  <c r="U268" i="23"/>
  <c r="V268" i="23" s="1"/>
  <c r="T268" i="23"/>
  <c r="W268" i="23"/>
  <c r="X268" i="23"/>
  <c r="Z268" i="23"/>
  <c r="AA268" i="23"/>
  <c r="AB268" i="23" s="1"/>
  <c r="A269" i="23"/>
  <c r="C269" i="23"/>
  <c r="D269" i="23"/>
  <c r="E269" i="23"/>
  <c r="I269" i="23"/>
  <c r="J269" i="23" s="1"/>
  <c r="K269" i="23" a="1"/>
  <c r="K269" i="23" s="1"/>
  <c r="L269" i="23" s="1"/>
  <c r="M269" i="23" s="1" a="1"/>
  <c r="M269" i="23" s="1"/>
  <c r="N269" i="23"/>
  <c r="O269" i="23"/>
  <c r="P269" i="23"/>
  <c r="Q269" i="23" s="1"/>
  <c r="R269" i="23" s="1" a="1"/>
  <c r="R269" i="23" s="1"/>
  <c r="T269" i="23"/>
  <c r="U269" i="23"/>
  <c r="W269" i="23"/>
  <c r="X269" i="23"/>
  <c r="Z269" i="23"/>
  <c r="AA269" i="23"/>
  <c r="AB269" i="23" s="1"/>
  <c r="A270" i="23"/>
  <c r="C270" i="23"/>
  <c r="D270" i="23"/>
  <c r="E270" i="23"/>
  <c r="I270" i="23"/>
  <c r="J270" i="23" s="1"/>
  <c r="AG270" i="23" s="1"/>
  <c r="K270" i="23" a="1"/>
  <c r="K270" i="23" s="1"/>
  <c r="N270" i="23"/>
  <c r="O270" i="23"/>
  <c r="P270" i="23"/>
  <c r="Q270" i="23" s="1"/>
  <c r="R270" i="23" s="1" a="1"/>
  <c r="R270" i="23" s="1"/>
  <c r="T270" i="23"/>
  <c r="W270" i="23"/>
  <c r="X270" i="23"/>
  <c r="Z270" i="23"/>
  <c r="AA270" i="23"/>
  <c r="AB270" i="23" s="1"/>
  <c r="A271" i="23"/>
  <c r="C271" i="23"/>
  <c r="D271" i="23"/>
  <c r="E271" i="23"/>
  <c r="I271" i="23"/>
  <c r="J271" i="23" s="1"/>
  <c r="K271" i="23" a="1"/>
  <c r="K271" i="23" s="1"/>
  <c r="L271" i="23" s="1"/>
  <c r="M271" i="23" s="1" a="1"/>
  <c r="M271" i="23" s="1"/>
  <c r="N271" i="23"/>
  <c r="O271" i="23"/>
  <c r="P271" i="23"/>
  <c r="Q271" i="23" s="1"/>
  <c r="R271" i="23" s="1" a="1"/>
  <c r="R271" i="23" s="1"/>
  <c r="T271" i="23"/>
  <c r="U271" i="23"/>
  <c r="W271" i="23"/>
  <c r="X271" i="23"/>
  <c r="Z271" i="23" s="1"/>
  <c r="AA271" i="23"/>
  <c r="AB271" i="23" s="1"/>
  <c r="A272" i="23"/>
  <c r="C272" i="23"/>
  <c r="D272" i="23"/>
  <c r="E272" i="23"/>
  <c r="I272" i="23"/>
  <c r="J272" i="23" s="1"/>
  <c r="K272" i="23" a="1"/>
  <c r="K272" i="23" s="1"/>
  <c r="L272" i="23" s="1"/>
  <c r="M272" i="23" s="1" a="1"/>
  <c r="M272" i="23" s="1"/>
  <c r="N272" i="23"/>
  <c r="O272" i="23"/>
  <c r="P272" i="23"/>
  <c r="Q272" i="23" s="1"/>
  <c r="R272" i="23" s="1" a="1"/>
  <c r="R272" i="23" s="1"/>
  <c r="T272" i="23"/>
  <c r="U272" i="23"/>
  <c r="W272" i="23"/>
  <c r="X272" i="23"/>
  <c r="Z272" i="23" s="1"/>
  <c r="AA272" i="23"/>
  <c r="AB272" i="23" s="1"/>
  <c r="A273" i="23"/>
  <c r="C273" i="23"/>
  <c r="D273" i="23"/>
  <c r="E273" i="23"/>
  <c r="I273" i="23"/>
  <c r="J273" i="23" s="1"/>
  <c r="K273" i="23" a="1"/>
  <c r="K273" i="23" s="1"/>
  <c r="N273" i="23"/>
  <c r="O273" i="23"/>
  <c r="P273" i="23"/>
  <c r="Q273" i="23" s="1"/>
  <c r="R273" i="23" s="1" a="1"/>
  <c r="R273" i="23" s="1"/>
  <c r="V273" i="23"/>
  <c r="T273" i="23"/>
  <c r="W273" i="23"/>
  <c r="X273" i="23"/>
  <c r="Z273" i="23"/>
  <c r="AA273" i="23"/>
  <c r="AB273" i="23" s="1"/>
  <c r="A274" i="23"/>
  <c r="C274" i="23"/>
  <c r="D274" i="23"/>
  <c r="E274" i="23"/>
  <c r="I274" i="23"/>
  <c r="J274" i="23" s="1"/>
  <c r="K274" i="23" a="1"/>
  <c r="K274" i="23" s="1"/>
  <c r="L274" i="23" s="1"/>
  <c r="M274" i="23" s="1" a="1"/>
  <c r="M274" i="23" s="1"/>
  <c r="N274" i="23"/>
  <c r="O274" i="23"/>
  <c r="P274" i="23"/>
  <c r="Q274" i="23" s="1"/>
  <c r="R274" i="23" s="1" a="1"/>
  <c r="R274" i="23" s="1"/>
  <c r="U274" i="23"/>
  <c r="T274" i="23"/>
  <c r="W274" i="23"/>
  <c r="X274" i="23"/>
  <c r="Z274" i="23"/>
  <c r="AA274" i="23"/>
  <c r="AB274" i="23" s="1"/>
  <c r="A275" i="23"/>
  <c r="C275" i="23"/>
  <c r="D275" i="23"/>
  <c r="E275" i="23"/>
  <c r="I275" i="23"/>
  <c r="J275" i="23" s="1"/>
  <c r="K275" i="23" a="1"/>
  <c r="K275" i="23" s="1"/>
  <c r="L275" i="23" s="1"/>
  <c r="M275" i="23" s="1" a="1"/>
  <c r="M275" i="23" s="1"/>
  <c r="N275" i="23"/>
  <c r="O275" i="23"/>
  <c r="P275" i="23"/>
  <c r="Q275" i="23" s="1"/>
  <c r="R275" i="23" s="1" a="1"/>
  <c r="R275" i="23" s="1"/>
  <c r="U275" i="23"/>
  <c r="T275" i="23"/>
  <c r="W275" i="23"/>
  <c r="X275" i="23"/>
  <c r="Z275" i="23"/>
  <c r="AA275" i="23"/>
  <c r="AB275" i="23" s="1"/>
  <c r="A276" i="23"/>
  <c r="C276" i="23"/>
  <c r="D276" i="23"/>
  <c r="E276" i="23"/>
  <c r="I276" i="23"/>
  <c r="J276" i="23" s="1"/>
  <c r="K276" i="23" a="1"/>
  <c r="K276" i="23" s="1"/>
  <c r="L276" i="23" s="1"/>
  <c r="M276" i="23" s="1" a="1"/>
  <c r="M276" i="23" s="1"/>
  <c r="N276" i="23"/>
  <c r="O276" i="23"/>
  <c r="P276" i="23"/>
  <c r="Q276" i="23" s="1"/>
  <c r="R276" i="23" s="1" a="1"/>
  <c r="R276" i="23" s="1"/>
  <c r="T276" i="23"/>
  <c r="W276" i="23"/>
  <c r="X276" i="23"/>
  <c r="Z276" i="23"/>
  <c r="AA276" i="23"/>
  <c r="AB276" i="23" s="1"/>
  <c r="A277" i="23"/>
  <c r="C277" i="23"/>
  <c r="D277" i="23"/>
  <c r="E277" i="23"/>
  <c r="I277" i="23"/>
  <c r="J277" i="23" s="1"/>
  <c r="K277" i="23" a="1"/>
  <c r="K277" i="23" s="1"/>
  <c r="L277" i="23" s="1"/>
  <c r="N277" i="23"/>
  <c r="O277" i="23"/>
  <c r="P277" i="23"/>
  <c r="Q277" i="23" s="1"/>
  <c r="R277" i="23" s="1" a="1"/>
  <c r="R277" i="23" s="1"/>
  <c r="T277" i="23"/>
  <c r="W277" i="23"/>
  <c r="X277" i="23"/>
  <c r="Z277" i="23"/>
  <c r="AA277" i="23"/>
  <c r="AB277" i="23" s="1"/>
  <c r="A278" i="23"/>
  <c r="C278" i="23"/>
  <c r="D278" i="23"/>
  <c r="E278" i="23"/>
  <c r="I278" i="23"/>
  <c r="J278" i="23" s="1"/>
  <c r="AG278" i="23" s="1"/>
  <c r="K278" i="23" a="1"/>
  <c r="K278" i="23" s="1"/>
  <c r="L278" i="23" s="1"/>
  <c r="M278" i="23" s="1" a="1"/>
  <c r="M278" i="23" s="1"/>
  <c r="N278" i="23"/>
  <c r="O278" i="23"/>
  <c r="P278" i="23"/>
  <c r="Q278" i="23" s="1"/>
  <c r="R278" i="23" s="1" a="1"/>
  <c r="R278" i="23" s="1"/>
  <c r="T278" i="23"/>
  <c r="W278" i="23"/>
  <c r="X278" i="23"/>
  <c r="Z278" i="23"/>
  <c r="AA278" i="23"/>
  <c r="AB278" i="23" s="1"/>
  <c r="A279" i="23"/>
  <c r="C279" i="23"/>
  <c r="D279" i="23"/>
  <c r="E279" i="23"/>
  <c r="I279" i="23"/>
  <c r="J279" i="23" s="1"/>
  <c r="K279" i="23" a="1"/>
  <c r="K279" i="23" s="1"/>
  <c r="L279" i="23" s="1"/>
  <c r="M279" i="23" s="1" a="1"/>
  <c r="M279" i="23" s="1"/>
  <c r="N279" i="23"/>
  <c r="O279" i="23"/>
  <c r="P279" i="23"/>
  <c r="Q279" i="23" s="1"/>
  <c r="R279" i="23" s="1" a="1"/>
  <c r="R279" i="23" s="1"/>
  <c r="U279" i="23"/>
  <c r="T279" i="23"/>
  <c r="W279" i="23"/>
  <c r="X279" i="23"/>
  <c r="Z279" i="23" s="1"/>
  <c r="AA279" i="23"/>
  <c r="AB279" i="23" s="1"/>
  <c r="A280" i="23"/>
  <c r="C280" i="23"/>
  <c r="D280" i="23"/>
  <c r="E280" i="23"/>
  <c r="I280" i="23"/>
  <c r="J280" i="23" s="1"/>
  <c r="K280" i="23" a="1"/>
  <c r="K280" i="23" s="1"/>
  <c r="L280" i="23" s="1"/>
  <c r="M280" i="23" s="1" a="1"/>
  <c r="M280" i="23" s="1"/>
  <c r="N280" i="23"/>
  <c r="O280" i="23"/>
  <c r="P280" i="23"/>
  <c r="Q280" i="23" s="1"/>
  <c r="R280" i="23" s="1" a="1"/>
  <c r="R280" i="23" s="1"/>
  <c r="T280" i="23"/>
  <c r="W280" i="23"/>
  <c r="X280" i="23"/>
  <c r="Z280" i="23"/>
  <c r="AA280" i="23"/>
  <c r="AB280" i="23" s="1"/>
  <c r="A281" i="23"/>
  <c r="C281" i="23"/>
  <c r="D281" i="23"/>
  <c r="E281" i="23"/>
  <c r="I281" i="23"/>
  <c r="J281" i="23" s="1"/>
  <c r="K281" i="23" a="1"/>
  <c r="K281" i="23" s="1"/>
  <c r="L281" i="23" s="1"/>
  <c r="M281" i="23" s="1" a="1"/>
  <c r="M281" i="23" s="1"/>
  <c r="N281" i="23"/>
  <c r="O281" i="23"/>
  <c r="P281" i="23"/>
  <c r="Q281" i="23" s="1"/>
  <c r="R281" i="23" s="1" a="1"/>
  <c r="R281" i="23" s="1"/>
  <c r="T281" i="23"/>
  <c r="W281" i="23"/>
  <c r="X281" i="23"/>
  <c r="Z281" i="23"/>
  <c r="AA281" i="23"/>
  <c r="AB281" i="23" s="1"/>
  <c r="A282" i="23"/>
  <c r="C282" i="23"/>
  <c r="D282" i="23"/>
  <c r="E282" i="23"/>
  <c r="I282" i="23"/>
  <c r="J282" i="23" s="1"/>
  <c r="K282" i="23" a="1"/>
  <c r="K282" i="23" s="1"/>
  <c r="L282" i="23" s="1"/>
  <c r="M282" i="23" s="1" a="1"/>
  <c r="M282" i="23" s="1"/>
  <c r="N282" i="23"/>
  <c r="O282" i="23"/>
  <c r="P282" i="23"/>
  <c r="Q282" i="23" s="1"/>
  <c r="R282" i="23" s="1" a="1"/>
  <c r="R282" i="23" s="1"/>
  <c r="T282" i="23"/>
  <c r="W282" i="23"/>
  <c r="X282" i="23"/>
  <c r="AA282" i="23"/>
  <c r="AB282" i="23" s="1"/>
  <c r="A283" i="23"/>
  <c r="C283" i="23"/>
  <c r="D283" i="23"/>
  <c r="E283" i="23"/>
  <c r="I283" i="23"/>
  <c r="J283" i="23" s="1"/>
  <c r="AG283" i="23" s="1"/>
  <c r="K283" i="23" a="1"/>
  <c r="K283" i="23" s="1"/>
  <c r="L283" i="23" s="1"/>
  <c r="N283" i="23"/>
  <c r="O283" i="23"/>
  <c r="P283" i="23"/>
  <c r="Q283" i="23" s="1"/>
  <c r="R283" i="23" s="1" a="1"/>
  <c r="R283" i="23" s="1"/>
  <c r="U283" i="23"/>
  <c r="T283" i="23"/>
  <c r="W283" i="23"/>
  <c r="X283" i="23"/>
  <c r="Z283" i="23"/>
  <c r="AA283" i="23"/>
  <c r="AB283" i="23" s="1"/>
  <c r="A284" i="23"/>
  <c r="C284" i="23"/>
  <c r="D284" i="23"/>
  <c r="E284" i="23"/>
  <c r="I284" i="23"/>
  <c r="J284" i="23" s="1"/>
  <c r="AG284" i="23" s="1"/>
  <c r="K284" i="23" a="1"/>
  <c r="K284" i="23" s="1"/>
  <c r="L284" i="23" s="1"/>
  <c r="M284" i="23" s="1" a="1"/>
  <c r="M284" i="23" s="1"/>
  <c r="N284" i="23"/>
  <c r="O284" i="23"/>
  <c r="P284" i="23"/>
  <c r="Q284" i="23" s="1"/>
  <c r="R284" i="23" s="1" a="1"/>
  <c r="R284" i="23" s="1"/>
  <c r="T284" i="23"/>
  <c r="W284" i="23"/>
  <c r="X284" i="23"/>
  <c r="Z284" i="23"/>
  <c r="AA284" i="23"/>
  <c r="AB284" i="23" s="1"/>
  <c r="A285" i="23"/>
  <c r="C285" i="23"/>
  <c r="D285" i="23"/>
  <c r="E285" i="23"/>
  <c r="I285" i="23"/>
  <c r="J285" i="23" s="1"/>
  <c r="K285" i="23" a="1"/>
  <c r="K285" i="23" s="1"/>
  <c r="L285" i="23" s="1"/>
  <c r="M285" i="23" s="1" a="1"/>
  <c r="M285" i="23" s="1"/>
  <c r="N285" i="23"/>
  <c r="O285" i="23"/>
  <c r="P285" i="23"/>
  <c r="Q285" i="23" s="1"/>
  <c r="R285" i="23" s="1" a="1"/>
  <c r="R285" i="23" s="1"/>
  <c r="U285" i="23"/>
  <c r="T285" i="23"/>
  <c r="W285" i="23"/>
  <c r="X285" i="23"/>
  <c r="Z285" i="23"/>
  <c r="AA285" i="23"/>
  <c r="AB285" i="23" s="1"/>
  <c r="A286" i="23"/>
  <c r="C286" i="23"/>
  <c r="D286" i="23"/>
  <c r="E286" i="23"/>
  <c r="I286" i="23"/>
  <c r="J286" i="23"/>
  <c r="AG286" i="23" s="1"/>
  <c r="K286" i="23" a="1"/>
  <c r="K286" i="23" s="1"/>
  <c r="L286" i="23" s="1"/>
  <c r="M286" i="23" s="1" a="1"/>
  <c r="M286" i="23" s="1"/>
  <c r="N286" i="23"/>
  <c r="O286" i="23"/>
  <c r="P286" i="23"/>
  <c r="Q286" i="23" s="1"/>
  <c r="R286" i="23" s="1" a="1"/>
  <c r="R286" i="23" s="1"/>
  <c r="T286" i="23"/>
  <c r="W286" i="23"/>
  <c r="X286" i="23"/>
  <c r="Z286" i="23"/>
  <c r="AA286" i="23"/>
  <c r="AB286" i="23" s="1"/>
  <c r="A287" i="23"/>
  <c r="C287" i="23"/>
  <c r="D287" i="23"/>
  <c r="E287" i="23"/>
  <c r="I287" i="23"/>
  <c r="J287" i="23" s="1"/>
  <c r="K287" i="23" a="1"/>
  <c r="K287" i="23" s="1"/>
  <c r="L287" i="23" s="1"/>
  <c r="M287" i="23" s="1" a="1"/>
  <c r="M287" i="23" s="1"/>
  <c r="N287" i="23"/>
  <c r="O287" i="23"/>
  <c r="P287" i="23"/>
  <c r="Q287" i="23" s="1"/>
  <c r="R287" i="23" s="1" a="1"/>
  <c r="R287" i="23" s="1"/>
  <c r="U287" i="23"/>
  <c r="V287" i="23" s="1"/>
  <c r="T287" i="23"/>
  <c r="W287" i="23"/>
  <c r="X287" i="23"/>
  <c r="Z287" i="23" s="1"/>
  <c r="AA287" i="23"/>
  <c r="AB287" i="23" s="1"/>
  <c r="A288" i="23"/>
  <c r="C288" i="23"/>
  <c r="D288" i="23"/>
  <c r="E288" i="23"/>
  <c r="I288" i="23"/>
  <c r="J288" i="23" s="1"/>
  <c r="K288" i="23" a="1"/>
  <c r="K288" i="23" s="1"/>
  <c r="L288" i="23" s="1"/>
  <c r="M288" i="23" s="1" a="1"/>
  <c r="M288" i="23" s="1"/>
  <c r="N288" i="23"/>
  <c r="O288" i="23"/>
  <c r="P288" i="23"/>
  <c r="Q288" i="23" s="1"/>
  <c r="R288" i="23" s="1" a="1"/>
  <c r="R288" i="23" s="1"/>
  <c r="V288" i="23"/>
  <c r="T288" i="23"/>
  <c r="W288" i="23"/>
  <c r="X288" i="23"/>
  <c r="Z288" i="23" s="1"/>
  <c r="AA288" i="23"/>
  <c r="AB288" i="23" s="1"/>
  <c r="A289" i="23"/>
  <c r="C289" i="23"/>
  <c r="D289" i="23"/>
  <c r="E289" i="23"/>
  <c r="I289" i="23"/>
  <c r="J289" i="23" s="1"/>
  <c r="AG289" i="23" s="1"/>
  <c r="K289" i="23" a="1"/>
  <c r="K289" i="23" s="1"/>
  <c r="L289" i="23" s="1"/>
  <c r="N289" i="23"/>
  <c r="O289" i="23"/>
  <c r="P289" i="23"/>
  <c r="Q289" i="23" s="1"/>
  <c r="R289" i="23" s="1" a="1"/>
  <c r="R289" i="23" s="1"/>
  <c r="T289" i="23"/>
  <c r="U289" i="23"/>
  <c r="W289" i="23"/>
  <c r="X289" i="23"/>
  <c r="Z289" i="23"/>
  <c r="AA289" i="23"/>
  <c r="AB289" i="23" s="1"/>
  <c r="A290" i="23"/>
  <c r="C290" i="23"/>
  <c r="D290" i="23"/>
  <c r="E290" i="23"/>
  <c r="I290" i="23"/>
  <c r="J290" i="23" s="1"/>
  <c r="K290" i="23" a="1"/>
  <c r="K290" i="23" s="1"/>
  <c r="L290" i="23" s="1"/>
  <c r="M290" i="23" s="1" a="1"/>
  <c r="M290" i="23" s="1"/>
  <c r="N290" i="23"/>
  <c r="O290" i="23"/>
  <c r="P290" i="23"/>
  <c r="Q290" i="23" s="1"/>
  <c r="R290" i="23" s="1" a="1"/>
  <c r="R290" i="23" s="1"/>
  <c r="V290" i="23"/>
  <c r="T290" i="23"/>
  <c r="W290" i="23"/>
  <c r="X290" i="23"/>
  <c r="Z290" i="23" s="1"/>
  <c r="AA290" i="23"/>
  <c r="AB290" i="23" s="1"/>
  <c r="A291" i="23"/>
  <c r="C291" i="23"/>
  <c r="D291" i="23"/>
  <c r="E291" i="23"/>
  <c r="I291" i="23"/>
  <c r="J291" i="23" s="1"/>
  <c r="AG291" i="23" s="1"/>
  <c r="K291" i="23" a="1"/>
  <c r="K291" i="23" s="1"/>
  <c r="L291" i="23" s="1"/>
  <c r="M291" i="23" s="1" a="1"/>
  <c r="M291" i="23" s="1"/>
  <c r="N291" i="23"/>
  <c r="O291" i="23"/>
  <c r="P291" i="23"/>
  <c r="Q291" i="23" s="1"/>
  <c r="R291" i="23" s="1" a="1"/>
  <c r="R291" i="23" s="1"/>
  <c r="T291" i="23"/>
  <c r="W291" i="23"/>
  <c r="X291" i="23"/>
  <c r="Z291" i="23"/>
  <c r="AA291" i="23"/>
  <c r="AB291" i="23" s="1"/>
  <c r="A223" i="23"/>
  <c r="C223" i="23"/>
  <c r="D223" i="23"/>
  <c r="E223" i="23"/>
  <c r="I223" i="23"/>
  <c r="J223" i="23" s="1"/>
  <c r="AG223" i="23" s="1"/>
  <c r="K223" i="23" a="1"/>
  <c r="K223" i="23" s="1"/>
  <c r="L223" i="23" s="1"/>
  <c r="N223" i="23"/>
  <c r="O223" i="23"/>
  <c r="P223" i="23"/>
  <c r="Q223" i="23" s="1"/>
  <c r="R223" i="23" s="1" a="1"/>
  <c r="R223" i="23" s="1"/>
  <c r="T223" i="23"/>
  <c r="W223" i="23"/>
  <c r="X223" i="23"/>
  <c r="Z223" i="23" s="1"/>
  <c r="AA223" i="23"/>
  <c r="AB223" i="23" s="1"/>
  <c r="A224" i="23"/>
  <c r="C224" i="23"/>
  <c r="D224" i="23"/>
  <c r="E224" i="23"/>
  <c r="I224" i="23"/>
  <c r="J224" i="23" s="1"/>
  <c r="K224" i="23" a="1"/>
  <c r="K224" i="23" s="1"/>
  <c r="L224" i="23" s="1"/>
  <c r="N224" i="23"/>
  <c r="O224" i="23"/>
  <c r="P224" i="23"/>
  <c r="Q224" i="23" s="1"/>
  <c r="R224" i="23" s="1" a="1"/>
  <c r="R224" i="23" s="1"/>
  <c r="U224" i="23"/>
  <c r="T224" i="23"/>
  <c r="W224" i="23"/>
  <c r="X224" i="23"/>
  <c r="Z224" i="23"/>
  <c r="AA224" i="23"/>
  <c r="AB224" i="23" s="1"/>
  <c r="A67" i="23"/>
  <c r="C67" i="23"/>
  <c r="D67" i="23"/>
  <c r="E67" i="23"/>
  <c r="I67" i="23"/>
  <c r="J67" i="23" s="1"/>
  <c r="K67" i="23" a="1"/>
  <c r="K67" i="23" s="1"/>
  <c r="L67" i="23" s="1"/>
  <c r="N67" i="23"/>
  <c r="O67" i="23"/>
  <c r="P67" i="23"/>
  <c r="Q67" i="23" s="1"/>
  <c r="R67" i="23" s="1" a="1"/>
  <c r="R67" i="23" s="1"/>
  <c r="U67" i="23"/>
  <c r="T67" i="23"/>
  <c r="W67" i="23"/>
  <c r="X67" i="23"/>
  <c r="Z67" i="23" s="1"/>
  <c r="AA67" i="23"/>
  <c r="AB67" i="23" s="1"/>
  <c r="A68" i="23"/>
  <c r="C68" i="23"/>
  <c r="D68" i="23"/>
  <c r="E68" i="23"/>
  <c r="I68" i="23"/>
  <c r="J68" i="23" s="1"/>
  <c r="K68" i="23" a="1"/>
  <c r="K68" i="23" s="1"/>
  <c r="L68" i="23" s="1"/>
  <c r="N68" i="23"/>
  <c r="O68" i="23"/>
  <c r="P68" i="23"/>
  <c r="Q68" i="23" s="1"/>
  <c r="R68" i="23" s="1" a="1"/>
  <c r="R68" i="23" s="1"/>
  <c r="T68" i="23"/>
  <c r="W68" i="23"/>
  <c r="X68" i="23"/>
  <c r="Z68" i="23" s="1"/>
  <c r="AA68" i="23"/>
  <c r="AB68" i="23" s="1"/>
  <c r="A69" i="23"/>
  <c r="C69" i="23"/>
  <c r="D69" i="23"/>
  <c r="E69" i="23"/>
  <c r="I69" i="23"/>
  <c r="J69" i="23" s="1"/>
  <c r="K69" i="23" a="1"/>
  <c r="K69" i="23" s="1"/>
  <c r="L69" i="23" s="1"/>
  <c r="N69" i="23"/>
  <c r="O69" i="23"/>
  <c r="P69" i="23"/>
  <c r="Q69" i="23" s="1"/>
  <c r="R69" i="23" s="1" a="1"/>
  <c r="R69" i="23" s="1"/>
  <c r="T69" i="23"/>
  <c r="W69" i="23"/>
  <c r="X69" i="23"/>
  <c r="Z69" i="23" s="1"/>
  <c r="AA69" i="23"/>
  <c r="AB69" i="23" s="1"/>
  <c r="A70" i="23"/>
  <c r="C70" i="23"/>
  <c r="D70" i="23"/>
  <c r="E70" i="23"/>
  <c r="I70" i="23"/>
  <c r="J70" i="23" s="1"/>
  <c r="K70" i="23" a="1"/>
  <c r="K70" i="23" s="1"/>
  <c r="L70" i="23" s="1"/>
  <c r="N70" i="23"/>
  <c r="O70" i="23"/>
  <c r="P70" i="23"/>
  <c r="Q70" i="23" s="1"/>
  <c r="R70" i="23" s="1" a="1"/>
  <c r="R70" i="23" s="1"/>
  <c r="T70" i="23"/>
  <c r="W70" i="23"/>
  <c r="X70" i="23"/>
  <c r="Z70" i="23"/>
  <c r="AA70" i="23"/>
  <c r="AB70" i="23" s="1"/>
  <c r="A71" i="23"/>
  <c r="C71" i="23"/>
  <c r="D71" i="23"/>
  <c r="E71" i="23"/>
  <c r="I71" i="23"/>
  <c r="J71" i="23" s="1"/>
  <c r="K71" i="23" a="1"/>
  <c r="K71" i="23" s="1"/>
  <c r="L71" i="23" s="1"/>
  <c r="N71" i="23"/>
  <c r="O71" i="23"/>
  <c r="P71" i="23"/>
  <c r="Q71" i="23" s="1"/>
  <c r="R71" i="23" s="1" a="1"/>
  <c r="R71" i="23" s="1"/>
  <c r="T71" i="23"/>
  <c r="W71" i="23"/>
  <c r="X71" i="23"/>
  <c r="Z71" i="23"/>
  <c r="AA71" i="23"/>
  <c r="AB71" i="23" s="1"/>
  <c r="A72" i="23"/>
  <c r="C72" i="23"/>
  <c r="D72" i="23"/>
  <c r="E72" i="23"/>
  <c r="I72" i="23"/>
  <c r="J72" i="23" s="1"/>
  <c r="K72" i="23" a="1"/>
  <c r="K72" i="23" s="1"/>
  <c r="L72" i="23" s="1"/>
  <c r="N72" i="23"/>
  <c r="O72" i="23"/>
  <c r="P72" i="23"/>
  <c r="Q72" i="23" s="1"/>
  <c r="R72" i="23" s="1" a="1"/>
  <c r="R72" i="23" s="1"/>
  <c r="T72" i="23"/>
  <c r="W72" i="23"/>
  <c r="X72" i="23"/>
  <c r="Z72" i="23" s="1"/>
  <c r="AA72" i="23"/>
  <c r="AB72" i="23" s="1"/>
  <c r="A73" i="23"/>
  <c r="C73" i="23"/>
  <c r="D73" i="23"/>
  <c r="E73" i="23"/>
  <c r="I73" i="23"/>
  <c r="J73" i="23" s="1"/>
  <c r="K73" i="23" a="1"/>
  <c r="K73" i="23" s="1"/>
  <c r="L73" i="23" s="1"/>
  <c r="N73" i="23"/>
  <c r="O73" i="23"/>
  <c r="P73" i="23"/>
  <c r="Q73" i="23" s="1"/>
  <c r="R73" i="23" s="1" a="1"/>
  <c r="R73" i="23" s="1"/>
  <c r="U73" i="23"/>
  <c r="T73" i="23"/>
  <c r="W73" i="23"/>
  <c r="X73" i="23"/>
  <c r="Z73" i="23" s="1"/>
  <c r="AA73" i="23"/>
  <c r="AB73" i="23" s="1"/>
  <c r="A74" i="23"/>
  <c r="C74" i="23"/>
  <c r="D74" i="23"/>
  <c r="E74" i="23"/>
  <c r="I74" i="23"/>
  <c r="J74" i="23" s="1"/>
  <c r="AG74" i="23" s="1"/>
  <c r="K74" i="23" a="1"/>
  <c r="K74" i="23" s="1"/>
  <c r="L74" i="23" s="1"/>
  <c r="N74" i="23"/>
  <c r="O74" i="23"/>
  <c r="P74" i="23"/>
  <c r="Q74" i="23" s="1"/>
  <c r="R74" i="23" s="1" a="1"/>
  <c r="R74" i="23" s="1"/>
  <c r="T74" i="23"/>
  <c r="W74" i="23"/>
  <c r="X74" i="23"/>
  <c r="Z74" i="23" s="1"/>
  <c r="AA74" i="23"/>
  <c r="AB74" i="23" s="1"/>
  <c r="A75" i="23"/>
  <c r="C75" i="23"/>
  <c r="D75" i="23"/>
  <c r="E75" i="23"/>
  <c r="I75" i="23"/>
  <c r="J75" i="23" s="1"/>
  <c r="K75" i="23" a="1"/>
  <c r="K75" i="23" s="1"/>
  <c r="L75" i="23" s="1"/>
  <c r="N75" i="23"/>
  <c r="O75" i="23"/>
  <c r="P75" i="23"/>
  <c r="Q75" i="23" s="1"/>
  <c r="R75" i="23" s="1" a="1"/>
  <c r="R75" i="23" s="1"/>
  <c r="V75" i="23"/>
  <c r="T75" i="23"/>
  <c r="W75" i="23"/>
  <c r="X75" i="23"/>
  <c r="Z75" i="23"/>
  <c r="AA75" i="23"/>
  <c r="AB75" i="23" s="1"/>
  <c r="A76" i="23"/>
  <c r="C76" i="23"/>
  <c r="D76" i="23"/>
  <c r="E76" i="23"/>
  <c r="I76" i="23"/>
  <c r="J76" i="23" s="1"/>
  <c r="K76" i="23" a="1"/>
  <c r="K76" i="23" s="1"/>
  <c r="L76" i="23" s="1"/>
  <c r="N76" i="23"/>
  <c r="O76" i="23"/>
  <c r="P76" i="23"/>
  <c r="Q76" i="23" s="1"/>
  <c r="R76" i="23" s="1" a="1"/>
  <c r="R76" i="23" s="1"/>
  <c r="T76" i="23"/>
  <c r="W76" i="23"/>
  <c r="X76" i="23"/>
  <c r="Z76" i="23"/>
  <c r="AA76" i="23"/>
  <c r="AB76" i="23" s="1"/>
  <c r="A77" i="23"/>
  <c r="C77" i="23"/>
  <c r="D77" i="23"/>
  <c r="E77" i="23"/>
  <c r="I77" i="23"/>
  <c r="J77" i="23" s="1"/>
  <c r="K77" i="23" a="1"/>
  <c r="K77" i="23" s="1"/>
  <c r="L77" i="23" s="1"/>
  <c r="N77" i="23"/>
  <c r="O77" i="23"/>
  <c r="P77" i="23"/>
  <c r="Q77" i="23" s="1"/>
  <c r="R77" i="23" s="1" a="1"/>
  <c r="R77" i="23" s="1"/>
  <c r="U77" i="23"/>
  <c r="T77" i="23"/>
  <c r="W77" i="23"/>
  <c r="X77" i="23"/>
  <c r="Z77" i="23"/>
  <c r="AA77" i="23"/>
  <c r="AB77" i="23" s="1"/>
  <c r="A78" i="23"/>
  <c r="C78" i="23"/>
  <c r="D78" i="23"/>
  <c r="E78" i="23"/>
  <c r="I78" i="23"/>
  <c r="J78" i="23" s="1"/>
  <c r="K78" i="23" a="1"/>
  <c r="K78" i="23" s="1"/>
  <c r="L78" i="23" s="1"/>
  <c r="N78" i="23"/>
  <c r="O78" i="23"/>
  <c r="P78" i="23"/>
  <c r="Q78" i="23" s="1"/>
  <c r="R78" i="23" s="1" a="1"/>
  <c r="R78" i="23" s="1"/>
  <c r="T78" i="23"/>
  <c r="W78" i="23"/>
  <c r="X78" i="23"/>
  <c r="Z78" i="23" s="1"/>
  <c r="AA78" i="23"/>
  <c r="AB78" i="23" s="1"/>
  <c r="A79" i="23"/>
  <c r="C79" i="23"/>
  <c r="D79" i="23"/>
  <c r="E79" i="23"/>
  <c r="I79" i="23"/>
  <c r="J79" i="23" s="1"/>
  <c r="K79" i="23" a="1"/>
  <c r="K79" i="23" s="1"/>
  <c r="L79" i="23" s="1"/>
  <c r="N79" i="23"/>
  <c r="O79" i="23"/>
  <c r="P79" i="23"/>
  <c r="Q79" i="23" s="1"/>
  <c r="R79" i="23" s="1" a="1"/>
  <c r="R79" i="23" s="1"/>
  <c r="T79" i="23"/>
  <c r="W79" i="23"/>
  <c r="X79" i="23"/>
  <c r="Z79" i="23" s="1"/>
  <c r="AA79" i="23"/>
  <c r="AB79" i="23" s="1"/>
  <c r="A80" i="23"/>
  <c r="C80" i="23"/>
  <c r="D80" i="23"/>
  <c r="E80" i="23"/>
  <c r="I80" i="23"/>
  <c r="J80" i="23" s="1"/>
  <c r="K80" i="23" a="1"/>
  <c r="K80" i="23" s="1"/>
  <c r="L80" i="23" s="1"/>
  <c r="N80" i="23"/>
  <c r="O80" i="23"/>
  <c r="P80" i="23"/>
  <c r="Q80" i="23" s="1"/>
  <c r="R80" i="23" s="1" a="1"/>
  <c r="R80" i="23" s="1"/>
  <c r="T80" i="23"/>
  <c r="W80" i="23"/>
  <c r="X80" i="23"/>
  <c r="Z80" i="23" s="1"/>
  <c r="AA80" i="23"/>
  <c r="AB80" i="23" s="1"/>
  <c r="A81" i="23"/>
  <c r="C81" i="23"/>
  <c r="D81" i="23"/>
  <c r="E81" i="23"/>
  <c r="I81" i="23"/>
  <c r="J81" i="23" s="1"/>
  <c r="K81" i="23" a="1"/>
  <c r="K81" i="23" s="1"/>
  <c r="L81" i="23" s="1"/>
  <c r="N81" i="23"/>
  <c r="O81" i="23"/>
  <c r="P81" i="23"/>
  <c r="Q81" i="23" s="1"/>
  <c r="R81" i="23" s="1" a="1"/>
  <c r="R81" i="23" s="1"/>
  <c r="T81" i="23"/>
  <c r="W81" i="23"/>
  <c r="X81" i="23"/>
  <c r="Z81" i="23" s="1"/>
  <c r="AA81" i="23"/>
  <c r="AB81" i="23" s="1"/>
  <c r="A82" i="23"/>
  <c r="C82" i="23"/>
  <c r="D82" i="23"/>
  <c r="E82" i="23"/>
  <c r="I82" i="23"/>
  <c r="J82" i="23" s="1"/>
  <c r="K82" i="23" a="1"/>
  <c r="K82" i="23" s="1"/>
  <c r="L82" i="23" s="1"/>
  <c r="N82" i="23"/>
  <c r="O82" i="23"/>
  <c r="P82" i="23"/>
  <c r="Q82" i="23" s="1"/>
  <c r="R82" i="23" s="1" a="1"/>
  <c r="R82" i="23" s="1"/>
  <c r="V82" i="23"/>
  <c r="T82" i="23"/>
  <c r="W82" i="23"/>
  <c r="X82" i="23"/>
  <c r="Z82" i="23" s="1"/>
  <c r="AA82" i="23"/>
  <c r="AB82" i="23" s="1"/>
  <c r="A83" i="23"/>
  <c r="C83" i="23"/>
  <c r="D83" i="23"/>
  <c r="E83" i="23"/>
  <c r="I83" i="23"/>
  <c r="J83" i="23" s="1"/>
  <c r="K83" i="23" a="1"/>
  <c r="K83" i="23" s="1"/>
  <c r="L83" i="23" s="1"/>
  <c r="N83" i="23"/>
  <c r="O83" i="23"/>
  <c r="P83" i="23"/>
  <c r="Q83" i="23" s="1"/>
  <c r="R83" i="23" s="1" a="1"/>
  <c r="R83" i="23" s="1"/>
  <c r="T83" i="23"/>
  <c r="W83" i="23"/>
  <c r="X83" i="23"/>
  <c r="Z83" i="23" s="1"/>
  <c r="AA83" i="23"/>
  <c r="AB83" i="23" s="1"/>
  <c r="A84" i="23"/>
  <c r="C84" i="23"/>
  <c r="D84" i="23"/>
  <c r="E84" i="23"/>
  <c r="I84" i="23"/>
  <c r="J84" i="23" s="1"/>
  <c r="K84" i="23" a="1"/>
  <c r="K84" i="23" s="1"/>
  <c r="L84" i="23" s="1"/>
  <c r="N84" i="23"/>
  <c r="O84" i="23"/>
  <c r="P84" i="23"/>
  <c r="Q84" i="23" s="1"/>
  <c r="R84" i="23" s="1" a="1"/>
  <c r="R84" i="23" s="1"/>
  <c r="T84" i="23"/>
  <c r="W84" i="23"/>
  <c r="X84" i="23"/>
  <c r="Z84" i="23" s="1"/>
  <c r="AA84" i="23"/>
  <c r="AB84" i="23" s="1"/>
  <c r="A85" i="23"/>
  <c r="C85" i="23"/>
  <c r="D85" i="23"/>
  <c r="E85" i="23"/>
  <c r="I85" i="23"/>
  <c r="J85" i="23" s="1"/>
  <c r="K85" i="23" a="1"/>
  <c r="K85" i="23" s="1"/>
  <c r="L85" i="23" s="1"/>
  <c r="N85" i="23"/>
  <c r="O85" i="23"/>
  <c r="P85" i="23"/>
  <c r="Q85" i="23" s="1"/>
  <c r="R85" i="23" s="1" a="1"/>
  <c r="R85" i="23" s="1"/>
  <c r="T85" i="23"/>
  <c r="W85" i="23"/>
  <c r="X85" i="23"/>
  <c r="Z85" i="23"/>
  <c r="AA85" i="23"/>
  <c r="AB85" i="23" s="1"/>
  <c r="A86" i="23"/>
  <c r="C86" i="23"/>
  <c r="D86" i="23"/>
  <c r="E86" i="23"/>
  <c r="I86" i="23"/>
  <c r="J86" i="23" s="1"/>
  <c r="K86" i="23" a="1"/>
  <c r="K86" i="23" s="1"/>
  <c r="L86" i="23" s="1"/>
  <c r="N86" i="23"/>
  <c r="O86" i="23"/>
  <c r="P86" i="23"/>
  <c r="Q86" i="23" s="1"/>
  <c r="R86" i="23" s="1" a="1"/>
  <c r="R86" i="23" s="1"/>
  <c r="T86" i="23"/>
  <c r="W86" i="23"/>
  <c r="X86" i="23"/>
  <c r="Z86" i="23"/>
  <c r="AA86" i="23"/>
  <c r="AB86" i="23" s="1"/>
  <c r="A87" i="23"/>
  <c r="C87" i="23"/>
  <c r="D87" i="23"/>
  <c r="E87" i="23"/>
  <c r="I87" i="23"/>
  <c r="J87" i="23" s="1"/>
  <c r="AG87" i="23" s="1"/>
  <c r="K87" i="23" a="1"/>
  <c r="K87" i="23" s="1"/>
  <c r="L87" i="23" s="1"/>
  <c r="N87" i="23"/>
  <c r="O87" i="23"/>
  <c r="P87" i="23"/>
  <c r="Q87" i="23" s="1"/>
  <c r="R87" i="23" s="1" a="1"/>
  <c r="R87" i="23" s="1"/>
  <c r="T87" i="23"/>
  <c r="W87" i="23"/>
  <c r="X87" i="23"/>
  <c r="Z87" i="23"/>
  <c r="AA87" i="23"/>
  <c r="AB87" i="23" s="1"/>
  <c r="A88" i="23"/>
  <c r="C88" i="23"/>
  <c r="D88" i="23"/>
  <c r="E88" i="23"/>
  <c r="I88" i="23"/>
  <c r="J88" i="23" s="1"/>
  <c r="K88" i="23" a="1"/>
  <c r="K88" i="23" s="1"/>
  <c r="L88" i="23" s="1"/>
  <c r="N88" i="23"/>
  <c r="O88" i="23"/>
  <c r="P88" i="23"/>
  <c r="Q88" i="23" s="1"/>
  <c r="R88" i="23" s="1" a="1"/>
  <c r="R88" i="23" s="1"/>
  <c r="U88" i="23"/>
  <c r="T88" i="23"/>
  <c r="W88" i="23"/>
  <c r="X88" i="23"/>
  <c r="Z88" i="23" s="1"/>
  <c r="AA88" i="23"/>
  <c r="AB88" i="23" s="1"/>
  <c r="A89" i="23"/>
  <c r="C89" i="23"/>
  <c r="D89" i="23"/>
  <c r="E89" i="23"/>
  <c r="I89" i="23"/>
  <c r="J89" i="23" s="1"/>
  <c r="K89" i="23" a="1"/>
  <c r="K89" i="23" s="1"/>
  <c r="L89" i="23" s="1"/>
  <c r="N89" i="23"/>
  <c r="O89" i="23"/>
  <c r="P89" i="23"/>
  <c r="Q89" i="23" s="1"/>
  <c r="R89" i="23" s="1" a="1"/>
  <c r="R89" i="23" s="1"/>
  <c r="T89" i="23"/>
  <c r="W89" i="23"/>
  <c r="X89" i="23"/>
  <c r="Z89" i="23" s="1"/>
  <c r="AA89" i="23"/>
  <c r="AB89" i="23" s="1"/>
  <c r="A90" i="23"/>
  <c r="C90" i="23"/>
  <c r="D90" i="23"/>
  <c r="E90" i="23"/>
  <c r="I90" i="23"/>
  <c r="J90" i="23" s="1"/>
  <c r="K90" i="23" a="1"/>
  <c r="K90" i="23" s="1"/>
  <c r="L90" i="23" s="1"/>
  <c r="N90" i="23"/>
  <c r="O90" i="23"/>
  <c r="P90" i="23"/>
  <c r="Q90" i="23" s="1"/>
  <c r="R90" i="23" s="1" a="1"/>
  <c r="R90" i="23" s="1"/>
  <c r="T90" i="23"/>
  <c r="W90" i="23"/>
  <c r="X90" i="23"/>
  <c r="Z90" i="23" s="1"/>
  <c r="AA90" i="23"/>
  <c r="AB90" i="23" s="1"/>
  <c r="A91" i="23"/>
  <c r="C91" i="23"/>
  <c r="D91" i="23"/>
  <c r="E91" i="23"/>
  <c r="I91" i="23"/>
  <c r="J91" i="23" s="1"/>
  <c r="K91" i="23" a="1"/>
  <c r="K91" i="23" s="1"/>
  <c r="L91" i="23" s="1"/>
  <c r="N91" i="23"/>
  <c r="O91" i="23"/>
  <c r="P91" i="23"/>
  <c r="Q91" i="23" s="1"/>
  <c r="R91" i="23" s="1" a="1"/>
  <c r="R91" i="23" s="1"/>
  <c r="T91" i="23"/>
  <c r="W91" i="23"/>
  <c r="X91" i="23"/>
  <c r="Z91" i="23" s="1"/>
  <c r="AA91" i="23"/>
  <c r="AB91" i="23" s="1"/>
  <c r="A92" i="23"/>
  <c r="C92" i="23"/>
  <c r="D92" i="23"/>
  <c r="E92" i="23"/>
  <c r="I92" i="23"/>
  <c r="J92" i="23" s="1"/>
  <c r="AG92" i="23" s="1"/>
  <c r="K92" i="23" a="1"/>
  <c r="K92" i="23" s="1"/>
  <c r="L92" i="23" s="1"/>
  <c r="N92" i="23"/>
  <c r="O92" i="23"/>
  <c r="P92" i="23"/>
  <c r="Q92" i="23" s="1"/>
  <c r="R92" i="23" s="1" a="1"/>
  <c r="R92" i="23" s="1"/>
  <c r="T92" i="23"/>
  <c r="W92" i="23"/>
  <c r="X92" i="23"/>
  <c r="Z92" i="23"/>
  <c r="AA92" i="23"/>
  <c r="AB92" i="23" s="1"/>
  <c r="A93" i="23"/>
  <c r="C93" i="23"/>
  <c r="D93" i="23"/>
  <c r="E93" i="23"/>
  <c r="I93" i="23"/>
  <c r="J93" i="23" s="1"/>
  <c r="AG93" i="23" s="1"/>
  <c r="K93" i="23" a="1"/>
  <c r="K93" i="23" s="1"/>
  <c r="L93" i="23" s="1"/>
  <c r="N93" i="23"/>
  <c r="O93" i="23"/>
  <c r="P93" i="23"/>
  <c r="Q93" i="23" s="1"/>
  <c r="R93" i="23" s="1" a="1"/>
  <c r="R93" i="23" s="1"/>
  <c r="T93" i="23"/>
  <c r="W93" i="23"/>
  <c r="X93" i="23"/>
  <c r="Z93" i="23" s="1"/>
  <c r="AA93" i="23"/>
  <c r="AB93" i="23" s="1"/>
  <c r="A94" i="23"/>
  <c r="C94" i="23"/>
  <c r="D94" i="23"/>
  <c r="E94" i="23"/>
  <c r="I94" i="23"/>
  <c r="J94" i="23" s="1"/>
  <c r="AG94" i="23" s="1"/>
  <c r="K94" i="23" a="1"/>
  <c r="K94" i="23" s="1"/>
  <c r="L94" i="23" s="1"/>
  <c r="N94" i="23"/>
  <c r="O94" i="23"/>
  <c r="P94" i="23"/>
  <c r="Q94" i="23" s="1"/>
  <c r="R94" i="23" s="1" a="1"/>
  <c r="R94" i="23" s="1"/>
  <c r="U94" i="23"/>
  <c r="T94" i="23"/>
  <c r="W94" i="23"/>
  <c r="X94" i="23"/>
  <c r="Z94" i="23" s="1"/>
  <c r="AA94" i="23"/>
  <c r="AB94" i="23" s="1"/>
  <c r="A95" i="23"/>
  <c r="C95" i="23"/>
  <c r="D95" i="23"/>
  <c r="E95" i="23"/>
  <c r="I95" i="23"/>
  <c r="J95" i="23" s="1"/>
  <c r="AG95" i="23" s="1"/>
  <c r="K95" i="23" a="1"/>
  <c r="K95" i="23" s="1"/>
  <c r="N95" i="23"/>
  <c r="O95" i="23"/>
  <c r="P95" i="23"/>
  <c r="Q95" i="23" s="1"/>
  <c r="R95" i="23" s="1" a="1"/>
  <c r="R95" i="23" s="1"/>
  <c r="T95" i="23"/>
  <c r="W95" i="23"/>
  <c r="X95" i="23"/>
  <c r="Z95" i="23"/>
  <c r="AA95" i="23"/>
  <c r="AB95" i="23" s="1"/>
  <c r="A96" i="23"/>
  <c r="C96" i="23"/>
  <c r="D96" i="23"/>
  <c r="E96" i="23"/>
  <c r="I96" i="23"/>
  <c r="J96" i="23" s="1"/>
  <c r="AG96" i="23" s="1"/>
  <c r="K96" i="23" a="1"/>
  <c r="K96" i="23" s="1"/>
  <c r="L96" i="23" s="1"/>
  <c r="N96" i="23"/>
  <c r="O96" i="23"/>
  <c r="P96" i="23"/>
  <c r="Q96" i="23" s="1"/>
  <c r="R96" i="23" s="1" a="1"/>
  <c r="R96" i="23" s="1"/>
  <c r="T96" i="23"/>
  <c r="W96" i="23"/>
  <c r="X96" i="23"/>
  <c r="Z96" i="23"/>
  <c r="AA96" i="23"/>
  <c r="AB96" i="23" s="1"/>
  <c r="A97" i="23"/>
  <c r="C97" i="23"/>
  <c r="D97" i="23"/>
  <c r="E97" i="23"/>
  <c r="I97" i="23"/>
  <c r="J97" i="23" s="1"/>
  <c r="AG97" i="23" s="1"/>
  <c r="K97" i="23" a="1"/>
  <c r="K97" i="23" s="1"/>
  <c r="L97" i="23" s="1"/>
  <c r="N97" i="23"/>
  <c r="O97" i="23"/>
  <c r="P97" i="23"/>
  <c r="Q97" i="23" s="1"/>
  <c r="R97" i="23" s="1" a="1"/>
  <c r="R97" i="23" s="1"/>
  <c r="T97" i="23"/>
  <c r="W97" i="23"/>
  <c r="X97" i="23"/>
  <c r="Z97" i="23" s="1"/>
  <c r="AA97" i="23"/>
  <c r="AB97" i="23" s="1"/>
  <c r="A98" i="23"/>
  <c r="C98" i="23"/>
  <c r="D98" i="23"/>
  <c r="E98" i="23"/>
  <c r="I98" i="23"/>
  <c r="J98" i="23" s="1"/>
  <c r="K98" i="23" a="1"/>
  <c r="K98" i="23" s="1"/>
  <c r="L98" i="23" s="1"/>
  <c r="N98" i="23"/>
  <c r="O98" i="23"/>
  <c r="P98" i="23"/>
  <c r="Q98" i="23" s="1"/>
  <c r="R98" i="23" s="1" a="1"/>
  <c r="R98" i="23" s="1"/>
  <c r="T98" i="23"/>
  <c r="W98" i="23"/>
  <c r="X98" i="23"/>
  <c r="Z98" i="23" s="1"/>
  <c r="AA98" i="23"/>
  <c r="AB98" i="23" s="1"/>
  <c r="A99" i="23"/>
  <c r="C99" i="23"/>
  <c r="D99" i="23"/>
  <c r="E99" i="23"/>
  <c r="I99" i="23"/>
  <c r="J99" i="23" s="1"/>
  <c r="K99" i="23" a="1"/>
  <c r="K99" i="23" s="1"/>
  <c r="L99" i="23" s="1"/>
  <c r="N99" i="23"/>
  <c r="O99" i="23"/>
  <c r="P99" i="23"/>
  <c r="Q99" i="23" s="1"/>
  <c r="R99" i="23" s="1" a="1"/>
  <c r="R99" i="23" s="1"/>
  <c r="T99" i="23"/>
  <c r="W99" i="23"/>
  <c r="X99" i="23"/>
  <c r="Z99" i="23"/>
  <c r="AA99" i="23"/>
  <c r="AB99" i="23" s="1"/>
  <c r="A100" i="23"/>
  <c r="C100" i="23"/>
  <c r="D100" i="23"/>
  <c r="E100" i="23"/>
  <c r="I100" i="23"/>
  <c r="J100" i="23" s="1"/>
  <c r="AG100" i="23" s="1"/>
  <c r="K100" i="23" a="1"/>
  <c r="K100" i="23" s="1"/>
  <c r="L100" i="23" s="1"/>
  <c r="N100" i="23"/>
  <c r="O100" i="23"/>
  <c r="P100" i="23"/>
  <c r="Q100" i="23" s="1"/>
  <c r="R100" i="23" s="1" a="1"/>
  <c r="R100" i="23" s="1"/>
  <c r="T100" i="23"/>
  <c r="W100" i="23"/>
  <c r="X100" i="23"/>
  <c r="Z100" i="23" s="1"/>
  <c r="AA100" i="23"/>
  <c r="AB100" i="23" s="1"/>
  <c r="A101" i="23"/>
  <c r="C101" i="23"/>
  <c r="D101" i="23"/>
  <c r="E101" i="23"/>
  <c r="I101" i="23"/>
  <c r="J101" i="23" s="1"/>
  <c r="AG101" i="23" s="1"/>
  <c r="K101" i="23" a="1"/>
  <c r="K101" i="23" s="1"/>
  <c r="N101" i="23"/>
  <c r="O101" i="23"/>
  <c r="P101" i="23"/>
  <c r="Q101" i="23" s="1"/>
  <c r="R101" i="23" s="1" a="1"/>
  <c r="R101" i="23" s="1"/>
  <c r="T101" i="23"/>
  <c r="W101" i="23"/>
  <c r="X101" i="23"/>
  <c r="Z101" i="23" s="1"/>
  <c r="AA101" i="23"/>
  <c r="AB101" i="23" s="1"/>
  <c r="A102" i="23"/>
  <c r="C102" i="23"/>
  <c r="D102" i="23"/>
  <c r="E102" i="23"/>
  <c r="I102" i="23"/>
  <c r="J102" i="23" s="1"/>
  <c r="K102" i="23" a="1"/>
  <c r="K102" i="23" s="1"/>
  <c r="N102" i="23"/>
  <c r="O102" i="23"/>
  <c r="P102" i="23"/>
  <c r="Q102" i="23" s="1"/>
  <c r="R102" i="23" s="1" a="1"/>
  <c r="R102" i="23" s="1"/>
  <c r="T102" i="23"/>
  <c r="W102" i="23"/>
  <c r="X102" i="23"/>
  <c r="Z102" i="23" s="1"/>
  <c r="AA102" i="23"/>
  <c r="AB102" i="23" s="1"/>
  <c r="A103" i="23"/>
  <c r="C103" i="23"/>
  <c r="D103" i="23"/>
  <c r="E103" i="23"/>
  <c r="I103" i="23"/>
  <c r="J103" i="23" s="1"/>
  <c r="K103" i="23" a="1"/>
  <c r="K103" i="23" s="1"/>
  <c r="N103" i="23"/>
  <c r="O103" i="23"/>
  <c r="P103" i="23"/>
  <c r="Q103" i="23" s="1"/>
  <c r="R103" i="23" s="1" a="1"/>
  <c r="R103" i="23" s="1"/>
  <c r="V103" i="23"/>
  <c r="T103" i="23"/>
  <c r="W103" i="23"/>
  <c r="X103" i="23"/>
  <c r="Z103" i="23" s="1"/>
  <c r="AA103" i="23"/>
  <c r="AB103" i="23" s="1"/>
  <c r="A104" i="23"/>
  <c r="C104" i="23"/>
  <c r="D104" i="23"/>
  <c r="E104" i="23"/>
  <c r="I104" i="23"/>
  <c r="J104" i="23" s="1"/>
  <c r="K104" i="23" a="1"/>
  <c r="K104" i="23" s="1"/>
  <c r="N104" i="23"/>
  <c r="O104" i="23"/>
  <c r="P104" i="23"/>
  <c r="Q104" i="23" s="1"/>
  <c r="R104" i="23" s="1" a="1"/>
  <c r="R104" i="23" s="1"/>
  <c r="T104" i="23"/>
  <c r="W104" i="23"/>
  <c r="X104" i="23"/>
  <c r="Z104" i="23" s="1"/>
  <c r="AA104" i="23"/>
  <c r="AB104" i="23" s="1"/>
  <c r="A105" i="23"/>
  <c r="C105" i="23"/>
  <c r="D105" i="23"/>
  <c r="E105" i="23"/>
  <c r="I105" i="23"/>
  <c r="J105" i="23" s="1"/>
  <c r="K105" i="23" a="1"/>
  <c r="K105" i="23" s="1"/>
  <c r="L105" i="23" s="1"/>
  <c r="N105" i="23"/>
  <c r="O105" i="23"/>
  <c r="P105" i="23"/>
  <c r="Q105" i="23" s="1"/>
  <c r="R105" i="23" s="1" a="1"/>
  <c r="R105" i="23" s="1"/>
  <c r="T105" i="23"/>
  <c r="W105" i="23"/>
  <c r="X105" i="23"/>
  <c r="Z105" i="23" s="1"/>
  <c r="AA105" i="23"/>
  <c r="AB105" i="23" s="1"/>
  <c r="A106" i="23"/>
  <c r="C106" i="23"/>
  <c r="D106" i="23"/>
  <c r="E106" i="23"/>
  <c r="I106" i="23"/>
  <c r="J106" i="23" s="1"/>
  <c r="K106" i="23" a="1"/>
  <c r="K106" i="23" s="1"/>
  <c r="L106" i="23" s="1"/>
  <c r="N106" i="23"/>
  <c r="O106" i="23"/>
  <c r="P106" i="23"/>
  <c r="Q106" i="23" s="1"/>
  <c r="R106" i="23" s="1" a="1"/>
  <c r="R106" i="23" s="1"/>
  <c r="V106" i="23"/>
  <c r="T106" i="23"/>
  <c r="W106" i="23"/>
  <c r="X106" i="23"/>
  <c r="Z106" i="23"/>
  <c r="AA106" i="23"/>
  <c r="AB106" i="23" s="1"/>
  <c r="A107" i="23"/>
  <c r="C107" i="23"/>
  <c r="D107" i="23"/>
  <c r="E107" i="23"/>
  <c r="I107" i="23"/>
  <c r="J107" i="23" s="1"/>
  <c r="AG107" i="23" s="1"/>
  <c r="K107" i="23" a="1"/>
  <c r="K107" i="23" s="1"/>
  <c r="L107" i="23" s="1"/>
  <c r="N107" i="23"/>
  <c r="O107" i="23"/>
  <c r="P107" i="23"/>
  <c r="Q107" i="23" s="1"/>
  <c r="R107" i="23" s="1" a="1"/>
  <c r="R107" i="23" s="1"/>
  <c r="T107" i="23"/>
  <c r="W107" i="23"/>
  <c r="X107" i="23"/>
  <c r="Z107" i="23"/>
  <c r="AA107" i="23"/>
  <c r="AB107" i="23" s="1"/>
  <c r="A108" i="23"/>
  <c r="C108" i="23"/>
  <c r="D108" i="23"/>
  <c r="E108" i="23"/>
  <c r="I108" i="23"/>
  <c r="J108" i="23" s="1"/>
  <c r="K108" i="23" a="1"/>
  <c r="K108" i="23" s="1"/>
  <c r="L108" i="23" s="1"/>
  <c r="N108" i="23"/>
  <c r="O108" i="23"/>
  <c r="P108" i="23"/>
  <c r="Q108" i="23" s="1"/>
  <c r="R108" i="23" s="1" a="1"/>
  <c r="R108" i="23" s="1"/>
  <c r="U108" i="23"/>
  <c r="T108" i="23"/>
  <c r="W108" i="23"/>
  <c r="X108" i="23"/>
  <c r="Z108" i="23" s="1"/>
  <c r="AA108" i="23"/>
  <c r="AB108" i="23" s="1"/>
  <c r="A109" i="23"/>
  <c r="C109" i="23"/>
  <c r="D109" i="23"/>
  <c r="E109" i="23"/>
  <c r="I109" i="23"/>
  <c r="J109" i="23" s="1"/>
  <c r="K109" i="23" a="1"/>
  <c r="K109" i="23" s="1"/>
  <c r="L109" i="23" s="1"/>
  <c r="N109" i="23"/>
  <c r="O109" i="23"/>
  <c r="P109" i="23"/>
  <c r="Q109" i="23" s="1"/>
  <c r="R109" i="23" s="1" a="1"/>
  <c r="R109" i="23" s="1"/>
  <c r="U109" i="23"/>
  <c r="T109" i="23"/>
  <c r="W109" i="23"/>
  <c r="X109" i="23"/>
  <c r="Z109" i="23" s="1"/>
  <c r="AA109" i="23"/>
  <c r="AB109" i="23" s="1"/>
  <c r="A110" i="23"/>
  <c r="C110" i="23"/>
  <c r="D110" i="23"/>
  <c r="E110" i="23"/>
  <c r="I110" i="23"/>
  <c r="J110" i="23" s="1"/>
  <c r="K110" i="23" a="1"/>
  <c r="K110" i="23" s="1"/>
  <c r="L110" i="23" s="1"/>
  <c r="N110" i="23"/>
  <c r="O110" i="23"/>
  <c r="P110" i="23"/>
  <c r="Q110" i="23" s="1"/>
  <c r="R110" i="23" s="1" a="1"/>
  <c r="R110" i="23" s="1"/>
  <c r="T110" i="23"/>
  <c r="W110" i="23"/>
  <c r="X110" i="23"/>
  <c r="Z110" i="23" s="1"/>
  <c r="AA110" i="23"/>
  <c r="AB110" i="23" s="1"/>
  <c r="A111" i="23"/>
  <c r="C111" i="23"/>
  <c r="D111" i="23"/>
  <c r="E111" i="23"/>
  <c r="I111" i="23"/>
  <c r="J111" i="23" s="1"/>
  <c r="AG111" i="23" s="1"/>
  <c r="K111" i="23" a="1"/>
  <c r="K111" i="23" s="1"/>
  <c r="L111" i="23" s="1"/>
  <c r="N111" i="23"/>
  <c r="O111" i="23"/>
  <c r="P111" i="23"/>
  <c r="Q111" i="23" s="1"/>
  <c r="R111" i="23" s="1" a="1"/>
  <c r="R111" i="23" s="1"/>
  <c r="T111" i="23"/>
  <c r="W111" i="23"/>
  <c r="X111" i="23"/>
  <c r="Z111" i="23"/>
  <c r="AA111" i="23"/>
  <c r="AB111" i="23" s="1"/>
  <c r="A112" i="23"/>
  <c r="C112" i="23"/>
  <c r="D112" i="23"/>
  <c r="E112" i="23"/>
  <c r="I112" i="23"/>
  <c r="J112" i="23" s="1"/>
  <c r="AG112" i="23" s="1"/>
  <c r="K112" i="23" a="1"/>
  <c r="K112" i="23" s="1"/>
  <c r="L112" i="23" s="1"/>
  <c r="N112" i="23"/>
  <c r="O112" i="23"/>
  <c r="P112" i="23"/>
  <c r="Q112" i="23" s="1"/>
  <c r="R112" i="23" s="1" a="1"/>
  <c r="R112" i="23" s="1"/>
  <c r="T112" i="23"/>
  <c r="W112" i="23"/>
  <c r="X112" i="23"/>
  <c r="Z112" i="23"/>
  <c r="AA112" i="23"/>
  <c r="AB112" i="23" s="1"/>
  <c r="A113" i="23"/>
  <c r="C113" i="23"/>
  <c r="D113" i="23"/>
  <c r="E113" i="23"/>
  <c r="I113" i="23"/>
  <c r="J113" i="23" s="1"/>
  <c r="AG113" i="23" s="1"/>
  <c r="K113" i="23" a="1"/>
  <c r="K113" i="23" s="1"/>
  <c r="L113" i="23" s="1"/>
  <c r="N113" i="23"/>
  <c r="O113" i="23"/>
  <c r="P113" i="23"/>
  <c r="Q113" i="23" s="1"/>
  <c r="R113" i="23" s="1" a="1"/>
  <c r="R113" i="23" s="1"/>
  <c r="T113" i="23"/>
  <c r="W113" i="23"/>
  <c r="X113" i="23"/>
  <c r="Z113" i="23"/>
  <c r="AA113" i="23"/>
  <c r="AB113" i="23" s="1"/>
  <c r="A114" i="23"/>
  <c r="C114" i="23"/>
  <c r="D114" i="23"/>
  <c r="E114" i="23"/>
  <c r="I114" i="23"/>
  <c r="J114" i="23" s="1"/>
  <c r="K114" i="23" a="1"/>
  <c r="K114" i="23" s="1"/>
  <c r="L114" i="23" s="1"/>
  <c r="N114" i="23"/>
  <c r="O114" i="23"/>
  <c r="P114" i="23"/>
  <c r="Q114" i="23" s="1"/>
  <c r="R114" i="23" s="1" a="1"/>
  <c r="R114" i="23" s="1"/>
  <c r="T114" i="23"/>
  <c r="W114" i="23"/>
  <c r="X114" i="23"/>
  <c r="Z114" i="23"/>
  <c r="AA114" i="23"/>
  <c r="AB114" i="23" s="1"/>
  <c r="A115" i="23"/>
  <c r="C115" i="23"/>
  <c r="D115" i="23"/>
  <c r="E115" i="23"/>
  <c r="I115" i="23"/>
  <c r="J115" i="23" s="1"/>
  <c r="K115" i="23" a="1"/>
  <c r="K115" i="23" s="1"/>
  <c r="N115" i="23"/>
  <c r="O115" i="23"/>
  <c r="P115" i="23"/>
  <c r="Q115" i="23" s="1"/>
  <c r="R115" i="23" s="1" a="1"/>
  <c r="R115" i="23" s="1"/>
  <c r="T115" i="23"/>
  <c r="W115" i="23"/>
  <c r="X115" i="23"/>
  <c r="Z115" i="23" s="1"/>
  <c r="AA115" i="23"/>
  <c r="AB115" i="23" s="1"/>
  <c r="A116" i="23"/>
  <c r="C116" i="23"/>
  <c r="D116" i="23"/>
  <c r="E116" i="23"/>
  <c r="I116" i="23"/>
  <c r="J116" i="23" s="1"/>
  <c r="K116" i="23" a="1"/>
  <c r="K116" i="23" s="1"/>
  <c r="L116" i="23" s="1"/>
  <c r="N116" i="23"/>
  <c r="O116" i="23"/>
  <c r="P116" i="23"/>
  <c r="Q116" i="23" s="1"/>
  <c r="R116" i="23" s="1" a="1"/>
  <c r="R116" i="23" s="1"/>
  <c r="V116" i="23"/>
  <c r="T116" i="23"/>
  <c r="W116" i="23"/>
  <c r="X116" i="23"/>
  <c r="Z116" i="23"/>
  <c r="AA116" i="23"/>
  <c r="AB116" i="23" s="1"/>
  <c r="A117" i="23"/>
  <c r="C117" i="23"/>
  <c r="D117" i="23"/>
  <c r="E117" i="23"/>
  <c r="I117" i="23"/>
  <c r="J117" i="23" s="1"/>
  <c r="AG117" i="23" s="1"/>
  <c r="K117" i="23" a="1"/>
  <c r="K117" i="23" s="1"/>
  <c r="L117" i="23" s="1"/>
  <c r="N117" i="23"/>
  <c r="O117" i="23"/>
  <c r="P117" i="23"/>
  <c r="Q117" i="23" s="1"/>
  <c r="R117" i="23" s="1" a="1"/>
  <c r="R117" i="23" s="1"/>
  <c r="T117" i="23"/>
  <c r="W117" i="23"/>
  <c r="X117" i="23"/>
  <c r="Z117" i="23"/>
  <c r="AA117" i="23"/>
  <c r="AB117" i="23" s="1"/>
  <c r="A118" i="23"/>
  <c r="C118" i="23"/>
  <c r="D118" i="23"/>
  <c r="E118" i="23"/>
  <c r="I118" i="23"/>
  <c r="J118" i="23" s="1"/>
  <c r="AG118" i="23" s="1"/>
  <c r="K118" i="23" a="1"/>
  <c r="K118" i="23" s="1"/>
  <c r="L118" i="23" s="1"/>
  <c r="N118" i="23"/>
  <c r="O118" i="23"/>
  <c r="P118" i="23"/>
  <c r="Q118" i="23" s="1"/>
  <c r="R118" i="23" s="1" a="1"/>
  <c r="R118" i="23" s="1"/>
  <c r="T118" i="23"/>
  <c r="W118" i="23"/>
  <c r="X118" i="23"/>
  <c r="Z118" i="23"/>
  <c r="AA118" i="23"/>
  <c r="AB118" i="23" s="1"/>
  <c r="A119" i="23"/>
  <c r="C119" i="23"/>
  <c r="D119" i="23"/>
  <c r="E119" i="23"/>
  <c r="I119" i="23"/>
  <c r="J119" i="23" s="1"/>
  <c r="K119" i="23" a="1"/>
  <c r="K119" i="23" s="1"/>
  <c r="L119" i="23" s="1"/>
  <c r="N119" i="23"/>
  <c r="O119" i="23"/>
  <c r="P119" i="23"/>
  <c r="Q119" i="23" s="1"/>
  <c r="R119" i="23" s="1" a="1"/>
  <c r="R119" i="23" s="1"/>
  <c r="T119" i="23"/>
  <c r="W119" i="23"/>
  <c r="X119" i="23"/>
  <c r="Z119" i="23" s="1"/>
  <c r="AA119" i="23"/>
  <c r="AB119" i="23" s="1"/>
  <c r="A120" i="23"/>
  <c r="C120" i="23"/>
  <c r="D120" i="23"/>
  <c r="E120" i="23"/>
  <c r="I120" i="23"/>
  <c r="J120" i="23" s="1"/>
  <c r="K120" i="23" a="1"/>
  <c r="K120" i="23" s="1"/>
  <c r="L120" i="23" s="1"/>
  <c r="N120" i="23"/>
  <c r="O120" i="23"/>
  <c r="P120" i="23"/>
  <c r="Q120" i="23" s="1"/>
  <c r="R120" i="23" s="1" a="1"/>
  <c r="R120" i="23" s="1"/>
  <c r="T120" i="23"/>
  <c r="W120" i="23"/>
  <c r="X120" i="23"/>
  <c r="Z120" i="23" s="1"/>
  <c r="AA120" i="23"/>
  <c r="AB120" i="23" s="1"/>
  <c r="A121" i="23"/>
  <c r="C121" i="23"/>
  <c r="D121" i="23"/>
  <c r="E121" i="23"/>
  <c r="I121" i="23"/>
  <c r="J121" i="23" s="1"/>
  <c r="K121" i="23" a="1"/>
  <c r="K121" i="23" s="1"/>
  <c r="N121" i="23"/>
  <c r="O121" i="23"/>
  <c r="P121" i="23"/>
  <c r="Q121" i="23" s="1"/>
  <c r="R121" i="23" s="1" a="1"/>
  <c r="R121" i="23" s="1"/>
  <c r="T121" i="23"/>
  <c r="W121" i="23"/>
  <c r="X121" i="23"/>
  <c r="Z121" i="23"/>
  <c r="AA121" i="23"/>
  <c r="AB121" i="23" s="1"/>
  <c r="A122" i="23"/>
  <c r="C122" i="23"/>
  <c r="D122" i="23"/>
  <c r="E122" i="23"/>
  <c r="I122" i="23"/>
  <c r="J122" i="23" s="1"/>
  <c r="AG122" i="23" s="1"/>
  <c r="K122" i="23" a="1"/>
  <c r="K122" i="23" s="1"/>
  <c r="L122" i="23" s="1"/>
  <c r="N122" i="23"/>
  <c r="O122" i="23"/>
  <c r="P122" i="23"/>
  <c r="Q122" i="23" s="1"/>
  <c r="R122" i="23" s="1" a="1"/>
  <c r="R122" i="23" s="1"/>
  <c r="T122" i="23"/>
  <c r="W122" i="23"/>
  <c r="X122" i="23"/>
  <c r="Z122" i="23"/>
  <c r="AA122" i="23"/>
  <c r="AB122" i="23" s="1"/>
  <c r="A123" i="23"/>
  <c r="C123" i="23"/>
  <c r="D123" i="23"/>
  <c r="E123" i="23"/>
  <c r="I123" i="23"/>
  <c r="J123" i="23" s="1"/>
  <c r="AG123" i="23" s="1"/>
  <c r="K123" i="23" a="1"/>
  <c r="K123" i="23" s="1"/>
  <c r="L123" i="23" s="1"/>
  <c r="N123" i="23"/>
  <c r="O123" i="23"/>
  <c r="P123" i="23"/>
  <c r="Q123" i="23" s="1"/>
  <c r="R123" i="23" s="1" a="1"/>
  <c r="R123" i="23" s="1"/>
  <c r="U123" i="23"/>
  <c r="T123" i="23"/>
  <c r="W123" i="23"/>
  <c r="X123" i="23"/>
  <c r="Z123" i="23"/>
  <c r="AA123" i="23"/>
  <c r="AB123" i="23" s="1"/>
  <c r="A124" i="23"/>
  <c r="C124" i="23"/>
  <c r="D124" i="23"/>
  <c r="E124" i="23"/>
  <c r="I124" i="23"/>
  <c r="J124" i="23" s="1"/>
  <c r="AG124" i="23" s="1"/>
  <c r="K124" i="23" a="1"/>
  <c r="K124" i="23" s="1"/>
  <c r="N124" i="23"/>
  <c r="O124" i="23"/>
  <c r="P124" i="23"/>
  <c r="Q124" i="23" s="1"/>
  <c r="R124" i="23" s="1" a="1"/>
  <c r="R124" i="23" s="1"/>
  <c r="T124" i="23"/>
  <c r="W124" i="23"/>
  <c r="X124" i="23"/>
  <c r="Z124" i="23" s="1"/>
  <c r="AA124" i="23"/>
  <c r="AB124" i="23" s="1"/>
  <c r="A125" i="23"/>
  <c r="C125" i="23"/>
  <c r="D125" i="23"/>
  <c r="E125" i="23"/>
  <c r="I125" i="23"/>
  <c r="J125" i="23" s="1"/>
  <c r="K125" i="23" a="1"/>
  <c r="K125" i="23" s="1"/>
  <c r="L125" i="23" s="1"/>
  <c r="N125" i="23"/>
  <c r="O125" i="23"/>
  <c r="P125" i="23"/>
  <c r="Q125" i="23" s="1"/>
  <c r="R125" i="23" s="1" a="1"/>
  <c r="R125" i="23" s="1"/>
  <c r="T125" i="23"/>
  <c r="W125" i="23"/>
  <c r="X125" i="23"/>
  <c r="Z125" i="23" s="1"/>
  <c r="AA125" i="23"/>
  <c r="AB125" i="23" s="1"/>
  <c r="A126" i="23"/>
  <c r="C126" i="23"/>
  <c r="D126" i="23"/>
  <c r="E126" i="23"/>
  <c r="I126" i="23"/>
  <c r="J126" i="23" s="1"/>
  <c r="K126" i="23" a="1"/>
  <c r="K126" i="23" s="1"/>
  <c r="L126" i="23" s="1"/>
  <c r="N126" i="23"/>
  <c r="O126" i="23"/>
  <c r="P126" i="23"/>
  <c r="Q126" i="23" s="1"/>
  <c r="R126" i="23" s="1" a="1"/>
  <c r="R126" i="23" s="1"/>
  <c r="T126" i="23"/>
  <c r="W126" i="23"/>
  <c r="X126" i="23"/>
  <c r="Z126" i="23" s="1"/>
  <c r="AA126" i="23"/>
  <c r="AB126" i="23" s="1"/>
  <c r="A127" i="23"/>
  <c r="C127" i="23"/>
  <c r="D127" i="23"/>
  <c r="E127" i="23"/>
  <c r="I127" i="23"/>
  <c r="J127" i="23"/>
  <c r="AG127" i="23" s="1"/>
  <c r="K127" i="23" a="1"/>
  <c r="K127" i="23" s="1"/>
  <c r="L127" i="23" s="1"/>
  <c r="N127" i="23"/>
  <c r="O127" i="23"/>
  <c r="P127" i="23"/>
  <c r="Q127" i="23" s="1"/>
  <c r="R127" i="23" s="1" a="1"/>
  <c r="R127" i="23" s="1"/>
  <c r="T127" i="23"/>
  <c r="W127" i="23"/>
  <c r="X127" i="23"/>
  <c r="Z127" i="23"/>
  <c r="AA127" i="23"/>
  <c r="AB127" i="23" s="1"/>
  <c r="A128" i="23"/>
  <c r="C128" i="23"/>
  <c r="D128" i="23"/>
  <c r="E128" i="23"/>
  <c r="I128" i="23"/>
  <c r="J128" i="23" s="1"/>
  <c r="K128" i="23" a="1"/>
  <c r="K128" i="23" s="1"/>
  <c r="L128" i="23" s="1"/>
  <c r="N128" i="23"/>
  <c r="O128" i="23"/>
  <c r="P128" i="23"/>
  <c r="Q128" i="23" s="1"/>
  <c r="R128" i="23" s="1" a="1"/>
  <c r="R128" i="23" s="1"/>
  <c r="T128" i="23"/>
  <c r="W128" i="23"/>
  <c r="X128" i="23"/>
  <c r="Z128" i="23" s="1"/>
  <c r="AA128" i="23"/>
  <c r="AB128" i="23" s="1"/>
  <c r="A129" i="23"/>
  <c r="C129" i="23"/>
  <c r="D129" i="23"/>
  <c r="E129" i="23"/>
  <c r="I129" i="23"/>
  <c r="J129" i="23" s="1"/>
  <c r="AG129" i="23" s="1"/>
  <c r="K129" i="23" a="1"/>
  <c r="K129" i="23" s="1"/>
  <c r="L129" i="23" s="1"/>
  <c r="N129" i="23"/>
  <c r="O129" i="23"/>
  <c r="P129" i="23"/>
  <c r="Q129" i="23" s="1"/>
  <c r="R129" i="23" s="1" a="1"/>
  <c r="R129" i="23" s="1"/>
  <c r="T129" i="23"/>
  <c r="W129" i="23"/>
  <c r="X129" i="23"/>
  <c r="Z129" i="23"/>
  <c r="AA129" i="23"/>
  <c r="AB129" i="23" s="1"/>
  <c r="A130" i="23"/>
  <c r="C130" i="23"/>
  <c r="D130" i="23"/>
  <c r="E130" i="23"/>
  <c r="I130" i="23"/>
  <c r="J130" i="23" s="1"/>
  <c r="K130" i="23" a="1"/>
  <c r="K130" i="23" s="1"/>
  <c r="N130" i="23"/>
  <c r="O130" i="23"/>
  <c r="P130" i="23"/>
  <c r="Q130" i="23" s="1"/>
  <c r="R130" i="23" s="1" a="1"/>
  <c r="R130" i="23" s="1"/>
  <c r="U130" i="23"/>
  <c r="V130" i="23" s="1"/>
  <c r="T130" i="23"/>
  <c r="W130" i="23"/>
  <c r="X130" i="23"/>
  <c r="Z130" i="23"/>
  <c r="AA130" i="23"/>
  <c r="AB130" i="23" s="1"/>
  <c r="A131" i="23"/>
  <c r="C131" i="23"/>
  <c r="D131" i="23"/>
  <c r="E131" i="23"/>
  <c r="I131" i="23"/>
  <c r="J131" i="23" s="1"/>
  <c r="AG131" i="23" s="1"/>
  <c r="K131" i="23" a="1"/>
  <c r="K131" i="23" s="1"/>
  <c r="L131" i="23" s="1"/>
  <c r="N131" i="23"/>
  <c r="O131" i="23"/>
  <c r="P131" i="23"/>
  <c r="Q131" i="23" s="1"/>
  <c r="R131" i="23" s="1" a="1"/>
  <c r="R131" i="23" s="1"/>
  <c r="T131" i="23"/>
  <c r="W131" i="23"/>
  <c r="X131" i="23"/>
  <c r="Z131" i="23" s="1"/>
  <c r="AA131" i="23"/>
  <c r="AB131" i="23" s="1"/>
  <c r="A132" i="23"/>
  <c r="C132" i="23"/>
  <c r="D132" i="23"/>
  <c r="E132" i="23"/>
  <c r="I132" i="23"/>
  <c r="J132" i="23" s="1"/>
  <c r="K132" i="23" a="1"/>
  <c r="K132" i="23" s="1"/>
  <c r="L132" i="23" s="1"/>
  <c r="N132" i="23"/>
  <c r="O132" i="23"/>
  <c r="P132" i="23"/>
  <c r="Q132" i="23" s="1"/>
  <c r="R132" i="23" s="1" a="1"/>
  <c r="R132" i="23" s="1"/>
  <c r="V132" i="23"/>
  <c r="T132" i="23"/>
  <c r="W132" i="23"/>
  <c r="X132" i="23"/>
  <c r="Z132" i="23" s="1"/>
  <c r="AA132" i="23"/>
  <c r="AB132" i="23" s="1"/>
  <c r="A133" i="23"/>
  <c r="C133" i="23"/>
  <c r="D133" i="23"/>
  <c r="E133" i="23"/>
  <c r="I133" i="23"/>
  <c r="J133" i="23" s="1"/>
  <c r="AG133" i="23" s="1"/>
  <c r="K133" i="23" a="1"/>
  <c r="K133" i="23" s="1"/>
  <c r="N133" i="23"/>
  <c r="O133" i="23"/>
  <c r="P133" i="23"/>
  <c r="Q133" i="23" s="1"/>
  <c r="R133" i="23" s="1" a="1"/>
  <c r="R133" i="23" s="1"/>
  <c r="T133" i="23"/>
  <c r="W133" i="23"/>
  <c r="X133" i="23"/>
  <c r="Z133" i="23" s="1"/>
  <c r="AA133" i="23"/>
  <c r="AB133" i="23" s="1"/>
  <c r="A134" i="23"/>
  <c r="C134" i="23"/>
  <c r="D134" i="23"/>
  <c r="E134" i="23"/>
  <c r="I134" i="23"/>
  <c r="J134" i="23" s="1"/>
  <c r="AG134" i="23" s="1"/>
  <c r="K134" i="23" a="1"/>
  <c r="K134" i="23" s="1"/>
  <c r="L134" i="23" s="1"/>
  <c r="N134" i="23"/>
  <c r="O134" i="23"/>
  <c r="P134" i="23"/>
  <c r="Q134" i="23" s="1"/>
  <c r="R134" i="23" s="1" a="1"/>
  <c r="R134" i="23" s="1"/>
  <c r="T134" i="23"/>
  <c r="W134" i="23"/>
  <c r="X134" i="23"/>
  <c r="Z134" i="23"/>
  <c r="AA134" i="23"/>
  <c r="AB134" i="23" s="1"/>
  <c r="A135" i="23"/>
  <c r="C135" i="23"/>
  <c r="D135" i="23"/>
  <c r="E135" i="23"/>
  <c r="I135" i="23"/>
  <c r="J135" i="23" s="1"/>
  <c r="K135" i="23" a="1"/>
  <c r="K135" i="23" s="1"/>
  <c r="L135" i="23" s="1"/>
  <c r="N135" i="23"/>
  <c r="O135" i="23"/>
  <c r="P135" i="23"/>
  <c r="Q135" i="23" s="1"/>
  <c r="R135" i="23" s="1" a="1"/>
  <c r="R135" i="23" s="1"/>
  <c r="T135" i="23"/>
  <c r="W135" i="23"/>
  <c r="X135" i="23"/>
  <c r="Z135" i="23" s="1"/>
  <c r="AA135" i="23"/>
  <c r="AB135" i="23" s="1"/>
  <c r="A136" i="23"/>
  <c r="C136" i="23"/>
  <c r="D136" i="23"/>
  <c r="E136" i="23"/>
  <c r="I136" i="23"/>
  <c r="J136" i="23" s="1"/>
  <c r="K136" i="23" a="1"/>
  <c r="K136" i="23" s="1"/>
  <c r="L136" i="23" s="1"/>
  <c r="N136" i="23"/>
  <c r="O136" i="23"/>
  <c r="P136" i="23"/>
  <c r="Q136" i="23" s="1"/>
  <c r="R136" i="23" s="1" a="1"/>
  <c r="R136" i="23" s="1"/>
  <c r="T136" i="23"/>
  <c r="W136" i="23"/>
  <c r="X136" i="23"/>
  <c r="Z136" i="23"/>
  <c r="AA136" i="23"/>
  <c r="AB136" i="23" s="1"/>
  <c r="A137" i="23"/>
  <c r="C137" i="23"/>
  <c r="D137" i="23"/>
  <c r="E137" i="23"/>
  <c r="I137" i="23"/>
  <c r="J137" i="23" s="1"/>
  <c r="AG137" i="23" s="1"/>
  <c r="K137" i="23" a="1"/>
  <c r="K137" i="23" s="1"/>
  <c r="L137" i="23" s="1"/>
  <c r="N137" i="23"/>
  <c r="O137" i="23"/>
  <c r="P137" i="23"/>
  <c r="Q137" i="23" s="1"/>
  <c r="R137" i="23" s="1" a="1"/>
  <c r="R137" i="23" s="1"/>
  <c r="T137" i="23"/>
  <c r="W137" i="23"/>
  <c r="X137" i="23"/>
  <c r="Z137" i="23"/>
  <c r="AA137" i="23"/>
  <c r="AB137" i="23" s="1"/>
  <c r="A138" i="23"/>
  <c r="C138" i="23"/>
  <c r="D138" i="23"/>
  <c r="E138" i="23"/>
  <c r="I138" i="23"/>
  <c r="J138" i="23" s="1"/>
  <c r="AG138" i="23" s="1"/>
  <c r="K138" i="23" a="1"/>
  <c r="K138" i="23" s="1"/>
  <c r="L138" i="23" s="1"/>
  <c r="N138" i="23"/>
  <c r="O138" i="23"/>
  <c r="P138" i="23"/>
  <c r="Q138" i="23" s="1"/>
  <c r="R138" i="23" s="1" a="1"/>
  <c r="R138" i="23" s="1"/>
  <c r="U138" i="23"/>
  <c r="T138" i="23"/>
  <c r="W138" i="23"/>
  <c r="X138" i="23"/>
  <c r="Z138" i="23"/>
  <c r="AA138" i="23"/>
  <c r="AB138" i="23" s="1"/>
  <c r="A139" i="23"/>
  <c r="C139" i="23"/>
  <c r="D139" i="23"/>
  <c r="E139" i="23"/>
  <c r="I139" i="23"/>
  <c r="J139" i="23" s="1"/>
  <c r="K139" i="23" a="1"/>
  <c r="K139" i="23" s="1"/>
  <c r="L139" i="23" s="1"/>
  <c r="N139" i="23"/>
  <c r="O139" i="23"/>
  <c r="P139" i="23"/>
  <c r="Q139" i="23" s="1"/>
  <c r="R139" i="23" s="1" a="1"/>
  <c r="R139" i="23" s="1"/>
  <c r="U139" i="23"/>
  <c r="T139" i="23"/>
  <c r="W139" i="23"/>
  <c r="X139" i="23"/>
  <c r="Z139" i="23" s="1"/>
  <c r="AA139" i="23"/>
  <c r="AB139" i="23" s="1"/>
  <c r="A140" i="23"/>
  <c r="C140" i="23"/>
  <c r="D140" i="23"/>
  <c r="E140" i="23"/>
  <c r="I140" i="23"/>
  <c r="J140" i="23" s="1"/>
  <c r="AG140" i="23" s="1"/>
  <c r="K140" i="23" a="1"/>
  <c r="K140" i="23" s="1"/>
  <c r="L140" i="23" s="1"/>
  <c r="N140" i="23"/>
  <c r="O140" i="23"/>
  <c r="P140" i="23"/>
  <c r="Q140" i="23" s="1"/>
  <c r="R140" i="23" s="1" a="1"/>
  <c r="R140" i="23" s="1"/>
  <c r="V140" i="23"/>
  <c r="T140" i="23"/>
  <c r="W140" i="23"/>
  <c r="X140" i="23"/>
  <c r="Z140" i="23"/>
  <c r="AA140" i="23"/>
  <c r="AB140" i="23" s="1"/>
  <c r="A141" i="23"/>
  <c r="C141" i="23"/>
  <c r="D141" i="23"/>
  <c r="E141" i="23"/>
  <c r="I141" i="23"/>
  <c r="J141" i="23" s="1"/>
  <c r="K141" i="23" a="1"/>
  <c r="K141" i="23" s="1"/>
  <c r="L141" i="23" s="1"/>
  <c r="N141" i="23"/>
  <c r="O141" i="23"/>
  <c r="P141" i="23"/>
  <c r="Q141" i="23" s="1"/>
  <c r="R141" i="23" s="1" a="1"/>
  <c r="R141" i="23" s="1"/>
  <c r="T141" i="23"/>
  <c r="W141" i="23"/>
  <c r="X141" i="23"/>
  <c r="Z141" i="23" s="1"/>
  <c r="AA141" i="23"/>
  <c r="AB141" i="23" s="1"/>
  <c r="A142" i="23"/>
  <c r="C142" i="23"/>
  <c r="D142" i="23"/>
  <c r="E142" i="23"/>
  <c r="I142" i="23"/>
  <c r="J142" i="23" s="1"/>
  <c r="AG142" i="23" s="1"/>
  <c r="K142" i="23" a="1"/>
  <c r="K142" i="23" s="1"/>
  <c r="L142" i="23" s="1"/>
  <c r="N142" i="23"/>
  <c r="O142" i="23"/>
  <c r="P142" i="23"/>
  <c r="Q142" i="23" s="1"/>
  <c r="R142" i="23" s="1" a="1"/>
  <c r="R142" i="23" s="1"/>
  <c r="T142" i="23"/>
  <c r="W142" i="23"/>
  <c r="X142" i="23"/>
  <c r="Z142" i="23"/>
  <c r="AA142" i="23"/>
  <c r="AB142" i="23" s="1"/>
  <c r="A143" i="23"/>
  <c r="C143" i="23"/>
  <c r="D143" i="23"/>
  <c r="E143" i="23"/>
  <c r="I143" i="23"/>
  <c r="J143" i="23" s="1"/>
  <c r="K143" i="23" a="1"/>
  <c r="K143" i="23" s="1"/>
  <c r="L143" i="23" s="1"/>
  <c r="N143" i="23"/>
  <c r="O143" i="23"/>
  <c r="P143" i="23"/>
  <c r="Q143" i="23" s="1"/>
  <c r="R143" i="23" s="1" a="1"/>
  <c r="R143" i="23" s="1"/>
  <c r="U143" i="23"/>
  <c r="T143" i="23"/>
  <c r="W143" i="23"/>
  <c r="X143" i="23"/>
  <c r="Z143" i="23" s="1"/>
  <c r="AA143" i="23"/>
  <c r="AB143" i="23" s="1"/>
  <c r="A144" i="23"/>
  <c r="C144" i="23"/>
  <c r="D144" i="23"/>
  <c r="E144" i="23"/>
  <c r="I144" i="23"/>
  <c r="J144" i="23" s="1"/>
  <c r="AG144" i="23" s="1"/>
  <c r="K144" i="23" a="1"/>
  <c r="K144" i="23" s="1"/>
  <c r="L144" i="23" s="1"/>
  <c r="N144" i="23"/>
  <c r="O144" i="23"/>
  <c r="P144" i="23"/>
  <c r="Q144" i="23" s="1"/>
  <c r="R144" i="23" s="1" a="1"/>
  <c r="R144" i="23" s="1"/>
  <c r="T144" i="23"/>
  <c r="W144" i="23"/>
  <c r="X144" i="23"/>
  <c r="Z144" i="23"/>
  <c r="AA144" i="23"/>
  <c r="AB144" i="23" s="1"/>
  <c r="A145" i="23"/>
  <c r="C145" i="23"/>
  <c r="D145" i="23"/>
  <c r="E145" i="23"/>
  <c r="I145" i="23"/>
  <c r="J145" i="23" s="1"/>
  <c r="K145" i="23" a="1"/>
  <c r="K145" i="23" s="1"/>
  <c r="L145" i="23" s="1"/>
  <c r="N145" i="23"/>
  <c r="O145" i="23"/>
  <c r="P145" i="23"/>
  <c r="Q145" i="23" s="1"/>
  <c r="R145" i="23" s="1" a="1"/>
  <c r="R145" i="23" s="1"/>
  <c r="U145" i="23"/>
  <c r="T145" i="23"/>
  <c r="W145" i="23"/>
  <c r="X145" i="23"/>
  <c r="Z145" i="23" s="1"/>
  <c r="AA145" i="23"/>
  <c r="AB145" i="23" s="1"/>
  <c r="A146" i="23"/>
  <c r="C146" i="23"/>
  <c r="D146" i="23"/>
  <c r="E146" i="23"/>
  <c r="I146" i="23"/>
  <c r="J146" i="23" s="1"/>
  <c r="K146" i="23" a="1"/>
  <c r="K146" i="23" s="1"/>
  <c r="L146" i="23" s="1"/>
  <c r="N146" i="23"/>
  <c r="O146" i="23"/>
  <c r="P146" i="23"/>
  <c r="Q146" i="23" s="1"/>
  <c r="R146" i="23" s="1" a="1"/>
  <c r="R146" i="23" s="1"/>
  <c r="T146" i="23"/>
  <c r="W146" i="23"/>
  <c r="X146" i="23"/>
  <c r="Z146" i="23" s="1"/>
  <c r="AA146" i="23"/>
  <c r="AB146" i="23" s="1"/>
  <c r="A147" i="23"/>
  <c r="C147" i="23"/>
  <c r="D147" i="23"/>
  <c r="E147" i="23"/>
  <c r="I147" i="23"/>
  <c r="J147" i="23" s="1"/>
  <c r="K147" i="23" a="1"/>
  <c r="K147" i="23" s="1"/>
  <c r="L147" i="23" s="1"/>
  <c r="N147" i="23"/>
  <c r="O147" i="23"/>
  <c r="P147" i="23"/>
  <c r="Q147" i="23" s="1"/>
  <c r="R147" i="23" s="1" a="1"/>
  <c r="R147" i="23" s="1"/>
  <c r="T147" i="23"/>
  <c r="W147" i="23"/>
  <c r="X147" i="23"/>
  <c r="Z147" i="23" s="1"/>
  <c r="AA147" i="23"/>
  <c r="AB147" i="23" s="1"/>
  <c r="A148" i="23"/>
  <c r="C148" i="23"/>
  <c r="D148" i="23"/>
  <c r="E148" i="23"/>
  <c r="I148" i="23"/>
  <c r="J148" i="23" s="1"/>
  <c r="K148" i="23" a="1"/>
  <c r="K148" i="23" s="1"/>
  <c r="L148" i="23" s="1"/>
  <c r="N148" i="23"/>
  <c r="O148" i="23"/>
  <c r="P148" i="23"/>
  <c r="Q148" i="23" s="1"/>
  <c r="R148" i="23" s="1" a="1"/>
  <c r="R148" i="23" s="1"/>
  <c r="T148" i="23"/>
  <c r="W148" i="23"/>
  <c r="X148" i="23"/>
  <c r="Z148" i="23" s="1"/>
  <c r="AA148" i="23"/>
  <c r="AB148" i="23" s="1"/>
  <c r="A149" i="23"/>
  <c r="C149" i="23"/>
  <c r="D149" i="23"/>
  <c r="E149" i="23"/>
  <c r="I149" i="23"/>
  <c r="J149" i="23" s="1"/>
  <c r="AG149" i="23" s="1"/>
  <c r="K149" i="23" a="1"/>
  <c r="K149" i="23" s="1"/>
  <c r="L149" i="23" s="1"/>
  <c r="N149" i="23"/>
  <c r="O149" i="23"/>
  <c r="P149" i="23"/>
  <c r="Q149" i="23" s="1"/>
  <c r="R149" i="23" s="1" a="1"/>
  <c r="R149" i="23" s="1"/>
  <c r="T149" i="23"/>
  <c r="W149" i="23"/>
  <c r="X149" i="23"/>
  <c r="Z149" i="23" s="1"/>
  <c r="AA149" i="23"/>
  <c r="AB149" i="23" s="1"/>
  <c r="A150" i="23"/>
  <c r="C150" i="23"/>
  <c r="D150" i="23"/>
  <c r="E150" i="23"/>
  <c r="I150" i="23"/>
  <c r="J150" i="23" s="1"/>
  <c r="K150" i="23" a="1"/>
  <c r="K150" i="23" s="1"/>
  <c r="L150" i="23" s="1"/>
  <c r="N150" i="23"/>
  <c r="O150" i="23"/>
  <c r="P150" i="23"/>
  <c r="Q150" i="23" s="1"/>
  <c r="R150" i="23" s="1" a="1"/>
  <c r="R150" i="23" s="1"/>
  <c r="T150" i="23"/>
  <c r="W150" i="23"/>
  <c r="X150" i="23"/>
  <c r="Z150" i="23"/>
  <c r="AA150" i="23"/>
  <c r="AB150" i="23" s="1"/>
  <c r="A151" i="23"/>
  <c r="C151" i="23"/>
  <c r="D151" i="23"/>
  <c r="E151" i="23"/>
  <c r="I151" i="23"/>
  <c r="J151" i="23" s="1"/>
  <c r="K151" i="23" a="1"/>
  <c r="K151" i="23" s="1"/>
  <c r="L151" i="23" s="1"/>
  <c r="N151" i="23"/>
  <c r="O151" i="23"/>
  <c r="P151" i="23"/>
  <c r="Q151" i="23" s="1"/>
  <c r="R151" i="23" s="1" a="1"/>
  <c r="R151" i="23" s="1"/>
  <c r="T151" i="23"/>
  <c r="W151" i="23"/>
  <c r="X151" i="23"/>
  <c r="Z151" i="23" s="1"/>
  <c r="AA151" i="23"/>
  <c r="AB151" i="23" s="1"/>
  <c r="A152" i="23"/>
  <c r="C152" i="23"/>
  <c r="D152" i="23"/>
  <c r="E152" i="23"/>
  <c r="I152" i="23"/>
  <c r="J152" i="23" s="1"/>
  <c r="K152" i="23" a="1"/>
  <c r="K152" i="23" s="1"/>
  <c r="L152" i="23" s="1"/>
  <c r="N152" i="23"/>
  <c r="O152" i="23"/>
  <c r="P152" i="23"/>
  <c r="Q152" i="23" s="1"/>
  <c r="R152" i="23" s="1" a="1"/>
  <c r="R152" i="23" s="1"/>
  <c r="U152" i="23"/>
  <c r="T152" i="23"/>
  <c r="W152" i="23"/>
  <c r="X152" i="23"/>
  <c r="Z152" i="23"/>
  <c r="AA152" i="23"/>
  <c r="AB152" i="23" s="1"/>
  <c r="A153" i="23"/>
  <c r="C153" i="23"/>
  <c r="D153" i="23"/>
  <c r="E153" i="23"/>
  <c r="I153" i="23"/>
  <c r="J153" i="23" s="1"/>
  <c r="AG153" i="23" s="1"/>
  <c r="K153" i="23" a="1"/>
  <c r="K153" i="23" s="1"/>
  <c r="L153" i="23" s="1"/>
  <c r="N153" i="23"/>
  <c r="O153" i="23"/>
  <c r="P153" i="23"/>
  <c r="Q153" i="23" s="1"/>
  <c r="R153" i="23" s="1" a="1"/>
  <c r="R153" i="23" s="1"/>
  <c r="V153" i="23"/>
  <c r="T153" i="23"/>
  <c r="W153" i="23"/>
  <c r="X153" i="23"/>
  <c r="Z153" i="23"/>
  <c r="AA153" i="23"/>
  <c r="AB153" i="23" s="1"/>
  <c r="A154" i="23"/>
  <c r="C154" i="23"/>
  <c r="D154" i="23"/>
  <c r="E154" i="23"/>
  <c r="I154" i="23"/>
  <c r="J154" i="23" s="1"/>
  <c r="AG154" i="23" s="1"/>
  <c r="K154" i="23" a="1"/>
  <c r="K154" i="23" s="1"/>
  <c r="L154" i="23" s="1"/>
  <c r="N154" i="23"/>
  <c r="O154" i="23"/>
  <c r="P154" i="23"/>
  <c r="Q154" i="23" s="1"/>
  <c r="R154" i="23" s="1" a="1"/>
  <c r="R154" i="23" s="1"/>
  <c r="V154" i="23"/>
  <c r="T154" i="23"/>
  <c r="W154" i="23"/>
  <c r="X154" i="23"/>
  <c r="Z154" i="23"/>
  <c r="AA154" i="23"/>
  <c r="AB154" i="23" s="1"/>
  <c r="A155" i="23"/>
  <c r="C155" i="23"/>
  <c r="D155" i="23"/>
  <c r="E155" i="23"/>
  <c r="I155" i="23"/>
  <c r="J155" i="23" s="1"/>
  <c r="K155" i="23" a="1"/>
  <c r="K155" i="23" s="1"/>
  <c r="L155" i="23" s="1"/>
  <c r="N155" i="23"/>
  <c r="O155" i="23"/>
  <c r="P155" i="23"/>
  <c r="Q155" i="23" s="1"/>
  <c r="R155" i="23" s="1" a="1"/>
  <c r="R155" i="23" s="1"/>
  <c r="T155" i="23"/>
  <c r="W155" i="23"/>
  <c r="X155" i="23"/>
  <c r="Z155" i="23"/>
  <c r="AA155" i="23"/>
  <c r="AB155" i="23" s="1"/>
  <c r="A156" i="23"/>
  <c r="C156" i="23"/>
  <c r="D156" i="23"/>
  <c r="E156" i="23"/>
  <c r="I156" i="23"/>
  <c r="J156" i="23" s="1"/>
  <c r="K156" i="23" a="1"/>
  <c r="K156" i="23" s="1"/>
  <c r="L156" i="23" s="1"/>
  <c r="N156" i="23"/>
  <c r="O156" i="23"/>
  <c r="P156" i="23"/>
  <c r="Q156" i="23" s="1"/>
  <c r="R156" i="23" s="1" a="1"/>
  <c r="R156" i="23" s="1"/>
  <c r="U156" i="23"/>
  <c r="T156" i="23"/>
  <c r="W156" i="23"/>
  <c r="X156" i="23"/>
  <c r="Z156" i="23"/>
  <c r="AA156" i="23"/>
  <c r="AB156" i="23" s="1"/>
  <c r="A157" i="23"/>
  <c r="C157" i="23"/>
  <c r="D157" i="23"/>
  <c r="E157" i="23"/>
  <c r="I157" i="23"/>
  <c r="J157" i="23" s="1"/>
  <c r="AG157" i="23" s="1"/>
  <c r="K157" i="23" a="1"/>
  <c r="K157" i="23" s="1"/>
  <c r="L157" i="23" s="1"/>
  <c r="N157" i="23"/>
  <c r="O157" i="23"/>
  <c r="P157" i="23"/>
  <c r="Q157" i="23" s="1"/>
  <c r="R157" i="23" s="1" a="1"/>
  <c r="R157" i="23" s="1"/>
  <c r="T157" i="23"/>
  <c r="W157" i="23"/>
  <c r="X157" i="23"/>
  <c r="Z157" i="23"/>
  <c r="AA157" i="23"/>
  <c r="AB157" i="23" s="1"/>
  <c r="A158" i="23"/>
  <c r="C158" i="23"/>
  <c r="D158" i="23"/>
  <c r="E158" i="23"/>
  <c r="I158" i="23"/>
  <c r="J158" i="23" s="1"/>
  <c r="K158" i="23" a="1"/>
  <c r="K158" i="23" s="1"/>
  <c r="L158" i="23" s="1"/>
  <c r="N158" i="23"/>
  <c r="O158" i="23"/>
  <c r="P158" i="23"/>
  <c r="Q158" i="23" s="1"/>
  <c r="R158" i="23" s="1" a="1"/>
  <c r="R158" i="23" s="1"/>
  <c r="T158" i="23"/>
  <c r="W158" i="23"/>
  <c r="X158" i="23"/>
  <c r="Z158" i="23"/>
  <c r="AA158" i="23"/>
  <c r="AB158" i="23" s="1"/>
  <c r="A159" i="23"/>
  <c r="C159" i="23"/>
  <c r="D159" i="23"/>
  <c r="E159" i="23"/>
  <c r="I159" i="23"/>
  <c r="J159" i="23" s="1"/>
  <c r="K159" i="23" a="1"/>
  <c r="K159" i="23" s="1"/>
  <c r="N159" i="23"/>
  <c r="O159" i="23"/>
  <c r="P159" i="23"/>
  <c r="Q159" i="23" s="1"/>
  <c r="R159" i="23" s="1" a="1"/>
  <c r="R159" i="23" s="1"/>
  <c r="V159" i="23"/>
  <c r="T159" i="23"/>
  <c r="W159" i="23"/>
  <c r="X159" i="23"/>
  <c r="Z159" i="23"/>
  <c r="AA159" i="23"/>
  <c r="AB159" i="23" s="1"/>
  <c r="A160" i="23"/>
  <c r="C160" i="23"/>
  <c r="D160" i="23"/>
  <c r="E160" i="23"/>
  <c r="I160" i="23"/>
  <c r="J160" i="23" s="1"/>
  <c r="AG160" i="23" s="1"/>
  <c r="K160" i="23" a="1"/>
  <c r="K160" i="23" s="1"/>
  <c r="L160" i="23" s="1"/>
  <c r="N160" i="23"/>
  <c r="O160" i="23"/>
  <c r="P160" i="23"/>
  <c r="Q160" i="23" s="1"/>
  <c r="R160" i="23" s="1" a="1"/>
  <c r="R160" i="23" s="1"/>
  <c r="U160" i="23"/>
  <c r="T160" i="23"/>
  <c r="W160" i="23"/>
  <c r="X160" i="23"/>
  <c r="Z160" i="23"/>
  <c r="AA160" i="23"/>
  <c r="AB160" i="23" s="1"/>
  <c r="A161" i="23"/>
  <c r="C161" i="23"/>
  <c r="D161" i="23"/>
  <c r="E161" i="23"/>
  <c r="I161" i="23"/>
  <c r="J161" i="23" s="1"/>
  <c r="K161" i="23" a="1"/>
  <c r="K161" i="23" s="1"/>
  <c r="L161" i="23" s="1"/>
  <c r="N161" i="23"/>
  <c r="O161" i="23"/>
  <c r="P161" i="23"/>
  <c r="Q161" i="23" s="1"/>
  <c r="R161" i="23" s="1" a="1"/>
  <c r="R161" i="23" s="1"/>
  <c r="T161" i="23"/>
  <c r="W161" i="23"/>
  <c r="X161" i="23"/>
  <c r="Z161" i="23"/>
  <c r="AA161" i="23"/>
  <c r="AB161" i="23" s="1"/>
  <c r="A162" i="23"/>
  <c r="C162" i="23"/>
  <c r="D162" i="23"/>
  <c r="E162" i="23"/>
  <c r="I162" i="23"/>
  <c r="J162" i="23" s="1"/>
  <c r="AG162" i="23" s="1"/>
  <c r="K162" i="23" a="1"/>
  <c r="K162" i="23" s="1"/>
  <c r="L162" i="23" s="1"/>
  <c r="N162" i="23"/>
  <c r="O162" i="23"/>
  <c r="P162" i="23"/>
  <c r="Q162" i="23" s="1"/>
  <c r="R162" i="23" s="1" a="1"/>
  <c r="R162" i="23" s="1"/>
  <c r="U162" i="23"/>
  <c r="T162" i="23"/>
  <c r="W162" i="23"/>
  <c r="X162" i="23"/>
  <c r="Z162" i="23"/>
  <c r="AA162" i="23"/>
  <c r="AB162" i="23" s="1"/>
  <c r="A163" i="23"/>
  <c r="C163" i="23"/>
  <c r="D163" i="23"/>
  <c r="E163" i="23"/>
  <c r="I163" i="23"/>
  <c r="J163" i="23" s="1"/>
  <c r="K163" i="23" a="1"/>
  <c r="K163" i="23" s="1"/>
  <c r="N163" i="23"/>
  <c r="O163" i="23"/>
  <c r="P163" i="23"/>
  <c r="Q163" i="23" s="1"/>
  <c r="R163" i="23" s="1" a="1"/>
  <c r="R163" i="23" s="1"/>
  <c r="T163" i="23"/>
  <c r="W163" i="23"/>
  <c r="X163" i="23"/>
  <c r="Z163" i="23" s="1"/>
  <c r="AA163" i="23"/>
  <c r="AB163" i="23" s="1"/>
  <c r="A164" i="23"/>
  <c r="C164" i="23"/>
  <c r="D164" i="23"/>
  <c r="E164" i="23"/>
  <c r="I164" i="23"/>
  <c r="J164" i="23" s="1"/>
  <c r="K164" i="23" a="1"/>
  <c r="K164" i="23" s="1"/>
  <c r="N164" i="23"/>
  <c r="O164" i="23"/>
  <c r="P164" i="23"/>
  <c r="Q164" i="23" s="1"/>
  <c r="R164" i="23" s="1" a="1"/>
  <c r="R164" i="23" s="1"/>
  <c r="T164" i="23"/>
  <c r="W164" i="23"/>
  <c r="X164" i="23"/>
  <c r="Z164" i="23"/>
  <c r="AA164" i="23"/>
  <c r="AB164" i="23" s="1"/>
  <c r="A165" i="23"/>
  <c r="C165" i="23"/>
  <c r="D165" i="23"/>
  <c r="E165" i="23"/>
  <c r="I165" i="23"/>
  <c r="J165" i="23" s="1"/>
  <c r="K165" i="23" a="1"/>
  <c r="K165" i="23" s="1"/>
  <c r="L165" i="23" s="1"/>
  <c r="N165" i="23"/>
  <c r="O165" i="23"/>
  <c r="P165" i="23"/>
  <c r="Q165" i="23" s="1"/>
  <c r="R165" i="23" s="1" a="1"/>
  <c r="R165" i="23" s="1"/>
  <c r="T165" i="23"/>
  <c r="W165" i="23"/>
  <c r="X165" i="23"/>
  <c r="Z165" i="23"/>
  <c r="AA165" i="23"/>
  <c r="AB165" i="23" s="1"/>
  <c r="A166" i="23"/>
  <c r="C166" i="23"/>
  <c r="D166" i="23"/>
  <c r="E166" i="23"/>
  <c r="I166" i="23"/>
  <c r="J166" i="23" s="1"/>
  <c r="AG166" i="23" s="1"/>
  <c r="K166" i="23" a="1"/>
  <c r="K166" i="23" s="1"/>
  <c r="L166" i="23" s="1"/>
  <c r="N166" i="23"/>
  <c r="O166" i="23"/>
  <c r="P166" i="23"/>
  <c r="Q166" i="23" s="1"/>
  <c r="R166" i="23" s="1" a="1"/>
  <c r="R166" i="23" s="1"/>
  <c r="T166" i="23"/>
  <c r="W166" i="23"/>
  <c r="X166" i="23"/>
  <c r="Z166" i="23"/>
  <c r="AA166" i="23"/>
  <c r="AB166" i="23" s="1"/>
  <c r="A167" i="23"/>
  <c r="C167" i="23"/>
  <c r="D167" i="23"/>
  <c r="E167" i="23"/>
  <c r="I167" i="23"/>
  <c r="J167" i="23" s="1"/>
  <c r="K167" i="23" a="1"/>
  <c r="K167" i="23" s="1"/>
  <c r="L167" i="23" s="1"/>
  <c r="N167" i="23"/>
  <c r="O167" i="23"/>
  <c r="P167" i="23"/>
  <c r="Q167" i="23" s="1"/>
  <c r="R167" i="23" s="1" a="1"/>
  <c r="R167" i="23" s="1"/>
  <c r="T167" i="23"/>
  <c r="W167" i="23"/>
  <c r="X167" i="23"/>
  <c r="Z167" i="23"/>
  <c r="AA167" i="23"/>
  <c r="AB167" i="23" s="1"/>
  <c r="A168" i="23"/>
  <c r="C168" i="23"/>
  <c r="D168" i="23"/>
  <c r="E168" i="23"/>
  <c r="I168" i="23"/>
  <c r="J168" i="23" s="1"/>
  <c r="AG168" i="23" s="1"/>
  <c r="K168" i="23" a="1"/>
  <c r="K168" i="23" s="1"/>
  <c r="L168" i="23" s="1"/>
  <c r="N168" i="23"/>
  <c r="O168" i="23"/>
  <c r="P168" i="23"/>
  <c r="Q168" i="23" s="1"/>
  <c r="R168" i="23" s="1" a="1"/>
  <c r="R168" i="23" s="1"/>
  <c r="V168" i="23"/>
  <c r="T168" i="23"/>
  <c r="W168" i="23"/>
  <c r="X168" i="23"/>
  <c r="Z168" i="23"/>
  <c r="AA168" i="23"/>
  <c r="AB168" i="23" s="1"/>
  <c r="A169" i="23"/>
  <c r="C169" i="23"/>
  <c r="D169" i="23"/>
  <c r="E169" i="23"/>
  <c r="I169" i="23"/>
  <c r="J169" i="23" s="1"/>
  <c r="AG169" i="23" s="1"/>
  <c r="K169" i="23" a="1"/>
  <c r="K169" i="23" s="1"/>
  <c r="L169" i="23" s="1"/>
  <c r="N169" i="23"/>
  <c r="O169" i="23"/>
  <c r="P169" i="23"/>
  <c r="Q169" i="23" s="1"/>
  <c r="R169" i="23" s="1" a="1"/>
  <c r="R169" i="23" s="1"/>
  <c r="T169" i="23"/>
  <c r="W169" i="23"/>
  <c r="X169" i="23"/>
  <c r="Z169" i="23"/>
  <c r="AA169" i="23"/>
  <c r="AB169" i="23" s="1"/>
  <c r="A170" i="23"/>
  <c r="C170" i="23"/>
  <c r="D170" i="23"/>
  <c r="E170" i="23"/>
  <c r="I170" i="23"/>
  <c r="J170" i="23" s="1"/>
  <c r="AG170" i="23" s="1"/>
  <c r="K170" i="23" a="1"/>
  <c r="K170" i="23" s="1"/>
  <c r="N170" i="23"/>
  <c r="O170" i="23"/>
  <c r="P170" i="23"/>
  <c r="Q170" i="23" s="1"/>
  <c r="R170" i="23" s="1" a="1"/>
  <c r="R170" i="23" s="1"/>
  <c r="V170" i="23"/>
  <c r="T170" i="23"/>
  <c r="W170" i="23"/>
  <c r="X170" i="23"/>
  <c r="Z170" i="23"/>
  <c r="AA170" i="23"/>
  <c r="AB170" i="23" s="1"/>
  <c r="A171" i="23"/>
  <c r="C171" i="23"/>
  <c r="D171" i="23"/>
  <c r="E171" i="23"/>
  <c r="I171" i="23"/>
  <c r="J171" i="23" s="1"/>
  <c r="AG171" i="23" s="1"/>
  <c r="K171" i="23" a="1"/>
  <c r="K171" i="23" s="1"/>
  <c r="L171" i="23" s="1"/>
  <c r="N171" i="23"/>
  <c r="O171" i="23"/>
  <c r="P171" i="23"/>
  <c r="Q171" i="23" s="1"/>
  <c r="R171" i="23" s="1" a="1"/>
  <c r="R171" i="23" s="1"/>
  <c r="U171" i="23"/>
  <c r="T171" i="23"/>
  <c r="W171" i="23"/>
  <c r="X171" i="23"/>
  <c r="Z171" i="23"/>
  <c r="AA171" i="23"/>
  <c r="AB171" i="23" s="1"/>
  <c r="A172" i="23"/>
  <c r="C172" i="23"/>
  <c r="D172" i="23"/>
  <c r="E172" i="23"/>
  <c r="I172" i="23"/>
  <c r="J172" i="23" s="1"/>
  <c r="K172" i="23" a="1"/>
  <c r="K172" i="23" s="1"/>
  <c r="L172" i="23" s="1"/>
  <c r="N172" i="23"/>
  <c r="O172" i="23"/>
  <c r="P172" i="23"/>
  <c r="Q172" i="23" s="1"/>
  <c r="R172" i="23" s="1" a="1"/>
  <c r="R172" i="23" s="1"/>
  <c r="U172" i="23"/>
  <c r="T172" i="23"/>
  <c r="W172" i="23"/>
  <c r="X172" i="23"/>
  <c r="Z172" i="23"/>
  <c r="AA172" i="23"/>
  <c r="AB172" i="23" s="1"/>
  <c r="A173" i="23"/>
  <c r="C173" i="23"/>
  <c r="D173" i="23"/>
  <c r="E173" i="23"/>
  <c r="I173" i="23"/>
  <c r="J173" i="23" s="1"/>
  <c r="K173" i="23" a="1"/>
  <c r="K173" i="23" s="1"/>
  <c r="N173" i="23"/>
  <c r="O173" i="23"/>
  <c r="P173" i="23"/>
  <c r="Q173" i="23" s="1"/>
  <c r="R173" i="23" s="1" a="1"/>
  <c r="R173" i="23" s="1"/>
  <c r="T173" i="23"/>
  <c r="W173" i="23"/>
  <c r="X173" i="23"/>
  <c r="Z173" i="23"/>
  <c r="AA173" i="23"/>
  <c r="AB173" i="23" s="1"/>
  <c r="A174" i="23"/>
  <c r="C174" i="23"/>
  <c r="D174" i="23"/>
  <c r="E174" i="23"/>
  <c r="I174" i="23"/>
  <c r="J174" i="23" s="1"/>
  <c r="AG174" i="23" s="1"/>
  <c r="K174" i="23" a="1"/>
  <c r="K174" i="23" s="1"/>
  <c r="N174" i="23"/>
  <c r="O174" i="23"/>
  <c r="P174" i="23"/>
  <c r="Q174" i="23" s="1"/>
  <c r="R174" i="23" s="1" a="1"/>
  <c r="R174" i="23" s="1"/>
  <c r="U174" i="23"/>
  <c r="T174" i="23"/>
  <c r="W174" i="23"/>
  <c r="X174" i="23"/>
  <c r="Z174" i="23" s="1"/>
  <c r="AA174" i="23"/>
  <c r="AB174" i="23" s="1"/>
  <c r="A175" i="23"/>
  <c r="C175" i="23"/>
  <c r="D175" i="23"/>
  <c r="E175" i="23"/>
  <c r="I175" i="23"/>
  <c r="J175" i="23" s="1"/>
  <c r="K175" i="23" a="1"/>
  <c r="K175" i="23" s="1"/>
  <c r="L175" i="23" s="1"/>
  <c r="N175" i="23"/>
  <c r="O175" i="23"/>
  <c r="P175" i="23"/>
  <c r="Q175" i="23" s="1"/>
  <c r="R175" i="23" s="1" a="1"/>
  <c r="R175" i="23" s="1"/>
  <c r="T175" i="23"/>
  <c r="W175" i="23"/>
  <c r="X175" i="23"/>
  <c r="Z175" i="23"/>
  <c r="AA175" i="23"/>
  <c r="AB175" i="23" s="1"/>
  <c r="A176" i="23"/>
  <c r="C176" i="23"/>
  <c r="D176" i="23"/>
  <c r="E176" i="23"/>
  <c r="I176" i="23"/>
  <c r="J176" i="23" s="1"/>
  <c r="AG176" i="23" s="1"/>
  <c r="K176" i="23" a="1"/>
  <c r="K176" i="23" s="1"/>
  <c r="L176" i="23" s="1"/>
  <c r="N176" i="23"/>
  <c r="O176" i="23"/>
  <c r="P176" i="23"/>
  <c r="Q176" i="23" s="1"/>
  <c r="R176" i="23" s="1" a="1"/>
  <c r="R176" i="23" s="1"/>
  <c r="V176" i="23"/>
  <c r="T176" i="23"/>
  <c r="W176" i="23"/>
  <c r="X176" i="23"/>
  <c r="Z176" i="23"/>
  <c r="AA176" i="23"/>
  <c r="AB176" i="23" s="1"/>
  <c r="A177" i="23"/>
  <c r="C177" i="23"/>
  <c r="D177" i="23"/>
  <c r="E177" i="23"/>
  <c r="I177" i="23"/>
  <c r="J177" i="23" s="1"/>
  <c r="AG177" i="23" s="1"/>
  <c r="K177" i="23" a="1"/>
  <c r="K177" i="23" s="1"/>
  <c r="L177" i="23" s="1"/>
  <c r="N177" i="23"/>
  <c r="O177" i="23"/>
  <c r="P177" i="23"/>
  <c r="Q177" i="23" s="1"/>
  <c r="R177" i="23" s="1" a="1"/>
  <c r="R177" i="23" s="1"/>
  <c r="V177" i="23"/>
  <c r="T177" i="23"/>
  <c r="W177" i="23"/>
  <c r="X177" i="23"/>
  <c r="Z177" i="23"/>
  <c r="AA177" i="23"/>
  <c r="AB177" i="23" s="1"/>
  <c r="A178" i="23"/>
  <c r="C178" i="23"/>
  <c r="D178" i="23"/>
  <c r="E178" i="23"/>
  <c r="I178" i="23"/>
  <c r="J178" i="23" s="1"/>
  <c r="K178" i="23" a="1"/>
  <c r="K178" i="23" s="1"/>
  <c r="L178" i="23" s="1"/>
  <c r="N178" i="23"/>
  <c r="O178" i="23"/>
  <c r="P178" i="23"/>
  <c r="Q178" i="23" s="1"/>
  <c r="R178" i="23" s="1" a="1"/>
  <c r="R178" i="23" s="1"/>
  <c r="T178" i="23"/>
  <c r="W178" i="23"/>
  <c r="X178" i="23"/>
  <c r="Z178" i="23"/>
  <c r="AA178" i="23"/>
  <c r="AB178" i="23" s="1"/>
  <c r="A179" i="23"/>
  <c r="C179" i="23"/>
  <c r="D179" i="23"/>
  <c r="E179" i="23"/>
  <c r="I179" i="23"/>
  <c r="J179" i="23" s="1"/>
  <c r="K179" i="23" a="1"/>
  <c r="K179" i="23" s="1"/>
  <c r="L179" i="23" s="1"/>
  <c r="N179" i="23"/>
  <c r="O179" i="23"/>
  <c r="P179" i="23"/>
  <c r="Q179" i="23" s="1"/>
  <c r="R179" i="23" s="1" a="1"/>
  <c r="R179" i="23" s="1"/>
  <c r="U179" i="23"/>
  <c r="V179" i="23" s="1"/>
  <c r="T179" i="23"/>
  <c r="W179" i="23"/>
  <c r="X179" i="23"/>
  <c r="Z179" i="23" s="1"/>
  <c r="AA179" i="23"/>
  <c r="AB179" i="23" s="1"/>
  <c r="A180" i="23"/>
  <c r="C180" i="23"/>
  <c r="D180" i="23"/>
  <c r="E180" i="23"/>
  <c r="I180" i="23"/>
  <c r="J180" i="23" s="1"/>
  <c r="K180" i="23" a="1"/>
  <c r="K180" i="23" s="1"/>
  <c r="L180" i="23" s="1"/>
  <c r="N180" i="23"/>
  <c r="O180" i="23"/>
  <c r="P180" i="23"/>
  <c r="Q180" i="23" s="1"/>
  <c r="R180" i="23" s="1" a="1"/>
  <c r="R180" i="23" s="1"/>
  <c r="T180" i="23"/>
  <c r="W180" i="23"/>
  <c r="X180" i="23"/>
  <c r="Z180" i="23"/>
  <c r="AA180" i="23"/>
  <c r="AB180" i="23" s="1"/>
  <c r="A181" i="23"/>
  <c r="C181" i="23"/>
  <c r="D181" i="23"/>
  <c r="E181" i="23"/>
  <c r="I181" i="23"/>
  <c r="J181" i="23" s="1"/>
  <c r="K181" i="23" a="1"/>
  <c r="K181" i="23" s="1"/>
  <c r="N181" i="23"/>
  <c r="O181" i="23"/>
  <c r="P181" i="23"/>
  <c r="Q181" i="23" s="1"/>
  <c r="R181" i="23" s="1" a="1"/>
  <c r="R181" i="23" s="1"/>
  <c r="T181" i="23"/>
  <c r="W181" i="23"/>
  <c r="X181" i="23"/>
  <c r="Z181" i="23"/>
  <c r="AA181" i="23"/>
  <c r="AB181" i="23" s="1"/>
  <c r="A182" i="23"/>
  <c r="C182" i="23"/>
  <c r="D182" i="23"/>
  <c r="E182" i="23"/>
  <c r="I182" i="23"/>
  <c r="J182" i="23" s="1"/>
  <c r="K182" i="23" a="1"/>
  <c r="K182" i="23" s="1"/>
  <c r="N182" i="23"/>
  <c r="O182" i="23"/>
  <c r="P182" i="23"/>
  <c r="Q182" i="23" s="1"/>
  <c r="R182" i="23" s="1" a="1"/>
  <c r="R182" i="23" s="1"/>
  <c r="U182" i="23"/>
  <c r="T182" i="23"/>
  <c r="W182" i="23"/>
  <c r="X182" i="23"/>
  <c r="Z182" i="23" s="1"/>
  <c r="AA182" i="23"/>
  <c r="AB182" i="23" s="1"/>
  <c r="A183" i="23"/>
  <c r="C183" i="23"/>
  <c r="D183" i="23"/>
  <c r="E183" i="23"/>
  <c r="I183" i="23"/>
  <c r="J183" i="23" s="1"/>
  <c r="K183" i="23" a="1"/>
  <c r="K183" i="23" s="1"/>
  <c r="N183" i="23"/>
  <c r="P183" i="23"/>
  <c r="Q183" i="23" s="1"/>
  <c r="R183" i="23" s="1" a="1"/>
  <c r="R183" i="23" s="1"/>
  <c r="T183" i="23"/>
  <c r="W183" i="23"/>
  <c r="X183" i="23"/>
  <c r="Z183" i="23"/>
  <c r="AA183" i="23"/>
  <c r="AB183" i="23" s="1"/>
  <c r="A184" i="23"/>
  <c r="C184" i="23"/>
  <c r="D184" i="23"/>
  <c r="E184" i="23"/>
  <c r="I184" i="23"/>
  <c r="J184" i="23" s="1"/>
  <c r="AG184" i="23" s="1"/>
  <c r="K184" i="23" a="1"/>
  <c r="K184" i="23" s="1"/>
  <c r="N184" i="23"/>
  <c r="O184" i="23"/>
  <c r="P184" i="23"/>
  <c r="Q184" i="23" s="1"/>
  <c r="R184" i="23" s="1" a="1"/>
  <c r="R184" i="23" s="1"/>
  <c r="T184" i="23"/>
  <c r="W184" i="23"/>
  <c r="X184" i="23"/>
  <c r="Z184" i="23"/>
  <c r="AA184" i="23"/>
  <c r="AB184" i="23" s="1"/>
  <c r="A185" i="23"/>
  <c r="C185" i="23"/>
  <c r="D185" i="23"/>
  <c r="E185" i="23"/>
  <c r="I185" i="23"/>
  <c r="J185" i="23" s="1"/>
  <c r="K185" i="23" a="1"/>
  <c r="K185" i="23" s="1"/>
  <c r="L185" i="23" s="1"/>
  <c r="N185" i="23"/>
  <c r="O185" i="23"/>
  <c r="P185" i="23"/>
  <c r="Q185" i="23" s="1"/>
  <c r="R185" i="23" s="1" a="1"/>
  <c r="R185" i="23" s="1"/>
  <c r="T185" i="23"/>
  <c r="W185" i="23"/>
  <c r="X185" i="23"/>
  <c r="Z185" i="23"/>
  <c r="AA185" i="23"/>
  <c r="AB185" i="23" s="1"/>
  <c r="A186" i="23"/>
  <c r="C186" i="23"/>
  <c r="D186" i="23"/>
  <c r="E186" i="23"/>
  <c r="I186" i="23"/>
  <c r="J186" i="23" s="1"/>
  <c r="K186" i="23" a="1"/>
  <c r="K186" i="23" s="1"/>
  <c r="L186" i="23" s="1"/>
  <c r="N186" i="23"/>
  <c r="O186" i="23"/>
  <c r="P186" i="23"/>
  <c r="Q186" i="23" s="1"/>
  <c r="R186" i="23" s="1" a="1"/>
  <c r="R186" i="23" s="1"/>
  <c r="T186" i="23"/>
  <c r="W186" i="23"/>
  <c r="X186" i="23"/>
  <c r="Z186" i="23"/>
  <c r="AA186" i="23"/>
  <c r="AB186" i="23" s="1"/>
  <c r="A187" i="23"/>
  <c r="C187" i="23"/>
  <c r="D187" i="23"/>
  <c r="E187" i="23"/>
  <c r="I187" i="23"/>
  <c r="J187" i="23" s="1"/>
  <c r="AG187" i="23" s="1"/>
  <c r="K187" i="23" a="1"/>
  <c r="K187" i="23" s="1"/>
  <c r="L187" i="23" s="1"/>
  <c r="N187" i="23"/>
  <c r="O187" i="23"/>
  <c r="P187" i="23"/>
  <c r="Q187" i="23" s="1"/>
  <c r="R187" i="23" s="1" a="1"/>
  <c r="R187" i="23" s="1"/>
  <c r="T187" i="23"/>
  <c r="W187" i="23"/>
  <c r="X187" i="23"/>
  <c r="Z187" i="23"/>
  <c r="AA187" i="23"/>
  <c r="AB187" i="23" s="1"/>
  <c r="A188" i="23"/>
  <c r="C188" i="23"/>
  <c r="D188" i="23"/>
  <c r="E188" i="23"/>
  <c r="I188" i="23"/>
  <c r="J188" i="23" s="1"/>
  <c r="AG188" i="23" s="1"/>
  <c r="K188" i="23" a="1"/>
  <c r="K188" i="23" s="1"/>
  <c r="L188" i="23" s="1"/>
  <c r="N188" i="23"/>
  <c r="O188" i="23"/>
  <c r="P188" i="23"/>
  <c r="Q188" i="23" s="1"/>
  <c r="R188" i="23" s="1" a="1"/>
  <c r="R188" i="23" s="1"/>
  <c r="T188" i="23"/>
  <c r="W188" i="23"/>
  <c r="X188" i="23"/>
  <c r="Z188" i="23"/>
  <c r="AA188" i="23"/>
  <c r="AB188" i="23" s="1"/>
  <c r="A189" i="23"/>
  <c r="C189" i="23"/>
  <c r="D189" i="23"/>
  <c r="E189" i="23"/>
  <c r="I189" i="23"/>
  <c r="J189" i="23" s="1"/>
  <c r="K189" i="23" a="1"/>
  <c r="K189" i="23" s="1"/>
  <c r="L189" i="23" s="1"/>
  <c r="N189" i="23"/>
  <c r="O189" i="23"/>
  <c r="P189" i="23"/>
  <c r="Q189" i="23" s="1"/>
  <c r="R189" i="23" s="1" a="1"/>
  <c r="R189" i="23" s="1"/>
  <c r="T189" i="23"/>
  <c r="W189" i="23"/>
  <c r="X189" i="23"/>
  <c r="Z189" i="23"/>
  <c r="AA189" i="23"/>
  <c r="AB189" i="23" s="1"/>
  <c r="A190" i="23"/>
  <c r="C190" i="23"/>
  <c r="D190" i="23"/>
  <c r="E190" i="23"/>
  <c r="I190" i="23"/>
  <c r="J190" i="23" s="1"/>
  <c r="K190" i="23" a="1"/>
  <c r="K190" i="23" s="1"/>
  <c r="N190" i="23"/>
  <c r="O190" i="23"/>
  <c r="P190" i="23"/>
  <c r="Q190" i="23" s="1"/>
  <c r="R190" i="23" s="1" a="1"/>
  <c r="R190" i="23" s="1"/>
  <c r="T190" i="23"/>
  <c r="W190" i="23"/>
  <c r="X190" i="23"/>
  <c r="Z190" i="23"/>
  <c r="AA190" i="23"/>
  <c r="AB190" i="23" s="1"/>
  <c r="A191" i="23"/>
  <c r="C191" i="23"/>
  <c r="D191" i="23"/>
  <c r="E191" i="23"/>
  <c r="I191" i="23"/>
  <c r="J191" i="23" s="1"/>
  <c r="AG191" i="23" s="1"/>
  <c r="K191" i="23" a="1"/>
  <c r="K191" i="23" s="1"/>
  <c r="N191" i="23"/>
  <c r="O191" i="23"/>
  <c r="P191" i="23"/>
  <c r="Q191" i="23" s="1"/>
  <c r="R191" i="23" s="1" a="1"/>
  <c r="R191" i="23" s="1"/>
  <c r="V191" i="23"/>
  <c r="T191" i="23"/>
  <c r="W191" i="23"/>
  <c r="X191" i="23"/>
  <c r="Z191" i="23"/>
  <c r="AA191" i="23"/>
  <c r="AB191" i="23" s="1"/>
  <c r="A192" i="23"/>
  <c r="C192" i="23"/>
  <c r="D192" i="23"/>
  <c r="E192" i="23"/>
  <c r="I192" i="23"/>
  <c r="J192" i="23" s="1"/>
  <c r="AG192" i="23" s="1"/>
  <c r="K192" i="23" a="1"/>
  <c r="K192" i="23" s="1"/>
  <c r="N192" i="23"/>
  <c r="O192" i="23"/>
  <c r="P192" i="23"/>
  <c r="Q192" i="23" s="1"/>
  <c r="R192" i="23" s="1" a="1"/>
  <c r="R192" i="23" s="1"/>
  <c r="T192" i="23"/>
  <c r="W192" i="23"/>
  <c r="X192" i="23"/>
  <c r="Z192" i="23"/>
  <c r="AA192" i="23"/>
  <c r="AB192" i="23" s="1"/>
  <c r="A193" i="23"/>
  <c r="C193" i="23"/>
  <c r="D193" i="23"/>
  <c r="E193" i="23"/>
  <c r="I193" i="23"/>
  <c r="J193" i="23" s="1"/>
  <c r="K193" i="23" a="1"/>
  <c r="K193" i="23" s="1"/>
  <c r="L193" i="23" s="1"/>
  <c r="N193" i="23"/>
  <c r="O193" i="23"/>
  <c r="P193" i="23"/>
  <c r="Q193" i="23" s="1"/>
  <c r="R193" i="23" s="1" a="1"/>
  <c r="R193" i="23" s="1"/>
  <c r="T193" i="23"/>
  <c r="W193" i="23"/>
  <c r="X193" i="23"/>
  <c r="Z193" i="23"/>
  <c r="AA193" i="23"/>
  <c r="AB193" i="23" s="1"/>
  <c r="A194" i="23"/>
  <c r="C194" i="23"/>
  <c r="D194" i="23"/>
  <c r="E194" i="23"/>
  <c r="I194" i="23"/>
  <c r="J194" i="23" s="1"/>
  <c r="K194" i="23" a="1"/>
  <c r="K194" i="23" s="1"/>
  <c r="L194" i="23" s="1"/>
  <c r="N194" i="23"/>
  <c r="O194" i="23"/>
  <c r="P194" i="23"/>
  <c r="Q194" i="23" s="1"/>
  <c r="R194" i="23" s="1" a="1"/>
  <c r="R194" i="23" s="1"/>
  <c r="T194" i="23"/>
  <c r="W194" i="23"/>
  <c r="X194" i="23"/>
  <c r="Z194" i="23"/>
  <c r="AA194" i="23"/>
  <c r="AB194" i="23" s="1"/>
  <c r="A195" i="23"/>
  <c r="C195" i="23"/>
  <c r="D195" i="23"/>
  <c r="E195" i="23"/>
  <c r="I195" i="23"/>
  <c r="J195" i="23" s="1"/>
  <c r="K195" i="23" a="1"/>
  <c r="K195" i="23" s="1"/>
  <c r="N195" i="23"/>
  <c r="O195" i="23"/>
  <c r="P195" i="23"/>
  <c r="Q195" i="23" s="1"/>
  <c r="R195" i="23" s="1" a="1"/>
  <c r="R195" i="23" s="1"/>
  <c r="U195" i="23"/>
  <c r="T195" i="23"/>
  <c r="W195" i="23"/>
  <c r="X195" i="23"/>
  <c r="Z195" i="23"/>
  <c r="AA195" i="23"/>
  <c r="AB195" i="23" s="1"/>
  <c r="A196" i="23"/>
  <c r="C196" i="23"/>
  <c r="D196" i="23"/>
  <c r="E196" i="23"/>
  <c r="I196" i="23"/>
  <c r="J196" i="23" s="1"/>
  <c r="K196" i="23" a="1"/>
  <c r="K196" i="23" s="1"/>
  <c r="L196" i="23" s="1"/>
  <c r="N196" i="23"/>
  <c r="O196" i="23"/>
  <c r="P196" i="23"/>
  <c r="Q196" i="23" s="1"/>
  <c r="R196" i="23" s="1" a="1"/>
  <c r="R196" i="23" s="1"/>
  <c r="T196" i="23"/>
  <c r="W196" i="23"/>
  <c r="X196" i="23"/>
  <c r="Z196" i="23"/>
  <c r="AA196" i="23"/>
  <c r="AB196" i="23" s="1"/>
  <c r="A197" i="23"/>
  <c r="C197" i="23"/>
  <c r="D197" i="23"/>
  <c r="E197" i="23"/>
  <c r="I197" i="23"/>
  <c r="J197" i="23" s="1"/>
  <c r="K197" i="23" a="1"/>
  <c r="K197" i="23" s="1"/>
  <c r="L197" i="23" s="1"/>
  <c r="N197" i="23"/>
  <c r="O197" i="23"/>
  <c r="P197" i="23"/>
  <c r="Q197" i="23" s="1"/>
  <c r="R197" i="23" s="1" a="1"/>
  <c r="R197" i="23" s="1"/>
  <c r="T197" i="23"/>
  <c r="W197" i="23"/>
  <c r="X197" i="23"/>
  <c r="Z197" i="23"/>
  <c r="AA197" i="23"/>
  <c r="AB197" i="23" s="1"/>
  <c r="A198" i="23"/>
  <c r="C198" i="23"/>
  <c r="D198" i="23"/>
  <c r="E198" i="23"/>
  <c r="I198" i="23"/>
  <c r="J198" i="23" s="1"/>
  <c r="AG198" i="23" s="1"/>
  <c r="K198" i="23" a="1"/>
  <c r="K198" i="23" s="1"/>
  <c r="L198" i="23" s="1"/>
  <c r="N198" i="23"/>
  <c r="O198" i="23"/>
  <c r="P198" i="23"/>
  <c r="Q198" i="23" s="1"/>
  <c r="R198" i="23" s="1" a="1"/>
  <c r="R198" i="23" s="1"/>
  <c r="T198" i="23"/>
  <c r="W198" i="23"/>
  <c r="X198" i="23"/>
  <c r="Z198" i="23" s="1"/>
  <c r="AA198" i="23"/>
  <c r="AB198" i="23" s="1"/>
  <c r="A199" i="23"/>
  <c r="C199" i="23"/>
  <c r="D199" i="23"/>
  <c r="E199" i="23"/>
  <c r="I199" i="23"/>
  <c r="J199" i="23" s="1"/>
  <c r="AG199" i="23" s="1"/>
  <c r="K199" i="23" a="1"/>
  <c r="K199" i="23" s="1"/>
  <c r="N199" i="23"/>
  <c r="O199" i="23"/>
  <c r="P199" i="23"/>
  <c r="Q199" i="23" s="1"/>
  <c r="R199" i="23" s="1" a="1"/>
  <c r="R199" i="23" s="1"/>
  <c r="U199" i="23"/>
  <c r="T199" i="23"/>
  <c r="W199" i="23"/>
  <c r="X199" i="23"/>
  <c r="Z199" i="23"/>
  <c r="AA199" i="23"/>
  <c r="AB199" i="23" s="1"/>
  <c r="A200" i="23"/>
  <c r="C200" i="23"/>
  <c r="D200" i="23"/>
  <c r="E200" i="23"/>
  <c r="I200" i="23"/>
  <c r="J200" i="23" s="1"/>
  <c r="AG200" i="23" s="1"/>
  <c r="K200" i="23" a="1"/>
  <c r="K200" i="23" s="1"/>
  <c r="L200" i="23" s="1"/>
  <c r="N200" i="23"/>
  <c r="O200" i="23"/>
  <c r="P200" i="23"/>
  <c r="Q200" i="23" s="1"/>
  <c r="R200" i="23" s="1" a="1"/>
  <c r="R200" i="23" s="1"/>
  <c r="T200" i="23"/>
  <c r="W200" i="23"/>
  <c r="X200" i="23"/>
  <c r="Z200" i="23"/>
  <c r="AA200" i="23"/>
  <c r="AB200" i="23" s="1"/>
  <c r="A201" i="23"/>
  <c r="C201" i="23"/>
  <c r="D201" i="23"/>
  <c r="E201" i="23"/>
  <c r="I201" i="23"/>
  <c r="J201" i="23" s="1"/>
  <c r="K201" i="23" a="1"/>
  <c r="K201" i="23" s="1"/>
  <c r="N201" i="23"/>
  <c r="O201" i="23"/>
  <c r="P201" i="23"/>
  <c r="Q201" i="23" s="1"/>
  <c r="R201" i="23" s="1" a="1"/>
  <c r="R201" i="23" s="1"/>
  <c r="V201" i="23"/>
  <c r="T201" i="23"/>
  <c r="W201" i="23"/>
  <c r="X201" i="23"/>
  <c r="Z201" i="23"/>
  <c r="AA201" i="23"/>
  <c r="AB201" i="23" s="1"/>
  <c r="A202" i="23"/>
  <c r="C202" i="23"/>
  <c r="D202" i="23"/>
  <c r="E202" i="23"/>
  <c r="I202" i="23"/>
  <c r="J202" i="23" s="1"/>
  <c r="K202" i="23" a="1"/>
  <c r="K202" i="23" s="1"/>
  <c r="L202" i="23" s="1"/>
  <c r="N202" i="23"/>
  <c r="O202" i="23"/>
  <c r="P202" i="23"/>
  <c r="Q202" i="23" s="1"/>
  <c r="R202" i="23" s="1" a="1"/>
  <c r="R202" i="23" s="1"/>
  <c r="T202" i="23"/>
  <c r="W202" i="23"/>
  <c r="X202" i="23"/>
  <c r="Z202" i="23"/>
  <c r="AA202" i="23"/>
  <c r="AB202" i="23" s="1"/>
  <c r="A203" i="23"/>
  <c r="C203" i="23"/>
  <c r="D203" i="23"/>
  <c r="E203" i="23"/>
  <c r="I203" i="23"/>
  <c r="J203" i="23" s="1"/>
  <c r="K203" i="23" a="1"/>
  <c r="K203" i="23" s="1"/>
  <c r="L203" i="23" s="1"/>
  <c r="N203" i="23"/>
  <c r="O203" i="23"/>
  <c r="P203" i="23"/>
  <c r="Q203" i="23" s="1"/>
  <c r="R203" i="23" s="1" a="1"/>
  <c r="R203" i="23" s="1"/>
  <c r="T203" i="23"/>
  <c r="W203" i="23"/>
  <c r="X203" i="23"/>
  <c r="Z203" i="23"/>
  <c r="AA203" i="23"/>
  <c r="AB203" i="23" s="1"/>
  <c r="A204" i="23"/>
  <c r="C204" i="23"/>
  <c r="D204" i="23"/>
  <c r="E204" i="23"/>
  <c r="I204" i="23"/>
  <c r="J204" i="23" s="1"/>
  <c r="K204" i="23" a="1"/>
  <c r="K204" i="23" s="1"/>
  <c r="L204" i="23" s="1"/>
  <c r="N204" i="23"/>
  <c r="O204" i="23"/>
  <c r="P204" i="23"/>
  <c r="Q204" i="23" s="1"/>
  <c r="R204" i="23" s="1" a="1"/>
  <c r="R204" i="23" s="1"/>
  <c r="U204" i="23"/>
  <c r="T204" i="23"/>
  <c r="W204" i="23"/>
  <c r="X204" i="23"/>
  <c r="Z204" i="23"/>
  <c r="AA204" i="23"/>
  <c r="AB204" i="23" s="1"/>
  <c r="A205" i="23"/>
  <c r="C205" i="23"/>
  <c r="D205" i="23"/>
  <c r="E205" i="23"/>
  <c r="I205" i="23"/>
  <c r="J205" i="23" s="1"/>
  <c r="AG205" i="23" s="1"/>
  <c r="K205" i="23" a="1"/>
  <c r="K205" i="23" s="1"/>
  <c r="L205" i="23" s="1"/>
  <c r="N205" i="23"/>
  <c r="O205" i="23"/>
  <c r="P205" i="23"/>
  <c r="Q205" i="23" s="1"/>
  <c r="R205" i="23" s="1" a="1"/>
  <c r="R205" i="23" s="1"/>
  <c r="V205" i="23"/>
  <c r="T205" i="23"/>
  <c r="W205" i="23"/>
  <c r="X205" i="23"/>
  <c r="Z205" i="23"/>
  <c r="AA205" i="23"/>
  <c r="AB205" i="23" s="1"/>
  <c r="A206" i="23"/>
  <c r="C206" i="23"/>
  <c r="D206" i="23"/>
  <c r="E206" i="23"/>
  <c r="I206" i="23"/>
  <c r="J206" i="23" s="1"/>
  <c r="AG206" i="23" s="1"/>
  <c r="K206" i="23" a="1"/>
  <c r="K206" i="23" s="1"/>
  <c r="L206" i="23" s="1"/>
  <c r="N206" i="23"/>
  <c r="O206" i="23"/>
  <c r="P206" i="23"/>
  <c r="Q206" i="23" s="1"/>
  <c r="R206" i="23" s="1" a="1"/>
  <c r="R206" i="23" s="1"/>
  <c r="T206" i="23"/>
  <c r="W206" i="23"/>
  <c r="X206" i="23"/>
  <c r="Z206" i="23"/>
  <c r="AA206" i="23"/>
  <c r="AB206" i="23" s="1"/>
  <c r="A207" i="23"/>
  <c r="C207" i="23"/>
  <c r="D207" i="23"/>
  <c r="E207" i="23"/>
  <c r="I207" i="23"/>
  <c r="J207" i="23" s="1"/>
  <c r="K207" i="23" a="1"/>
  <c r="K207" i="23" s="1"/>
  <c r="L207" i="23" s="1"/>
  <c r="N207" i="23"/>
  <c r="O207" i="23"/>
  <c r="P207" i="23"/>
  <c r="Q207" i="23" s="1"/>
  <c r="R207" i="23" s="1" a="1"/>
  <c r="R207" i="23" s="1"/>
  <c r="T207" i="23"/>
  <c r="W207" i="23"/>
  <c r="X207" i="23"/>
  <c r="Z207" i="23"/>
  <c r="AA207" i="23"/>
  <c r="AB207" i="23" s="1"/>
  <c r="A208" i="23"/>
  <c r="C208" i="23"/>
  <c r="D208" i="23"/>
  <c r="E208" i="23"/>
  <c r="I208" i="23"/>
  <c r="J208" i="23" s="1"/>
  <c r="AG208" i="23" s="1"/>
  <c r="K208" i="23" a="1"/>
  <c r="K208" i="23" s="1"/>
  <c r="L208" i="23" s="1"/>
  <c r="N208" i="23"/>
  <c r="O208" i="23"/>
  <c r="P208" i="23"/>
  <c r="Q208" i="23" s="1"/>
  <c r="R208" i="23" s="1" a="1"/>
  <c r="R208" i="23" s="1"/>
  <c r="V208" i="23"/>
  <c r="T208" i="23"/>
  <c r="W208" i="23"/>
  <c r="X208" i="23"/>
  <c r="Z208" i="23"/>
  <c r="AA208" i="23"/>
  <c r="AB208" i="23" s="1"/>
  <c r="A209" i="23"/>
  <c r="C209" i="23"/>
  <c r="D209" i="23"/>
  <c r="E209" i="23"/>
  <c r="I209" i="23"/>
  <c r="J209" i="23" s="1"/>
  <c r="AG209" i="23" s="1"/>
  <c r="K209" i="23" a="1"/>
  <c r="K209" i="23" s="1"/>
  <c r="L209" i="23" s="1"/>
  <c r="N209" i="23"/>
  <c r="O209" i="23"/>
  <c r="P209" i="23"/>
  <c r="Q209" i="23" s="1"/>
  <c r="R209" i="23" s="1" a="1"/>
  <c r="R209" i="23" s="1"/>
  <c r="U209" i="23"/>
  <c r="T209" i="23"/>
  <c r="W209" i="23"/>
  <c r="X209" i="23"/>
  <c r="Z209" i="23" s="1"/>
  <c r="AA209" i="23"/>
  <c r="AB209" i="23" s="1"/>
  <c r="A210" i="23"/>
  <c r="C210" i="23"/>
  <c r="D210" i="23"/>
  <c r="E210" i="23"/>
  <c r="I210" i="23"/>
  <c r="J210" i="23" s="1"/>
  <c r="AG210" i="23" s="1"/>
  <c r="K210" i="23" a="1"/>
  <c r="K210" i="23" s="1"/>
  <c r="N210" i="23"/>
  <c r="O210" i="23"/>
  <c r="P210" i="23"/>
  <c r="Q210" i="23" s="1"/>
  <c r="R210" i="23" s="1" a="1"/>
  <c r="R210" i="23" s="1"/>
  <c r="U210" i="23"/>
  <c r="T210" i="23"/>
  <c r="W210" i="23"/>
  <c r="X210" i="23"/>
  <c r="Z210" i="23"/>
  <c r="AA210" i="23"/>
  <c r="AB210" i="23" s="1"/>
  <c r="A211" i="23"/>
  <c r="C211" i="23"/>
  <c r="D211" i="23"/>
  <c r="E211" i="23"/>
  <c r="I211" i="23"/>
  <c r="J211" i="23" s="1"/>
  <c r="K211" i="23" a="1"/>
  <c r="K211" i="23" s="1"/>
  <c r="L211" i="23" s="1"/>
  <c r="N211" i="23"/>
  <c r="O211" i="23"/>
  <c r="P211" i="23"/>
  <c r="Q211" i="23" s="1"/>
  <c r="R211" i="23" s="1" a="1"/>
  <c r="R211" i="23" s="1"/>
  <c r="T211" i="23"/>
  <c r="W211" i="23"/>
  <c r="X211" i="23"/>
  <c r="Z211" i="23"/>
  <c r="AA211" i="23"/>
  <c r="AB211" i="23" s="1"/>
  <c r="A212" i="23"/>
  <c r="C212" i="23"/>
  <c r="D212" i="23"/>
  <c r="E212" i="23"/>
  <c r="I212" i="23"/>
  <c r="J212" i="23" s="1"/>
  <c r="K212" i="23" a="1"/>
  <c r="K212" i="23" s="1"/>
  <c r="L212" i="23" s="1"/>
  <c r="N212" i="23"/>
  <c r="O212" i="23"/>
  <c r="P212" i="23"/>
  <c r="Q212" i="23" s="1"/>
  <c r="R212" i="23" s="1" a="1"/>
  <c r="R212" i="23" s="1"/>
  <c r="V212" i="23"/>
  <c r="T212" i="23"/>
  <c r="W212" i="23"/>
  <c r="X212" i="23"/>
  <c r="Z212" i="23"/>
  <c r="AA212" i="23"/>
  <c r="AB212" i="23" s="1"/>
  <c r="A213" i="23"/>
  <c r="C213" i="23"/>
  <c r="D213" i="23"/>
  <c r="E213" i="23"/>
  <c r="I213" i="23"/>
  <c r="J213" i="23" s="1"/>
  <c r="K213" i="23" a="1"/>
  <c r="K213" i="23" s="1"/>
  <c r="L213" i="23" s="1"/>
  <c r="N213" i="23"/>
  <c r="O213" i="23"/>
  <c r="P213" i="23"/>
  <c r="Q213" i="23" s="1"/>
  <c r="R213" i="23" s="1" a="1"/>
  <c r="R213" i="23" s="1"/>
  <c r="T213" i="23"/>
  <c r="W213" i="23"/>
  <c r="X213" i="23"/>
  <c r="Z213" i="23"/>
  <c r="AA213" i="23"/>
  <c r="AB213" i="23" s="1"/>
  <c r="A214" i="23"/>
  <c r="C214" i="23"/>
  <c r="D214" i="23"/>
  <c r="E214" i="23"/>
  <c r="I214" i="23"/>
  <c r="J214" i="23" s="1"/>
  <c r="AG214" i="23" s="1"/>
  <c r="K214" i="23" a="1"/>
  <c r="K214" i="23" s="1"/>
  <c r="L214" i="23" s="1"/>
  <c r="N214" i="23"/>
  <c r="O214" i="23"/>
  <c r="P214" i="23"/>
  <c r="Q214" i="23" s="1"/>
  <c r="R214" i="23" s="1" a="1"/>
  <c r="R214" i="23" s="1"/>
  <c r="T214" i="23"/>
  <c r="W214" i="23"/>
  <c r="X214" i="23"/>
  <c r="Z214" i="23"/>
  <c r="AA214" i="23"/>
  <c r="AB214" i="23" s="1"/>
  <c r="A215" i="23"/>
  <c r="C215" i="23"/>
  <c r="D215" i="23"/>
  <c r="E215" i="23"/>
  <c r="I215" i="23"/>
  <c r="J215" i="23" s="1"/>
  <c r="K215" i="23" a="1"/>
  <c r="K215" i="23" s="1"/>
  <c r="L215" i="23" s="1"/>
  <c r="N215" i="23"/>
  <c r="O215" i="23"/>
  <c r="P215" i="23"/>
  <c r="Q215" i="23" s="1"/>
  <c r="R215" i="23" s="1" a="1"/>
  <c r="R215" i="23" s="1"/>
  <c r="U215" i="23"/>
  <c r="T215" i="23"/>
  <c r="W215" i="23"/>
  <c r="X215" i="23"/>
  <c r="Z215" i="23"/>
  <c r="AA215" i="23"/>
  <c r="AB215" i="23" s="1"/>
  <c r="A216" i="23"/>
  <c r="C216" i="23"/>
  <c r="D216" i="23"/>
  <c r="E216" i="23"/>
  <c r="I216" i="23"/>
  <c r="J216" i="23" s="1"/>
  <c r="AG216" i="23" s="1"/>
  <c r="K216" i="23" a="1"/>
  <c r="K216" i="23" s="1"/>
  <c r="L216" i="23" s="1"/>
  <c r="N216" i="23"/>
  <c r="O216" i="23"/>
  <c r="P216" i="23"/>
  <c r="Q216" i="23" s="1"/>
  <c r="R216" i="23" s="1" a="1"/>
  <c r="R216" i="23" s="1"/>
  <c r="V216" i="23"/>
  <c r="T216" i="23"/>
  <c r="W216" i="23"/>
  <c r="X216" i="23"/>
  <c r="Z216" i="23"/>
  <c r="AA216" i="23"/>
  <c r="AB216" i="23" s="1"/>
  <c r="A217" i="23"/>
  <c r="C217" i="23"/>
  <c r="D217" i="23"/>
  <c r="E217" i="23"/>
  <c r="I217" i="23"/>
  <c r="J217" i="23" s="1"/>
  <c r="K217" i="23" a="1"/>
  <c r="K217" i="23" s="1"/>
  <c r="L217" i="23" s="1"/>
  <c r="N217" i="23"/>
  <c r="O217" i="23"/>
  <c r="P217" i="23"/>
  <c r="Q217" i="23" s="1"/>
  <c r="R217" i="23" s="1" a="1"/>
  <c r="R217" i="23" s="1"/>
  <c r="U217" i="23"/>
  <c r="T217" i="23"/>
  <c r="W217" i="23"/>
  <c r="X217" i="23"/>
  <c r="Z217" i="23" s="1"/>
  <c r="AA217" i="23"/>
  <c r="AB217" i="23" s="1"/>
  <c r="A218" i="23"/>
  <c r="C218" i="23"/>
  <c r="D218" i="23"/>
  <c r="E218" i="23"/>
  <c r="I218" i="23"/>
  <c r="J218" i="23" s="1"/>
  <c r="K218" i="23" a="1"/>
  <c r="K218" i="23" s="1"/>
  <c r="L218" i="23" s="1"/>
  <c r="N218" i="23"/>
  <c r="O218" i="23"/>
  <c r="P218" i="23"/>
  <c r="Q218" i="23" s="1"/>
  <c r="R218" i="23" s="1" a="1"/>
  <c r="R218" i="23" s="1"/>
  <c r="T218" i="23"/>
  <c r="W218" i="23"/>
  <c r="X218" i="23"/>
  <c r="Z218" i="23"/>
  <c r="AA218" i="23"/>
  <c r="AB218" i="23" s="1"/>
  <c r="A219" i="23"/>
  <c r="C219" i="23"/>
  <c r="D219" i="23"/>
  <c r="E219" i="23"/>
  <c r="I219" i="23"/>
  <c r="J219" i="23" s="1"/>
  <c r="K219" i="23" a="1"/>
  <c r="K219" i="23" s="1"/>
  <c r="N219" i="23"/>
  <c r="O219" i="23"/>
  <c r="P219" i="23"/>
  <c r="Q219" i="23" s="1"/>
  <c r="R219" i="23" s="1" a="1"/>
  <c r="R219" i="23" s="1"/>
  <c r="U219" i="23"/>
  <c r="T219" i="23"/>
  <c r="W219" i="23"/>
  <c r="X219" i="23"/>
  <c r="Z219" i="23"/>
  <c r="AA219" i="23"/>
  <c r="AB219" i="23" s="1"/>
  <c r="A220" i="23"/>
  <c r="C220" i="23"/>
  <c r="D220" i="23"/>
  <c r="E220" i="23"/>
  <c r="I220" i="23"/>
  <c r="J220" i="23" s="1"/>
  <c r="K220" i="23" a="1"/>
  <c r="K220" i="23" s="1"/>
  <c r="L220" i="23" s="1"/>
  <c r="N220" i="23"/>
  <c r="O220" i="23"/>
  <c r="P220" i="23"/>
  <c r="Q220" i="23" s="1"/>
  <c r="R220" i="23" s="1" a="1"/>
  <c r="R220" i="23" s="1"/>
  <c r="T220" i="23"/>
  <c r="W220" i="23"/>
  <c r="X220" i="23"/>
  <c r="Z220" i="23"/>
  <c r="AA220" i="23"/>
  <c r="AB220" i="23" s="1"/>
  <c r="A221" i="23"/>
  <c r="C221" i="23"/>
  <c r="D221" i="23"/>
  <c r="E221" i="23"/>
  <c r="I221" i="23"/>
  <c r="J221" i="23" s="1"/>
  <c r="K221" i="23" a="1"/>
  <c r="K221" i="23" s="1"/>
  <c r="L221" i="23" s="1"/>
  <c r="N221" i="23"/>
  <c r="O221" i="23"/>
  <c r="P221" i="23"/>
  <c r="Q221" i="23" s="1"/>
  <c r="R221" i="23" s="1" a="1"/>
  <c r="R221" i="23" s="1"/>
  <c r="V221" i="23"/>
  <c r="T221" i="23"/>
  <c r="W221" i="23"/>
  <c r="X221" i="23"/>
  <c r="Z221" i="23"/>
  <c r="AA221" i="23"/>
  <c r="AB221" i="23" s="1"/>
  <c r="A222" i="23"/>
  <c r="C222" i="23"/>
  <c r="D222" i="23"/>
  <c r="E222" i="23"/>
  <c r="I222" i="23"/>
  <c r="J222" i="23" s="1"/>
  <c r="K222" i="23" a="1"/>
  <c r="K222" i="23" s="1"/>
  <c r="L222" i="23" s="1"/>
  <c r="M222" i="23" s="1" a="1"/>
  <c r="M222" i="23" s="1"/>
  <c r="N222" i="23"/>
  <c r="O222" i="23"/>
  <c r="P222" i="23"/>
  <c r="Q222" i="23" s="1"/>
  <c r="R222" i="23" s="1" a="1"/>
  <c r="R222" i="23" s="1"/>
  <c r="U222" i="23"/>
  <c r="T222" i="23"/>
  <c r="W222" i="23"/>
  <c r="X222" i="23"/>
  <c r="Z222" i="23"/>
  <c r="AA222" i="23"/>
  <c r="AB222" i="23" s="1"/>
  <c r="A54" i="23"/>
  <c r="C54" i="23"/>
  <c r="D54" i="23"/>
  <c r="E54" i="23"/>
  <c r="I54" i="23"/>
  <c r="J54" i="23" s="1"/>
  <c r="K54" i="23" a="1"/>
  <c r="K54" i="23" s="1"/>
  <c r="L54" i="23" s="1"/>
  <c r="N54" i="23"/>
  <c r="O54" i="23"/>
  <c r="P54" i="23"/>
  <c r="Q54" i="23" s="1"/>
  <c r="R54" i="23" s="1" a="1"/>
  <c r="R54" i="23" s="1"/>
  <c r="U54" i="23"/>
  <c r="T54" i="23"/>
  <c r="W54" i="23"/>
  <c r="X54" i="23"/>
  <c r="Z54" i="23" s="1"/>
  <c r="AA54" i="23"/>
  <c r="AB54" i="23" s="1"/>
  <c r="A55" i="23"/>
  <c r="C55" i="23"/>
  <c r="D55" i="23"/>
  <c r="E55" i="23"/>
  <c r="I55" i="23"/>
  <c r="J55" i="23" s="1"/>
  <c r="K55" i="23" a="1"/>
  <c r="K55" i="23" s="1"/>
  <c r="L55" i="23" s="1"/>
  <c r="N55" i="23"/>
  <c r="O55" i="23"/>
  <c r="P55" i="23"/>
  <c r="Q55" i="23" s="1"/>
  <c r="R55" i="23" s="1" a="1"/>
  <c r="R55" i="23" s="1"/>
  <c r="V55" i="23"/>
  <c r="T55" i="23"/>
  <c r="W55" i="23"/>
  <c r="X55" i="23"/>
  <c r="Z55" i="23" s="1"/>
  <c r="AA55" i="23"/>
  <c r="AB55" i="23" s="1"/>
  <c r="A56" i="23"/>
  <c r="C56" i="23"/>
  <c r="D56" i="23"/>
  <c r="E56" i="23"/>
  <c r="I56" i="23"/>
  <c r="J56" i="23" s="1"/>
  <c r="AG56" i="23" s="1"/>
  <c r="K56" i="23" a="1"/>
  <c r="K56" i="23" s="1"/>
  <c r="N56" i="23"/>
  <c r="O56" i="23"/>
  <c r="P56" i="23"/>
  <c r="Q56" i="23" s="1"/>
  <c r="R56" i="23" s="1" a="1"/>
  <c r="R56" i="23" s="1"/>
  <c r="V56" i="23"/>
  <c r="T56" i="23"/>
  <c r="W56" i="23"/>
  <c r="X56" i="23"/>
  <c r="Z56" i="23"/>
  <c r="AA56" i="23"/>
  <c r="AB56" i="23" s="1"/>
  <c r="A57" i="23"/>
  <c r="C57" i="23"/>
  <c r="D57" i="23"/>
  <c r="E57" i="23"/>
  <c r="I57" i="23"/>
  <c r="J57" i="23" s="1"/>
  <c r="AG57" i="23" s="1"/>
  <c r="K57" i="23" a="1"/>
  <c r="K57" i="23" s="1"/>
  <c r="N57" i="23"/>
  <c r="O57" i="23"/>
  <c r="P57" i="23"/>
  <c r="Q57" i="23" s="1"/>
  <c r="R57" i="23" s="1" a="1"/>
  <c r="R57" i="23" s="1"/>
  <c r="T57" i="23"/>
  <c r="W57" i="23"/>
  <c r="X57" i="23"/>
  <c r="Z57" i="23"/>
  <c r="AA57" i="23"/>
  <c r="AB57" i="23" s="1"/>
  <c r="A58" i="23"/>
  <c r="C58" i="23"/>
  <c r="D58" i="23"/>
  <c r="E58" i="23"/>
  <c r="I58" i="23"/>
  <c r="J58" i="23" s="1"/>
  <c r="K58" i="23" a="1"/>
  <c r="K58" i="23" s="1"/>
  <c r="L58" i="23" s="1"/>
  <c r="N58" i="23"/>
  <c r="O58" i="23"/>
  <c r="P58" i="23"/>
  <c r="Q58" i="23" s="1"/>
  <c r="R58" i="23" s="1" a="1"/>
  <c r="R58" i="23" s="1"/>
  <c r="T58" i="23"/>
  <c r="W58" i="23"/>
  <c r="X58" i="23"/>
  <c r="Z58" i="23" s="1"/>
  <c r="AA58" i="23"/>
  <c r="AB58" i="23" s="1"/>
  <c r="A59" i="23"/>
  <c r="C59" i="23"/>
  <c r="D59" i="23"/>
  <c r="E59" i="23"/>
  <c r="I59" i="23"/>
  <c r="J59" i="23" s="1"/>
  <c r="K59" i="23" a="1"/>
  <c r="K59" i="23" s="1"/>
  <c r="L59" i="23" s="1"/>
  <c r="N59" i="23"/>
  <c r="O59" i="23"/>
  <c r="P59" i="23"/>
  <c r="Q59" i="23" s="1"/>
  <c r="R59" i="23" s="1" a="1"/>
  <c r="R59" i="23" s="1"/>
  <c r="V59" i="23"/>
  <c r="T59" i="23"/>
  <c r="W59" i="23"/>
  <c r="X59" i="23"/>
  <c r="Z59" i="23" s="1"/>
  <c r="AA59" i="23"/>
  <c r="AB59" i="23" s="1"/>
  <c r="A60" i="23"/>
  <c r="C60" i="23"/>
  <c r="D60" i="23"/>
  <c r="E60" i="23"/>
  <c r="I60" i="23"/>
  <c r="J60" i="23" s="1"/>
  <c r="AG60" i="23" s="1"/>
  <c r="K60" i="23" a="1"/>
  <c r="K60" i="23" s="1"/>
  <c r="L60" i="23" s="1"/>
  <c r="N60" i="23"/>
  <c r="O60" i="23"/>
  <c r="P60" i="23"/>
  <c r="Q60" i="23" s="1"/>
  <c r="R60" i="23" s="1" a="1"/>
  <c r="R60" i="23" s="1"/>
  <c r="T60" i="23"/>
  <c r="W60" i="23"/>
  <c r="X60" i="23"/>
  <c r="Z60" i="23"/>
  <c r="AA60" i="23"/>
  <c r="AB60" i="23" s="1"/>
  <c r="A61" i="23"/>
  <c r="C61" i="23"/>
  <c r="D61" i="23"/>
  <c r="E61" i="23"/>
  <c r="I61" i="23"/>
  <c r="J61" i="23" s="1"/>
  <c r="AG61" i="23" s="1"/>
  <c r="K61" i="23" a="1"/>
  <c r="K61" i="23" s="1"/>
  <c r="L61" i="23" s="1"/>
  <c r="N61" i="23"/>
  <c r="O61" i="23"/>
  <c r="P61" i="23"/>
  <c r="Q61" i="23" s="1"/>
  <c r="R61" i="23" s="1" a="1"/>
  <c r="R61" i="23" s="1"/>
  <c r="T61" i="23"/>
  <c r="W61" i="23"/>
  <c r="X61" i="23"/>
  <c r="Z61" i="23"/>
  <c r="AA61" i="23"/>
  <c r="AB61" i="23" s="1"/>
  <c r="A62" i="23"/>
  <c r="C62" i="23"/>
  <c r="D62" i="23"/>
  <c r="E62" i="23"/>
  <c r="I62" i="23"/>
  <c r="J62" i="23" s="1"/>
  <c r="AG62" i="23" s="1"/>
  <c r="K62" i="23" a="1"/>
  <c r="K62" i="23" s="1"/>
  <c r="L62" i="23" s="1"/>
  <c r="N62" i="23"/>
  <c r="O62" i="23"/>
  <c r="P62" i="23"/>
  <c r="Q62" i="23" s="1"/>
  <c r="R62" i="23" s="1" a="1"/>
  <c r="R62" i="23" s="1"/>
  <c r="T62" i="23"/>
  <c r="W62" i="23"/>
  <c r="X62" i="23"/>
  <c r="Z62" i="23" s="1"/>
  <c r="AA62" i="23"/>
  <c r="AB62" i="23" s="1"/>
  <c r="A63" i="23"/>
  <c r="C63" i="23"/>
  <c r="D63" i="23"/>
  <c r="E63" i="23"/>
  <c r="I63" i="23"/>
  <c r="J63" i="23" s="1"/>
  <c r="AG63" i="23" s="1"/>
  <c r="K63" i="23" a="1"/>
  <c r="K63" i="23" s="1"/>
  <c r="L63" i="23" s="1"/>
  <c r="N63" i="23"/>
  <c r="O63" i="23"/>
  <c r="P63" i="23"/>
  <c r="Q63" i="23" s="1"/>
  <c r="R63" i="23" s="1" a="1"/>
  <c r="R63" i="23" s="1"/>
  <c r="T63" i="23"/>
  <c r="W63" i="23"/>
  <c r="X63" i="23"/>
  <c r="Z63" i="23" s="1"/>
  <c r="AA63" i="23"/>
  <c r="AB63" i="23" s="1"/>
  <c r="A64" i="23"/>
  <c r="C64" i="23"/>
  <c r="D64" i="23"/>
  <c r="E64" i="23"/>
  <c r="I64" i="23"/>
  <c r="J64" i="23" s="1"/>
  <c r="AG64" i="23" s="1"/>
  <c r="K64" i="23" a="1"/>
  <c r="K64" i="23" s="1"/>
  <c r="N64" i="23"/>
  <c r="O64" i="23"/>
  <c r="P64" i="23"/>
  <c r="Q64" i="23" s="1"/>
  <c r="R64" i="23" s="1" a="1"/>
  <c r="R64" i="23" s="1"/>
  <c r="T64" i="23"/>
  <c r="W64" i="23"/>
  <c r="X64" i="23"/>
  <c r="Z64" i="23" s="1"/>
  <c r="AA64" i="23"/>
  <c r="AB64" i="23" s="1"/>
  <c r="A65" i="23"/>
  <c r="C65" i="23"/>
  <c r="D65" i="23"/>
  <c r="E65" i="23"/>
  <c r="I65" i="23"/>
  <c r="J65" i="23" s="1"/>
  <c r="AG65" i="23" s="1"/>
  <c r="K65" i="23" a="1"/>
  <c r="K65" i="23" s="1"/>
  <c r="N65" i="23"/>
  <c r="O65" i="23"/>
  <c r="P65" i="23"/>
  <c r="Q65" i="23" s="1"/>
  <c r="R65" i="23" s="1" a="1"/>
  <c r="R65" i="23" s="1"/>
  <c r="T65" i="23"/>
  <c r="W65" i="23"/>
  <c r="X65" i="23"/>
  <c r="Z65" i="23"/>
  <c r="AA65" i="23"/>
  <c r="AB65" i="23" s="1"/>
  <c r="A66" i="23"/>
  <c r="C66" i="23"/>
  <c r="D66" i="23"/>
  <c r="E66" i="23"/>
  <c r="I66" i="23"/>
  <c r="J66" i="23" s="1"/>
  <c r="K66" i="23" a="1"/>
  <c r="K66" i="23" s="1"/>
  <c r="L66" i="23" s="1"/>
  <c r="N66" i="23"/>
  <c r="O66" i="23"/>
  <c r="P66" i="23"/>
  <c r="Q66" i="23" s="1"/>
  <c r="R66" i="23" s="1" a="1"/>
  <c r="R66" i="23" s="1"/>
  <c r="T66" i="23"/>
  <c r="W66" i="23"/>
  <c r="X66" i="23"/>
  <c r="Z66" i="23"/>
  <c r="AA66" i="23"/>
  <c r="AB66" i="23" s="1"/>
  <c r="AR64" i="23" l="1"/>
  <c r="AR61" i="23"/>
  <c r="AR202" i="23"/>
  <c r="AR195" i="23"/>
  <c r="AR282" i="23"/>
  <c r="AR253" i="23"/>
  <c r="AQ253" i="23"/>
  <c r="AR185" i="23"/>
  <c r="AR178" i="23"/>
  <c r="AR167" i="23"/>
  <c r="AR124" i="23"/>
  <c r="AQ124" i="23"/>
  <c r="AR285" i="23"/>
  <c r="AR231" i="23"/>
  <c r="AQ209" i="23"/>
  <c r="AR209" i="23"/>
  <c r="AQ188" i="23"/>
  <c r="AR188" i="23"/>
  <c r="AR275" i="23"/>
  <c r="AR242" i="23"/>
  <c r="AR220" i="23"/>
  <c r="AQ171" i="23"/>
  <c r="AR171" i="23"/>
  <c r="AR164" i="23"/>
  <c r="AQ264" i="23"/>
  <c r="AR264" i="23"/>
  <c r="AR260" i="23"/>
  <c r="AR246" i="23"/>
  <c r="AR150" i="23"/>
  <c r="AR144" i="23"/>
  <c r="AQ144" i="23"/>
  <c r="AQ134" i="23"/>
  <c r="AR134" i="23"/>
  <c r="AQ131" i="23"/>
  <c r="AR131" i="23"/>
  <c r="AR121" i="23"/>
  <c r="AQ118" i="23"/>
  <c r="AR118" i="23"/>
  <c r="AQ100" i="23"/>
  <c r="AR100" i="23"/>
  <c r="AQ97" i="23"/>
  <c r="AR97" i="23"/>
  <c r="AQ216" i="23"/>
  <c r="AR216" i="23"/>
  <c r="AR112" i="23"/>
  <c r="AQ112" i="23"/>
  <c r="AR84" i="23"/>
  <c r="AR81" i="23"/>
  <c r="AR58" i="23"/>
  <c r="AQ153" i="23"/>
  <c r="AR153" i="23"/>
  <c r="AR109" i="23"/>
  <c r="AQ157" i="23"/>
  <c r="AR157" i="23"/>
  <c r="AR147" i="23"/>
  <c r="AR137" i="23"/>
  <c r="AQ137" i="23"/>
  <c r="AQ289" i="23"/>
  <c r="AR289" i="23"/>
  <c r="AR213" i="23"/>
  <c r="AR75" i="23"/>
  <c r="AR72" i="23"/>
  <c r="AR268" i="23"/>
  <c r="AQ268" i="23"/>
  <c r="AR228" i="23"/>
  <c r="AQ228" i="23"/>
  <c r="AR55" i="23"/>
  <c r="AQ206" i="23"/>
  <c r="AR206" i="23"/>
  <c r="AR192" i="23"/>
  <c r="AR182" i="23"/>
  <c r="AR175" i="23"/>
  <c r="AR161" i="23"/>
  <c r="AR141" i="23"/>
  <c r="AR56" i="23"/>
  <c r="AQ56" i="23"/>
  <c r="AQ162" i="23"/>
  <c r="AR162" i="23"/>
  <c r="AR132" i="23"/>
  <c r="AR73" i="23"/>
  <c r="AR287" i="23"/>
  <c r="AR280" i="23"/>
  <c r="AQ258" i="23"/>
  <c r="AR258" i="23"/>
  <c r="AR70" i="23"/>
  <c r="AR67" i="23"/>
  <c r="AQ244" i="23"/>
  <c r="AR244" i="23"/>
  <c r="AR222" i="23"/>
  <c r="AR139" i="23"/>
  <c r="AR125" i="23"/>
  <c r="AR86" i="23"/>
  <c r="AR83" i="23"/>
  <c r="AR80" i="23"/>
  <c r="AQ291" i="23"/>
  <c r="AR291" i="23"/>
  <c r="AR270" i="23"/>
  <c r="AQ270" i="23"/>
  <c r="AQ266" i="23"/>
  <c r="AR266" i="23"/>
  <c r="AQ248" i="23"/>
  <c r="AR248" i="23"/>
  <c r="AQ176" i="23"/>
  <c r="AR176" i="23"/>
  <c r="AR240" i="23"/>
  <c r="AQ169" i="23"/>
  <c r="AR169" i="23"/>
  <c r="AQ262" i="23"/>
  <c r="AR262" i="23"/>
  <c r="AQ226" i="23"/>
  <c r="AR226" i="23"/>
  <c r="AR66" i="23"/>
  <c r="AQ63" i="23"/>
  <c r="AR63" i="23"/>
  <c r="AR197" i="23"/>
  <c r="AR190" i="23"/>
  <c r="AQ60" i="23"/>
  <c r="AR60" i="23"/>
  <c r="AR204" i="23"/>
  <c r="AQ166" i="23"/>
  <c r="AR166" i="23"/>
  <c r="AR159" i="23"/>
  <c r="AQ127" i="23"/>
  <c r="AR127" i="23"/>
  <c r="AQ111" i="23"/>
  <c r="AR111" i="23"/>
  <c r="AR77" i="23"/>
  <c r="AQ284" i="23"/>
  <c r="AR284" i="23"/>
  <c r="AR255" i="23"/>
  <c r="AR237" i="23"/>
  <c r="AR230" i="23"/>
  <c r="AR183" i="23"/>
  <c r="AR218" i="23"/>
  <c r="AR173" i="23"/>
  <c r="AR277" i="23"/>
  <c r="AR57" i="23"/>
  <c r="AQ57" i="23"/>
  <c r="AR215" i="23"/>
  <c r="AQ187" i="23"/>
  <c r="AR187" i="23"/>
  <c r="AR108" i="23"/>
  <c r="AR207" i="23"/>
  <c r="AR193" i="23"/>
  <c r="AR104" i="23"/>
  <c r="AR101" i="23"/>
  <c r="AQ101" i="23"/>
  <c r="AR98" i="23"/>
  <c r="AQ251" i="23"/>
  <c r="AR251" i="23"/>
  <c r="AR200" i="23"/>
  <c r="AR155" i="23"/>
  <c r="AQ142" i="23"/>
  <c r="AR142" i="23"/>
  <c r="AQ95" i="23"/>
  <c r="AR95" i="23"/>
  <c r="AR89" i="23"/>
  <c r="AR273" i="23"/>
  <c r="AR211" i="23"/>
  <c r="AR180" i="23"/>
  <c r="AR116" i="23"/>
  <c r="AR114" i="23"/>
  <c r="AR92" i="23"/>
  <c r="AQ92" i="23"/>
  <c r="AR233" i="23"/>
  <c r="AQ233" i="23"/>
  <c r="AQ177" i="23"/>
  <c r="AR177" i="23"/>
  <c r="AR163" i="23"/>
  <c r="AR146" i="23"/>
  <c r="AQ123" i="23"/>
  <c r="AR123" i="23"/>
  <c r="AQ64" i="23"/>
  <c r="AQ61" i="23"/>
  <c r="AQ208" i="23"/>
  <c r="AR208" i="23"/>
  <c r="AR194" i="23"/>
  <c r="AR152" i="23"/>
  <c r="AQ149" i="23"/>
  <c r="AR149" i="23"/>
  <c r="AR136" i="23"/>
  <c r="AQ133" i="23"/>
  <c r="AR133" i="23"/>
  <c r="AR120" i="23"/>
  <c r="AR74" i="23"/>
  <c r="AQ74" i="23"/>
  <c r="AR288" i="23"/>
  <c r="AR281" i="23"/>
  <c r="AR274" i="23"/>
  <c r="AR263" i="23"/>
  <c r="AR259" i="23"/>
  <c r="AQ259" i="23"/>
  <c r="AR252" i="23"/>
  <c r="AQ252" i="23"/>
  <c r="AR106" i="23"/>
  <c r="AR103" i="23"/>
  <c r="AR69" i="23"/>
  <c r="AR279" i="23"/>
  <c r="AR250" i="23"/>
  <c r="AR235" i="23"/>
  <c r="AR217" i="23"/>
  <c r="AR115" i="23"/>
  <c r="AQ199" i="23"/>
  <c r="AR199" i="23"/>
  <c r="AR168" i="23"/>
  <c r="AQ168" i="23"/>
  <c r="AQ154" i="23"/>
  <c r="AR154" i="23"/>
  <c r="AR79" i="23"/>
  <c r="AR225" i="23"/>
  <c r="AQ65" i="23"/>
  <c r="AR65" i="23"/>
  <c r="AQ210" i="23"/>
  <c r="AR210" i="23"/>
  <c r="AR196" i="23"/>
  <c r="AR189" i="23"/>
  <c r="AR172" i="23"/>
  <c r="AR110" i="23"/>
  <c r="AR85" i="23"/>
  <c r="AQ254" i="23"/>
  <c r="AR254" i="23"/>
  <c r="AR247" i="23"/>
  <c r="AR243" i="23"/>
  <c r="AQ243" i="23"/>
  <c r="AR59" i="23"/>
  <c r="AR221" i="23"/>
  <c r="AR203" i="23"/>
  <c r="AR165" i="23"/>
  <c r="AR158" i="23"/>
  <c r="AR138" i="23"/>
  <c r="AQ138" i="23"/>
  <c r="AR76" i="23"/>
  <c r="AR269" i="23"/>
  <c r="AR265" i="23"/>
  <c r="AR229" i="23"/>
  <c r="AQ94" i="23"/>
  <c r="AR94" i="23"/>
  <c r="AR91" i="23"/>
  <c r="AR88" i="23"/>
  <c r="AQ286" i="23"/>
  <c r="AR286" i="23"/>
  <c r="AR272" i="23"/>
  <c r="AR257" i="23"/>
  <c r="AQ239" i="23"/>
  <c r="AR239" i="23"/>
  <c r="AQ62" i="23"/>
  <c r="AR62" i="23"/>
  <c r="AR179" i="23"/>
  <c r="AR129" i="23"/>
  <c r="AQ129" i="23"/>
  <c r="AQ113" i="23"/>
  <c r="AR113" i="23"/>
  <c r="AR224" i="23"/>
  <c r="AR276" i="23"/>
  <c r="AR261" i="23"/>
  <c r="AR232" i="23"/>
  <c r="AR126" i="23"/>
  <c r="AR82" i="23"/>
  <c r="AR290" i="23"/>
  <c r="AR214" i="23"/>
  <c r="AQ214" i="23"/>
  <c r="AR186" i="23"/>
  <c r="AR151" i="23"/>
  <c r="AR148" i="23"/>
  <c r="AR145" i="23"/>
  <c r="AR135" i="23"/>
  <c r="AQ122" i="23"/>
  <c r="AR122" i="23"/>
  <c r="AR119" i="23"/>
  <c r="AQ107" i="23"/>
  <c r="AR107" i="23"/>
  <c r="AQ283" i="23"/>
  <c r="AR283" i="23"/>
  <c r="AR236" i="23"/>
  <c r="AQ236" i="23"/>
  <c r="AQ245" i="23"/>
  <c r="AR245" i="23"/>
  <c r="AQ241" i="23"/>
  <c r="AR241" i="23"/>
  <c r="AR219" i="23"/>
  <c r="AR201" i="23"/>
  <c r="AQ184" i="23"/>
  <c r="AR184" i="23"/>
  <c r="AQ170" i="23"/>
  <c r="AR170" i="23"/>
  <c r="AR156" i="23"/>
  <c r="AR143" i="23"/>
  <c r="AQ117" i="23"/>
  <c r="AR117" i="23"/>
  <c r="AR105" i="23"/>
  <c r="AR102" i="23"/>
  <c r="AR99" i="23"/>
  <c r="AQ96" i="23"/>
  <c r="AR96" i="23"/>
  <c r="AR71" i="23"/>
  <c r="AR68" i="23"/>
  <c r="AR234" i="23"/>
  <c r="AR227" i="23"/>
  <c r="AQ227" i="23"/>
  <c r="AR54" i="23"/>
  <c r="AR212" i="23"/>
  <c r="AR181" i="23"/>
  <c r="AQ174" i="23"/>
  <c r="AR174" i="23"/>
  <c r="AR130" i="23"/>
  <c r="AQ93" i="23"/>
  <c r="AR93" i="23"/>
  <c r="AR90" i="23"/>
  <c r="AQ278" i="23"/>
  <c r="AR278" i="23"/>
  <c r="AR267" i="23"/>
  <c r="AR249" i="23"/>
  <c r="AQ246" i="23"/>
  <c r="AQ205" i="23"/>
  <c r="AR205" i="23"/>
  <c r="AQ198" i="23"/>
  <c r="AR198" i="23"/>
  <c r="AQ191" i="23"/>
  <c r="AR191" i="23"/>
  <c r="AR160" i="23"/>
  <c r="AQ160" i="23"/>
  <c r="AQ140" i="23"/>
  <c r="AR140" i="23"/>
  <c r="AR128" i="23"/>
  <c r="AR87" i="23"/>
  <c r="AQ87" i="23"/>
  <c r="AR78" i="23"/>
  <c r="AQ223" i="23"/>
  <c r="AR223" i="23"/>
  <c r="AR271" i="23"/>
  <c r="AQ256" i="23"/>
  <c r="AR256" i="23"/>
  <c r="AR238" i="23"/>
  <c r="AE261" i="23" a="1"/>
  <c r="AE261" i="23" s="1"/>
  <c r="AQ200" i="23"/>
  <c r="AQ192" i="23"/>
  <c r="AQ260" i="23"/>
  <c r="AS132" i="23"/>
  <c r="AS148" i="23"/>
  <c r="AS240" i="23"/>
  <c r="AS126" i="23"/>
  <c r="AS267" i="23"/>
  <c r="AS269" i="23"/>
  <c r="AS233" i="23"/>
  <c r="AS277" i="23"/>
  <c r="AE248" i="23" a="1"/>
  <c r="AE248" i="23" s="1"/>
  <c r="AE260" i="23" a="1"/>
  <c r="AE260" i="23" s="1"/>
  <c r="AE287" i="23" a="1"/>
  <c r="AE287" i="23" s="1"/>
  <c r="AE244" i="23" a="1"/>
  <c r="AE244" i="23" s="1"/>
  <c r="AE235" i="23" a="1"/>
  <c r="AE235" i="23" s="1"/>
  <c r="AE231" i="23" a="1"/>
  <c r="AE231" i="23" s="1"/>
  <c r="AE241" i="23" a="1"/>
  <c r="AE241" i="23" s="1"/>
  <c r="Y157" i="23"/>
  <c r="Y108" i="23"/>
  <c r="Y151" i="23"/>
  <c r="Y125" i="23"/>
  <c r="Y263" i="23"/>
  <c r="Y148" i="23"/>
  <c r="Y217" i="23"/>
  <c r="Y54" i="23"/>
  <c r="Y91" i="23"/>
  <c r="Y73" i="23"/>
  <c r="Y69" i="23"/>
  <c r="Y105" i="23"/>
  <c r="Y264" i="23"/>
  <c r="Y147" i="23"/>
  <c r="Y251" i="23"/>
  <c r="AE251" i="23" s="1" a="1"/>
  <c r="AE251" i="23" s="1"/>
  <c r="Y143" i="23"/>
  <c r="Y55" i="23"/>
  <c r="Y276" i="23"/>
  <c r="Y101" i="23"/>
  <c r="Y74" i="23"/>
  <c r="Y83" i="23"/>
  <c r="Y287" i="23"/>
  <c r="Y139" i="23"/>
  <c r="Y110" i="23"/>
  <c r="Y149" i="23"/>
  <c r="Y145" i="23"/>
  <c r="Y124" i="23"/>
  <c r="Y271" i="23"/>
  <c r="Y242" i="23"/>
  <c r="Y78" i="23"/>
  <c r="Y275" i="23"/>
  <c r="Y257" i="23"/>
  <c r="Y111" i="23"/>
  <c r="Y231" i="23"/>
  <c r="Y84" i="23"/>
  <c r="Y224" i="23"/>
  <c r="Y237" i="23"/>
  <c r="Y226" i="23"/>
  <c r="Y90" i="23"/>
  <c r="Y81" i="23"/>
  <c r="Y163" i="23"/>
  <c r="Y59" i="23"/>
  <c r="Y234" i="23"/>
  <c r="Y64" i="23"/>
  <c r="Y115" i="23"/>
  <c r="Y102" i="23"/>
  <c r="Y89" i="23"/>
  <c r="Y80" i="23"/>
  <c r="Y288" i="23"/>
  <c r="Y279" i="23"/>
  <c r="Y141" i="23"/>
  <c r="Y120" i="23"/>
  <c r="Y98" i="23"/>
  <c r="Y272" i="23"/>
  <c r="Y254" i="23"/>
  <c r="Y94" i="23"/>
  <c r="Y261" i="23"/>
  <c r="Y103" i="23"/>
  <c r="Y273" i="23"/>
  <c r="Y250" i="23"/>
  <c r="Y121" i="23"/>
  <c r="Y63" i="23"/>
  <c r="Y269" i="23"/>
  <c r="Y246" i="23"/>
  <c r="Y146" i="23"/>
  <c r="Y68" i="23"/>
  <c r="Y290" i="23"/>
  <c r="AG85" i="23"/>
  <c r="AG234" i="23"/>
  <c r="AG203" i="23"/>
  <c r="AG261" i="23"/>
  <c r="V246" i="23"/>
  <c r="AG108" i="23"/>
  <c r="U260" i="23"/>
  <c r="AG121" i="23"/>
  <c r="AG99" i="23"/>
  <c r="AG55" i="23"/>
  <c r="AG217" i="23"/>
  <c r="U255" i="23"/>
  <c r="AG257" i="23"/>
  <c r="U266" i="23"/>
  <c r="AG237" i="23"/>
  <c r="F261" i="23"/>
  <c r="AG76" i="23"/>
  <c r="AG269" i="23"/>
  <c r="U244" i="23"/>
  <c r="V285" i="23"/>
  <c r="AE285" i="23" s="1" a="1"/>
  <c r="AE285" i="23" s="1"/>
  <c r="AG159" i="23"/>
  <c r="AG110" i="23"/>
  <c r="AQ110" i="23" s="1"/>
  <c r="V257" i="23"/>
  <c r="AG218" i="23"/>
  <c r="AQ218" i="23" s="1"/>
  <c r="AG148" i="23"/>
  <c r="AG230" i="23"/>
  <c r="AG195" i="23"/>
  <c r="AG238" i="23"/>
  <c r="AG167" i="23"/>
  <c r="AQ167" i="23" s="1"/>
  <c r="V162" i="23"/>
  <c r="AG267" i="23"/>
  <c r="V225" i="23"/>
  <c r="U248" i="23"/>
  <c r="AG250" i="23"/>
  <c r="V271" i="23"/>
  <c r="U241" i="23"/>
  <c r="U221" i="23"/>
  <c r="U82" i="23"/>
  <c r="V243" i="23"/>
  <c r="V236" i="23"/>
  <c r="AE236" i="23" s="1" a="1"/>
  <c r="AE236" i="23" s="1"/>
  <c r="V73" i="23"/>
  <c r="V283" i="23"/>
  <c r="AG73" i="23"/>
  <c r="AG285" i="23"/>
  <c r="AG181" i="23"/>
  <c r="AG71" i="23"/>
  <c r="AQ71" i="23" s="1"/>
  <c r="U288" i="23"/>
  <c r="AG276" i="23"/>
  <c r="V272" i="23"/>
  <c r="AG175" i="23"/>
  <c r="V228" i="23"/>
  <c r="V279" i="23"/>
  <c r="AE279" i="23" s="1" a="1"/>
  <c r="AE279" i="23" s="1"/>
  <c r="AG235" i="23"/>
  <c r="V233" i="23"/>
  <c r="AE233" i="23" s="1" a="1"/>
  <c r="AE233" i="23" s="1"/>
  <c r="AF242" i="23"/>
  <c r="U103" i="23"/>
  <c r="V239" i="23"/>
  <c r="U212" i="23"/>
  <c r="AG145" i="23"/>
  <c r="AG247" i="23"/>
  <c r="V274" i="23"/>
  <c r="AE274" i="23" s="1" a="1"/>
  <c r="AE274" i="23" s="1"/>
  <c r="AG249" i="23"/>
  <c r="V263" i="23"/>
  <c r="AE263" i="23" s="1" a="1"/>
  <c r="AE263" i="23" s="1"/>
  <c r="AG164" i="23"/>
  <c r="U273" i="23"/>
  <c r="U261" i="23"/>
  <c r="U232" i="23"/>
  <c r="V232" i="23"/>
  <c r="AE232" i="23" s="1" a="1"/>
  <c r="AE232" i="23" s="1"/>
  <c r="U276" i="23"/>
  <c r="V276" i="23"/>
  <c r="AG232" i="23"/>
  <c r="V172" i="23"/>
  <c r="F256" i="23"/>
  <c r="U240" i="23"/>
  <c r="V240" i="23" s="1"/>
  <c r="AE240" i="23" s="1" a="1"/>
  <c r="AE240" i="23" s="1"/>
  <c r="AG211" i="23"/>
  <c r="AQ211" i="23" s="1"/>
  <c r="V267" i="23"/>
  <c r="AE267" i="23" s="1" a="1"/>
  <c r="AE267" i="23" s="1"/>
  <c r="U281" i="23"/>
  <c r="V281" i="23"/>
  <c r="AE281" i="23" s="1" a="1"/>
  <c r="AE281" i="23" s="1"/>
  <c r="U252" i="23"/>
  <c r="V252" i="23"/>
  <c r="AE252" i="23" s="1" a="1"/>
  <c r="AE252" i="23" s="1"/>
  <c r="AG274" i="23"/>
  <c r="AQ274" i="23" s="1"/>
  <c r="AG125" i="23"/>
  <c r="Z282" i="23"/>
  <c r="U251" i="23"/>
  <c r="V242" i="23"/>
  <c r="AG152" i="23"/>
  <c r="V143" i="23"/>
  <c r="F254" i="23"/>
  <c r="AG290" i="23"/>
  <c r="AQ290" i="23" s="1"/>
  <c r="F271" i="23"/>
  <c r="U270" i="23"/>
  <c r="V270" i="23"/>
  <c r="V229" i="23"/>
  <c r="AE229" i="23" s="1" a="1"/>
  <c r="AE229" i="23" s="1"/>
  <c r="U229" i="23"/>
  <c r="L133" i="23"/>
  <c r="M133" i="23" s="1" a="1"/>
  <c r="M133" i="23" s="1"/>
  <c r="F133" i="23" s="1"/>
  <c r="L184" i="23"/>
  <c r="M184" i="23" s="1" a="1"/>
  <c r="M184" i="23" s="1"/>
  <c r="F184" i="23" s="1"/>
  <c r="L182" i="23"/>
  <c r="M182" i="23" s="1" a="1"/>
  <c r="M182" i="23" s="1"/>
  <c r="F182" i="23" s="1"/>
  <c r="L183" i="23"/>
  <c r="M183" i="23" s="1" a="1"/>
  <c r="M183" i="23" s="1"/>
  <c r="F183" i="23" s="1"/>
  <c r="L181" i="23"/>
  <c r="M181" i="23" s="1" a="1"/>
  <c r="M181" i="23" s="1"/>
  <c r="F181" i="23" s="1"/>
  <c r="L103" i="23"/>
  <c r="M103" i="23" s="1" a="1"/>
  <c r="M103" i="23" s="1"/>
  <c r="AE103" i="23" s="1" a="1"/>
  <c r="AE103" i="23" s="1"/>
  <c r="U245" i="23"/>
  <c r="V245" i="23"/>
  <c r="AE245" i="23" s="1" a="1"/>
  <c r="AE245" i="23" s="1"/>
  <c r="L239" i="23"/>
  <c r="M239" i="23" s="1" a="1"/>
  <c r="M239" i="23" s="1"/>
  <c r="U234" i="23"/>
  <c r="V234" i="23" s="1"/>
  <c r="AE234" i="23" s="1" a="1"/>
  <c r="AE234" i="23" s="1"/>
  <c r="L57" i="23"/>
  <c r="M57" i="23" s="1" a="1"/>
  <c r="M57" i="23" s="1"/>
  <c r="F57" i="23" s="1"/>
  <c r="AS189" i="23"/>
  <c r="U91" i="23"/>
  <c r="V91" i="23"/>
  <c r="L56" i="23"/>
  <c r="M56" i="23" s="1" a="1"/>
  <c r="M56" i="23" s="1"/>
  <c r="AE56" i="23" s="1" a="1"/>
  <c r="AE56" i="23" s="1"/>
  <c r="V118" i="23"/>
  <c r="U118" i="23"/>
  <c r="L195" i="23"/>
  <c r="M195" i="23" s="1" a="1"/>
  <c r="M195" i="23" s="1"/>
  <c r="F195" i="23" s="1"/>
  <c r="U284" i="23"/>
  <c r="V284" i="23"/>
  <c r="AE284" i="23" s="1" a="1"/>
  <c r="AE284" i="23" s="1"/>
  <c r="U290" i="23"/>
  <c r="V72" i="23"/>
  <c r="U72" i="23"/>
  <c r="V202" i="23"/>
  <c r="U202" i="23"/>
  <c r="AF260" i="23"/>
  <c r="AP260" i="23" s="1"/>
  <c r="L259" i="23"/>
  <c r="M259" i="23" s="1" a="1"/>
  <c r="M259" i="23" s="1"/>
  <c r="R236" i="23" a="1"/>
  <c r="R236" i="23" s="1"/>
  <c r="M203" i="23" a="1"/>
  <c r="M203" i="23" s="1"/>
  <c r="F203" i="23" s="1"/>
  <c r="V136" i="23"/>
  <c r="U136" i="23"/>
  <c r="L262" i="23"/>
  <c r="M262" i="23" s="1" a="1"/>
  <c r="M262" i="23" s="1"/>
  <c r="R251" i="23" a="1"/>
  <c r="R251" i="23" s="1"/>
  <c r="AF251" i="23" s="1"/>
  <c r="L65" i="23"/>
  <c r="M65" i="23" s="1" a="1"/>
  <c r="M65" i="23" s="1"/>
  <c r="F65" i="23" s="1"/>
  <c r="L64" i="23"/>
  <c r="M64" i="23" s="1" a="1"/>
  <c r="M64" i="23" s="1"/>
  <c r="F64" i="23" s="1"/>
  <c r="L190" i="23"/>
  <c r="M190" i="23" s="1" a="1"/>
  <c r="M190" i="23" s="1"/>
  <c r="F190" i="23" s="1"/>
  <c r="M158" i="23" a="1"/>
  <c r="M158" i="23" s="1"/>
  <c r="F158" i="23" s="1"/>
  <c r="F290" i="23"/>
  <c r="L255" i="23"/>
  <c r="M255" i="23" s="1" a="1"/>
  <c r="M255" i="23" s="1"/>
  <c r="AE255" i="23" s="1" a="1"/>
  <c r="AE255" i="23" s="1"/>
  <c r="L264" i="23"/>
  <c r="M264" i="23" s="1" a="1"/>
  <c r="M264" i="23" s="1"/>
  <c r="F264" i="23" s="1"/>
  <c r="U154" i="23"/>
  <c r="M283" i="23" a="1"/>
  <c r="M283" i="23" s="1"/>
  <c r="U250" i="23"/>
  <c r="V250" i="23"/>
  <c r="V167" i="23"/>
  <c r="U167" i="23"/>
  <c r="V105" i="23"/>
  <c r="U105" i="23"/>
  <c r="AF291" i="23"/>
  <c r="U278" i="23"/>
  <c r="V278" i="23" s="1"/>
  <c r="AE278" i="23" s="1" a="1"/>
  <c r="AE278" i="23" s="1"/>
  <c r="L170" i="23"/>
  <c r="M170" i="23" s="1" a="1"/>
  <c r="M170" i="23" s="1"/>
  <c r="AE170" i="23" s="1" a="1"/>
  <c r="AE170" i="23" s="1"/>
  <c r="L258" i="23"/>
  <c r="M258" i="23" s="1" a="1"/>
  <c r="M258" i="23" s="1"/>
  <c r="F258" i="23" s="1"/>
  <c r="M185" i="23" a="1"/>
  <c r="M185" i="23" s="1"/>
  <c r="F185" i="23" s="1"/>
  <c r="L199" i="23"/>
  <c r="M199" i="23" s="1" a="1"/>
  <c r="M199" i="23" s="1"/>
  <c r="F199" i="23" s="1"/>
  <c r="L250" i="23"/>
  <c r="M250" i="23" s="1" a="1"/>
  <c r="M250" i="23" s="1"/>
  <c r="F250" i="23" s="1"/>
  <c r="L102" i="23"/>
  <c r="M102" i="23" s="1" a="1"/>
  <c r="M102" i="23" s="1"/>
  <c r="F102" i="23" s="1"/>
  <c r="L101" i="23"/>
  <c r="M101" i="23" s="1" a="1"/>
  <c r="M101" i="23" s="1"/>
  <c r="F101" i="23" s="1"/>
  <c r="L273" i="23"/>
  <c r="M273" i="23" s="1" a="1"/>
  <c r="M273" i="23" s="1"/>
  <c r="L124" i="23"/>
  <c r="M124" i="23" s="1" a="1"/>
  <c r="M124" i="23" s="1"/>
  <c r="F124" i="23" s="1"/>
  <c r="U256" i="23"/>
  <c r="V256" i="23"/>
  <c r="AE256" i="23" s="1" a="1"/>
  <c r="AE256" i="23" s="1"/>
  <c r="L210" i="23"/>
  <c r="M210" i="23" s="1" a="1"/>
  <c r="M210" i="23" s="1"/>
  <c r="F210" i="23" s="1"/>
  <c r="L164" i="23"/>
  <c r="M164" i="23" s="1" a="1"/>
  <c r="M164" i="23" s="1"/>
  <c r="F164" i="23" s="1"/>
  <c r="L163" i="23"/>
  <c r="M163" i="23" s="1" a="1"/>
  <c r="M163" i="23" s="1"/>
  <c r="F163" i="23" s="1"/>
  <c r="M119" i="23" a="1"/>
  <c r="M119" i="23" s="1"/>
  <c r="F119" i="23" s="1"/>
  <c r="F245" i="23"/>
  <c r="L192" i="23"/>
  <c r="M192" i="23" s="1" a="1"/>
  <c r="M192" i="23" s="1"/>
  <c r="L121" i="23"/>
  <c r="M121" i="23" s="1" a="1"/>
  <c r="M121" i="23" s="1"/>
  <c r="F121" i="23" s="1"/>
  <c r="U280" i="23"/>
  <c r="V280" i="23"/>
  <c r="AE280" i="23" s="1" a="1"/>
  <c r="AE280" i="23" s="1"/>
  <c r="V262" i="23"/>
  <c r="V237" i="23"/>
  <c r="AF225" i="23"/>
  <c r="L191" i="23"/>
  <c r="M191" i="23" s="1" a="1"/>
  <c r="M191" i="23" s="1"/>
  <c r="AE191" i="23" s="1" a="1"/>
  <c r="AE191" i="23" s="1"/>
  <c r="L173" i="23"/>
  <c r="M173" i="23" s="1" a="1"/>
  <c r="M173" i="23" s="1"/>
  <c r="F173" i="23" s="1"/>
  <c r="M172" i="23" a="1"/>
  <c r="M172" i="23" s="1"/>
  <c r="F172" i="23" s="1"/>
  <c r="AG146" i="23"/>
  <c r="AF268" i="23"/>
  <c r="M214" i="23" a="1"/>
  <c r="M214" i="23" s="1"/>
  <c r="F214" i="23" s="1"/>
  <c r="AG201" i="23"/>
  <c r="AF245" i="23"/>
  <c r="M58" i="23" a="1"/>
  <c r="M58" i="23" s="1"/>
  <c r="F58" i="23" s="1"/>
  <c r="L159" i="23"/>
  <c r="M159" i="23" s="1" a="1"/>
  <c r="M159" i="23" s="1"/>
  <c r="AE159" i="23" s="1" a="1"/>
  <c r="AE159" i="23" s="1"/>
  <c r="M144" i="23" a="1"/>
  <c r="M144" i="23" s="1"/>
  <c r="F144" i="23" s="1"/>
  <c r="F253" i="23"/>
  <c r="L130" i="23"/>
  <c r="M130" i="23" s="1" a="1"/>
  <c r="M130" i="23" s="1"/>
  <c r="AE130" i="23" s="1" a="1"/>
  <c r="AE130" i="23" s="1"/>
  <c r="V286" i="23"/>
  <c r="AE286" i="23" s="1" a="1"/>
  <c r="AE286" i="23" s="1"/>
  <c r="U286" i="23"/>
  <c r="F244" i="23"/>
  <c r="AG242" i="23"/>
  <c r="AQ242" i="23" s="1"/>
  <c r="AG287" i="23"/>
  <c r="F274" i="23"/>
  <c r="V226" i="23"/>
  <c r="AG193" i="23"/>
  <c r="M153" i="23" a="1"/>
  <c r="M153" i="23" s="1"/>
  <c r="F153" i="23" s="1"/>
  <c r="U124" i="23"/>
  <c r="V124" i="23" s="1"/>
  <c r="AG106" i="23"/>
  <c r="L104" i="23"/>
  <c r="M104" i="23" s="1" a="1"/>
  <c r="M104" i="23" s="1"/>
  <c r="F104" i="23" s="1"/>
  <c r="M97" i="23" a="1"/>
  <c r="M97" i="23" s="1"/>
  <c r="F97" i="23" s="1"/>
  <c r="AG178" i="23"/>
  <c r="AQ178" i="23" s="1"/>
  <c r="M152" i="23" a="1"/>
  <c r="M152" i="23" s="1"/>
  <c r="F152" i="23" s="1"/>
  <c r="AG105" i="23"/>
  <c r="AQ105" i="23" s="1"/>
  <c r="AG104" i="23"/>
  <c r="L270" i="23"/>
  <c r="M270" i="23" s="1" a="1"/>
  <c r="M270" i="23" s="1"/>
  <c r="AG59" i="23"/>
  <c r="AG91" i="23"/>
  <c r="AG272" i="23"/>
  <c r="M228" i="23" a="1"/>
  <c r="M228" i="23" s="1"/>
  <c r="F228" i="23" s="1"/>
  <c r="L237" i="23"/>
  <c r="M237" i="23" s="1" a="1"/>
  <c r="M237" i="23" s="1"/>
  <c r="F237" i="23" s="1"/>
  <c r="M213" i="23" a="1"/>
  <c r="M213" i="23" s="1"/>
  <c r="F213" i="23" s="1"/>
  <c r="AG202" i="23"/>
  <c r="AG189" i="23"/>
  <c r="M161" i="23" a="1"/>
  <c r="M161" i="23" s="1"/>
  <c r="F161" i="23" s="1"/>
  <c r="L201" i="23"/>
  <c r="M201" i="23" s="1" a="1"/>
  <c r="M201" i="23" s="1"/>
  <c r="AE201" i="23" s="1" a="1"/>
  <c r="AE201" i="23" s="1"/>
  <c r="L219" i="23"/>
  <c r="M219" i="23" s="1" a="1"/>
  <c r="M219" i="23" s="1"/>
  <c r="F219" i="23" s="1"/>
  <c r="M194" i="23" a="1"/>
  <c r="M194" i="23" s="1"/>
  <c r="F194" i="23" s="1"/>
  <c r="M193" i="23" a="1"/>
  <c r="M193" i="23" s="1"/>
  <c r="F193" i="23" s="1"/>
  <c r="M156" i="23" a="1"/>
  <c r="M156" i="23" s="1"/>
  <c r="F156" i="23" s="1"/>
  <c r="M96" i="23" a="1"/>
  <c r="M96" i="23" s="1"/>
  <c r="F96" i="23" s="1"/>
  <c r="L174" i="23"/>
  <c r="M174" i="23" s="1" a="1"/>
  <c r="M174" i="23" s="1"/>
  <c r="M180" i="23" a="1"/>
  <c r="M180" i="23" s="1"/>
  <c r="F180" i="23" s="1"/>
  <c r="AG141" i="23"/>
  <c r="M140" i="23" a="1"/>
  <c r="M140" i="23" s="1"/>
  <c r="AE140" i="23" s="1" a="1"/>
  <c r="AE140" i="23" s="1"/>
  <c r="L95" i="23"/>
  <c r="M95" i="23" s="1" a="1"/>
  <c r="M95" i="23" s="1"/>
  <c r="F95" i="23" s="1"/>
  <c r="AF289" i="23"/>
  <c r="AP289" i="23" s="1"/>
  <c r="AG69" i="23"/>
  <c r="AQ69" i="23" s="1"/>
  <c r="AG279" i="23"/>
  <c r="AQ279" i="23" s="1"/>
  <c r="AF255" i="23"/>
  <c r="AP255" i="23" s="1"/>
  <c r="AG271" i="23"/>
  <c r="L115" i="23"/>
  <c r="M115" i="23" s="1" a="1"/>
  <c r="M115" i="23" s="1"/>
  <c r="F115" i="23" s="1"/>
  <c r="AG229" i="23"/>
  <c r="AG225" i="23"/>
  <c r="F267" i="23"/>
  <c r="M226" i="23" a="1"/>
  <c r="M226" i="23" s="1"/>
  <c r="F226" i="23" s="1"/>
  <c r="M112" i="23" a="1"/>
  <c r="M112" i="23" s="1"/>
  <c r="F112" i="23" s="1"/>
  <c r="M189" i="23" a="1"/>
  <c r="M189" i="23" s="1"/>
  <c r="F189" i="23" s="1"/>
  <c r="M149" i="23" a="1"/>
  <c r="M149" i="23" s="1"/>
  <c r="F149" i="23" s="1"/>
  <c r="M265" i="23" a="1"/>
  <c r="M265" i="23" s="1"/>
  <c r="AE265" i="23" s="1" a="1"/>
  <c r="AE265" i="23" s="1"/>
  <c r="F234" i="23"/>
  <c r="M188" i="23" a="1"/>
  <c r="M188" i="23" s="1"/>
  <c r="F188" i="23" s="1"/>
  <c r="M175" i="23" a="1"/>
  <c r="M175" i="23" s="1"/>
  <c r="F175" i="23" s="1"/>
  <c r="M129" i="23" a="1"/>
  <c r="M129" i="23" s="1"/>
  <c r="F129" i="23" s="1"/>
  <c r="M88" i="23" a="1"/>
  <c r="M88" i="23" s="1"/>
  <c r="F88" i="23" s="1"/>
  <c r="M148" i="23" a="1"/>
  <c r="M148" i="23" s="1"/>
  <c r="M127" i="23" a="1"/>
  <c r="M127" i="23" s="1"/>
  <c r="F127" i="23" s="1"/>
  <c r="M109" i="23" a="1"/>
  <c r="M109" i="23" s="1"/>
  <c r="M108" i="23" a="1"/>
  <c r="M108" i="23" s="1"/>
  <c r="F108" i="23" s="1"/>
  <c r="M107" i="23" a="1"/>
  <c r="M107" i="23" s="1"/>
  <c r="F107" i="23" s="1"/>
  <c r="M90" i="23" a="1"/>
  <c r="M90" i="23" s="1"/>
  <c r="M87" i="23" a="1"/>
  <c r="M87" i="23" s="1"/>
  <c r="F87" i="23" s="1"/>
  <c r="F278" i="23"/>
  <c r="F248" i="23"/>
  <c r="M242" i="23" a="1"/>
  <c r="M242" i="23" s="1"/>
  <c r="F242" i="23" s="1"/>
  <c r="M111" i="23" a="1"/>
  <c r="M111" i="23" s="1"/>
  <c r="F111" i="23" s="1"/>
  <c r="M79" i="23" a="1"/>
  <c r="M79" i="23" s="1"/>
  <c r="F79" i="23" s="1"/>
  <c r="F236" i="23"/>
  <c r="M54" i="23" a="1"/>
  <c r="M54" i="23" s="1"/>
  <c r="F54" i="23" s="1"/>
  <c r="M198" i="23" a="1"/>
  <c r="M198" i="23" s="1"/>
  <c r="F198" i="23" s="1"/>
  <c r="M77" i="23" a="1"/>
  <c r="M77" i="23" s="1"/>
  <c r="F77" i="23" s="1"/>
  <c r="F284" i="23"/>
  <c r="M277" i="23" a="1"/>
  <c r="M277" i="23" s="1"/>
  <c r="F277" i="23" s="1"/>
  <c r="M196" i="23" a="1"/>
  <c r="M196" i="23" s="1"/>
  <c r="F196" i="23" s="1"/>
  <c r="M186" i="23" a="1"/>
  <c r="M186" i="23" s="1"/>
  <c r="F186" i="23" s="1"/>
  <c r="M169" i="23" a="1"/>
  <c r="M169" i="23" s="1"/>
  <c r="F169" i="23" s="1"/>
  <c r="M72" i="23" a="1"/>
  <c r="M72" i="23" s="1"/>
  <c r="F72" i="23" s="1"/>
  <c r="M249" i="23" a="1"/>
  <c r="M249" i="23" s="1"/>
  <c r="F249" i="23" s="1"/>
  <c r="F233" i="23"/>
  <c r="M218" i="23" a="1"/>
  <c r="M218" i="23" s="1"/>
  <c r="F218" i="23" s="1"/>
  <c r="M225" i="23" a="1"/>
  <c r="M225" i="23" s="1"/>
  <c r="F225" i="23" s="1"/>
  <c r="M63" i="23" a="1"/>
  <c r="M63" i="23" s="1"/>
  <c r="F63" i="23" s="1"/>
  <c r="M167" i="23" a="1"/>
  <c r="M167" i="23" s="1"/>
  <c r="M268" i="23" a="1"/>
  <c r="M268" i="23" s="1"/>
  <c r="AE268" i="23" s="1" a="1"/>
  <c r="AE268" i="23" s="1"/>
  <c r="M266" i="23" a="1"/>
  <c r="M266" i="23" s="1"/>
  <c r="F266" i="23" s="1"/>
  <c r="M62" i="23" a="1"/>
  <c r="M62" i="23" s="1"/>
  <c r="F62" i="23" s="1"/>
  <c r="M166" i="23" a="1"/>
  <c r="M166" i="23" s="1"/>
  <c r="F166" i="23" s="1"/>
  <c r="M243" i="23" a="1"/>
  <c r="M243" i="23" s="1"/>
  <c r="F243" i="23" s="1"/>
  <c r="M69" i="23" a="1"/>
  <c r="M69" i="23" s="1"/>
  <c r="F69" i="23" s="1"/>
  <c r="M289" i="23" a="1"/>
  <c r="M289" i="23" s="1"/>
  <c r="F289" i="23" s="1"/>
  <c r="M178" i="23" a="1"/>
  <c r="M178" i="23" s="1"/>
  <c r="F178" i="23" s="1"/>
  <c r="M224" i="23" a="1"/>
  <c r="M224" i="23" s="1"/>
  <c r="F224" i="23" s="1"/>
  <c r="M257" i="23" a="1"/>
  <c r="M257" i="23" s="1"/>
  <c r="M246" i="23" a="1"/>
  <c r="M246" i="23" s="1"/>
  <c r="F246" i="23" s="1"/>
  <c r="M205" i="23" a="1"/>
  <c r="M205" i="23" s="1"/>
  <c r="AE205" i="23" s="1" a="1"/>
  <c r="AE205" i="23" s="1"/>
  <c r="M165" i="23" a="1"/>
  <c r="M165" i="23" s="1"/>
  <c r="F165" i="23" s="1"/>
  <c r="AF248" i="23"/>
  <c r="AF234" i="23"/>
  <c r="AF232" i="23"/>
  <c r="AF240" i="23"/>
  <c r="AP240" i="23" s="1"/>
  <c r="AF264" i="23"/>
  <c r="AF279" i="23"/>
  <c r="F269" i="23"/>
  <c r="AF287" i="23"/>
  <c r="AF231" i="23"/>
  <c r="F280" i="23"/>
  <c r="AG280" i="23"/>
  <c r="AF262" i="23"/>
  <c r="AF290" i="23"/>
  <c r="AP290" i="23" s="1"/>
  <c r="F287" i="23"/>
  <c r="V275" i="23"/>
  <c r="AE275" i="23" s="1" a="1"/>
  <c r="AE275" i="23" s="1"/>
  <c r="AF269" i="23"/>
  <c r="AF239" i="23"/>
  <c r="V249" i="23"/>
  <c r="U249" i="23"/>
  <c r="AF284" i="23"/>
  <c r="AF237" i="23"/>
  <c r="AF235" i="23"/>
  <c r="AG231" i="23"/>
  <c r="F231" i="23"/>
  <c r="AF244" i="23"/>
  <c r="AP244" i="23" s="1"/>
  <c r="AF276" i="23"/>
  <c r="AP276" i="23" s="1"/>
  <c r="F276" i="23"/>
  <c r="AF267" i="23"/>
  <c r="AP267" i="23" s="1"/>
  <c r="AF286" i="23"/>
  <c r="AF274" i="23"/>
  <c r="F282" i="23"/>
  <c r="AF266" i="23"/>
  <c r="AF229" i="23"/>
  <c r="AF241" i="23"/>
  <c r="AP241" i="23" s="1"/>
  <c r="F227" i="23"/>
  <c r="F281" i="23"/>
  <c r="AG281" i="23"/>
  <c r="F291" i="23"/>
  <c r="AG288" i="23"/>
  <c r="F288" i="23"/>
  <c r="F285" i="23"/>
  <c r="F279" i="23"/>
  <c r="F275" i="23"/>
  <c r="AF273" i="23"/>
  <c r="AF249" i="23"/>
  <c r="AF246" i="23"/>
  <c r="AP246" i="23" s="1"/>
  <c r="AF233" i="23"/>
  <c r="AF285" i="23"/>
  <c r="AF247" i="23"/>
  <c r="F230" i="23"/>
  <c r="AF283" i="23"/>
  <c r="AG282" i="23"/>
  <c r="AF280" i="23"/>
  <c r="AF258" i="23"/>
  <c r="AF254" i="23"/>
  <c r="AF243" i="23"/>
  <c r="AF278" i="23"/>
  <c r="AF271" i="23"/>
  <c r="AF265" i="23"/>
  <c r="AF250" i="23"/>
  <c r="U238" i="23"/>
  <c r="V238" i="23" s="1"/>
  <c r="AE238" i="23" s="1" a="1"/>
  <c r="AE238" i="23" s="1"/>
  <c r="AF270" i="23"/>
  <c r="AP270" i="23" s="1"/>
  <c r="F235" i="23"/>
  <c r="F240" i="23"/>
  <c r="AG240" i="23"/>
  <c r="AQ240" i="23" s="1"/>
  <c r="U230" i="23"/>
  <c r="V230" i="23" s="1"/>
  <c r="AE230" i="23" s="1" a="1"/>
  <c r="AE230" i="23" s="1"/>
  <c r="AF238" i="23"/>
  <c r="U291" i="23"/>
  <c r="V291" i="23"/>
  <c r="AE291" i="23" s="1" a="1"/>
  <c r="AE291" i="23" s="1"/>
  <c r="V289" i="23"/>
  <c r="AF275" i="23"/>
  <c r="AG263" i="23"/>
  <c r="F263" i="23"/>
  <c r="U282" i="23"/>
  <c r="V282" i="23"/>
  <c r="AF277" i="23"/>
  <c r="U254" i="23"/>
  <c r="V254" i="23"/>
  <c r="U258" i="23"/>
  <c r="V258" i="23"/>
  <c r="AF263" i="23"/>
  <c r="AP263" i="23" s="1"/>
  <c r="U259" i="23"/>
  <c r="V259" i="23"/>
  <c r="U277" i="23"/>
  <c r="V277" i="23" s="1"/>
  <c r="AF259" i="23"/>
  <c r="AF228" i="23"/>
  <c r="U253" i="23"/>
  <c r="V253" i="23"/>
  <c r="AE253" i="23" s="1" a="1"/>
  <c r="AE253" i="23" s="1"/>
  <c r="AG277" i="23"/>
  <c r="AG273" i="23"/>
  <c r="AF272" i="23"/>
  <c r="AF257" i="23"/>
  <c r="U247" i="23"/>
  <c r="V247" i="23"/>
  <c r="AE247" i="23" s="1" a="1"/>
  <c r="AE247" i="23" s="1"/>
  <c r="F241" i="23"/>
  <c r="F229" i="23"/>
  <c r="AF226" i="23"/>
  <c r="AG255" i="23"/>
  <c r="F238" i="23"/>
  <c r="AG265" i="23"/>
  <c r="F232" i="23"/>
  <c r="AF230" i="23"/>
  <c r="AF281" i="23"/>
  <c r="V269" i="23"/>
  <c r="AF253" i="23"/>
  <c r="F251" i="23"/>
  <c r="F286" i="23"/>
  <c r="AG275" i="23"/>
  <c r="AQ275" i="23" s="1"/>
  <c r="AF261" i="23"/>
  <c r="F260" i="23"/>
  <c r="AF256" i="23"/>
  <c r="AF227" i="23"/>
  <c r="AF288" i="23"/>
  <c r="U264" i="23"/>
  <c r="V264" i="23"/>
  <c r="AF252" i="23"/>
  <c r="F252" i="23"/>
  <c r="F247" i="23"/>
  <c r="U227" i="23"/>
  <c r="V227" i="23" s="1"/>
  <c r="AE227" i="23" s="1" a="1"/>
  <c r="AE227" i="23" s="1"/>
  <c r="F272" i="23"/>
  <c r="V145" i="23"/>
  <c r="AG212" i="23"/>
  <c r="U208" i="23"/>
  <c r="V182" i="23"/>
  <c r="AG197" i="23"/>
  <c r="U140" i="23"/>
  <c r="AG224" i="23"/>
  <c r="U132" i="23"/>
  <c r="U106" i="23"/>
  <c r="AG194" i="23"/>
  <c r="U191" i="23"/>
  <c r="U159" i="23"/>
  <c r="U75" i="23"/>
  <c r="U55" i="23"/>
  <c r="U205" i="23"/>
  <c r="AG190" i="23"/>
  <c r="V174" i="23"/>
  <c r="AG158" i="23"/>
  <c r="V219" i="23"/>
  <c r="V77" i="23"/>
  <c r="V210" i="23"/>
  <c r="AG204" i="23"/>
  <c r="U201" i="23"/>
  <c r="AG185" i="23"/>
  <c r="V139" i="23"/>
  <c r="U59" i="23"/>
  <c r="V160" i="23"/>
  <c r="U153" i="23"/>
  <c r="V94" i="23"/>
  <c r="AG79" i="23"/>
  <c r="V152" i="23"/>
  <c r="U56" i="23"/>
  <c r="AF186" i="23"/>
  <c r="U163" i="23"/>
  <c r="V163" i="23" s="1"/>
  <c r="AG68" i="23"/>
  <c r="AQ68" i="23" s="1"/>
  <c r="AF108" i="23"/>
  <c r="AP108" i="23" s="1"/>
  <c r="U216" i="23"/>
  <c r="V204" i="23"/>
  <c r="U170" i="23"/>
  <c r="U89" i="23"/>
  <c r="V89" i="23" s="1"/>
  <c r="V222" i="23"/>
  <c r="AE222" i="23" s="1" a="1"/>
  <c r="AE222" i="23" s="1"/>
  <c r="V196" i="23"/>
  <c r="U196" i="23"/>
  <c r="V131" i="23"/>
  <c r="U131" i="23"/>
  <c r="AG54" i="23"/>
  <c r="AG155" i="23"/>
  <c r="AG119" i="23"/>
  <c r="AQ119" i="23" s="1"/>
  <c r="U198" i="23"/>
  <c r="V198" i="23"/>
  <c r="U211" i="23"/>
  <c r="V211" i="23" s="1"/>
  <c r="U120" i="23"/>
  <c r="V120" i="23"/>
  <c r="U223" i="23"/>
  <c r="V223" i="23"/>
  <c r="V220" i="23"/>
  <c r="U220" i="23"/>
  <c r="U85" i="23"/>
  <c r="V85" i="23"/>
  <c r="V164" i="23"/>
  <c r="U164" i="23"/>
  <c r="V54" i="23"/>
  <c r="U168" i="23"/>
  <c r="U79" i="23"/>
  <c r="V79" i="23"/>
  <c r="U71" i="23"/>
  <c r="V71" i="23"/>
  <c r="U114" i="23"/>
  <c r="V114" i="23"/>
  <c r="AF218" i="23"/>
  <c r="AP218" i="23" s="1"/>
  <c r="U192" i="23"/>
  <c r="V192" i="23"/>
  <c r="AG82" i="23"/>
  <c r="AQ82" i="23" s="1"/>
  <c r="AG75" i="23"/>
  <c r="U104" i="23"/>
  <c r="V104" i="23"/>
  <c r="U93" i="23"/>
  <c r="V93" i="23"/>
  <c r="AG84" i="23"/>
  <c r="V213" i="23"/>
  <c r="U213" i="23"/>
  <c r="U184" i="23"/>
  <c r="V184" i="23"/>
  <c r="AG179" i="23"/>
  <c r="V122" i="23"/>
  <c r="U122" i="23"/>
  <c r="U178" i="23"/>
  <c r="V178" i="23" s="1"/>
  <c r="AG130" i="23"/>
  <c r="AQ130" i="23" s="1"/>
  <c r="AG220" i="23"/>
  <c r="AG161" i="23"/>
  <c r="AG156" i="23"/>
  <c r="U187" i="23"/>
  <c r="V187" i="23"/>
  <c r="AG147" i="23"/>
  <c r="AG132" i="23"/>
  <c r="AQ132" i="23" s="1"/>
  <c r="U97" i="23"/>
  <c r="V97" i="23"/>
  <c r="U157" i="23"/>
  <c r="V157" i="23" s="1"/>
  <c r="U166" i="23"/>
  <c r="V166" i="23" s="1"/>
  <c r="AG102" i="23"/>
  <c r="AG128" i="23"/>
  <c r="AG67" i="23"/>
  <c r="AQ67" i="23" s="1"/>
  <c r="AG72" i="23"/>
  <c r="M206" i="23" a="1"/>
  <c r="M206" i="23" s="1"/>
  <c r="F206" i="23" s="1"/>
  <c r="M171" i="23" a="1"/>
  <c r="M171" i="23" s="1"/>
  <c r="U142" i="23"/>
  <c r="V142" i="23"/>
  <c r="AF199" i="23"/>
  <c r="U83" i="23"/>
  <c r="V83" i="23"/>
  <c r="U181" i="23"/>
  <c r="V181" i="23" s="1"/>
  <c r="U63" i="23"/>
  <c r="V63" i="23"/>
  <c r="M123" i="23" a="1"/>
  <c r="M123" i="23" s="1"/>
  <c r="F123" i="23" s="1"/>
  <c r="AF78" i="23"/>
  <c r="M84" i="23" a="1"/>
  <c r="M84" i="23" s="1"/>
  <c r="F84" i="23" s="1"/>
  <c r="M221" i="23" a="1"/>
  <c r="M221" i="23" s="1"/>
  <c r="F221" i="23" s="1"/>
  <c r="AG150" i="23"/>
  <c r="AF68" i="23"/>
  <c r="AP68" i="23" s="1"/>
  <c r="M143" i="23" a="1"/>
  <c r="M143" i="23" s="1"/>
  <c r="AG221" i="23"/>
  <c r="V199" i="23"/>
  <c r="U188" i="23"/>
  <c r="V188" i="23" s="1"/>
  <c r="V108" i="23"/>
  <c r="AF61" i="23"/>
  <c r="AP61" i="23" s="1"/>
  <c r="M200" i="23" a="1"/>
  <c r="M200" i="23" s="1"/>
  <c r="F200" i="23" s="1"/>
  <c r="U127" i="23"/>
  <c r="V127" i="23" s="1"/>
  <c r="AG109" i="23"/>
  <c r="AQ109" i="23" s="1"/>
  <c r="U214" i="23"/>
  <c r="V214" i="23" s="1"/>
  <c r="AF121" i="23"/>
  <c r="M142" i="23" a="1"/>
  <c r="M142" i="23" s="1"/>
  <c r="F142" i="23" s="1"/>
  <c r="U128" i="23"/>
  <c r="V128" i="23" s="1"/>
  <c r="U175" i="23"/>
  <c r="V175" i="23" s="1"/>
  <c r="U134" i="23"/>
  <c r="V134" i="23"/>
  <c r="M125" i="23" a="1"/>
  <c r="M125" i="23" s="1"/>
  <c r="F125" i="23" s="1"/>
  <c r="V156" i="23"/>
  <c r="U87" i="23"/>
  <c r="V87" i="23"/>
  <c r="M220" i="23" a="1"/>
  <c r="M220" i="23" s="1"/>
  <c r="AF170" i="23"/>
  <c r="M202" i="23" a="1"/>
  <c r="M202" i="23" s="1"/>
  <c r="M179" i="23" a="1"/>
  <c r="M179" i="23" s="1"/>
  <c r="M113" i="23" a="1"/>
  <c r="M113" i="23" s="1"/>
  <c r="F113" i="23" s="1"/>
  <c r="V138" i="23"/>
  <c r="U200" i="23"/>
  <c r="V200" i="23"/>
  <c r="M105" i="23" a="1"/>
  <c r="M105" i="23" s="1"/>
  <c r="F105" i="23" s="1"/>
  <c r="U99" i="23"/>
  <c r="V99" i="23" s="1"/>
  <c r="V215" i="23"/>
  <c r="U194" i="23"/>
  <c r="V194" i="23"/>
  <c r="U169" i="23"/>
  <c r="V169" i="23" s="1"/>
  <c r="U115" i="23"/>
  <c r="V115" i="23" s="1"/>
  <c r="V67" i="23"/>
  <c r="M160" i="23" a="1"/>
  <c r="M160" i="23" s="1"/>
  <c r="F160" i="23" s="1"/>
  <c r="M151" i="23" a="1"/>
  <c r="M151" i="23" s="1"/>
  <c r="F151" i="23" s="1"/>
  <c r="AG215" i="23"/>
  <c r="M85" i="23" a="1"/>
  <c r="M85" i="23" s="1"/>
  <c r="M168" i="23" a="1"/>
  <c r="M168" i="23" s="1"/>
  <c r="AE168" i="23" s="1" a="1"/>
  <c r="AE168" i="23" s="1"/>
  <c r="M106" i="23" a="1"/>
  <c r="M106" i="23" s="1"/>
  <c r="AE106" i="23" s="1" a="1"/>
  <c r="AE106" i="23" s="1"/>
  <c r="U112" i="23"/>
  <c r="V112" i="23"/>
  <c r="V60" i="23"/>
  <c r="U60" i="23"/>
  <c r="U177" i="23"/>
  <c r="M139" i="23" a="1"/>
  <c r="M139" i="23" s="1"/>
  <c r="F139" i="23" s="1"/>
  <c r="M187" i="23" a="1"/>
  <c r="M187" i="23" s="1"/>
  <c r="M141" i="23" a="1"/>
  <c r="M141" i="23" s="1"/>
  <c r="F141" i="23" s="1"/>
  <c r="U176" i="23"/>
  <c r="AF215" i="23"/>
  <c r="AF195" i="23"/>
  <c r="AG78" i="23"/>
  <c r="M223" i="23" a="1"/>
  <c r="M223" i="23" s="1"/>
  <c r="F223" i="23" s="1"/>
  <c r="AF128" i="23"/>
  <c r="AF120" i="23"/>
  <c r="M110" i="23" a="1"/>
  <c r="M110" i="23" s="1"/>
  <c r="F110" i="23" s="1"/>
  <c r="AG89" i="23"/>
  <c r="AG70" i="23"/>
  <c r="AQ70" i="23" s="1"/>
  <c r="V224" i="23"/>
  <c r="AG66" i="23"/>
  <c r="AG219" i="23"/>
  <c r="AG207" i="23"/>
  <c r="AG80" i="23"/>
  <c r="AQ80" i="23" s="1"/>
  <c r="AF179" i="23"/>
  <c r="AG222" i="23"/>
  <c r="AG173" i="23"/>
  <c r="M126" i="23" a="1"/>
  <c r="M126" i="23" s="1"/>
  <c r="F126" i="23" s="1"/>
  <c r="AG186" i="23"/>
  <c r="AG183" i="23"/>
  <c r="AG172" i="23"/>
  <c r="AG126" i="23"/>
  <c r="AG88" i="23"/>
  <c r="M114" i="23" a="1"/>
  <c r="M114" i="23" s="1"/>
  <c r="F114" i="23" s="1"/>
  <c r="M92" i="23" a="1"/>
  <c r="M92" i="23" s="1"/>
  <c r="F92" i="23" s="1"/>
  <c r="M146" i="23" a="1"/>
  <c r="M146" i="23" s="1"/>
  <c r="F146" i="23" s="1"/>
  <c r="M86" i="23" a="1"/>
  <c r="M86" i="23" s="1"/>
  <c r="F86" i="23" s="1"/>
  <c r="M211" i="23" a="1"/>
  <c r="M211" i="23" s="1"/>
  <c r="M208" i="23" a="1"/>
  <c r="M208" i="23" s="1"/>
  <c r="F208" i="23" s="1"/>
  <c r="M70" i="23" a="1"/>
  <c r="M70" i="23" s="1"/>
  <c r="F70" i="23" s="1"/>
  <c r="M207" i="23" a="1"/>
  <c r="M207" i="23" s="1"/>
  <c r="F207" i="23" s="1"/>
  <c r="M155" i="23" a="1"/>
  <c r="M155" i="23" s="1"/>
  <c r="M136" i="23" a="1"/>
  <c r="M136" i="23" s="1"/>
  <c r="F136" i="23" s="1"/>
  <c r="M55" i="23" a="1"/>
  <c r="M55" i="23" s="1"/>
  <c r="F55" i="23" s="1"/>
  <c r="M73" i="23" a="1"/>
  <c r="M73" i="23" s="1"/>
  <c r="F73" i="23" s="1"/>
  <c r="M135" i="23" a="1"/>
  <c r="M135" i="23" s="1"/>
  <c r="F135" i="23" s="1"/>
  <c r="M131" i="23" a="1"/>
  <c r="M131" i="23" s="1"/>
  <c r="M93" i="23" a="1"/>
  <c r="M93" i="23" s="1"/>
  <c r="M67" i="23" a="1"/>
  <c r="M67" i="23" s="1"/>
  <c r="F67" i="23" s="1"/>
  <c r="M80" i="23" a="1"/>
  <c r="M80" i="23" s="1"/>
  <c r="F80" i="23" s="1"/>
  <c r="M154" i="23" a="1"/>
  <c r="M154" i="23" s="1"/>
  <c r="F154" i="23" s="1"/>
  <c r="M215" i="23" a="1"/>
  <c r="M215" i="23" s="1"/>
  <c r="M60" i="23" a="1"/>
  <c r="M60" i="23" s="1"/>
  <c r="F60" i="23" s="1"/>
  <c r="M197" i="23" a="1"/>
  <c r="M197" i="23" s="1"/>
  <c r="F197" i="23" s="1"/>
  <c r="M177" i="23" a="1"/>
  <c r="M177" i="23" s="1"/>
  <c r="F177" i="23" s="1"/>
  <c r="M117" i="23" a="1"/>
  <c r="M117" i="23" s="1"/>
  <c r="F117" i="23" s="1"/>
  <c r="M76" i="23" a="1"/>
  <c r="M76" i="23" s="1"/>
  <c r="M120" i="23" a="1"/>
  <c r="M120" i="23" s="1"/>
  <c r="F120" i="23" s="1"/>
  <c r="M100" i="23" a="1"/>
  <c r="M100" i="23" s="1"/>
  <c r="F100" i="23" s="1"/>
  <c r="M137" i="23" a="1"/>
  <c r="M137" i="23" s="1"/>
  <c r="M59" i="23" a="1"/>
  <c r="M59" i="23" s="1"/>
  <c r="F59" i="23" s="1"/>
  <c r="M132" i="23" a="1"/>
  <c r="M132" i="23" s="1"/>
  <c r="M116" i="23" a="1"/>
  <c r="M116" i="23" s="1"/>
  <c r="M61" i="23" a="1"/>
  <c r="M61" i="23" s="1"/>
  <c r="F61" i="23" s="1"/>
  <c r="M157" i="23" a="1"/>
  <c r="M157" i="23" s="1"/>
  <c r="F157" i="23" s="1"/>
  <c r="M134" i="23" a="1"/>
  <c r="M134" i="23" s="1"/>
  <c r="F134" i="23" s="1"/>
  <c r="M122" i="23" a="1"/>
  <c r="M122" i="23" s="1"/>
  <c r="M217" i="23" a="1"/>
  <c r="M217" i="23" s="1"/>
  <c r="F217" i="23" s="1"/>
  <c r="M176" i="23" a="1"/>
  <c r="M176" i="23" s="1"/>
  <c r="F176" i="23" s="1"/>
  <c r="M83" i="23" a="1"/>
  <c r="M83" i="23" s="1"/>
  <c r="M212" i="23" a="1"/>
  <c r="M212" i="23" s="1"/>
  <c r="AE212" i="23" s="1" a="1"/>
  <c r="AE212" i="23" s="1"/>
  <c r="M138" i="23" a="1"/>
  <c r="M138" i="23" s="1"/>
  <c r="F138" i="23" s="1"/>
  <c r="M118" i="23" a="1"/>
  <c r="M118" i="23" s="1"/>
  <c r="F118" i="23" s="1"/>
  <c r="M82" i="23" a="1"/>
  <c r="M82" i="23" s="1"/>
  <c r="F82" i="23" s="1"/>
  <c r="M145" i="23" a="1"/>
  <c r="M145" i="23" s="1"/>
  <c r="F145" i="23" s="1"/>
  <c r="M99" i="23" a="1"/>
  <c r="M99" i="23" s="1"/>
  <c r="F99" i="23" s="1"/>
  <c r="M91" i="23" a="1"/>
  <c r="M91" i="23" s="1"/>
  <c r="F91" i="23" s="1"/>
  <c r="M75" i="23" a="1"/>
  <c r="M75" i="23" s="1"/>
  <c r="AE75" i="23" s="1" a="1"/>
  <c r="AE75" i="23" s="1"/>
  <c r="M209" i="23" a="1"/>
  <c r="M209" i="23" s="1"/>
  <c r="M150" i="23" a="1"/>
  <c r="M150" i="23" s="1"/>
  <c r="M98" i="23" a="1"/>
  <c r="M98" i="23" s="1"/>
  <c r="M78" i="23" a="1"/>
  <c r="M78" i="23" s="1"/>
  <c r="M71" i="23" a="1"/>
  <c r="M71" i="23" s="1"/>
  <c r="M204" i="23" a="1"/>
  <c r="M204" i="23" s="1"/>
  <c r="F204" i="23" s="1"/>
  <c r="M162" i="23" a="1"/>
  <c r="M162" i="23" s="1"/>
  <c r="F162" i="23" s="1"/>
  <c r="M147" i="23" a="1"/>
  <c r="M147" i="23" s="1"/>
  <c r="F147" i="23" s="1"/>
  <c r="M68" i="23" a="1"/>
  <c r="M68" i="23" s="1"/>
  <c r="F68" i="23" s="1"/>
  <c r="M66" i="23" a="1"/>
  <c r="M66" i="23" s="1"/>
  <c r="M128" i="23" a="1"/>
  <c r="M128" i="23" s="1"/>
  <c r="M89" i="23" a="1"/>
  <c r="M89" i="23" s="1"/>
  <c r="F89" i="23" s="1"/>
  <c r="M216" i="23" a="1"/>
  <c r="M216" i="23" s="1"/>
  <c r="AE216" i="23" s="1" a="1"/>
  <c r="AE216" i="23" s="1"/>
  <c r="M94" i="23" a="1"/>
  <c r="M94" i="23" s="1"/>
  <c r="F94" i="23" s="1"/>
  <c r="M81" i="23" a="1"/>
  <c r="M81" i="23" s="1"/>
  <c r="F81" i="23" s="1"/>
  <c r="M74" i="23" a="1"/>
  <c r="M74" i="23" s="1"/>
  <c r="F74" i="23" s="1"/>
  <c r="U64" i="23"/>
  <c r="V64" i="23"/>
  <c r="AG58" i="23"/>
  <c r="AF205" i="23"/>
  <c r="U180" i="23"/>
  <c r="V180" i="23"/>
  <c r="U62" i="23"/>
  <c r="V62" i="23"/>
  <c r="AF222" i="23"/>
  <c r="U113" i="23"/>
  <c r="V113" i="23" s="1"/>
  <c r="U193" i="23"/>
  <c r="V193" i="23" s="1"/>
  <c r="AF207" i="23"/>
  <c r="AP207" i="23" s="1"/>
  <c r="U110" i="23"/>
  <c r="V110" i="23" s="1"/>
  <c r="U80" i="23"/>
  <c r="V80" i="23"/>
  <c r="U150" i="23"/>
  <c r="V150" i="23"/>
  <c r="AF58" i="23"/>
  <c r="AP58" i="23" s="1"/>
  <c r="V147" i="23"/>
  <c r="U147" i="23"/>
  <c r="AF189" i="23"/>
  <c r="AF219" i="23"/>
  <c r="AP219" i="23" s="1"/>
  <c r="AF161" i="23"/>
  <c r="U125" i="23"/>
  <c r="V125" i="23" s="1"/>
  <c r="U165" i="23"/>
  <c r="V165" i="23"/>
  <c r="AE165" i="23" s="1" a="1"/>
  <c r="AE165" i="23" s="1"/>
  <c r="U135" i="23"/>
  <c r="V135" i="23"/>
  <c r="U183" i="23"/>
  <c r="V183" i="23" s="1"/>
  <c r="AF119" i="23"/>
  <c r="AP119" i="23" s="1"/>
  <c r="U68" i="23"/>
  <c r="V68" i="23"/>
  <c r="U149" i="23"/>
  <c r="V149" i="23"/>
  <c r="U133" i="23"/>
  <c r="V133" i="23"/>
  <c r="U146" i="23"/>
  <c r="V146" i="23" s="1"/>
  <c r="U207" i="23"/>
  <c r="V207" i="23"/>
  <c r="AF131" i="23"/>
  <c r="AF125" i="23"/>
  <c r="AF105" i="23"/>
  <c r="AP105" i="23" s="1"/>
  <c r="AF89" i="23"/>
  <c r="U58" i="23"/>
  <c r="V58" i="23"/>
  <c r="AF194" i="23"/>
  <c r="U119" i="23"/>
  <c r="V119" i="23"/>
  <c r="V109" i="23"/>
  <c r="AG182" i="23"/>
  <c r="AQ182" i="23" s="1"/>
  <c r="AF164" i="23"/>
  <c r="U116" i="23"/>
  <c r="U107" i="23"/>
  <c r="V107" i="23"/>
  <c r="U96" i="23"/>
  <c r="V96" i="23"/>
  <c r="AF203" i="23"/>
  <c r="AF106" i="23"/>
  <c r="AF80" i="23"/>
  <c r="AP80" i="23" s="1"/>
  <c r="AF65" i="23"/>
  <c r="AF173" i="23"/>
  <c r="AF130" i="23"/>
  <c r="AP130" i="23" s="1"/>
  <c r="U121" i="23"/>
  <c r="V121" i="23"/>
  <c r="U98" i="23"/>
  <c r="V98" i="23"/>
  <c r="AF81" i="23"/>
  <c r="AG165" i="23"/>
  <c r="U155" i="23"/>
  <c r="V155" i="23"/>
  <c r="U90" i="23"/>
  <c r="V90" i="23" s="1"/>
  <c r="AF82" i="23"/>
  <c r="V76" i="23"/>
  <c r="U76" i="23"/>
  <c r="V203" i="23"/>
  <c r="U203" i="23"/>
  <c r="U197" i="23"/>
  <c r="V197" i="23" s="1"/>
  <c r="AF190" i="23"/>
  <c r="AP190" i="23" s="1"/>
  <c r="U74" i="23"/>
  <c r="V74" i="23"/>
  <c r="AF76" i="23"/>
  <c r="AF95" i="23"/>
  <c r="AF59" i="23"/>
  <c r="U190" i="23"/>
  <c r="V190" i="23"/>
  <c r="AG213" i="23"/>
  <c r="AG196" i="23"/>
  <c r="U173" i="23"/>
  <c r="V173" i="23" s="1"/>
  <c r="AF172" i="23"/>
  <c r="V158" i="23"/>
  <c r="U158" i="23"/>
  <c r="AF122" i="23"/>
  <c r="AF98" i="23"/>
  <c r="U66" i="23"/>
  <c r="V66" i="23"/>
  <c r="V206" i="23"/>
  <c r="U206" i="23"/>
  <c r="AG77" i="23"/>
  <c r="AF126" i="23"/>
  <c r="AF62" i="23"/>
  <c r="AF182" i="23"/>
  <c r="AF211" i="23"/>
  <c r="AF92" i="23"/>
  <c r="AF138" i="23"/>
  <c r="AF75" i="23"/>
  <c r="AP75" i="23" s="1"/>
  <c r="V171" i="23"/>
  <c r="AF169" i="23"/>
  <c r="AF57" i="23"/>
  <c r="AF109" i="23"/>
  <c r="AP109" i="23" s="1"/>
  <c r="AF187" i="23"/>
  <c r="AF175" i="23"/>
  <c r="AG90" i="23"/>
  <c r="V102" i="23"/>
  <c r="U102" i="23"/>
  <c r="AG83" i="23"/>
  <c r="AF223" i="23"/>
  <c r="AF224" i="23"/>
  <c r="AG180" i="23"/>
  <c r="AG116" i="23"/>
  <c r="AF67" i="23"/>
  <c r="AP67" i="23" s="1"/>
  <c r="U185" i="23"/>
  <c r="V185" i="23" s="1"/>
  <c r="AF116" i="23"/>
  <c r="AF83" i="23"/>
  <c r="AP83" i="23" s="1"/>
  <c r="AF176" i="23"/>
  <c r="AF178" i="23"/>
  <c r="AP178" i="23" s="1"/>
  <c r="AF149" i="23"/>
  <c r="AP149" i="23" s="1"/>
  <c r="AF217" i="23"/>
  <c r="AF208" i="23"/>
  <c r="AP208" i="23" s="1"/>
  <c r="AF193" i="23"/>
  <c r="U189" i="23"/>
  <c r="V189" i="23" s="1"/>
  <c r="AF180" i="23"/>
  <c r="AP180" i="23" s="1"/>
  <c r="AF174" i="23"/>
  <c r="AP174" i="23" s="1"/>
  <c r="AF104" i="23"/>
  <c r="AF87" i="23"/>
  <c r="AF220" i="23"/>
  <c r="AF191" i="23"/>
  <c r="AF158" i="23"/>
  <c r="AF140" i="23"/>
  <c r="AF133" i="23"/>
  <c r="U100" i="23"/>
  <c r="V100" i="23"/>
  <c r="AF84" i="23"/>
  <c r="AF202" i="23"/>
  <c r="AP202" i="23" s="1"/>
  <c r="AF144" i="23"/>
  <c r="AG135" i="23"/>
  <c r="AF153" i="23"/>
  <c r="AP153" i="23" s="1"/>
  <c r="AG143" i="23"/>
  <c r="AF198" i="23"/>
  <c r="AF183" i="23"/>
  <c r="AF204" i="23"/>
  <c r="AF185" i="23"/>
  <c r="AF168" i="23"/>
  <c r="AF112" i="23"/>
  <c r="U161" i="23"/>
  <c r="V161" i="23"/>
  <c r="AF157" i="23"/>
  <c r="AF85" i="23"/>
  <c r="AF166" i="23"/>
  <c r="U126" i="23"/>
  <c r="V126" i="23" s="1"/>
  <c r="AF73" i="23"/>
  <c r="AF171" i="23"/>
  <c r="AF145" i="23"/>
  <c r="AF134" i="23"/>
  <c r="AF210" i="23"/>
  <c r="V195" i="23"/>
  <c r="AG151" i="23"/>
  <c r="AG136" i="23"/>
  <c r="AQ136" i="23" s="1"/>
  <c r="AF102" i="23"/>
  <c r="AG86" i="23"/>
  <c r="AF209" i="23"/>
  <c r="AF206" i="23"/>
  <c r="AF163" i="23"/>
  <c r="AF101" i="23"/>
  <c r="F222" i="23"/>
  <c r="AF181" i="23"/>
  <c r="AF156" i="23"/>
  <c r="AF221" i="23"/>
  <c r="V209" i="23"/>
  <c r="AG139" i="23"/>
  <c r="AF212" i="23"/>
  <c r="AF177" i="23"/>
  <c r="U129" i="23"/>
  <c r="V129" i="23" s="1"/>
  <c r="V218" i="23"/>
  <c r="U218" i="23"/>
  <c r="U148" i="23"/>
  <c r="V148" i="23"/>
  <c r="AF143" i="23"/>
  <c r="AP143" i="23" s="1"/>
  <c r="AG115" i="23"/>
  <c r="AF115" i="23"/>
  <c r="AF184" i="23"/>
  <c r="AF188" i="23"/>
  <c r="AP188" i="23" s="1"/>
  <c r="AF197" i="23"/>
  <c r="AP197" i="23" s="1"/>
  <c r="AF162" i="23"/>
  <c r="AP162" i="23" s="1"/>
  <c r="AF132" i="23"/>
  <c r="AP132" i="23" s="1"/>
  <c r="AF103" i="23"/>
  <c r="AG98" i="23"/>
  <c r="AF117" i="23"/>
  <c r="AP117" i="23" s="1"/>
  <c r="AF113" i="23"/>
  <c r="V217" i="23"/>
  <c r="AF147" i="23"/>
  <c r="V92" i="23"/>
  <c r="U92" i="23"/>
  <c r="AF148" i="23"/>
  <c r="AF97" i="23"/>
  <c r="AP97" i="23" s="1"/>
  <c r="AF86" i="23"/>
  <c r="U84" i="23"/>
  <c r="V84" i="23"/>
  <c r="AF110" i="23"/>
  <c r="AP110" i="23" s="1"/>
  <c r="AF107" i="23"/>
  <c r="AF196" i="23"/>
  <c r="U141" i="23"/>
  <c r="V141" i="23" s="1"/>
  <c r="U117" i="23"/>
  <c r="V117" i="23"/>
  <c r="AF118" i="23"/>
  <c r="AP118" i="23" s="1"/>
  <c r="AF129" i="23"/>
  <c r="AF99" i="23"/>
  <c r="V81" i="23"/>
  <c r="U81" i="23"/>
  <c r="AG163" i="23"/>
  <c r="AQ163" i="23" s="1"/>
  <c r="AF159" i="23"/>
  <c r="AF127" i="23"/>
  <c r="AF123" i="23"/>
  <c r="AF114" i="23"/>
  <c r="AF192" i="23"/>
  <c r="AP192" i="23" s="1"/>
  <c r="U111" i="23"/>
  <c r="V111" i="23"/>
  <c r="AF167" i="23"/>
  <c r="AP167" i="23" s="1"/>
  <c r="AF155" i="23"/>
  <c r="AP155" i="23" s="1"/>
  <c r="AF142" i="23"/>
  <c r="AF72" i="23"/>
  <c r="AF216" i="23"/>
  <c r="AP216" i="23" s="1"/>
  <c r="AF214" i="23"/>
  <c r="AP214" i="23" s="1"/>
  <c r="AF213" i="23"/>
  <c r="AF151" i="23"/>
  <c r="AF146" i="23"/>
  <c r="AF79" i="23"/>
  <c r="AF141" i="23"/>
  <c r="AF135" i="23"/>
  <c r="AP135" i="23" s="1"/>
  <c r="AG81" i="23"/>
  <c r="AQ81" i="23" s="1"/>
  <c r="AF200" i="23"/>
  <c r="AP200" i="23" s="1"/>
  <c r="AF137" i="23"/>
  <c r="V123" i="23"/>
  <c r="AF70" i="23"/>
  <c r="U144" i="23"/>
  <c r="V144" i="23"/>
  <c r="AG114" i="23"/>
  <c r="AF77" i="23"/>
  <c r="AF154" i="23"/>
  <c r="AP154" i="23" s="1"/>
  <c r="U151" i="23"/>
  <c r="V151" i="23" s="1"/>
  <c r="U137" i="23"/>
  <c r="V137" i="23" s="1"/>
  <c r="AF88" i="23"/>
  <c r="AF71" i="23"/>
  <c r="U70" i="23"/>
  <c r="V70" i="23"/>
  <c r="U186" i="23"/>
  <c r="V186" i="23" s="1"/>
  <c r="U69" i="23"/>
  <c r="V69" i="23"/>
  <c r="AF100" i="23"/>
  <c r="AP100" i="23" s="1"/>
  <c r="AF93" i="23"/>
  <c r="AF124" i="23"/>
  <c r="AF152" i="23"/>
  <c r="AF96" i="23"/>
  <c r="AG120" i="23"/>
  <c r="AF111" i="23"/>
  <c r="AG103" i="23"/>
  <c r="U95" i="23"/>
  <c r="V95" i="23" s="1"/>
  <c r="AF91" i="23"/>
  <c r="AF90" i="23"/>
  <c r="AF139" i="23"/>
  <c r="AF201" i="23"/>
  <c r="AP201" i="23" s="1"/>
  <c r="AF165" i="23"/>
  <c r="AF150" i="23"/>
  <c r="AP150" i="23" s="1"/>
  <c r="AF69" i="23"/>
  <c r="AP69" i="23" s="1"/>
  <c r="AF160" i="23"/>
  <c r="U78" i="23"/>
  <c r="V78" i="23"/>
  <c r="AF136" i="23"/>
  <c r="AP136" i="23" s="1"/>
  <c r="U86" i="23"/>
  <c r="V86" i="23"/>
  <c r="U101" i="23"/>
  <c r="V101" i="23"/>
  <c r="V88" i="23"/>
  <c r="AF94" i="23"/>
  <c r="AF74" i="23"/>
  <c r="U61" i="23"/>
  <c r="V61" i="23"/>
  <c r="U57" i="23"/>
  <c r="V57" i="23"/>
  <c r="AF60" i="23"/>
  <c r="AP60" i="23" s="1"/>
  <c r="AF54" i="23"/>
  <c r="AF64" i="23"/>
  <c r="AP64" i="23" s="1"/>
  <c r="AF66" i="23"/>
  <c r="AF56" i="23"/>
  <c r="U65" i="23"/>
  <c r="V65" i="23"/>
  <c r="AF63" i="23"/>
  <c r="AF55" i="23"/>
  <c r="I50" i="23"/>
  <c r="J50" i="23" s="1"/>
  <c r="I51" i="23"/>
  <c r="J51" i="23" s="1"/>
  <c r="I52" i="23"/>
  <c r="J52" i="23" s="1"/>
  <c r="I53" i="23"/>
  <c r="J53" i="23" s="1"/>
  <c r="I42" i="23"/>
  <c r="J42" i="23" s="1"/>
  <c r="I43" i="23"/>
  <c r="J43" i="23" s="1"/>
  <c r="I44" i="23"/>
  <c r="J44" i="23" s="1"/>
  <c r="I45" i="23"/>
  <c r="J45" i="23" s="1"/>
  <c r="I46" i="23"/>
  <c r="J46" i="23" s="1"/>
  <c r="I47" i="23"/>
  <c r="J47" i="23" s="1"/>
  <c r="I48" i="23"/>
  <c r="J48" i="23" s="1"/>
  <c r="I49" i="23"/>
  <c r="J49" i="23" s="1"/>
  <c r="I33" i="23"/>
  <c r="J33" i="23" s="1"/>
  <c r="I34" i="23"/>
  <c r="J34" i="23" s="1"/>
  <c r="I35" i="23"/>
  <c r="J35" i="23" s="1"/>
  <c r="I36" i="23"/>
  <c r="J36" i="23" s="1"/>
  <c r="I37" i="23"/>
  <c r="J37" i="23" s="1"/>
  <c r="I38" i="23"/>
  <c r="J38" i="23" s="1"/>
  <c r="I39" i="23"/>
  <c r="J39" i="23" s="1"/>
  <c r="I40" i="23"/>
  <c r="J40" i="23" s="1"/>
  <c r="I41" i="23"/>
  <c r="J41" i="23" s="1"/>
  <c r="I27" i="23"/>
  <c r="J27" i="23" s="1"/>
  <c r="I28" i="23"/>
  <c r="J28" i="23" s="1"/>
  <c r="I29" i="23"/>
  <c r="J29" i="23" s="1"/>
  <c r="I30" i="23"/>
  <c r="J30" i="23" s="1"/>
  <c r="I31" i="23"/>
  <c r="J31" i="23" s="1"/>
  <c r="I32" i="23"/>
  <c r="J32" i="23" s="1"/>
  <c r="I22" i="23"/>
  <c r="J22" i="23" s="1"/>
  <c r="I23" i="23"/>
  <c r="J23" i="23" s="1"/>
  <c r="I24" i="23"/>
  <c r="J24" i="23" s="1"/>
  <c r="I25" i="23"/>
  <c r="J25" i="23" s="1"/>
  <c r="I26" i="23"/>
  <c r="J26" i="23" s="1"/>
  <c r="I17" i="23"/>
  <c r="J17" i="23" s="1"/>
  <c r="I18" i="23"/>
  <c r="J18" i="23" s="1"/>
  <c r="I19" i="23"/>
  <c r="J19" i="23" s="1"/>
  <c r="I20" i="23"/>
  <c r="J20" i="23" s="1"/>
  <c r="I21" i="23"/>
  <c r="J21" i="23" s="1"/>
  <c r="I9" i="23"/>
  <c r="J9" i="23" s="1"/>
  <c r="I10" i="23"/>
  <c r="J10" i="23" s="1"/>
  <c r="I11" i="23"/>
  <c r="J11" i="23" s="1"/>
  <c r="I12" i="23"/>
  <c r="J12" i="23" s="1"/>
  <c r="I13" i="23"/>
  <c r="J13" i="23" s="1"/>
  <c r="I14" i="23"/>
  <c r="J14" i="23" s="1"/>
  <c r="I15" i="23"/>
  <c r="J15" i="23" s="1"/>
  <c r="I16" i="23"/>
  <c r="J16" i="23" s="1"/>
  <c r="I5" i="23"/>
  <c r="J5" i="23" s="1"/>
  <c r="I6" i="23"/>
  <c r="J6" i="23" s="1"/>
  <c r="I7" i="23"/>
  <c r="J7" i="23" s="1"/>
  <c r="I8" i="23"/>
  <c r="J8" i="23" s="1"/>
  <c r="I4" i="23"/>
  <c r="J4" i="23" s="1"/>
  <c r="I3" i="23"/>
  <c r="J3" i="23" s="1"/>
  <c r="Z46" i="23"/>
  <c r="Z48" i="23"/>
  <c r="Z49" i="23"/>
  <c r="Z50" i="23"/>
  <c r="Z51" i="23"/>
  <c r="Z37" i="23"/>
  <c r="Z38" i="23"/>
  <c r="Z39" i="23"/>
  <c r="Z40" i="23"/>
  <c r="Z31" i="23"/>
  <c r="Z32" i="23"/>
  <c r="Z20" i="23"/>
  <c r="Z21" i="23"/>
  <c r="Z5" i="23"/>
  <c r="Z6" i="23"/>
  <c r="Z11" i="23"/>
  <c r="Z12" i="23"/>
  <c r="Z13" i="23"/>
  <c r="Z14" i="23"/>
  <c r="Z15" i="23"/>
  <c r="AQ181" i="23" l="1"/>
  <c r="AQ128" i="23"/>
  <c r="AP134" i="23"/>
  <c r="AP89" i="23"/>
  <c r="AP182" i="23"/>
  <c r="AQ235" i="23"/>
  <c r="AP148" i="23"/>
  <c r="AP92" i="23"/>
  <c r="AP96" i="23"/>
  <c r="AQ201" i="23"/>
  <c r="AP73" i="23"/>
  <c r="AP186" i="23"/>
  <c r="AP229" i="23"/>
  <c r="AP249" i="23"/>
  <c r="AQ215" i="23"/>
  <c r="AP94" i="23"/>
  <c r="AP278" i="23"/>
  <c r="AP252" i="23"/>
  <c r="AP124" i="23"/>
  <c r="AP227" i="23"/>
  <c r="AP257" i="23"/>
  <c r="AP74" i="23"/>
  <c r="AP176" i="23"/>
  <c r="AP62" i="23"/>
  <c r="AQ249" i="23"/>
  <c r="AP138" i="23"/>
  <c r="AP239" i="23"/>
  <c r="AP224" i="23"/>
  <c r="AP203" i="23"/>
  <c r="AP79" i="23"/>
  <c r="AP156" i="23"/>
  <c r="AP157" i="23"/>
  <c r="AQ276" i="23"/>
  <c r="AQ238" i="23"/>
  <c r="AP181" i="23"/>
  <c r="AP225" i="23"/>
  <c r="AQ195" i="23"/>
  <c r="AP152" i="23"/>
  <c r="AP140" i="23"/>
  <c r="AQ55" i="23"/>
  <c r="AP261" i="23"/>
  <c r="AP247" i="23"/>
  <c r="AP127" i="23"/>
  <c r="AQ267" i="23"/>
  <c r="AP251" i="23"/>
  <c r="AP98" i="23"/>
  <c r="AQ224" i="23"/>
  <c r="AP238" i="23"/>
  <c r="AP233" i="23"/>
  <c r="AQ225" i="23"/>
  <c r="AP55" i="23"/>
  <c r="AQ229" i="23"/>
  <c r="AQ230" i="23"/>
  <c r="AQ73" i="23"/>
  <c r="AQ261" i="23"/>
  <c r="AP165" i="23"/>
  <c r="AP264" i="23"/>
  <c r="AQ271" i="23"/>
  <c r="AQ86" i="23"/>
  <c r="AP183" i="23"/>
  <c r="AP281" i="23"/>
  <c r="AP273" i="23"/>
  <c r="AQ232" i="23"/>
  <c r="AP283" i="23"/>
  <c r="AP63" i="23"/>
  <c r="AQ186" i="23"/>
  <c r="AQ121" i="23"/>
  <c r="AP90" i="23"/>
  <c r="AP198" i="23"/>
  <c r="AP57" i="23"/>
  <c r="AQ165" i="23"/>
  <c r="AQ212" i="23"/>
  <c r="AP230" i="23"/>
  <c r="AQ231" i="23"/>
  <c r="AP121" i="23"/>
  <c r="AP199" i="23"/>
  <c r="AP91" i="23"/>
  <c r="AP217" i="23"/>
  <c r="AP81" i="23"/>
  <c r="AQ66" i="23"/>
  <c r="AP170" i="23"/>
  <c r="AP234" i="23"/>
  <c r="AQ91" i="23"/>
  <c r="AQ247" i="23"/>
  <c r="AQ159" i="23"/>
  <c r="AP196" i="23"/>
  <c r="AE171" i="23" a="1"/>
  <c r="AE171" i="23" s="1"/>
  <c r="AP194" i="23"/>
  <c r="AP248" i="23"/>
  <c r="AP158" i="23"/>
  <c r="AP187" i="23"/>
  <c r="AQ103" i="23"/>
  <c r="AP86" i="23"/>
  <c r="AP284" i="23"/>
  <c r="AP76" i="23"/>
  <c r="AP277" i="23"/>
  <c r="AQ141" i="23"/>
  <c r="AQ76" i="23"/>
  <c r="AQ84" i="23"/>
  <c r="AP237" i="23"/>
  <c r="AP243" i="23"/>
  <c r="AP95" i="23"/>
  <c r="AP131" i="23"/>
  <c r="AQ139" i="23"/>
  <c r="AP133" i="23"/>
  <c r="AQ116" i="23"/>
  <c r="AP126" i="23"/>
  <c r="AQ59" i="23"/>
  <c r="AP137" i="23"/>
  <c r="AP171" i="23"/>
  <c r="AP189" i="23"/>
  <c r="AP147" i="23"/>
  <c r="AP212" i="23"/>
  <c r="AQ78" i="23"/>
  <c r="AP269" i="23"/>
  <c r="AQ250" i="23"/>
  <c r="AQ237" i="23"/>
  <c r="AP166" i="23"/>
  <c r="AQ126" i="23"/>
  <c r="AP258" i="23"/>
  <c r="AQ263" i="23"/>
  <c r="AP280" i="23"/>
  <c r="AP268" i="23"/>
  <c r="AP161" i="23"/>
  <c r="AQ161" i="23"/>
  <c r="AQ146" i="23"/>
  <c r="AP120" i="23"/>
  <c r="AQ175" i="23"/>
  <c r="AP114" i="23"/>
  <c r="AP123" i="23"/>
  <c r="AP116" i="23"/>
  <c r="AP99" i="23"/>
  <c r="AP191" i="23"/>
  <c r="AP250" i="23"/>
  <c r="AP129" i="23"/>
  <c r="AP112" i="23"/>
  <c r="AP104" i="23"/>
  <c r="AP274" i="23"/>
  <c r="AQ193" i="23"/>
  <c r="AQ104" i="23"/>
  <c r="AP66" i="23"/>
  <c r="AP82" i="23"/>
  <c r="AP231" i="23"/>
  <c r="AP271" i="23"/>
  <c r="AP151" i="23"/>
  <c r="AP88" i="23"/>
  <c r="AP185" i="23"/>
  <c r="AP175" i="23"/>
  <c r="AP164" i="23"/>
  <c r="AQ189" i="23"/>
  <c r="AP84" i="23"/>
  <c r="AP141" i="23"/>
  <c r="AP223" i="23"/>
  <c r="AP72" i="23"/>
  <c r="AP209" i="23"/>
  <c r="AP204" i="23"/>
  <c r="AP253" i="23"/>
  <c r="AP259" i="23"/>
  <c r="AQ287" i="23"/>
  <c r="AP160" i="23"/>
  <c r="AQ277" i="23"/>
  <c r="AP168" i="23"/>
  <c r="AQ90" i="23"/>
  <c r="AP285" i="23"/>
  <c r="AP139" i="23"/>
  <c r="AP142" i="23"/>
  <c r="AP193" i="23"/>
  <c r="AP172" i="23"/>
  <c r="AQ207" i="23"/>
  <c r="AP279" i="23"/>
  <c r="AQ285" i="23"/>
  <c r="AP93" i="23"/>
  <c r="AP226" i="23"/>
  <c r="AP101" i="23"/>
  <c r="AP87" i="23"/>
  <c r="AP179" i="23"/>
  <c r="AP286" i="23"/>
  <c r="AP70" i="23"/>
  <c r="AP102" i="23"/>
  <c r="AP222" i="23"/>
  <c r="AQ179" i="23"/>
  <c r="AP228" i="23"/>
  <c r="AQ213" i="23"/>
  <c r="AP177" i="23"/>
  <c r="AP144" i="23"/>
  <c r="AP205" i="23"/>
  <c r="AP232" i="23"/>
  <c r="AQ150" i="23"/>
  <c r="AQ265" i="23"/>
  <c r="AP235" i="23"/>
  <c r="AQ125" i="23"/>
  <c r="AQ148" i="23"/>
  <c r="AO248" i="23"/>
  <c r="AQ99" i="23"/>
  <c r="AP125" i="23"/>
  <c r="AQ152" i="23"/>
  <c r="AP145" i="23"/>
  <c r="AP265" i="23"/>
  <c r="AQ272" i="23"/>
  <c r="AP103" i="23"/>
  <c r="AP85" i="23"/>
  <c r="AQ77" i="23"/>
  <c r="AP106" i="23"/>
  <c r="AQ88" i="23"/>
  <c r="AQ234" i="23"/>
  <c r="AQ145" i="23"/>
  <c r="AQ204" i="23"/>
  <c r="AP173" i="23"/>
  <c r="AQ172" i="23"/>
  <c r="AP288" i="23"/>
  <c r="AQ221" i="23"/>
  <c r="AP65" i="23"/>
  <c r="AQ288" i="23"/>
  <c r="AQ183" i="23"/>
  <c r="AQ269" i="23"/>
  <c r="AP220" i="23"/>
  <c r="AQ220" i="23"/>
  <c r="AP272" i="23"/>
  <c r="AQ282" i="23"/>
  <c r="AQ102" i="23"/>
  <c r="AP211" i="23"/>
  <c r="AP113" i="23"/>
  <c r="AP221" i="23"/>
  <c r="AP128" i="23"/>
  <c r="AQ79" i="23"/>
  <c r="AP256" i="23"/>
  <c r="AP107" i="23"/>
  <c r="AP184" i="23"/>
  <c r="AP206" i="23"/>
  <c r="AQ194" i="23"/>
  <c r="AQ273" i="23"/>
  <c r="AP275" i="23"/>
  <c r="AP266" i="23"/>
  <c r="AP262" i="23"/>
  <c r="AP56" i="23"/>
  <c r="AQ173" i="23"/>
  <c r="AP54" i="23"/>
  <c r="AP213" i="23"/>
  <c r="AP111" i="23"/>
  <c r="AP115" i="23"/>
  <c r="AQ280" i="23"/>
  <c r="AQ106" i="23"/>
  <c r="AI208" i="23"/>
  <c r="AO261" i="23"/>
  <c r="AI251" i="23"/>
  <c r="AS251" i="23" s="1"/>
  <c r="AI101" i="23"/>
  <c r="AE160" i="23" a="1"/>
  <c r="AE160" i="23" s="1"/>
  <c r="AO160" i="23" s="1"/>
  <c r="AI131" i="23"/>
  <c r="AI124" i="23"/>
  <c r="AI259" i="23"/>
  <c r="AS259" i="23" s="1"/>
  <c r="AI260" i="23"/>
  <c r="AI100" i="23"/>
  <c r="AP77" i="23"/>
  <c r="AI77" i="23"/>
  <c r="AI239" i="23"/>
  <c r="AP122" i="23"/>
  <c r="AI122" i="23"/>
  <c r="AI242" i="23"/>
  <c r="AP242" i="23"/>
  <c r="AI162" i="23"/>
  <c r="AI140" i="23"/>
  <c r="AI227" i="23"/>
  <c r="AP169" i="23"/>
  <c r="AI169" i="23"/>
  <c r="AP287" i="23"/>
  <c r="AI287" i="23"/>
  <c r="AI176" i="23"/>
  <c r="AI74" i="23"/>
  <c r="AI170" i="23"/>
  <c r="AI283" i="23"/>
  <c r="AI252" i="23"/>
  <c r="AP245" i="23"/>
  <c r="AI245" i="23"/>
  <c r="AP210" i="23"/>
  <c r="AI210" i="23"/>
  <c r="AS210" i="23" s="1"/>
  <c r="AI111" i="23"/>
  <c r="AE262" i="23" a="1"/>
  <c r="AE262" i="23" s="1"/>
  <c r="AO262" i="23" s="1"/>
  <c r="AI243" i="23"/>
  <c r="AI65" i="23"/>
  <c r="AS65" i="23" s="1"/>
  <c r="AI60" i="23"/>
  <c r="AP146" i="23"/>
  <c r="AI146" i="23"/>
  <c r="AI78" i="23"/>
  <c r="AP78" i="23"/>
  <c r="AP291" i="23"/>
  <c r="AI291" i="23"/>
  <c r="AI133" i="23"/>
  <c r="AP163" i="23"/>
  <c r="AI163" i="23"/>
  <c r="AS159" i="23"/>
  <c r="AP159" i="23"/>
  <c r="AI59" i="23"/>
  <c r="AP59" i="23"/>
  <c r="AI113" i="23"/>
  <c r="AI248" i="23"/>
  <c r="AI187" i="23"/>
  <c r="AE117" i="23" a="1"/>
  <c r="AE117" i="23" s="1"/>
  <c r="AO117" i="23" s="1"/>
  <c r="AE182" i="23" a="1"/>
  <c r="AE182" i="23" s="1"/>
  <c r="AO182" i="23" s="1"/>
  <c r="AI71" i="23"/>
  <c r="AP71" i="23"/>
  <c r="AS195" i="23"/>
  <c r="AP195" i="23"/>
  <c r="AI63" i="23"/>
  <c r="AI192" i="23"/>
  <c r="AI200" i="23"/>
  <c r="AP215" i="23"/>
  <c r="AI215" i="23"/>
  <c r="AP254" i="23"/>
  <c r="AI254" i="23"/>
  <c r="AI217" i="23"/>
  <c r="AQ217" i="23"/>
  <c r="AI58" i="23"/>
  <c r="AQ58" i="23"/>
  <c r="AI89" i="23"/>
  <c r="AQ89" i="23"/>
  <c r="AI115" i="23"/>
  <c r="AQ115" i="23"/>
  <c r="AI143" i="23"/>
  <c r="AQ143" i="23"/>
  <c r="AQ197" i="23"/>
  <c r="AI197" i="23"/>
  <c r="AQ202" i="23"/>
  <c r="AI202" i="23"/>
  <c r="AQ83" i="23"/>
  <c r="AI83" i="23"/>
  <c r="AI203" i="23"/>
  <c r="AQ203" i="23"/>
  <c r="AQ155" i="23"/>
  <c r="AI155" i="23"/>
  <c r="AQ158" i="23"/>
  <c r="AI158" i="23"/>
  <c r="AI98" i="23"/>
  <c r="AQ98" i="23"/>
  <c r="AI255" i="23"/>
  <c r="AQ255" i="23"/>
  <c r="AQ222" i="23"/>
  <c r="AI222" i="23"/>
  <c r="AQ54" i="23"/>
  <c r="AI54" i="23"/>
  <c r="AQ151" i="23"/>
  <c r="AI151" i="23"/>
  <c r="AQ196" i="23"/>
  <c r="AI196" i="23"/>
  <c r="AI185" i="23"/>
  <c r="AQ185" i="23"/>
  <c r="AQ135" i="23"/>
  <c r="AI135" i="23"/>
  <c r="AQ147" i="23"/>
  <c r="AI147" i="23"/>
  <c r="AQ75" i="23"/>
  <c r="AI75" i="23"/>
  <c r="AQ190" i="23"/>
  <c r="AI190" i="23"/>
  <c r="AQ85" i="23"/>
  <c r="AI85" i="23"/>
  <c r="AI120" i="23"/>
  <c r="AQ120" i="23"/>
  <c r="AI164" i="23"/>
  <c r="AQ164" i="23"/>
  <c r="AQ108" i="23"/>
  <c r="AI108" i="23"/>
  <c r="AQ180" i="23"/>
  <c r="AI180" i="23"/>
  <c r="AQ281" i="23"/>
  <c r="AI281" i="23"/>
  <c r="AQ114" i="23"/>
  <c r="AI114" i="23"/>
  <c r="AQ72" i="23"/>
  <c r="AI72" i="23"/>
  <c r="AI219" i="23"/>
  <c r="AQ219" i="23"/>
  <c r="AQ257" i="23"/>
  <c r="AI257" i="23"/>
  <c r="AQ156" i="23"/>
  <c r="AI156" i="23"/>
  <c r="AS286" i="23"/>
  <c r="AS288" i="23"/>
  <c r="AS182" i="23"/>
  <c r="AS92" i="23"/>
  <c r="AE87" i="23" a="1"/>
  <c r="AE87" i="23" s="1"/>
  <c r="AO87" i="23" s="1"/>
  <c r="AE57" i="23" a="1"/>
  <c r="AE57" i="23" s="1"/>
  <c r="AO57" i="23" s="1"/>
  <c r="AE95" i="23" a="1"/>
  <c r="AE95" i="23" s="1"/>
  <c r="AO95" i="23" s="1"/>
  <c r="AE210" i="23" a="1"/>
  <c r="AE210" i="23" s="1"/>
  <c r="AO210" i="23" s="1"/>
  <c r="AO260" i="23"/>
  <c r="AE158" i="23" a="1"/>
  <c r="AE158" i="23" s="1"/>
  <c r="AO158" i="23" s="1"/>
  <c r="AE289" i="23" a="1"/>
  <c r="AE289" i="23" s="1"/>
  <c r="AO289" i="23" s="1"/>
  <c r="AE195" i="23" a="1"/>
  <c r="AE195" i="23" s="1"/>
  <c r="AO195" i="23" s="1"/>
  <c r="AO287" i="23"/>
  <c r="AS234" i="23"/>
  <c r="AE67" i="23" a="1"/>
  <c r="AE67" i="23" s="1"/>
  <c r="AO67" i="23" s="1"/>
  <c r="AS237" i="23"/>
  <c r="AE101" i="23" a="1"/>
  <c r="AE101" i="23" s="1"/>
  <c r="AO101" i="23" s="1"/>
  <c r="AE66" i="23" a="1"/>
  <c r="AE66" i="23" s="1"/>
  <c r="AO66" i="23" s="1"/>
  <c r="AE215" i="23" a="1"/>
  <c r="AE215" i="23" s="1"/>
  <c r="AO215" i="23" s="1"/>
  <c r="AE63" i="23" a="1"/>
  <c r="AE63" i="23" s="1"/>
  <c r="AO63" i="23" s="1"/>
  <c r="AE187" i="23" a="1"/>
  <c r="AE187" i="23" s="1"/>
  <c r="AO187" i="23" s="1"/>
  <c r="AS221" i="23"/>
  <c r="AS264" i="23"/>
  <c r="AE107" i="23" a="1"/>
  <c r="AE107" i="23" s="1"/>
  <c r="AO107" i="23" s="1"/>
  <c r="AE194" i="23" a="1"/>
  <c r="AE194" i="23" s="1"/>
  <c r="AO194" i="23" s="1"/>
  <c r="AE128" i="23" a="1"/>
  <c r="AE128" i="23" s="1"/>
  <c r="AO128" i="23" s="1"/>
  <c r="AE219" i="23" a="1"/>
  <c r="AE219" i="23" s="1"/>
  <c r="AO219" i="23" s="1"/>
  <c r="AS244" i="23"/>
  <c r="AS290" i="23"/>
  <c r="AS193" i="23"/>
  <c r="AS67" i="23"/>
  <c r="AE70" i="23" a="1"/>
  <c r="AE70" i="23" s="1"/>
  <c r="AO70" i="23" s="1"/>
  <c r="AE190" i="23" a="1"/>
  <c r="AE190" i="23" s="1"/>
  <c r="AO190" i="23" s="1"/>
  <c r="AE271" i="23" a="1"/>
  <c r="AE271" i="23" s="1"/>
  <c r="AO271" i="23" s="1"/>
  <c r="AE146" i="23" a="1"/>
  <c r="AE146" i="23" s="1"/>
  <c r="AO146" i="23" s="1"/>
  <c r="AS282" i="23"/>
  <c r="AS285" i="23"/>
  <c r="AS70" i="23"/>
  <c r="AS149" i="23"/>
  <c r="AS79" i="23"/>
  <c r="AO241" i="23"/>
  <c r="AS274" i="23"/>
  <c r="AO231" i="23"/>
  <c r="AS216" i="23"/>
  <c r="AS179" i="23"/>
  <c r="AO235" i="23"/>
  <c r="AS265" i="23"/>
  <c r="AS235" i="23"/>
  <c r="AS272" i="23"/>
  <c r="AS271" i="23"/>
  <c r="AS262" i="23"/>
  <c r="AO251" i="23"/>
  <c r="AO244" i="23"/>
  <c r="AS258" i="23"/>
  <c r="AE119" i="23" a="1"/>
  <c r="AE119" i="23" s="1"/>
  <c r="AO119" i="23" s="1"/>
  <c r="AS223" i="23"/>
  <c r="AE209" i="23" a="1"/>
  <c r="AE209" i="23" s="1"/>
  <c r="AO209" i="23" s="1"/>
  <c r="AE188" i="23" a="1"/>
  <c r="AE188" i="23" s="1"/>
  <c r="AO188" i="23" s="1"/>
  <c r="AS90" i="23"/>
  <c r="AS211" i="23"/>
  <c r="AE91" i="23" a="1"/>
  <c r="AE91" i="23" s="1"/>
  <c r="AO91" i="23" s="1"/>
  <c r="AS249" i="23"/>
  <c r="AE100" i="23" a="1"/>
  <c r="AE100" i="23" s="1"/>
  <c r="AO100" i="23" s="1"/>
  <c r="AE224" i="23" a="1"/>
  <c r="AE224" i="23" s="1"/>
  <c r="AO224" i="23" s="1"/>
  <c r="AS117" i="23"/>
  <c r="AS247" i="23"/>
  <c r="AE197" i="23" a="1"/>
  <c r="AE197" i="23" s="1"/>
  <c r="AO197" i="23" s="1"/>
  <c r="AE218" i="23" a="1"/>
  <c r="AE218" i="23" s="1"/>
  <c r="AO218" i="23" s="1"/>
  <c r="AE65" i="23" a="1"/>
  <c r="AE65" i="23" s="1"/>
  <c r="AO65" i="23" s="1"/>
  <c r="AE200" i="23" a="1"/>
  <c r="AE200" i="23" s="1"/>
  <c r="AO200" i="23" s="1"/>
  <c r="AE121" i="23" a="1"/>
  <c r="AE121" i="23" s="1"/>
  <c r="AO121" i="23" s="1"/>
  <c r="AE176" i="23" a="1"/>
  <c r="AE176" i="23" s="1"/>
  <c r="AO176" i="23" s="1"/>
  <c r="AE228" i="23" a="1"/>
  <c r="AE228" i="23" s="1"/>
  <c r="AO228" i="23" s="1"/>
  <c r="AE139" i="23" a="1"/>
  <c r="AE139" i="23" s="1"/>
  <c r="AO139" i="23" s="1"/>
  <c r="AE162" i="23" a="1"/>
  <c r="AE162" i="23" s="1"/>
  <c r="AO162" i="23" s="1"/>
  <c r="AE58" i="23" a="1"/>
  <c r="AE58" i="23" s="1"/>
  <c r="AO58" i="23" s="1"/>
  <c r="AE180" i="23" a="1"/>
  <c r="AE180" i="23" s="1"/>
  <c r="AO180" i="23" s="1"/>
  <c r="AE94" i="23" a="1"/>
  <c r="AE94" i="23" s="1"/>
  <c r="AO94" i="23" s="1"/>
  <c r="AE172" i="23" a="1"/>
  <c r="AE172" i="23" s="1"/>
  <c r="AO172" i="23" s="1"/>
  <c r="AE126" i="23" a="1"/>
  <c r="AE126" i="23" s="1"/>
  <c r="AO126" i="23" s="1"/>
  <c r="AE225" i="23" a="1"/>
  <c r="AE225" i="23" s="1"/>
  <c r="AO225" i="23" s="1"/>
  <c r="AE272" i="23" a="1"/>
  <c r="AE272" i="23" s="1"/>
  <c r="AO272" i="23" s="1"/>
  <c r="AE81" i="23" a="1"/>
  <c r="AE81" i="23" s="1"/>
  <c r="AO81" i="23" s="1"/>
  <c r="AE125" i="23" a="1"/>
  <c r="AE125" i="23" s="1"/>
  <c r="AO125" i="23" s="1"/>
  <c r="AE150" i="23" a="1"/>
  <c r="AE150" i="23" s="1"/>
  <c r="AO150" i="23" s="1"/>
  <c r="AE102" i="23" a="1"/>
  <c r="AE102" i="23" s="1"/>
  <c r="AO102" i="23" s="1"/>
  <c r="AE203" i="23" a="1"/>
  <c r="AE203" i="23" s="1"/>
  <c r="AO203" i="23" s="1"/>
  <c r="AE175" i="23" a="1"/>
  <c r="AE175" i="23" s="1"/>
  <c r="AO175" i="23" s="1"/>
  <c r="AE85" i="23" a="1"/>
  <c r="AE85" i="23" s="1"/>
  <c r="AO85" i="23" s="1"/>
  <c r="AE72" i="23" a="1"/>
  <c r="AE72" i="23" s="1"/>
  <c r="AO72" i="23" s="1"/>
  <c r="AE93" i="23" a="1"/>
  <c r="AE93" i="23" s="1"/>
  <c r="AO93" i="23" s="1"/>
  <c r="AE223" i="23" a="1"/>
  <c r="AE223" i="23" s="1"/>
  <c r="AO223" i="23" s="1"/>
  <c r="AE273" i="23" a="1"/>
  <c r="AE273" i="23" s="1"/>
  <c r="AO273" i="23" s="1"/>
  <c r="AE92" i="23" a="1"/>
  <c r="AE92" i="23" s="1"/>
  <c r="AO92" i="23" s="1"/>
  <c r="AE242" i="23" a="1"/>
  <c r="AE242" i="23" s="1"/>
  <c r="AO242" i="23" s="1"/>
  <c r="AE89" i="23" a="1"/>
  <c r="AE89" i="23" s="1"/>
  <c r="AO89" i="23" s="1"/>
  <c r="AE77" i="23" a="1"/>
  <c r="AE77" i="23" s="1"/>
  <c r="AO77" i="23" s="1"/>
  <c r="AE123" i="23" a="1"/>
  <c r="AE123" i="23" s="1"/>
  <c r="AO123" i="23" s="1"/>
  <c r="AE76" i="23" a="1"/>
  <c r="AE76" i="23" s="1"/>
  <c r="AO76" i="23" s="1"/>
  <c r="AE181" i="23" a="1"/>
  <c r="AE181" i="23" s="1"/>
  <c r="AO181" i="23" s="1"/>
  <c r="AE174" i="23" a="1"/>
  <c r="AE174" i="23" s="1"/>
  <c r="AO174" i="23" s="1"/>
  <c r="AE193" i="23" a="1"/>
  <c r="AE193" i="23" s="1"/>
  <c r="AO193" i="23" s="1"/>
  <c r="AE59" i="23" a="1"/>
  <c r="AE59" i="23" s="1"/>
  <c r="AO59" i="23" s="1"/>
  <c r="AE164" i="23" a="1"/>
  <c r="AE164" i="23" s="1"/>
  <c r="AO164" i="23" s="1"/>
  <c r="AE84" i="23" a="1"/>
  <c r="AE84" i="23" s="1"/>
  <c r="AO84" i="23" s="1"/>
  <c r="AE145" i="23" a="1"/>
  <c r="AE145" i="23" s="1"/>
  <c r="AO145" i="23" s="1"/>
  <c r="AE192" i="23" a="1"/>
  <c r="AE192" i="23" s="1"/>
  <c r="AO192" i="23" s="1"/>
  <c r="AE259" i="23" a="1"/>
  <c r="AE259" i="23" s="1"/>
  <c r="AO259" i="23" s="1"/>
  <c r="AE283" i="23" a="1"/>
  <c r="AE283" i="23" s="1"/>
  <c r="AO283" i="23" s="1"/>
  <c r="AE68" i="23" a="1"/>
  <c r="AE68" i="23" s="1"/>
  <c r="AO68" i="23" s="1"/>
  <c r="AE124" i="23" a="1"/>
  <c r="AE124" i="23" s="1"/>
  <c r="AO124" i="23" s="1"/>
  <c r="AE73" i="23" a="1"/>
  <c r="AE73" i="23" s="1"/>
  <c r="AO73" i="23" s="1"/>
  <c r="AE127" i="23" a="1"/>
  <c r="AE127" i="23" s="1"/>
  <c r="AO127" i="23" s="1"/>
  <c r="AE142" i="23" a="1"/>
  <c r="AE142" i="23" s="1"/>
  <c r="AO142" i="23" s="1"/>
  <c r="AE186" i="23" a="1"/>
  <c r="AE186" i="23" s="1"/>
  <c r="AO186" i="23" s="1"/>
  <c r="AE217" i="23" a="1"/>
  <c r="AE217" i="23" s="1"/>
  <c r="AO217" i="23" s="1"/>
  <c r="AE98" i="23" a="1"/>
  <c r="AE98" i="23" s="1"/>
  <c r="AO98" i="23" s="1"/>
  <c r="AE71" i="23" a="1"/>
  <c r="AE71" i="23" s="1"/>
  <c r="AO71" i="23" s="1"/>
  <c r="AE60" i="23" a="1"/>
  <c r="AE60" i="23" s="1"/>
  <c r="AO60" i="23" s="1"/>
  <c r="AE198" i="23" a="1"/>
  <c r="AE198" i="23" s="1"/>
  <c r="AO198" i="23" s="1"/>
  <c r="AE152" i="23" a="1"/>
  <c r="AE152" i="23" s="1"/>
  <c r="AO152" i="23" s="1"/>
  <c r="AE118" i="23" a="1"/>
  <c r="AE118" i="23" s="1"/>
  <c r="AO118" i="23" s="1"/>
  <c r="AE111" i="23" a="1"/>
  <c r="AE111" i="23" s="1"/>
  <c r="AO111" i="23" s="1"/>
  <c r="AE79" i="23" a="1"/>
  <c r="AE79" i="23" s="1"/>
  <c r="AO79" i="23" s="1"/>
  <c r="AE214" i="23" a="1"/>
  <c r="AE214" i="23" s="1"/>
  <c r="AO214" i="23" s="1"/>
  <c r="AE153" i="23" a="1"/>
  <c r="AE153" i="23" s="1"/>
  <c r="AO153" i="23" s="1"/>
  <c r="AE113" i="23" a="1"/>
  <c r="AE113" i="23" s="1"/>
  <c r="AO113" i="23" s="1"/>
  <c r="AE143" i="23" a="1"/>
  <c r="AE143" i="23" s="1"/>
  <c r="AO143" i="23" s="1"/>
  <c r="AE69" i="23" a="1"/>
  <c r="AE69" i="23" s="1"/>
  <c r="AO69" i="23" s="1"/>
  <c r="AE173" i="23" a="1"/>
  <c r="AE173" i="23" s="1"/>
  <c r="AO173" i="23" s="1"/>
  <c r="AE183" i="23" a="1"/>
  <c r="AE183" i="23" s="1"/>
  <c r="AO183" i="23" s="1"/>
  <c r="AE264" i="23" a="1"/>
  <c r="AE264" i="23" s="1"/>
  <c r="AO264" i="23" s="1"/>
  <c r="AE254" i="23" a="1"/>
  <c r="AE254" i="23" s="1"/>
  <c r="AO254" i="23" s="1"/>
  <c r="AE226" i="23" a="1"/>
  <c r="AE226" i="23" s="1"/>
  <c r="AO226" i="23" s="1"/>
  <c r="AE270" i="23" a="1"/>
  <c r="AE270" i="23" s="1"/>
  <c r="AO270" i="23" s="1"/>
  <c r="AE246" i="23" a="1"/>
  <c r="AE246" i="23" s="1"/>
  <c r="AO246" i="23" s="1"/>
  <c r="AE135" i="23" a="1"/>
  <c r="AE135" i="23" s="1"/>
  <c r="AO135" i="23" s="1"/>
  <c r="AE62" i="23" a="1"/>
  <c r="AE62" i="23" s="1"/>
  <c r="AO62" i="23" s="1"/>
  <c r="AE138" i="23" a="1"/>
  <c r="AE138" i="23" s="1"/>
  <c r="AO138" i="23" s="1"/>
  <c r="AE122" i="23" a="1"/>
  <c r="AE122" i="23" s="1"/>
  <c r="AO122" i="23" s="1"/>
  <c r="AE211" i="23" a="1"/>
  <c r="AE211" i="23" s="1"/>
  <c r="AO211" i="23" s="1"/>
  <c r="AE239" i="23" a="1"/>
  <c r="AE239" i="23" s="1"/>
  <c r="AO239" i="23" s="1"/>
  <c r="AE147" i="23" a="1"/>
  <c r="AE147" i="23" s="1"/>
  <c r="AO147" i="23" s="1"/>
  <c r="AE184" i="23" a="1"/>
  <c r="AE184" i="23" s="1"/>
  <c r="AO184" i="23" s="1"/>
  <c r="AE80" i="23" a="1"/>
  <c r="AE80" i="23" s="1"/>
  <c r="AO80" i="23" s="1"/>
  <c r="AE276" i="23" a="1"/>
  <c r="AE276" i="23" s="1"/>
  <c r="AO276" i="23" s="1"/>
  <c r="AE137" i="23" a="1"/>
  <c r="AE137" i="23" s="1"/>
  <c r="AO137" i="23" s="1"/>
  <c r="AE166" i="23" a="1"/>
  <c r="AE166" i="23" s="1"/>
  <c r="AO166" i="23" s="1"/>
  <c r="AE149" i="23" a="1"/>
  <c r="AE149" i="23" s="1"/>
  <c r="AO149" i="23" s="1"/>
  <c r="AE141" i="23" a="1"/>
  <c r="AE141" i="23" s="1"/>
  <c r="AO141" i="23" s="1"/>
  <c r="AE156" i="23" a="1"/>
  <c r="AE156" i="23" s="1"/>
  <c r="AO156" i="23" s="1"/>
  <c r="AE97" i="23" a="1"/>
  <c r="AE97" i="23" s="1"/>
  <c r="AO97" i="23" s="1"/>
  <c r="AE131" i="23" a="1"/>
  <c r="AE131" i="23" s="1"/>
  <c r="AO131" i="23" s="1"/>
  <c r="AE167" i="23" a="1"/>
  <c r="AE167" i="23" s="1"/>
  <c r="AO167" i="23" s="1"/>
  <c r="AE196" i="23" a="1"/>
  <c r="AE196" i="23" s="1"/>
  <c r="AO196" i="23" s="1"/>
  <c r="AE269" i="23" a="1"/>
  <c r="AE269" i="23" s="1"/>
  <c r="AO269" i="23" s="1"/>
  <c r="AE83" i="23" a="1"/>
  <c r="AE83" i="23" s="1"/>
  <c r="AO83" i="23" s="1"/>
  <c r="AE237" i="23" a="1"/>
  <c r="AE237" i="23" s="1"/>
  <c r="AO237" i="23" s="1"/>
  <c r="AE112" i="23" a="1"/>
  <c r="AE112" i="23" s="1"/>
  <c r="AO112" i="23" s="1"/>
  <c r="AE249" i="23" a="1"/>
  <c r="AE249" i="23" s="1"/>
  <c r="AO249" i="23" s="1"/>
  <c r="AE220" i="23" a="1"/>
  <c r="AE220" i="23" s="1"/>
  <c r="AO220" i="23" s="1"/>
  <c r="AE74" i="23" a="1"/>
  <c r="AE74" i="23" s="1"/>
  <c r="AO74" i="23" s="1"/>
  <c r="AE54" i="23" a="1"/>
  <c r="AE54" i="23" s="1"/>
  <c r="AO54" i="23" s="1"/>
  <c r="AE104" i="23" a="1"/>
  <c r="AE104" i="23" s="1"/>
  <c r="AO104" i="23" s="1"/>
  <c r="AE133" i="23" a="1"/>
  <c r="AE133" i="23" s="1"/>
  <c r="AO133" i="23" s="1"/>
  <c r="AE134" i="23" a="1"/>
  <c r="AE134" i="23" s="1"/>
  <c r="AO134" i="23" s="1"/>
  <c r="AE88" i="23" a="1"/>
  <c r="AE88" i="23" s="1"/>
  <c r="AO88" i="23" s="1"/>
  <c r="AE96" i="23" a="1"/>
  <c r="AE96" i="23" s="1"/>
  <c r="AO96" i="23" s="1"/>
  <c r="F90" i="23"/>
  <c r="AE90" i="23" a="1"/>
  <c r="AE90" i="23" s="1"/>
  <c r="AO90" i="23" s="1"/>
  <c r="F78" i="23"/>
  <c r="AE78" i="23" a="1"/>
  <c r="AE78" i="23" s="1"/>
  <c r="AO78" i="23" s="1"/>
  <c r="F132" i="23"/>
  <c r="AE132" i="23" a="1"/>
  <c r="AE132" i="23" s="1"/>
  <c r="AO132" i="23" s="1"/>
  <c r="F155" i="23"/>
  <c r="AE155" i="23" a="1"/>
  <c r="AE155" i="23" s="1"/>
  <c r="AO155" i="23" s="1"/>
  <c r="F179" i="23"/>
  <c r="AE179" i="23" a="1"/>
  <c r="AE179" i="23" s="1"/>
  <c r="AO179" i="23" s="1"/>
  <c r="F109" i="23"/>
  <c r="AE109" i="23" a="1"/>
  <c r="AE109" i="23" s="1"/>
  <c r="AO109" i="23" s="1"/>
  <c r="AE199" i="23" a="1"/>
  <c r="AE199" i="23" s="1"/>
  <c r="AO199" i="23" s="1"/>
  <c r="AE185" i="23" a="1"/>
  <c r="AE185" i="23" s="1"/>
  <c r="AO185" i="23" s="1"/>
  <c r="F148" i="23"/>
  <c r="AE148" i="23" a="1"/>
  <c r="AE148" i="23" s="1"/>
  <c r="AO148" i="23" s="1"/>
  <c r="AE136" i="23" a="1"/>
  <c r="AE136" i="23" s="1"/>
  <c r="AO136" i="23" s="1"/>
  <c r="AE290" i="23" a="1"/>
  <c r="AE290" i="23" s="1"/>
  <c r="AO290" i="23" s="1"/>
  <c r="AE250" i="23" a="1"/>
  <c r="AE250" i="23" s="1"/>
  <c r="AO250" i="23" s="1"/>
  <c r="AE288" i="23" a="1"/>
  <c r="AE288" i="23" s="1"/>
  <c r="AO288" i="23" s="1"/>
  <c r="AE258" i="23" a="1"/>
  <c r="AE258" i="23" s="1"/>
  <c r="AO258" i="23" s="1"/>
  <c r="AE213" i="23" a="1"/>
  <c r="AE213" i="23" s="1"/>
  <c r="AO213" i="23" s="1"/>
  <c r="AE61" i="23" a="1"/>
  <c r="AE61" i="23" s="1"/>
  <c r="AO61" i="23" s="1"/>
  <c r="AE157" i="23" a="1"/>
  <c r="AE157" i="23" s="1"/>
  <c r="AO157" i="23" s="1"/>
  <c r="AE105" i="23" a="1"/>
  <c r="AE105" i="23" s="1"/>
  <c r="AO105" i="23" s="1"/>
  <c r="AE206" i="23" a="1"/>
  <c r="AE206" i="23" s="1"/>
  <c r="AO206" i="23" s="1"/>
  <c r="AE115" i="23" a="1"/>
  <c r="AE115" i="23" s="1"/>
  <c r="AO115" i="23" s="1"/>
  <c r="AE202" i="23" a="1"/>
  <c r="AE202" i="23" s="1"/>
  <c r="AO202" i="23" s="1"/>
  <c r="F116" i="23"/>
  <c r="AE116" i="23" a="1"/>
  <c r="AE116" i="23" s="1"/>
  <c r="AO116" i="23" s="1"/>
  <c r="AE108" i="23" a="1"/>
  <c r="AE108" i="23" s="1"/>
  <c r="AO108" i="23" s="1"/>
  <c r="AE55" i="23" a="1"/>
  <c r="AE55" i="23" s="1"/>
  <c r="AO55" i="23" s="1"/>
  <c r="AE257" i="23" a="1"/>
  <c r="AE257" i="23" s="1"/>
  <c r="AO257" i="23" s="1"/>
  <c r="AE64" i="23" a="1"/>
  <c r="AE64" i="23" s="1"/>
  <c r="AO64" i="23" s="1"/>
  <c r="AE207" i="23" a="1"/>
  <c r="AE207" i="23" s="1"/>
  <c r="AO207" i="23" s="1"/>
  <c r="AE204" i="23" a="1"/>
  <c r="AE204" i="23" s="1"/>
  <c r="AO204" i="23" s="1"/>
  <c r="AE161" i="23" a="1"/>
  <c r="AE161" i="23" s="1"/>
  <c r="AO161" i="23" s="1"/>
  <c r="AE169" i="23" a="1"/>
  <c r="AE169" i="23" s="1"/>
  <c r="AO169" i="23" s="1"/>
  <c r="AE99" i="23" a="1"/>
  <c r="AE99" i="23" s="1"/>
  <c r="AO99" i="23" s="1"/>
  <c r="AE208" i="23" a="1"/>
  <c r="AE208" i="23" s="1"/>
  <c r="AO208" i="23" s="1"/>
  <c r="AE110" i="23" a="1"/>
  <c r="AE110" i="23" s="1"/>
  <c r="AO110" i="23" s="1"/>
  <c r="AE144" i="23" a="1"/>
  <c r="AE144" i="23" s="1"/>
  <c r="AO144" i="23" s="1"/>
  <c r="AE86" i="23" a="1"/>
  <c r="AE86" i="23" s="1"/>
  <c r="AO86" i="23" s="1"/>
  <c r="AE243" i="23" a="1"/>
  <c r="AE243" i="23" s="1"/>
  <c r="AO243" i="23" s="1"/>
  <c r="AE154" i="23" a="1"/>
  <c r="AE154" i="23" s="1"/>
  <c r="AO154" i="23" s="1"/>
  <c r="AE266" i="23" a="1"/>
  <c r="AE266" i="23" s="1"/>
  <c r="AO266" i="23" s="1"/>
  <c r="AE82" i="23" a="1"/>
  <c r="AE82" i="23" s="1"/>
  <c r="AO82" i="23" s="1"/>
  <c r="AE221" i="23" a="1"/>
  <c r="AE221" i="23" s="1"/>
  <c r="AO221" i="23" s="1"/>
  <c r="AE120" i="23" a="1"/>
  <c r="AE120" i="23" s="1"/>
  <c r="AO120" i="23" s="1"/>
  <c r="AE178" i="23" a="1"/>
  <c r="AE178" i="23" s="1"/>
  <c r="AO178" i="23" s="1"/>
  <c r="AE282" i="23" a="1"/>
  <c r="AE282" i="23" s="1"/>
  <c r="AO282" i="23" s="1"/>
  <c r="AE151" i="23" a="1"/>
  <c r="AE151" i="23" s="1"/>
  <c r="AO151" i="23" s="1"/>
  <c r="AE277" i="23" a="1"/>
  <c r="AE277" i="23" s="1"/>
  <c r="AO277" i="23" s="1"/>
  <c r="AE129" i="23" a="1"/>
  <c r="AE129" i="23" s="1"/>
  <c r="AO129" i="23" s="1"/>
  <c r="AE163" i="23" a="1"/>
  <c r="AE163" i="23" s="1"/>
  <c r="AO163" i="23" s="1"/>
  <c r="AE114" i="23" a="1"/>
  <c r="AE114" i="23" s="1"/>
  <c r="AO114" i="23" s="1"/>
  <c r="AE189" i="23" a="1"/>
  <c r="AE189" i="23" s="1"/>
  <c r="AO189" i="23" s="1"/>
  <c r="AE177" i="23" a="1"/>
  <c r="AE177" i="23" s="1"/>
  <c r="AO177" i="23" s="1"/>
  <c r="AO263" i="23"/>
  <c r="AO267" i="23"/>
  <c r="AO256" i="23"/>
  <c r="AO75" i="23"/>
  <c r="AO274" i="23"/>
  <c r="AO240" i="23"/>
  <c r="AO285" i="23"/>
  <c r="AO212" i="23"/>
  <c r="AO280" i="23"/>
  <c r="AO205" i="23"/>
  <c r="AO284" i="23"/>
  <c r="AO275" i="23"/>
  <c r="AO278" i="23"/>
  <c r="AO279" i="23"/>
  <c r="AO229" i="23"/>
  <c r="AO222" i="23"/>
  <c r="AO227" i="23"/>
  <c r="AS103" i="23"/>
  <c r="AO253" i="23"/>
  <c r="AO230" i="23"/>
  <c r="AO291" i="23"/>
  <c r="AO286" i="23"/>
  <c r="AO234" i="23"/>
  <c r="AO238" i="23"/>
  <c r="AO236" i="23"/>
  <c r="AS270" i="23"/>
  <c r="AO168" i="23"/>
  <c r="AO252" i="23"/>
  <c r="AO265" i="23"/>
  <c r="AO140" i="23"/>
  <c r="AO106" i="23"/>
  <c r="AO281" i="23"/>
  <c r="AO245" i="23"/>
  <c r="AO216" i="23"/>
  <c r="AO247" i="23"/>
  <c r="AO268" i="23"/>
  <c r="AO233" i="23"/>
  <c r="Y38" i="23"/>
  <c r="AO232" i="23"/>
  <c r="AS284" i="23"/>
  <c r="AF236" i="23"/>
  <c r="AP236" i="23" s="1"/>
  <c r="F192" i="23"/>
  <c r="F257" i="23"/>
  <c r="F170" i="23"/>
  <c r="AO170" i="23"/>
  <c r="F283" i="23"/>
  <c r="AF282" i="23"/>
  <c r="AP282" i="23" s="1"/>
  <c r="F140" i="23"/>
  <c r="F268" i="23"/>
  <c r="F239" i="23"/>
  <c r="AO103" i="23"/>
  <c r="F103" i="23"/>
  <c r="F259" i="23"/>
  <c r="AO56" i="23"/>
  <c r="F56" i="23"/>
  <c r="AO201" i="23"/>
  <c r="F201" i="23"/>
  <c r="F273" i="23"/>
  <c r="F130" i="23"/>
  <c r="AO130" i="23"/>
  <c r="F270" i="23"/>
  <c r="F262" i="23"/>
  <c r="AO255" i="23"/>
  <c r="F255" i="23"/>
  <c r="F174" i="23"/>
  <c r="F159" i="23"/>
  <c r="AO159" i="23"/>
  <c r="AO191" i="23"/>
  <c r="F191" i="23"/>
  <c r="AO165" i="23"/>
  <c r="F167" i="23"/>
  <c r="F205" i="23"/>
  <c r="F265" i="23"/>
  <c r="F85" i="23"/>
  <c r="F202" i="23"/>
  <c r="F143" i="23"/>
  <c r="F171" i="23"/>
  <c r="AO171" i="23"/>
  <c r="F106" i="23"/>
  <c r="F76" i="23"/>
  <c r="F168" i="23"/>
  <c r="F216" i="23"/>
  <c r="F187" i="23"/>
  <c r="F211" i="23"/>
  <c r="F71" i="23"/>
  <c r="F209" i="23"/>
  <c r="F220" i="23"/>
  <c r="F122" i="23"/>
  <c r="F128" i="23"/>
  <c r="F93" i="23"/>
  <c r="F83" i="23"/>
  <c r="F131" i="23"/>
  <c r="F215" i="23"/>
  <c r="F150" i="23"/>
  <c r="F75" i="23"/>
  <c r="F66" i="23"/>
  <c r="F137" i="23"/>
  <c r="F98" i="23"/>
  <c r="F212" i="23"/>
  <c r="A53" i="23"/>
  <c r="C53" i="23"/>
  <c r="D53" i="23"/>
  <c r="E53" i="23"/>
  <c r="AG53" i="23"/>
  <c r="K53" i="23" a="1"/>
  <c r="K53" i="23" s="1"/>
  <c r="L53" i="23" s="1"/>
  <c r="N53" i="23"/>
  <c r="O53" i="23"/>
  <c r="P53" i="23"/>
  <c r="Q53" i="23" s="1"/>
  <c r="R53" i="23" s="1" a="1"/>
  <c r="R53" i="23" s="1"/>
  <c r="U53" i="23"/>
  <c r="T53" i="23"/>
  <c r="W53" i="23"/>
  <c r="X53" i="23"/>
  <c r="Z53" i="23" s="1"/>
  <c r="AA53" i="23"/>
  <c r="AB53" i="23" s="1"/>
  <c r="AA52" i="23"/>
  <c r="AB52" i="23" s="1"/>
  <c r="X52" i="23"/>
  <c r="Z52" i="23" s="1"/>
  <c r="W52" i="23"/>
  <c r="T52" i="23"/>
  <c r="P52" i="23"/>
  <c r="Q52" i="23" s="1"/>
  <c r="R52" i="23" s="1" a="1"/>
  <c r="R52" i="23" s="1"/>
  <c r="O52" i="23"/>
  <c r="N52" i="23"/>
  <c r="K52" i="23" a="1"/>
  <c r="K52" i="23" s="1"/>
  <c r="L52" i="23" s="1"/>
  <c r="AG52" i="23"/>
  <c r="E52" i="23"/>
  <c r="D52" i="23"/>
  <c r="C52" i="23"/>
  <c r="A52" i="23"/>
  <c r="AA51" i="23"/>
  <c r="AB51" i="23" s="1"/>
  <c r="X51" i="23"/>
  <c r="W51" i="23"/>
  <c r="T51" i="23"/>
  <c r="V51" i="23"/>
  <c r="P51" i="23"/>
  <c r="Q51" i="23" s="1"/>
  <c r="R51" i="23" s="1" a="1"/>
  <c r="R51" i="23" s="1"/>
  <c r="O51" i="23"/>
  <c r="N51" i="23"/>
  <c r="K51" i="23" a="1"/>
  <c r="K51" i="23" s="1"/>
  <c r="L51" i="23" s="1"/>
  <c r="E51" i="23"/>
  <c r="D51" i="23"/>
  <c r="C51" i="23"/>
  <c r="A51" i="23"/>
  <c r="AA50" i="23"/>
  <c r="AB50" i="23" s="1"/>
  <c r="X50" i="23"/>
  <c r="W50" i="23"/>
  <c r="T50" i="23"/>
  <c r="P50" i="23"/>
  <c r="Q50" i="23" s="1"/>
  <c r="R50" i="23" s="1" a="1"/>
  <c r="R50" i="23" s="1"/>
  <c r="O50" i="23"/>
  <c r="N50" i="23"/>
  <c r="K50" i="23" a="1"/>
  <c r="K50" i="23" s="1"/>
  <c r="L50" i="23" s="1"/>
  <c r="E50" i="23"/>
  <c r="D50" i="23"/>
  <c r="C50" i="23"/>
  <c r="A50" i="23"/>
  <c r="AA49" i="23"/>
  <c r="AB49" i="23" s="1"/>
  <c r="X49" i="23"/>
  <c r="W49" i="23"/>
  <c r="T49" i="23"/>
  <c r="U49" i="23"/>
  <c r="P49" i="23"/>
  <c r="Q49" i="23" s="1"/>
  <c r="R49" i="23" s="1" a="1"/>
  <c r="R49" i="23" s="1"/>
  <c r="O49" i="23"/>
  <c r="N49" i="23"/>
  <c r="K49" i="23" a="1"/>
  <c r="K49" i="23" s="1"/>
  <c r="L49" i="23" s="1"/>
  <c r="AG49" i="23"/>
  <c r="E49" i="23"/>
  <c r="D49" i="23"/>
  <c r="C49" i="23"/>
  <c r="A49" i="23"/>
  <c r="AA48" i="23"/>
  <c r="AB48" i="23" s="1"/>
  <c r="X48" i="23"/>
  <c r="W48" i="23"/>
  <c r="T48" i="23"/>
  <c r="U48" i="23"/>
  <c r="P48" i="23"/>
  <c r="Q48" i="23" s="1"/>
  <c r="R48" i="23" s="1" a="1"/>
  <c r="R48" i="23" s="1"/>
  <c r="O48" i="23"/>
  <c r="N48" i="23"/>
  <c r="K48" i="23" a="1"/>
  <c r="K48" i="23" s="1"/>
  <c r="L48" i="23" s="1"/>
  <c r="E48" i="23"/>
  <c r="D48" i="23"/>
  <c r="C48" i="23"/>
  <c r="A48" i="23"/>
  <c r="AA47" i="23"/>
  <c r="AB47" i="23" s="1"/>
  <c r="X47" i="23"/>
  <c r="Z47" i="23" s="1"/>
  <c r="W47" i="23"/>
  <c r="T47" i="23"/>
  <c r="P47" i="23"/>
  <c r="Q47" i="23" s="1"/>
  <c r="R47" i="23" s="1" a="1"/>
  <c r="R47" i="23" s="1"/>
  <c r="O47" i="23"/>
  <c r="N47" i="23"/>
  <c r="K47" i="23" a="1"/>
  <c r="K47" i="23" s="1"/>
  <c r="L47" i="23" s="1"/>
  <c r="E47" i="23"/>
  <c r="D47" i="23"/>
  <c r="C47" i="23"/>
  <c r="A47" i="23"/>
  <c r="AA46" i="23"/>
  <c r="AB46" i="23" s="1"/>
  <c r="X46" i="23"/>
  <c r="W46" i="23"/>
  <c r="T46" i="23"/>
  <c r="U46" i="23"/>
  <c r="P46" i="23"/>
  <c r="Q46" i="23" s="1"/>
  <c r="R46" i="23" s="1" a="1"/>
  <c r="R46" i="23" s="1"/>
  <c r="O46" i="23"/>
  <c r="N46" i="23"/>
  <c r="K46" i="23" a="1"/>
  <c r="K46" i="23" s="1"/>
  <c r="L46" i="23" s="1"/>
  <c r="E46" i="23"/>
  <c r="D46" i="23"/>
  <c r="C46" i="23"/>
  <c r="A46" i="23"/>
  <c r="AA45" i="23"/>
  <c r="AB45" i="23" s="1"/>
  <c r="X45" i="23"/>
  <c r="Z45" i="23" s="1"/>
  <c r="W45" i="23"/>
  <c r="T45" i="23"/>
  <c r="P45" i="23"/>
  <c r="Q45" i="23" s="1"/>
  <c r="R45" i="23" s="1" a="1"/>
  <c r="R45" i="23" s="1"/>
  <c r="O45" i="23"/>
  <c r="N45" i="23"/>
  <c r="K45" i="23" a="1"/>
  <c r="K45" i="23" s="1"/>
  <c r="L45" i="23" s="1"/>
  <c r="E45" i="23"/>
  <c r="D45" i="23"/>
  <c r="C45" i="23"/>
  <c r="A45" i="23"/>
  <c r="AA44" i="23"/>
  <c r="AB44" i="23" s="1"/>
  <c r="X44" i="23"/>
  <c r="Z44" i="23" s="1"/>
  <c r="W44" i="23"/>
  <c r="T44" i="23"/>
  <c r="U44" i="23"/>
  <c r="P44" i="23"/>
  <c r="Q44" i="23" s="1"/>
  <c r="R44" i="23" s="1" a="1"/>
  <c r="R44" i="23" s="1"/>
  <c r="O44" i="23"/>
  <c r="N44" i="23"/>
  <c r="K44" i="23" a="1"/>
  <c r="K44" i="23" s="1"/>
  <c r="L44" i="23" s="1"/>
  <c r="E44" i="23"/>
  <c r="D44" i="23"/>
  <c r="C44" i="23"/>
  <c r="A44" i="23"/>
  <c r="AA43" i="23"/>
  <c r="AB43" i="23" s="1"/>
  <c r="X43" i="23"/>
  <c r="Z43" i="23" s="1"/>
  <c r="W43" i="23"/>
  <c r="T43" i="23"/>
  <c r="P43" i="23"/>
  <c r="Q43" i="23" s="1"/>
  <c r="R43" i="23" s="1" a="1"/>
  <c r="R43" i="23" s="1"/>
  <c r="O43" i="23"/>
  <c r="N43" i="23"/>
  <c r="K43" i="23" a="1"/>
  <c r="K43" i="23" s="1"/>
  <c r="L43" i="23" s="1"/>
  <c r="AG43" i="23"/>
  <c r="E43" i="23"/>
  <c r="D43" i="23"/>
  <c r="C43" i="23"/>
  <c r="A43" i="23"/>
  <c r="AA42" i="23"/>
  <c r="AB42" i="23" s="1"/>
  <c r="X42" i="23"/>
  <c r="Z42" i="23" s="1"/>
  <c r="W42" i="23"/>
  <c r="T42" i="23"/>
  <c r="P42" i="23"/>
  <c r="Q42" i="23" s="1"/>
  <c r="R42" i="23" s="1" a="1"/>
  <c r="R42" i="23" s="1"/>
  <c r="O42" i="23"/>
  <c r="N42" i="23"/>
  <c r="K42" i="23" a="1"/>
  <c r="K42" i="23" s="1"/>
  <c r="L42" i="23" s="1"/>
  <c r="E42" i="23"/>
  <c r="D42" i="23"/>
  <c r="C42" i="23"/>
  <c r="A42" i="23"/>
  <c r="AA41" i="23"/>
  <c r="AB41" i="23" s="1"/>
  <c r="X41" i="23"/>
  <c r="Z41" i="23" s="1"/>
  <c r="W41" i="23"/>
  <c r="T41" i="23"/>
  <c r="P41" i="23"/>
  <c r="Q41" i="23" s="1"/>
  <c r="R41" i="23" s="1" a="1"/>
  <c r="R41" i="23" s="1"/>
  <c r="O41" i="23"/>
  <c r="N41" i="23"/>
  <c r="K41" i="23" a="1"/>
  <c r="K41" i="23" s="1"/>
  <c r="L41" i="23" s="1"/>
  <c r="AG41" i="23"/>
  <c r="E41" i="23"/>
  <c r="D41" i="23"/>
  <c r="C41" i="23"/>
  <c r="A41" i="23"/>
  <c r="AA40" i="23"/>
  <c r="AB40" i="23" s="1"/>
  <c r="X40" i="23"/>
  <c r="W40" i="23"/>
  <c r="T40" i="23"/>
  <c r="U40" i="23"/>
  <c r="P40" i="23"/>
  <c r="Q40" i="23" s="1"/>
  <c r="R40" i="23" s="1" a="1"/>
  <c r="R40" i="23" s="1"/>
  <c r="O40" i="23"/>
  <c r="N40" i="23"/>
  <c r="K40" i="23" a="1"/>
  <c r="K40" i="23" s="1"/>
  <c r="L40" i="23" s="1"/>
  <c r="M40" i="23" s="1" a="1"/>
  <c r="M40" i="23" s="1"/>
  <c r="AG40" i="23"/>
  <c r="E40" i="23"/>
  <c r="D40" i="23"/>
  <c r="C40" i="23"/>
  <c r="A40" i="23"/>
  <c r="AA39" i="23"/>
  <c r="AB39" i="23" s="1"/>
  <c r="X39" i="23"/>
  <c r="W39" i="23"/>
  <c r="T39" i="23"/>
  <c r="U39" i="23"/>
  <c r="P39" i="23"/>
  <c r="Q39" i="23" s="1"/>
  <c r="R39" i="23" s="1" a="1"/>
  <c r="R39" i="23" s="1"/>
  <c r="O39" i="23"/>
  <c r="N39" i="23"/>
  <c r="K39" i="23" a="1"/>
  <c r="K39" i="23" s="1"/>
  <c r="L39" i="23" s="1"/>
  <c r="E39" i="23"/>
  <c r="D39" i="23"/>
  <c r="C39" i="23"/>
  <c r="A39" i="23"/>
  <c r="AA38" i="23"/>
  <c r="AB38" i="23" s="1"/>
  <c r="X38" i="23"/>
  <c r="W38" i="23"/>
  <c r="T38" i="23"/>
  <c r="P38" i="23"/>
  <c r="Q38" i="23" s="1"/>
  <c r="R38" i="23" s="1" a="1"/>
  <c r="R38" i="23" s="1"/>
  <c r="O38" i="23"/>
  <c r="N38" i="23"/>
  <c r="K38" i="23" a="1"/>
  <c r="K38" i="23" s="1"/>
  <c r="L38" i="23" s="1"/>
  <c r="AG38" i="23"/>
  <c r="E38" i="23"/>
  <c r="D38" i="23"/>
  <c r="C38" i="23"/>
  <c r="A38" i="23"/>
  <c r="AA37" i="23"/>
  <c r="AB37" i="23" s="1"/>
  <c r="X37" i="23"/>
  <c r="W37" i="23"/>
  <c r="T37" i="23"/>
  <c r="P37" i="23"/>
  <c r="Q37" i="23" s="1"/>
  <c r="R37" i="23" s="1" a="1"/>
  <c r="R37" i="23" s="1"/>
  <c r="O37" i="23"/>
  <c r="N37" i="23"/>
  <c r="K37" i="23" a="1"/>
  <c r="K37" i="23" s="1"/>
  <c r="L37" i="23" s="1"/>
  <c r="E37" i="23"/>
  <c r="D37" i="23"/>
  <c r="C37" i="23"/>
  <c r="A37" i="23"/>
  <c r="AA36" i="23"/>
  <c r="AB36" i="23" s="1"/>
  <c r="X36" i="23"/>
  <c r="Z36" i="23" s="1"/>
  <c r="W36" i="23"/>
  <c r="T36" i="23"/>
  <c r="U36" i="23"/>
  <c r="V36" i="23" s="1"/>
  <c r="P36" i="23"/>
  <c r="Q36" i="23" s="1"/>
  <c r="R36" i="23" s="1" a="1"/>
  <c r="R36" i="23" s="1"/>
  <c r="O36" i="23"/>
  <c r="N36" i="23"/>
  <c r="K36" i="23" a="1"/>
  <c r="K36" i="23" s="1"/>
  <c r="L36" i="23" s="1"/>
  <c r="E36" i="23"/>
  <c r="D36" i="23"/>
  <c r="C36" i="23"/>
  <c r="A36" i="23"/>
  <c r="AA35" i="23"/>
  <c r="AB35" i="23" s="1"/>
  <c r="X35" i="23"/>
  <c r="Z35" i="23" s="1"/>
  <c r="W35" i="23"/>
  <c r="T35" i="23"/>
  <c r="P35" i="23"/>
  <c r="Q35" i="23" s="1"/>
  <c r="R35" i="23" s="1" a="1"/>
  <c r="R35" i="23" s="1"/>
  <c r="O35" i="23"/>
  <c r="N35" i="23"/>
  <c r="K35" i="23" a="1"/>
  <c r="K35" i="23" s="1"/>
  <c r="L35" i="23" s="1"/>
  <c r="AG35" i="23"/>
  <c r="E35" i="23"/>
  <c r="D35" i="23"/>
  <c r="C35" i="23"/>
  <c r="A35" i="23"/>
  <c r="AA34" i="23"/>
  <c r="AB34" i="23" s="1"/>
  <c r="X34" i="23"/>
  <c r="Z34" i="23" s="1"/>
  <c r="W34" i="23"/>
  <c r="T34" i="23"/>
  <c r="P34" i="23"/>
  <c r="Q34" i="23" s="1"/>
  <c r="R34" i="23" s="1" a="1"/>
  <c r="R34" i="23" s="1"/>
  <c r="O34" i="23"/>
  <c r="N34" i="23"/>
  <c r="K34" i="23" a="1"/>
  <c r="K34" i="23" s="1"/>
  <c r="L34" i="23" s="1"/>
  <c r="E34" i="23"/>
  <c r="D34" i="23"/>
  <c r="C34" i="23"/>
  <c r="A34" i="23"/>
  <c r="AA33" i="23"/>
  <c r="AB33" i="23" s="1"/>
  <c r="X33" i="23"/>
  <c r="Z33" i="23" s="1"/>
  <c r="W33" i="23"/>
  <c r="T33" i="23"/>
  <c r="U33" i="23"/>
  <c r="P33" i="23"/>
  <c r="Q33" i="23" s="1"/>
  <c r="R33" i="23" s="1" a="1"/>
  <c r="R33" i="23" s="1"/>
  <c r="O33" i="23"/>
  <c r="N33" i="23"/>
  <c r="K33" i="23" a="1"/>
  <c r="K33" i="23" s="1"/>
  <c r="L33" i="23" s="1"/>
  <c r="E33" i="23"/>
  <c r="D33" i="23"/>
  <c r="C33" i="23"/>
  <c r="A33" i="23"/>
  <c r="AA32" i="23"/>
  <c r="AB32" i="23" s="1"/>
  <c r="X32" i="23"/>
  <c r="W32" i="23"/>
  <c r="T32" i="23"/>
  <c r="U32" i="23"/>
  <c r="V32" i="23" s="1"/>
  <c r="P32" i="23"/>
  <c r="Q32" i="23" s="1"/>
  <c r="R32" i="23" s="1" a="1"/>
  <c r="R32" i="23" s="1"/>
  <c r="O32" i="23"/>
  <c r="N32" i="23"/>
  <c r="K32" i="23" a="1"/>
  <c r="K32" i="23" s="1"/>
  <c r="L32" i="23" s="1"/>
  <c r="E32" i="23"/>
  <c r="D32" i="23"/>
  <c r="C32" i="23"/>
  <c r="A32" i="23"/>
  <c r="AA31" i="23"/>
  <c r="AB31" i="23" s="1"/>
  <c r="W31" i="23"/>
  <c r="T31" i="23"/>
  <c r="P31" i="23"/>
  <c r="Q31" i="23" s="1"/>
  <c r="R31" i="23" s="1" a="1"/>
  <c r="R31" i="23" s="1"/>
  <c r="O31" i="23"/>
  <c r="N31" i="23"/>
  <c r="K31" i="23" a="1"/>
  <c r="K31" i="23" s="1"/>
  <c r="L31" i="23" s="1"/>
  <c r="E31" i="23"/>
  <c r="D31" i="23"/>
  <c r="C31" i="23"/>
  <c r="A31" i="23"/>
  <c r="AA30" i="23"/>
  <c r="AB30" i="23" s="1"/>
  <c r="X30" i="23"/>
  <c r="Z30" i="23" s="1"/>
  <c r="W30" i="23"/>
  <c r="T30" i="23"/>
  <c r="P30" i="23"/>
  <c r="Q30" i="23" s="1"/>
  <c r="R30" i="23" s="1" a="1"/>
  <c r="R30" i="23" s="1"/>
  <c r="O30" i="23"/>
  <c r="N30" i="23"/>
  <c r="K30" i="23" a="1"/>
  <c r="K30" i="23" s="1"/>
  <c r="L30" i="23" s="1"/>
  <c r="E30" i="23"/>
  <c r="D30" i="23"/>
  <c r="C30" i="23"/>
  <c r="A30" i="23"/>
  <c r="AA29" i="23"/>
  <c r="AB29" i="23" s="1"/>
  <c r="X29" i="23"/>
  <c r="Z29" i="23" s="1"/>
  <c r="W29" i="23"/>
  <c r="T29" i="23"/>
  <c r="U29" i="23"/>
  <c r="P29" i="23"/>
  <c r="Q29" i="23" s="1"/>
  <c r="R29" i="23" s="1" a="1"/>
  <c r="R29" i="23" s="1"/>
  <c r="O29" i="23"/>
  <c r="N29" i="23"/>
  <c r="K29" i="23" a="1"/>
  <c r="K29" i="23" s="1"/>
  <c r="L29" i="23" s="1"/>
  <c r="AG29" i="23"/>
  <c r="E29" i="23"/>
  <c r="D29" i="23"/>
  <c r="C29" i="23"/>
  <c r="A29" i="23"/>
  <c r="AA28" i="23"/>
  <c r="AB28" i="23" s="1"/>
  <c r="X28" i="23"/>
  <c r="Z28" i="23" s="1"/>
  <c r="W28" i="23"/>
  <c r="T28" i="23"/>
  <c r="V28" i="23"/>
  <c r="P28" i="23"/>
  <c r="Q28" i="23" s="1"/>
  <c r="R28" i="23" s="1" a="1"/>
  <c r="R28" i="23" s="1"/>
  <c r="O28" i="23"/>
  <c r="N28" i="23"/>
  <c r="K28" i="23" a="1"/>
  <c r="K28" i="23" s="1"/>
  <c r="L28" i="23" s="1"/>
  <c r="E28" i="23"/>
  <c r="D28" i="23"/>
  <c r="C28" i="23"/>
  <c r="A28" i="23"/>
  <c r="AA27" i="23"/>
  <c r="AB27" i="23" s="1"/>
  <c r="X27" i="23"/>
  <c r="Z27" i="23" s="1"/>
  <c r="W27" i="23"/>
  <c r="T27" i="23"/>
  <c r="P27" i="23"/>
  <c r="Q27" i="23" s="1"/>
  <c r="R27" i="23" s="1" a="1"/>
  <c r="R27" i="23" s="1"/>
  <c r="O27" i="23"/>
  <c r="N27" i="23"/>
  <c r="K27" i="23" a="1"/>
  <c r="K27" i="23" s="1"/>
  <c r="L27" i="23" s="1"/>
  <c r="E27" i="23"/>
  <c r="D27" i="23"/>
  <c r="C27" i="23"/>
  <c r="A27" i="23"/>
  <c r="AA26" i="23"/>
  <c r="AB26" i="23" s="1"/>
  <c r="X26" i="23"/>
  <c r="Z26" i="23" s="1"/>
  <c r="W26" i="23"/>
  <c r="T26" i="23"/>
  <c r="P26" i="23"/>
  <c r="Q26" i="23" s="1"/>
  <c r="R26" i="23" s="1" a="1"/>
  <c r="R26" i="23" s="1"/>
  <c r="O26" i="23"/>
  <c r="N26" i="23"/>
  <c r="K26" i="23" a="1"/>
  <c r="K26" i="23" s="1"/>
  <c r="L26" i="23" s="1"/>
  <c r="E26" i="23"/>
  <c r="D26" i="23"/>
  <c r="C26" i="23"/>
  <c r="A26" i="23"/>
  <c r="AA25" i="23"/>
  <c r="AB25" i="23" s="1"/>
  <c r="X25" i="23"/>
  <c r="Z25" i="23" s="1"/>
  <c r="W25" i="23"/>
  <c r="T25" i="23"/>
  <c r="P25" i="23"/>
  <c r="Q25" i="23" s="1"/>
  <c r="R25" i="23" s="1" a="1"/>
  <c r="R25" i="23" s="1"/>
  <c r="O25" i="23"/>
  <c r="N25" i="23"/>
  <c r="K25" i="23" a="1"/>
  <c r="K25" i="23" s="1"/>
  <c r="L25" i="23" s="1"/>
  <c r="E25" i="23"/>
  <c r="D25" i="23"/>
  <c r="C25" i="23"/>
  <c r="A25" i="23"/>
  <c r="AA24" i="23"/>
  <c r="AB24" i="23" s="1"/>
  <c r="X24" i="23"/>
  <c r="Z24" i="23" s="1"/>
  <c r="W24" i="23"/>
  <c r="T24" i="23"/>
  <c r="U24" i="23"/>
  <c r="P24" i="23"/>
  <c r="O24" i="23"/>
  <c r="N24" i="23"/>
  <c r="K24" i="23" a="1"/>
  <c r="K24" i="23" s="1"/>
  <c r="L24" i="23" s="1"/>
  <c r="E24" i="23"/>
  <c r="D24" i="23"/>
  <c r="C24" i="23"/>
  <c r="A24" i="23"/>
  <c r="AA23" i="23"/>
  <c r="AB23" i="23" s="1"/>
  <c r="X23" i="23"/>
  <c r="Z23" i="23" s="1"/>
  <c r="W23" i="23"/>
  <c r="T23" i="23"/>
  <c r="U23" i="23"/>
  <c r="V23" i="23" s="1"/>
  <c r="P23" i="23"/>
  <c r="Q23" i="23" s="1"/>
  <c r="R23" i="23" s="1" a="1"/>
  <c r="R23" i="23" s="1"/>
  <c r="O23" i="23"/>
  <c r="N23" i="23"/>
  <c r="K23" i="23" a="1"/>
  <c r="K23" i="23" s="1"/>
  <c r="L23" i="23" s="1"/>
  <c r="AG23" i="23"/>
  <c r="E23" i="23"/>
  <c r="D23" i="23"/>
  <c r="C23" i="23"/>
  <c r="A23" i="23"/>
  <c r="AA22" i="23"/>
  <c r="AB22" i="23" s="1"/>
  <c r="X22" i="23"/>
  <c r="Z22" i="23" s="1"/>
  <c r="W22" i="23"/>
  <c r="T22" i="23"/>
  <c r="U22" i="23"/>
  <c r="P22" i="23"/>
  <c r="Q22" i="23" s="1"/>
  <c r="R22" i="23" s="1" a="1"/>
  <c r="R22" i="23" s="1"/>
  <c r="O22" i="23"/>
  <c r="N22" i="23"/>
  <c r="K22" i="23" a="1"/>
  <c r="K22" i="23" s="1"/>
  <c r="L22" i="23" s="1"/>
  <c r="AG22" i="23"/>
  <c r="E22" i="23"/>
  <c r="D22" i="23"/>
  <c r="C22" i="23"/>
  <c r="A22" i="23"/>
  <c r="AA21" i="23"/>
  <c r="AB21" i="23" s="1"/>
  <c r="X21" i="23"/>
  <c r="W21" i="23"/>
  <c r="T21" i="23"/>
  <c r="P21" i="23"/>
  <c r="Q21" i="23" s="1"/>
  <c r="R21" i="23" s="1" a="1"/>
  <c r="R21" i="23" s="1"/>
  <c r="O21" i="23"/>
  <c r="N21" i="23"/>
  <c r="K21" i="23" a="1"/>
  <c r="K21" i="23" s="1"/>
  <c r="L21" i="23" s="1"/>
  <c r="AG21" i="23"/>
  <c r="E21" i="23"/>
  <c r="D21" i="23"/>
  <c r="C21" i="23"/>
  <c r="A21" i="23"/>
  <c r="AA20" i="23"/>
  <c r="AB20" i="23" s="1"/>
  <c r="X20" i="23"/>
  <c r="W20" i="23"/>
  <c r="T20" i="23"/>
  <c r="P20" i="23"/>
  <c r="Q20" i="23" s="1"/>
  <c r="R20" i="23" s="1" a="1"/>
  <c r="R20" i="23" s="1"/>
  <c r="O20" i="23"/>
  <c r="N20" i="23"/>
  <c r="K20" i="23" a="1"/>
  <c r="K20" i="23" s="1"/>
  <c r="L20" i="23" s="1"/>
  <c r="E20" i="23"/>
  <c r="D20" i="23"/>
  <c r="C20" i="23"/>
  <c r="A20" i="23"/>
  <c r="AA19" i="23"/>
  <c r="AB19" i="23" s="1"/>
  <c r="X19" i="23"/>
  <c r="Z19" i="23" s="1"/>
  <c r="Y19" i="23" s="1"/>
  <c r="W19" i="23"/>
  <c r="T19" i="23"/>
  <c r="U19" i="23"/>
  <c r="P19" i="23"/>
  <c r="Q19" i="23" s="1"/>
  <c r="R19" i="23" s="1" a="1"/>
  <c r="R19" i="23" s="1"/>
  <c r="O19" i="23"/>
  <c r="N19" i="23"/>
  <c r="K19" i="23" a="1"/>
  <c r="K19" i="23" s="1"/>
  <c r="L19" i="23" s="1"/>
  <c r="E19" i="23"/>
  <c r="D19" i="23"/>
  <c r="C19" i="23"/>
  <c r="A19" i="23"/>
  <c r="AA18" i="23"/>
  <c r="AB18" i="23" s="1"/>
  <c r="X18" i="23"/>
  <c r="Z18" i="23" s="1"/>
  <c r="W18" i="23"/>
  <c r="T18" i="23"/>
  <c r="P18" i="23"/>
  <c r="Q18" i="23" s="1"/>
  <c r="R18" i="23" s="1" a="1"/>
  <c r="R18" i="23" s="1"/>
  <c r="O18" i="23"/>
  <c r="N18" i="23"/>
  <c r="K18" i="23" a="1"/>
  <c r="K18" i="23" s="1"/>
  <c r="L18" i="23" s="1"/>
  <c r="AG18" i="23"/>
  <c r="E18" i="23"/>
  <c r="D18" i="23"/>
  <c r="C18" i="23"/>
  <c r="A18" i="23"/>
  <c r="AA17" i="23"/>
  <c r="AB17" i="23" s="1"/>
  <c r="X17" i="23"/>
  <c r="Z17" i="23" s="1"/>
  <c r="W17" i="23"/>
  <c r="T17" i="23"/>
  <c r="P17" i="23"/>
  <c r="Q17" i="23" s="1"/>
  <c r="R17" i="23" s="1" a="1"/>
  <c r="R17" i="23" s="1"/>
  <c r="O17" i="23"/>
  <c r="N17" i="23"/>
  <c r="K17" i="23" a="1"/>
  <c r="K17" i="23" s="1"/>
  <c r="L17" i="23" s="1"/>
  <c r="E17" i="23"/>
  <c r="D17" i="23"/>
  <c r="C17" i="23"/>
  <c r="A17" i="23"/>
  <c r="AA16" i="23"/>
  <c r="AB16" i="23" s="1"/>
  <c r="X16" i="23"/>
  <c r="Z16" i="23" s="1"/>
  <c r="W16" i="23"/>
  <c r="T16" i="23"/>
  <c r="P16" i="23"/>
  <c r="Q16" i="23" s="1"/>
  <c r="R16" i="23" s="1" a="1"/>
  <c r="R16" i="23" s="1"/>
  <c r="O16" i="23"/>
  <c r="N16" i="23"/>
  <c r="K16" i="23" a="1"/>
  <c r="K16" i="23" s="1"/>
  <c r="L16" i="23" s="1"/>
  <c r="E16" i="23"/>
  <c r="D16" i="23"/>
  <c r="C16" i="23"/>
  <c r="A16" i="23"/>
  <c r="AA15" i="23"/>
  <c r="AB15" i="23" s="1"/>
  <c r="X15" i="23"/>
  <c r="W15" i="23"/>
  <c r="T15" i="23"/>
  <c r="P15" i="23"/>
  <c r="Q15" i="23" s="1"/>
  <c r="R15" i="23" s="1" a="1"/>
  <c r="R15" i="23" s="1"/>
  <c r="O15" i="23"/>
  <c r="N15" i="23"/>
  <c r="K15" i="23" a="1"/>
  <c r="K15" i="23" s="1"/>
  <c r="L15" i="23" s="1"/>
  <c r="AG15" i="23"/>
  <c r="E15" i="23"/>
  <c r="D15" i="23"/>
  <c r="C15" i="23"/>
  <c r="A15" i="23"/>
  <c r="AA14" i="23"/>
  <c r="AB14" i="23" s="1"/>
  <c r="X14" i="23"/>
  <c r="W14" i="23"/>
  <c r="T14" i="23"/>
  <c r="P14" i="23"/>
  <c r="Q14" i="23" s="1"/>
  <c r="R14" i="23" s="1" a="1"/>
  <c r="R14" i="23" s="1"/>
  <c r="O14" i="23"/>
  <c r="N14" i="23"/>
  <c r="K14" i="23" a="1"/>
  <c r="K14" i="23" s="1"/>
  <c r="L14" i="23" s="1"/>
  <c r="AG14" i="23"/>
  <c r="E14" i="23"/>
  <c r="D14" i="23"/>
  <c r="C14" i="23"/>
  <c r="A14" i="23"/>
  <c r="AG13" i="23"/>
  <c r="AA13" i="23"/>
  <c r="AB13" i="23" s="1"/>
  <c r="X13" i="23"/>
  <c r="W13" i="23"/>
  <c r="T13" i="23"/>
  <c r="P13" i="23"/>
  <c r="O13" i="23"/>
  <c r="N13" i="23"/>
  <c r="K13" i="23" a="1"/>
  <c r="K13" i="23" s="1"/>
  <c r="L13" i="23" s="1"/>
  <c r="E13" i="23"/>
  <c r="D13" i="23"/>
  <c r="C13" i="23"/>
  <c r="A13" i="23"/>
  <c r="AA12" i="23"/>
  <c r="AB12" i="23" s="1"/>
  <c r="X12" i="23"/>
  <c r="W12" i="23"/>
  <c r="T12" i="23"/>
  <c r="P12" i="23"/>
  <c r="Q12" i="23" s="1"/>
  <c r="R12" i="23" s="1" a="1"/>
  <c r="R12" i="23" s="1"/>
  <c r="O12" i="23"/>
  <c r="N12" i="23"/>
  <c r="K12" i="23" a="1"/>
  <c r="K12" i="23" s="1"/>
  <c r="L12" i="23" s="1"/>
  <c r="E12" i="23"/>
  <c r="D12" i="23"/>
  <c r="C12" i="23"/>
  <c r="A12" i="23"/>
  <c r="AA11" i="23"/>
  <c r="AB11" i="23" s="1"/>
  <c r="X11" i="23"/>
  <c r="W11" i="23"/>
  <c r="T11" i="23"/>
  <c r="P11" i="23"/>
  <c r="Q11" i="23" s="1"/>
  <c r="R11" i="23" s="1" a="1"/>
  <c r="R11" i="23" s="1"/>
  <c r="O11" i="23"/>
  <c r="N11" i="23"/>
  <c r="K11" i="23" a="1"/>
  <c r="K11" i="23" s="1"/>
  <c r="L11" i="23" s="1"/>
  <c r="E11" i="23"/>
  <c r="D11" i="23"/>
  <c r="C11" i="23"/>
  <c r="A11" i="23"/>
  <c r="AA10" i="23"/>
  <c r="AB10" i="23" s="1"/>
  <c r="X10" i="23"/>
  <c r="Z10" i="23" s="1"/>
  <c r="W10" i="23"/>
  <c r="T10" i="23"/>
  <c r="P10" i="23"/>
  <c r="Q10" i="23" s="1"/>
  <c r="R10" i="23" s="1" a="1"/>
  <c r="R10" i="23" s="1"/>
  <c r="O10" i="23"/>
  <c r="N10" i="23"/>
  <c r="K10" i="23" a="1"/>
  <c r="K10" i="23" s="1"/>
  <c r="L10" i="23" s="1"/>
  <c r="E10" i="23"/>
  <c r="D10" i="23"/>
  <c r="C10" i="23"/>
  <c r="A10" i="23"/>
  <c r="AA9" i="23"/>
  <c r="AB9" i="23" s="1"/>
  <c r="X9" i="23"/>
  <c r="Z9" i="23" s="1"/>
  <c r="W9" i="23"/>
  <c r="T9" i="23"/>
  <c r="U9" i="23"/>
  <c r="P9" i="23"/>
  <c r="Q9" i="23" s="1"/>
  <c r="R9" i="23" s="1" a="1"/>
  <c r="R9" i="23" s="1"/>
  <c r="O9" i="23"/>
  <c r="N9" i="23"/>
  <c r="K9" i="23" a="1"/>
  <c r="K9" i="23" s="1"/>
  <c r="L9" i="23" s="1"/>
  <c r="AG9" i="23"/>
  <c r="E9" i="23"/>
  <c r="D9" i="23"/>
  <c r="C9" i="23"/>
  <c r="A9" i="23"/>
  <c r="AA8" i="23"/>
  <c r="AB8" i="23" s="1"/>
  <c r="X8" i="23"/>
  <c r="Z8" i="23" s="1"/>
  <c r="W8" i="23"/>
  <c r="T8" i="23"/>
  <c r="P8" i="23"/>
  <c r="Q8" i="23" s="1"/>
  <c r="R8" i="23" s="1" a="1"/>
  <c r="R8" i="23" s="1"/>
  <c r="O8" i="23"/>
  <c r="N8" i="23"/>
  <c r="K8" i="23" a="1"/>
  <c r="K8" i="23" s="1"/>
  <c r="L8" i="23" s="1"/>
  <c r="E8" i="23"/>
  <c r="D8" i="23"/>
  <c r="C8" i="23"/>
  <c r="A8" i="23"/>
  <c r="AA7" i="23"/>
  <c r="AB7" i="23" s="1"/>
  <c r="X7" i="23"/>
  <c r="Z7" i="23" s="1"/>
  <c r="W7" i="23"/>
  <c r="T7" i="23"/>
  <c r="U7" i="23"/>
  <c r="P7" i="23"/>
  <c r="Q7" i="23" s="1"/>
  <c r="R7" i="23" s="1" a="1"/>
  <c r="R7" i="23" s="1"/>
  <c r="O7" i="23"/>
  <c r="N7" i="23"/>
  <c r="K7" i="23" a="1"/>
  <c r="K7" i="23" s="1"/>
  <c r="L7" i="23" s="1"/>
  <c r="E7" i="23"/>
  <c r="D7" i="23"/>
  <c r="C7" i="23"/>
  <c r="A7" i="23"/>
  <c r="AA6" i="23"/>
  <c r="AB6" i="23" s="1"/>
  <c r="X6" i="23"/>
  <c r="W6" i="23"/>
  <c r="T6" i="23"/>
  <c r="U6" i="23"/>
  <c r="P6" i="23"/>
  <c r="Q6" i="23" s="1"/>
  <c r="R6" i="23" s="1" a="1"/>
  <c r="R6" i="23" s="1"/>
  <c r="O6" i="23"/>
  <c r="N6" i="23"/>
  <c r="K6" i="23" a="1"/>
  <c r="K6" i="23" s="1"/>
  <c r="L6" i="23" s="1"/>
  <c r="AG6" i="23"/>
  <c r="E6" i="23"/>
  <c r="D6" i="23"/>
  <c r="C6" i="23"/>
  <c r="A6" i="23"/>
  <c r="AA5" i="23"/>
  <c r="AB5" i="23" s="1"/>
  <c r="X5" i="23"/>
  <c r="W5" i="23"/>
  <c r="T5" i="23"/>
  <c r="U5" i="23"/>
  <c r="P5" i="23"/>
  <c r="Q5" i="23" s="1"/>
  <c r="R5" i="23" s="1" a="1"/>
  <c r="R5" i="23" s="1"/>
  <c r="O5" i="23"/>
  <c r="N5" i="23"/>
  <c r="K5" i="23" a="1"/>
  <c r="K5" i="23" s="1"/>
  <c r="L5" i="23" s="1"/>
  <c r="AG5" i="23"/>
  <c r="E5" i="23"/>
  <c r="D5" i="23"/>
  <c r="C5" i="23"/>
  <c r="A5" i="23"/>
  <c r="AA4" i="23"/>
  <c r="AB4" i="23" s="1"/>
  <c r="X4" i="23"/>
  <c r="Z4" i="23" s="1"/>
  <c r="W4" i="23"/>
  <c r="T4" i="23"/>
  <c r="P4" i="23"/>
  <c r="Q4" i="23" s="1"/>
  <c r="R4" i="23" s="1" a="1"/>
  <c r="R4" i="23" s="1"/>
  <c r="O4" i="23"/>
  <c r="N4" i="23"/>
  <c r="K4" i="23" a="1"/>
  <c r="K4" i="23" s="1"/>
  <c r="L4" i="23" s="1"/>
  <c r="AG4" i="23"/>
  <c r="E4" i="23"/>
  <c r="D4" i="23"/>
  <c r="C4" i="23"/>
  <c r="A4" i="23"/>
  <c r="AA3" i="23"/>
  <c r="AB3" i="23" s="1"/>
  <c r="X3" i="23"/>
  <c r="Z3" i="23" s="1"/>
  <c r="W3" i="23"/>
  <c r="T3" i="23"/>
  <c r="P3" i="23"/>
  <c r="Q3" i="23" s="1"/>
  <c r="R3" i="23" s="1" a="1"/>
  <c r="R3" i="23" s="1"/>
  <c r="O3" i="23"/>
  <c r="N3" i="23"/>
  <c r="K3" i="23" a="1"/>
  <c r="K3" i="23" s="1"/>
  <c r="L3" i="23" s="1"/>
  <c r="E3" i="23"/>
  <c r="D3" i="23"/>
  <c r="C3" i="23"/>
  <c r="A3" i="23"/>
  <c r="AR22" i="23" l="1"/>
  <c r="AR33" i="23"/>
  <c r="AR31" i="23"/>
  <c r="AR17" i="23"/>
  <c r="AQ13" i="23"/>
  <c r="AR41" i="23"/>
  <c r="AQ41" i="23"/>
  <c r="AR52" i="23"/>
  <c r="AQ52" i="23"/>
  <c r="AR36" i="23"/>
  <c r="AQ22" i="23"/>
  <c r="AR30" i="23"/>
  <c r="AQ49" i="23"/>
  <c r="AR49" i="23"/>
  <c r="AR25" i="23"/>
  <c r="AR19" i="23"/>
  <c r="AQ5" i="23"/>
  <c r="AR5" i="23"/>
  <c r="AR27" i="23"/>
  <c r="AQ35" i="23"/>
  <c r="AR35" i="23"/>
  <c r="AR47" i="23"/>
  <c r="AR44" i="23"/>
  <c r="AR11" i="23"/>
  <c r="AQ38" i="23"/>
  <c r="AR38" i="23"/>
  <c r="AR8" i="23"/>
  <c r="AR16" i="23"/>
  <c r="AR13" i="23"/>
  <c r="AR46" i="23"/>
  <c r="AQ21" i="23"/>
  <c r="AR21" i="23"/>
  <c r="AR32" i="23"/>
  <c r="AR24" i="23"/>
  <c r="AR43" i="23"/>
  <c r="AQ43" i="23"/>
  <c r="AR3" i="23"/>
  <c r="AQ40" i="23"/>
  <c r="AR40" i="23"/>
  <c r="AQ53" i="23"/>
  <c r="AR53" i="23"/>
  <c r="AR28" i="23"/>
  <c r="AQ14" i="23"/>
  <c r="AR14" i="23"/>
  <c r="AQ18" i="23"/>
  <c r="AR18" i="23"/>
  <c r="AQ4" i="23"/>
  <c r="AR4" i="23"/>
  <c r="AR10" i="23"/>
  <c r="AR29" i="23"/>
  <c r="AQ29" i="23"/>
  <c r="AR51" i="23"/>
  <c r="AR7" i="23"/>
  <c r="AR48" i="23"/>
  <c r="AR20" i="23"/>
  <c r="AQ9" i="23"/>
  <c r="AR9" i="23"/>
  <c r="AR39" i="23"/>
  <c r="AR42" i="23"/>
  <c r="AQ6" i="23"/>
  <c r="AR6" i="23"/>
  <c r="AR50" i="23"/>
  <c r="AR26" i="23"/>
  <c r="AR34" i="23"/>
  <c r="AR37" i="23"/>
  <c r="AQ15" i="23"/>
  <c r="AR15" i="23"/>
  <c r="AR12" i="23"/>
  <c r="AQ23" i="23"/>
  <c r="AR23" i="23"/>
  <c r="AR45" i="23"/>
  <c r="AS283" i="23"/>
  <c r="AS32" i="23"/>
  <c r="AS114" i="23"/>
  <c r="AS146" i="23"/>
  <c r="Y18" i="23"/>
  <c r="AS82" i="23"/>
  <c r="AS198" i="23"/>
  <c r="AS111" i="23"/>
  <c r="AS229" i="23"/>
  <c r="Y17" i="23"/>
  <c r="AS104" i="23"/>
  <c r="AS201" i="23"/>
  <c r="AS71" i="23"/>
  <c r="AS102" i="23"/>
  <c r="AS178" i="23"/>
  <c r="AS115" i="23"/>
  <c r="AS287" i="23"/>
  <c r="AS250" i="23"/>
  <c r="Y4" i="23"/>
  <c r="AS164" i="23"/>
  <c r="AS107" i="23"/>
  <c r="AS55" i="23"/>
  <c r="AS96" i="23"/>
  <c r="AS243" i="23"/>
  <c r="AS185" i="23"/>
  <c r="AS278" i="23"/>
  <c r="Y10" i="23"/>
  <c r="AS119" i="23"/>
  <c r="AS281" i="23"/>
  <c r="Y35" i="23"/>
  <c r="AS134" i="23"/>
  <c r="AS167" i="23"/>
  <c r="AS85" i="23"/>
  <c r="AS238" i="23"/>
  <c r="AS276" i="23"/>
  <c r="AS105" i="23"/>
  <c r="AS291" i="23"/>
  <c r="AS212" i="23"/>
  <c r="Y42" i="23"/>
  <c r="AS100" i="23"/>
  <c r="AS109" i="23"/>
  <c r="AS94" i="23"/>
  <c r="AS113" i="23"/>
  <c r="AS160" i="23"/>
  <c r="AS151" i="23"/>
  <c r="AS256" i="23"/>
  <c r="AS242" i="23"/>
  <c r="AS141" i="23"/>
  <c r="AS217" i="23"/>
  <c r="AS136" i="23"/>
  <c r="AS199" i="23"/>
  <c r="AS176" i="23"/>
  <c r="AS75" i="23"/>
  <c r="AS209" i="23"/>
  <c r="AS196" i="23"/>
  <c r="AS156" i="23"/>
  <c r="AS150" i="23"/>
  <c r="Y29" i="23"/>
  <c r="AS180" i="23"/>
  <c r="AS172" i="23"/>
  <c r="AS162" i="23"/>
  <c r="AS128" i="23"/>
  <c r="AS170" i="23"/>
  <c r="AS63" i="23"/>
  <c r="AS194" i="23"/>
  <c r="AS88" i="23"/>
  <c r="AS101" i="23"/>
  <c r="AS246" i="23"/>
  <c r="AS228" i="23"/>
  <c r="AS121" i="23"/>
  <c r="AS230" i="23"/>
  <c r="AS158" i="23"/>
  <c r="AS255" i="23"/>
  <c r="AS241" i="23"/>
  <c r="AS144" i="23"/>
  <c r="AS72" i="23"/>
  <c r="AS207" i="23"/>
  <c r="AS214" i="23"/>
  <c r="AS226" i="23"/>
  <c r="AS130" i="23"/>
  <c r="Y24" i="23"/>
  <c r="AS218" i="23"/>
  <c r="AS108" i="23"/>
  <c r="AS66" i="23"/>
  <c r="AS84" i="23"/>
  <c r="AS260" i="23"/>
  <c r="AS187" i="23"/>
  <c r="AS263" i="23"/>
  <c r="AS155" i="23"/>
  <c r="Y44" i="23"/>
  <c r="AS169" i="23"/>
  <c r="AS248" i="23"/>
  <c r="Y26" i="23"/>
  <c r="AS192" i="23"/>
  <c r="AS268" i="23"/>
  <c r="AS225" i="23"/>
  <c r="AS152" i="23"/>
  <c r="AS236" i="23"/>
  <c r="AS202" i="23"/>
  <c r="AS56" i="23"/>
  <c r="Y28" i="23"/>
  <c r="AS181" i="23"/>
  <c r="AS124" i="23"/>
  <c r="AS61" i="23"/>
  <c r="AS76" i="23"/>
  <c r="AS140" i="23"/>
  <c r="AS112" i="23"/>
  <c r="AS220" i="23"/>
  <c r="AS110" i="23"/>
  <c r="AS122" i="23"/>
  <c r="AS106" i="23"/>
  <c r="AS215" i="23"/>
  <c r="AS68" i="23"/>
  <c r="AS224" i="23"/>
  <c r="AS123" i="23"/>
  <c r="AS261" i="23"/>
  <c r="AS137" i="23"/>
  <c r="Y45" i="23"/>
  <c r="AS80" i="23"/>
  <c r="AS161" i="23"/>
  <c r="AS177" i="23"/>
  <c r="AS93" i="23"/>
  <c r="AS173" i="23"/>
  <c r="AS191" i="23"/>
  <c r="AS54" i="23"/>
  <c r="AS203" i="23"/>
  <c r="AS245" i="23"/>
  <c r="AS257" i="23"/>
  <c r="AS143" i="23"/>
  <c r="AS91" i="23"/>
  <c r="AS208" i="23"/>
  <c r="AS145" i="23"/>
  <c r="AS206" i="23"/>
  <c r="AS280" i="23"/>
  <c r="AS95" i="23"/>
  <c r="AS168" i="23"/>
  <c r="AS205" i="23"/>
  <c r="AS87" i="23"/>
  <c r="AS78" i="23"/>
  <c r="AS118" i="23"/>
  <c r="AS273" i="23"/>
  <c r="AS147" i="23"/>
  <c r="AS57" i="23"/>
  <c r="AS129" i="23"/>
  <c r="Y34" i="23"/>
  <c r="AS171" i="23"/>
  <c r="AS186" i="23"/>
  <c r="AS89" i="23"/>
  <c r="AS175" i="23"/>
  <c r="AS153" i="23"/>
  <c r="AS222" i="23"/>
  <c r="AS227" i="23"/>
  <c r="AS197" i="23"/>
  <c r="AS232" i="23"/>
  <c r="AS81" i="23"/>
  <c r="AS133" i="23"/>
  <c r="Y36" i="23"/>
  <c r="AS73" i="23"/>
  <c r="AS60" i="23"/>
  <c r="AS116" i="23"/>
  <c r="AS139" i="23"/>
  <c r="AS62" i="23"/>
  <c r="AS165" i="23"/>
  <c r="AS213" i="23"/>
  <c r="AS77" i="23"/>
  <c r="AS163" i="23"/>
  <c r="AS135" i="23"/>
  <c r="AS64" i="23"/>
  <c r="AS58" i="23"/>
  <c r="AS219" i="23"/>
  <c r="AS190" i="23"/>
  <c r="AS289" i="23"/>
  <c r="AS200" i="23"/>
  <c r="AS279" i="23"/>
  <c r="AS97" i="23"/>
  <c r="AS83" i="23"/>
  <c r="AS59" i="23"/>
  <c r="AS125" i="23"/>
  <c r="AS239" i="23"/>
  <c r="AS174" i="23"/>
  <c r="AS275" i="23"/>
  <c r="AS157" i="23"/>
  <c r="AS86" i="23"/>
  <c r="AS142" i="23"/>
  <c r="AS188" i="23"/>
  <c r="AS204" i="23"/>
  <c r="AS184" i="23"/>
  <c r="AS252" i="23"/>
  <c r="AS266" i="23"/>
  <c r="AS166" i="23"/>
  <c r="Y3" i="23"/>
  <c r="AS183" i="23"/>
  <c r="AS254" i="23"/>
  <c r="Y30" i="23"/>
  <c r="AS131" i="23"/>
  <c r="AS127" i="23"/>
  <c r="AS138" i="23"/>
  <c r="AS69" i="23"/>
  <c r="AS154" i="23"/>
  <c r="AS99" i="23"/>
  <c r="AS74" i="23"/>
  <c r="AS231" i="23"/>
  <c r="AS98" i="23"/>
  <c r="AS253" i="23"/>
  <c r="AS120" i="23"/>
  <c r="V44" i="23"/>
  <c r="Q13" i="23"/>
  <c r="R13" i="23" s="1" a="1"/>
  <c r="R13" i="23" s="1"/>
  <c r="Q24" i="23"/>
  <c r="AF52" i="23"/>
  <c r="M3" i="23" a="1"/>
  <c r="M3" i="23" s="1"/>
  <c r="F3" i="23" s="1"/>
  <c r="V39" i="23"/>
  <c r="M7" i="23" a="1"/>
  <c r="M7" i="23" s="1"/>
  <c r="F7" i="23" s="1"/>
  <c r="U28" i="23"/>
  <c r="M51" i="23" a="1"/>
  <c r="M51" i="23" s="1"/>
  <c r="AE51" i="23" s="1" a="1"/>
  <c r="AE51" i="23" s="1"/>
  <c r="M25" i="23" a="1"/>
  <c r="M25" i="23" s="1"/>
  <c r="M42" i="23" a="1"/>
  <c r="M42" i="23" s="1"/>
  <c r="AG17" i="23"/>
  <c r="AQ17" i="23" s="1"/>
  <c r="M8" i="23" a="1"/>
  <c r="M8" i="23" s="1"/>
  <c r="F8" i="23" s="1"/>
  <c r="M12" i="23" a="1"/>
  <c r="M12" i="23" s="1"/>
  <c r="M36" i="23" a="1"/>
  <c r="M36" i="23" s="1"/>
  <c r="M13" i="23" a="1"/>
  <c r="M13" i="23" s="1"/>
  <c r="M45" i="23" a="1"/>
  <c r="M45" i="23" s="1"/>
  <c r="AF53" i="23"/>
  <c r="M26" i="23" a="1"/>
  <c r="M26" i="23" s="1"/>
  <c r="F26" i="23" s="1"/>
  <c r="M27" i="23" a="1"/>
  <c r="M27" i="23" s="1"/>
  <c r="F27" i="23" s="1"/>
  <c r="M10" i="23" a="1"/>
  <c r="M10" i="23" s="1"/>
  <c r="F10" i="23" s="1"/>
  <c r="M21" i="23" a="1"/>
  <c r="M21" i="23" s="1"/>
  <c r="F21" i="23" s="1"/>
  <c r="M35" i="23" a="1"/>
  <c r="M35" i="23" s="1"/>
  <c r="F35" i="23" s="1"/>
  <c r="M11" i="23" a="1"/>
  <c r="M11" i="23" s="1"/>
  <c r="F11" i="23" s="1"/>
  <c r="M52" i="23" a="1"/>
  <c r="M52" i="23" s="1"/>
  <c r="M4" i="23" a="1"/>
  <c r="M4" i="23" s="1"/>
  <c r="F4" i="23" s="1"/>
  <c r="M44" i="23" a="1"/>
  <c r="M44" i="23" s="1"/>
  <c r="F44" i="23" s="1"/>
  <c r="AG45" i="23"/>
  <c r="U10" i="23"/>
  <c r="V10" i="23" s="1"/>
  <c r="AG37" i="23"/>
  <c r="AG39" i="23"/>
  <c r="M46" i="23" a="1"/>
  <c r="M46" i="23" s="1"/>
  <c r="F46" i="23" s="1"/>
  <c r="M47" i="23" a="1"/>
  <c r="M47" i="23" s="1"/>
  <c r="F47" i="23" s="1"/>
  <c r="M28" i="23" a="1"/>
  <c r="M28" i="23" s="1"/>
  <c r="F28" i="23" s="1"/>
  <c r="M24" i="23" a="1"/>
  <c r="M24" i="23" s="1"/>
  <c r="F24" i="23" s="1"/>
  <c r="M48" i="23" a="1"/>
  <c r="M48" i="23" s="1"/>
  <c r="F48" i="23" s="1"/>
  <c r="M5" i="23" a="1"/>
  <c r="M5" i="23" s="1"/>
  <c r="F5" i="23" s="1"/>
  <c r="M15" i="23" a="1"/>
  <c r="M15" i="23" s="1"/>
  <c r="F15" i="23" s="1"/>
  <c r="M16" i="23" a="1"/>
  <c r="M16" i="23" s="1"/>
  <c r="F16" i="23" s="1"/>
  <c r="M17" i="23" a="1"/>
  <c r="M17" i="23" s="1"/>
  <c r="F17" i="23" s="1"/>
  <c r="M14" i="23" a="1"/>
  <c r="M14" i="23" s="1"/>
  <c r="F14" i="23" s="1"/>
  <c r="M37" i="23" a="1"/>
  <c r="M37" i="23" s="1"/>
  <c r="F37" i="23" s="1"/>
  <c r="M38" i="23" a="1"/>
  <c r="M38" i="23" s="1"/>
  <c r="F38" i="23" s="1"/>
  <c r="M22" i="23" a="1"/>
  <c r="M22" i="23" s="1"/>
  <c r="F22" i="23" s="1"/>
  <c r="M43" i="23" a="1"/>
  <c r="M43" i="23" s="1"/>
  <c r="F43" i="23" s="1"/>
  <c r="M29" i="23" a="1"/>
  <c r="M29" i="23" s="1"/>
  <c r="F29" i="23" s="1"/>
  <c r="M18" i="23" a="1"/>
  <c r="M18" i="23" s="1"/>
  <c r="F18" i="23" s="1"/>
  <c r="M30" i="23" a="1"/>
  <c r="M30" i="23" s="1"/>
  <c r="F30" i="23" s="1"/>
  <c r="M49" i="23" a="1"/>
  <c r="M49" i="23" s="1"/>
  <c r="F49" i="23" s="1"/>
  <c r="M53" i="23" a="1"/>
  <c r="M53" i="23" s="1"/>
  <c r="F53" i="23" s="1"/>
  <c r="M31" i="23" a="1"/>
  <c r="M31" i="23" s="1"/>
  <c r="F31" i="23" s="1"/>
  <c r="F40" i="23"/>
  <c r="M41" i="23" a="1"/>
  <c r="M41" i="23" s="1"/>
  <c r="F41" i="23" s="1"/>
  <c r="M50" i="23" a="1"/>
  <c r="M50" i="23" s="1"/>
  <c r="F50" i="23" s="1"/>
  <c r="M19" i="23" a="1"/>
  <c r="M19" i="23" s="1"/>
  <c r="F19" i="23" s="1"/>
  <c r="M34" i="23" a="1"/>
  <c r="M34" i="23" s="1"/>
  <c r="F34" i="23" s="1"/>
  <c r="M23" i="23" a="1"/>
  <c r="M23" i="23" s="1"/>
  <c r="AE23" i="23" s="1" a="1"/>
  <c r="AE23" i="23" s="1"/>
  <c r="M39" i="23" a="1"/>
  <c r="M39" i="23" s="1"/>
  <c r="F39" i="23" s="1"/>
  <c r="M6" i="23" a="1"/>
  <c r="M6" i="23" s="1"/>
  <c r="F6" i="23" s="1"/>
  <c r="M9" i="23" a="1"/>
  <c r="M9" i="23" s="1"/>
  <c r="F9" i="23" s="1"/>
  <c r="M20" i="23" a="1"/>
  <c r="M20" i="23" s="1"/>
  <c r="F20" i="23" s="1"/>
  <c r="M32" i="23" a="1"/>
  <c r="M32" i="23" s="1"/>
  <c r="M33" i="23" a="1"/>
  <c r="M33" i="23" s="1"/>
  <c r="F33" i="23" s="1"/>
  <c r="V53" i="23"/>
  <c r="AF31" i="23"/>
  <c r="AP31" i="23" s="1"/>
  <c r="AG28" i="23"/>
  <c r="AG20" i="23"/>
  <c r="AF17" i="23"/>
  <c r="AP17" i="23" s="1"/>
  <c r="AG33" i="23"/>
  <c r="AQ33" i="23" s="1"/>
  <c r="U12" i="23"/>
  <c r="V12" i="23" s="1"/>
  <c r="U45" i="23"/>
  <c r="V45" i="23" s="1"/>
  <c r="AF37" i="23"/>
  <c r="AF27" i="23"/>
  <c r="AF11" i="23"/>
  <c r="AP11" i="23" s="1"/>
  <c r="AG51" i="23"/>
  <c r="U42" i="23"/>
  <c r="V42" i="23" s="1"/>
  <c r="AG44" i="23"/>
  <c r="AQ44" i="23" s="1"/>
  <c r="AF26" i="23"/>
  <c r="AF6" i="23"/>
  <c r="AF39" i="23"/>
  <c r="AG25" i="23"/>
  <c r="AG26" i="23"/>
  <c r="U30" i="23"/>
  <c r="V30" i="23" s="1"/>
  <c r="AF44" i="23"/>
  <c r="AP44" i="23" s="1"/>
  <c r="AF28" i="23"/>
  <c r="AF36" i="23"/>
  <c r="AP36" i="23" s="1"/>
  <c r="AF48" i="23"/>
  <c r="AF30" i="23"/>
  <c r="AP30" i="23" s="1"/>
  <c r="AG16" i="23"/>
  <c r="AQ16" i="23" s="1"/>
  <c r="V29" i="23"/>
  <c r="AF3" i="23"/>
  <c r="U14" i="23"/>
  <c r="V14" i="23" s="1"/>
  <c r="AF15" i="23"/>
  <c r="V19" i="23"/>
  <c r="U15" i="23"/>
  <c r="V15" i="23" s="1"/>
  <c r="AF40" i="23"/>
  <c r="AP40" i="23" s="1"/>
  <c r="AF45" i="23"/>
  <c r="AF43" i="23"/>
  <c r="AF46" i="23"/>
  <c r="AF35" i="23"/>
  <c r="AF10" i="23"/>
  <c r="AF18" i="23"/>
  <c r="AF23" i="23"/>
  <c r="AF19" i="23"/>
  <c r="AF16" i="23"/>
  <c r="U41" i="23"/>
  <c r="V41" i="23" s="1"/>
  <c r="V46" i="23"/>
  <c r="U13" i="23"/>
  <c r="V13" i="23" s="1"/>
  <c r="AG42" i="23"/>
  <c r="U52" i="23"/>
  <c r="V52" i="23" s="1"/>
  <c r="V24" i="23"/>
  <c r="V6" i="23"/>
  <c r="U20" i="23"/>
  <c r="V20" i="23" s="1"/>
  <c r="AG36" i="23"/>
  <c r="U16" i="23"/>
  <c r="V16" i="23" s="1"/>
  <c r="AG46" i="23"/>
  <c r="AQ46" i="23" s="1"/>
  <c r="AG48" i="23"/>
  <c r="V40" i="23"/>
  <c r="AE40" i="23" s="1" a="1"/>
  <c r="AE40" i="23" s="1"/>
  <c r="U8" i="23"/>
  <c r="V8" i="23" s="1"/>
  <c r="AG31" i="23"/>
  <c r="U43" i="23"/>
  <c r="V43" i="23" s="1"/>
  <c r="V9" i="23"/>
  <c r="AG32" i="23"/>
  <c r="U38" i="23"/>
  <c r="V38" i="23" s="1"/>
  <c r="AG19" i="23"/>
  <c r="AG30" i="23"/>
  <c r="AQ30" i="23" s="1"/>
  <c r="U51" i="23"/>
  <c r="V7" i="23"/>
  <c r="U25" i="23"/>
  <c r="V25" i="23" s="1"/>
  <c r="V33" i="23"/>
  <c r="V48" i="23"/>
  <c r="AG8" i="23"/>
  <c r="U21" i="23"/>
  <c r="V21" i="23" s="1"/>
  <c r="U50" i="23"/>
  <c r="V50" i="23" s="1"/>
  <c r="AE50" i="23" s="1" a="1"/>
  <c r="AE50" i="23" s="1"/>
  <c r="AG47" i="23"/>
  <c r="AQ47" i="23" s="1"/>
  <c r="U17" i="23"/>
  <c r="V17" i="23" s="1"/>
  <c r="AG27" i="23"/>
  <c r="U11" i="23"/>
  <c r="V11" i="23" s="1"/>
  <c r="U4" i="23"/>
  <c r="V4" i="23" s="1"/>
  <c r="AG3" i="23"/>
  <c r="V22" i="23"/>
  <c r="U31" i="23"/>
  <c r="V31" i="23" s="1"/>
  <c r="U47" i="23"/>
  <c r="V47" i="23" s="1"/>
  <c r="U34" i="23"/>
  <c r="V34" i="23" s="1"/>
  <c r="U35" i="23"/>
  <c r="V35" i="23" s="1"/>
  <c r="U37" i="23"/>
  <c r="V37" i="23" s="1"/>
  <c r="U26" i="23"/>
  <c r="V26" i="23" s="1"/>
  <c r="U3" i="23"/>
  <c r="V3" i="23" s="1"/>
  <c r="AG10" i="23"/>
  <c r="AG11" i="23"/>
  <c r="U18" i="23"/>
  <c r="V18" i="23" s="1"/>
  <c r="V5" i="23"/>
  <c r="AG7" i="23"/>
  <c r="AG12" i="23"/>
  <c r="AQ12" i="23" s="1"/>
  <c r="U27" i="23"/>
  <c r="V27" i="23"/>
  <c r="AG34" i="23"/>
  <c r="AQ34" i="23" s="1"/>
  <c r="AG24" i="23"/>
  <c r="V49" i="23"/>
  <c r="AG50" i="23"/>
  <c r="AP18" i="23" l="1"/>
  <c r="AQ3" i="23"/>
  <c r="AQ31" i="23"/>
  <c r="AP35" i="23"/>
  <c r="AP39" i="23"/>
  <c r="AP43" i="23"/>
  <c r="AQ36" i="23"/>
  <c r="AQ7" i="23"/>
  <c r="AQ11" i="23"/>
  <c r="AQ37" i="23"/>
  <c r="AP27" i="23"/>
  <c r="AQ19" i="23"/>
  <c r="AP48" i="23"/>
  <c r="AP26" i="23"/>
  <c r="AP45" i="23"/>
  <c r="AQ45" i="23"/>
  <c r="AP23" i="23"/>
  <c r="AQ26" i="23"/>
  <c r="AQ32" i="23"/>
  <c r="AP10" i="23"/>
  <c r="AQ25" i="23"/>
  <c r="AP53" i="23"/>
  <c r="AQ51" i="23"/>
  <c r="AP15" i="23"/>
  <c r="AQ8" i="23"/>
  <c r="AP37" i="23"/>
  <c r="AQ39" i="23"/>
  <c r="AQ42" i="23"/>
  <c r="AP6" i="23"/>
  <c r="AP28" i="23"/>
  <c r="AP52" i="23"/>
  <c r="AP3" i="23"/>
  <c r="AI3" i="23"/>
  <c r="AS3" i="23" s="1"/>
  <c r="AI46" i="23"/>
  <c r="AS46" i="23" s="1"/>
  <c r="AP46" i="23"/>
  <c r="AP16" i="23"/>
  <c r="AI16" i="23"/>
  <c r="AP19" i="23"/>
  <c r="AI19" i="23"/>
  <c r="AS19" i="23" s="1"/>
  <c r="AI6" i="23"/>
  <c r="AS6" i="23" s="1"/>
  <c r="AQ20" i="23"/>
  <c r="AI28" i="23"/>
  <c r="AS28" i="23" s="1"/>
  <c r="AQ28" i="23"/>
  <c r="AQ50" i="23"/>
  <c r="AQ24" i="23"/>
  <c r="AI10" i="23"/>
  <c r="AS10" i="23" s="1"/>
  <c r="AQ10" i="23"/>
  <c r="AI27" i="23"/>
  <c r="AS27" i="23" s="1"/>
  <c r="AQ27" i="23"/>
  <c r="AI48" i="23"/>
  <c r="AS48" i="23" s="1"/>
  <c r="AQ48" i="23"/>
  <c r="AE26" i="23" a="1"/>
  <c r="AE26" i="23" s="1"/>
  <c r="AO26" i="23" s="1"/>
  <c r="AS53" i="23"/>
  <c r="AS31" i="23"/>
  <c r="AS22" i="23"/>
  <c r="AE42" i="23" a="1"/>
  <c r="AE42" i="23" s="1"/>
  <c r="AO42" i="23" s="1"/>
  <c r="AS39" i="23"/>
  <c r="AS33" i="23"/>
  <c r="AE24" i="23" a="1"/>
  <c r="AE24" i="23" s="1"/>
  <c r="AO24" i="23" s="1"/>
  <c r="AE52" i="23" a="1"/>
  <c r="AE52" i="23" s="1"/>
  <c r="AO52" i="23" s="1"/>
  <c r="AE29" i="23" a="1"/>
  <c r="AE29" i="23" s="1"/>
  <c r="AO29" i="23" s="1"/>
  <c r="AE10" i="23" a="1"/>
  <c r="AE10" i="23" s="1"/>
  <c r="AO10" i="23" s="1"/>
  <c r="AE3" i="23" a="1"/>
  <c r="AE3" i="23" s="1"/>
  <c r="AO3" i="23" s="1"/>
  <c r="AE7" i="23" a="1"/>
  <c r="AE7" i="23" s="1"/>
  <c r="AO7" i="23" s="1"/>
  <c r="AE4" i="23" a="1"/>
  <c r="AE4" i="23" s="1"/>
  <c r="AO4" i="23" s="1"/>
  <c r="AE8" i="23" a="1"/>
  <c r="AE8" i="23" s="1"/>
  <c r="AO8" i="23" s="1"/>
  <c r="AE34" i="23" a="1"/>
  <c r="AE34" i="23" s="1"/>
  <c r="AO34" i="23" s="1"/>
  <c r="AE47" i="23" a="1"/>
  <c r="AE47" i="23" s="1"/>
  <c r="AO47" i="23" s="1"/>
  <c r="AE31" i="23" a="1"/>
  <c r="AE31" i="23" s="1"/>
  <c r="AO31" i="23" s="1"/>
  <c r="AE22" i="23" a="1"/>
  <c r="AE22" i="23" s="1"/>
  <c r="AO22" i="23" s="1"/>
  <c r="AE53" i="23" a="1"/>
  <c r="AE53" i="23" s="1"/>
  <c r="AO53" i="23" s="1"/>
  <c r="AE30" i="23" a="1"/>
  <c r="AE30" i="23" s="1"/>
  <c r="AO30" i="23" s="1"/>
  <c r="AE9" i="23" a="1"/>
  <c r="AE9" i="23" s="1"/>
  <c r="AO9" i="23" s="1"/>
  <c r="AE17" i="23" a="1"/>
  <c r="AE17" i="23" s="1"/>
  <c r="AO17" i="23" s="1"/>
  <c r="AE25" i="23" a="1"/>
  <c r="AE25" i="23" s="1"/>
  <c r="AO25" i="23" s="1"/>
  <c r="AE43" i="23" a="1"/>
  <c r="AE43" i="23" s="1"/>
  <c r="AO43" i="23" s="1"/>
  <c r="AE44" i="23" a="1"/>
  <c r="AE44" i="23" s="1"/>
  <c r="AO44" i="23" s="1"/>
  <c r="AE49" i="23" a="1"/>
  <c r="AE49" i="23" s="1"/>
  <c r="AO49" i="23" s="1"/>
  <c r="AE16" i="23" a="1"/>
  <c r="AE16" i="23" s="1"/>
  <c r="AO16" i="23" s="1"/>
  <c r="AE36" i="23" a="1"/>
  <c r="AE36" i="23" s="1"/>
  <c r="AO36" i="23" s="1"/>
  <c r="AE19" i="23" a="1"/>
  <c r="AE19" i="23" s="1"/>
  <c r="AO19" i="23" s="1"/>
  <c r="AE18" i="23" a="1"/>
  <c r="AE18" i="23" s="1"/>
  <c r="AO18" i="23" s="1"/>
  <c r="AE45" i="23" a="1"/>
  <c r="AE45" i="23" s="1"/>
  <c r="AO45" i="23" s="1"/>
  <c r="AE38" i="23" a="1"/>
  <c r="AE38" i="23" s="1"/>
  <c r="AO38" i="23" s="1"/>
  <c r="AE11" i="23" a="1"/>
  <c r="AE11" i="23" s="1"/>
  <c r="AO11" i="23" s="1"/>
  <c r="AE15" i="23" a="1"/>
  <c r="AE15" i="23" s="1"/>
  <c r="AO15" i="23" s="1"/>
  <c r="AE21" i="23" a="1"/>
  <c r="AE21" i="23" s="1"/>
  <c r="AO21" i="23" s="1"/>
  <c r="AE20" i="23" a="1"/>
  <c r="AE20" i="23" s="1"/>
  <c r="AO20" i="23" s="1"/>
  <c r="AE41" i="23" a="1"/>
  <c r="AE41" i="23" s="1"/>
  <c r="AO41" i="23" s="1"/>
  <c r="AE5" i="23" a="1"/>
  <c r="AE5" i="23" s="1"/>
  <c r="AO5" i="23" s="1"/>
  <c r="AE6" i="23" a="1"/>
  <c r="AE6" i="23" s="1"/>
  <c r="AO6" i="23" s="1"/>
  <c r="AE14" i="23" a="1"/>
  <c r="AE14" i="23" s="1"/>
  <c r="AO14" i="23" s="1"/>
  <c r="AE27" i="23" a="1"/>
  <c r="AE27" i="23" s="1"/>
  <c r="AO27" i="23" s="1"/>
  <c r="AE28" i="23" a="1"/>
  <c r="AE28" i="23" s="1"/>
  <c r="AO28" i="23" s="1"/>
  <c r="AE35" i="23" a="1"/>
  <c r="AE35" i="23" s="1"/>
  <c r="AO35" i="23" s="1"/>
  <c r="AE48" i="23" a="1"/>
  <c r="AE48" i="23" s="1"/>
  <c r="AO48" i="23" s="1"/>
  <c r="AE13" i="23" a="1"/>
  <c r="AE13" i="23" s="1"/>
  <c r="AO13" i="23" s="1"/>
  <c r="AE46" i="23" a="1"/>
  <c r="AE46" i="23" s="1"/>
  <c r="AO46" i="23" s="1"/>
  <c r="AE37" i="23" a="1"/>
  <c r="AE37" i="23" s="1"/>
  <c r="AO37" i="23" s="1"/>
  <c r="AE39" i="23" a="1"/>
  <c r="AE39" i="23" s="1"/>
  <c r="AO39" i="23" s="1"/>
  <c r="F32" i="23"/>
  <c r="AE32" i="23" a="1"/>
  <c r="AE32" i="23" s="1"/>
  <c r="AO32" i="23" s="1"/>
  <c r="AE33" i="23" a="1"/>
  <c r="AE33" i="23" s="1"/>
  <c r="AO33" i="23" s="1"/>
  <c r="AE12" i="23" a="1"/>
  <c r="AE12" i="23" s="1"/>
  <c r="AO12" i="23" s="1"/>
  <c r="F51" i="23"/>
  <c r="AO51" i="23"/>
  <c r="AO23" i="23"/>
  <c r="R24" i="23" a="1"/>
  <c r="R24" i="23" s="1"/>
  <c r="AF29" i="23"/>
  <c r="AP29" i="23" s="1"/>
  <c r="AS40" i="23"/>
  <c r="AF13" i="23"/>
  <c r="F45" i="23"/>
  <c r="AO50" i="23"/>
  <c r="AO40" i="23"/>
  <c r="AF42" i="23"/>
  <c r="AP42" i="23" s="1"/>
  <c r="F52" i="23"/>
  <c r="AF20" i="23"/>
  <c r="AP20" i="23" s="1"/>
  <c r="AF41" i="23"/>
  <c r="AP41" i="23" s="1"/>
  <c r="AF38" i="23"/>
  <c r="AF25" i="23"/>
  <c r="AP25" i="23" s="1"/>
  <c r="AF9" i="23"/>
  <c r="AP9" i="23" s="1"/>
  <c r="F25" i="23"/>
  <c r="AF32" i="23"/>
  <c r="AP32" i="23" s="1"/>
  <c r="F42" i="23"/>
  <c r="AF33" i="23"/>
  <c r="AP33" i="23" s="1"/>
  <c r="AF51" i="23"/>
  <c r="F13" i="23"/>
  <c r="F36" i="23"/>
  <c r="AF47" i="23"/>
  <c r="AP47" i="23" s="1"/>
  <c r="AF14" i="23"/>
  <c r="AF8" i="23"/>
  <c r="AP8" i="23" s="1"/>
  <c r="AF50" i="23"/>
  <c r="AP50" i="23" s="1"/>
  <c r="AF7" i="23"/>
  <c r="AP7" i="23" s="1"/>
  <c r="F12" i="23"/>
  <c r="F23" i="23"/>
  <c r="AF22" i="23"/>
  <c r="AP22" i="23" s="1"/>
  <c r="AF49" i="23"/>
  <c r="AP49" i="23" s="1"/>
  <c r="AF12" i="23"/>
  <c r="AP12" i="23" s="1"/>
  <c r="AF4" i="23"/>
  <c r="AS45" i="23"/>
  <c r="AF21" i="23"/>
  <c r="AP21" i="23" s="1"/>
  <c r="AF5" i="23"/>
  <c r="AF34" i="23"/>
  <c r="AP34" i="23" s="1"/>
  <c r="AS52" i="23"/>
  <c r="AS11" i="23"/>
  <c r="AS49" i="23"/>
  <c r="AS35" i="23"/>
  <c r="AS42" i="23"/>
  <c r="AS29" i="23"/>
  <c r="AS25" i="23"/>
  <c r="AS18" i="23"/>
  <c r="AS15" i="23"/>
  <c r="AS30" i="23"/>
  <c r="AS26" i="23"/>
  <c r="AS34" i="23"/>
  <c r="AS43" i="23"/>
  <c r="AI50" i="23" l="1"/>
  <c r="AS50" i="23" s="1"/>
  <c r="AS51" i="23"/>
  <c r="AP51" i="23"/>
  <c r="AS38" i="23"/>
  <c r="AP38" i="23"/>
  <c r="AI20" i="23"/>
  <c r="AS20" i="23" s="1"/>
  <c r="AP4" i="23"/>
  <c r="AI4" i="23"/>
  <c r="AS4" i="23" s="1"/>
  <c r="AP14" i="23"/>
  <c r="AI14" i="23"/>
  <c r="AS14" i="23" s="1"/>
  <c r="AS13" i="23"/>
  <c r="AP13" i="23"/>
  <c r="AP5" i="23"/>
  <c r="AI5" i="23"/>
  <c r="AS5" i="23" s="1"/>
  <c r="AS9" i="23"/>
  <c r="AS17" i="23"/>
  <c r="AS16" i="23"/>
  <c r="AS41" i="23"/>
  <c r="AS44" i="23"/>
  <c r="AS36" i="23"/>
  <c r="AF24" i="23"/>
  <c r="AS7" i="23"/>
  <c r="AS12" i="23"/>
  <c r="AS47" i="23"/>
  <c r="AS8" i="23"/>
  <c r="AS23" i="23"/>
  <c r="AS37" i="23"/>
  <c r="AS21" i="23"/>
  <c r="AP24" i="23" l="1"/>
  <c r="AI24" i="23"/>
  <c r="AS24" i="2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<sst xmlns="http://schemas.openxmlformats.org/spreadsheetml/2006/main" count="4508" uniqueCount="898">
  <si>
    <t>LN</t>
  </si>
  <si>
    <t>Meta</t>
  </si>
  <si>
    <t>NoLNresected</t>
  </si>
  <si>
    <t>NoLNinvolved</t>
  </si>
  <si>
    <t>Histo</t>
  </si>
  <si>
    <t>HistoType</t>
  </si>
  <si>
    <t>VI</t>
  </si>
  <si>
    <t>NoFociVIFTC</t>
  </si>
  <si>
    <t>CI</t>
  </si>
  <si>
    <t>m-ETE</t>
  </si>
  <si>
    <t>gETE</t>
  </si>
  <si>
    <t>MutationType</t>
  </si>
  <si>
    <t>M</t>
  </si>
  <si>
    <t>TCGA-4C-A93U</t>
  </si>
  <si>
    <t>M0</t>
  </si>
  <si>
    <t>N1b</t>
  </si>
  <si>
    <t>T4a</t>
  </si>
  <si>
    <t>Papillary</t>
  </si>
  <si>
    <t>Indeterminate</t>
  </si>
  <si>
    <t>no</t>
  </si>
  <si>
    <t>No</t>
  </si>
  <si>
    <t>MX</t>
  </si>
  <si>
    <t>N0</t>
  </si>
  <si>
    <t>T2</t>
  </si>
  <si>
    <t>3.5cm</t>
  </si>
  <si>
    <t>Absent</t>
  </si>
  <si>
    <t>negative</t>
  </si>
  <si>
    <t>Margins uninvolved by carcinoma</t>
  </si>
  <si>
    <t>Follicular</t>
  </si>
  <si>
    <t>2.8cm</t>
  </si>
  <si>
    <t>Present</t>
  </si>
  <si>
    <t>Margin(s) involved by carcinoma</t>
  </si>
  <si>
    <t>follicular variant</t>
  </si>
  <si>
    <t>1.3cm</t>
  </si>
  <si>
    <t>N1a</t>
  </si>
  <si>
    <t>T3</t>
  </si>
  <si>
    <t>6cm</t>
  </si>
  <si>
    <t>2.4cm</t>
  </si>
  <si>
    <t>2.5cm</t>
  </si>
  <si>
    <t>Not identified</t>
  </si>
  <si>
    <t>positive</t>
  </si>
  <si>
    <t>T1</t>
  </si>
  <si>
    <t>Nx</t>
  </si>
  <si>
    <t>0.7cm</t>
  </si>
  <si>
    <t>Negative</t>
  </si>
  <si>
    <t>encapsulated follicular variant</t>
  </si>
  <si>
    <t>T1b</t>
  </si>
  <si>
    <t>1.5cm</t>
  </si>
  <si>
    <t>Not Identified</t>
  </si>
  <si>
    <t>2.2cm</t>
  </si>
  <si>
    <t>present</t>
  </si>
  <si>
    <t>Free of tumor</t>
  </si>
  <si>
    <t>T1a</t>
  </si>
  <si>
    <t>papillary</t>
  </si>
  <si>
    <t>2.1cm</t>
  </si>
  <si>
    <t>Tumor is present at inked anterior margin</t>
  </si>
  <si>
    <t>Focal</t>
  </si>
  <si>
    <t>1.2cm</t>
  </si>
  <si>
    <t>Focal Invasion</t>
  </si>
  <si>
    <t>1cm</t>
  </si>
  <si>
    <t>1.8cm</t>
  </si>
  <si>
    <t>multifocal</t>
  </si>
  <si>
    <t>TCGA-EM-A22O</t>
  </si>
  <si>
    <t>6.6cm</t>
  </si>
  <si>
    <t>2.6cm</t>
  </si>
  <si>
    <t>TCGA-FY-A40N</t>
  </si>
  <si>
    <t>1.7cm</t>
  </si>
  <si>
    <t>Extensive (4 or more vessels)</t>
  </si>
  <si>
    <t>Classical (usual)</t>
  </si>
  <si>
    <t>Focal (less than 4 vessels)</t>
  </si>
  <si>
    <t>classical (usual)</t>
  </si>
  <si>
    <t>Present, minimal</t>
  </si>
  <si>
    <t>3.2cm</t>
  </si>
  <si>
    <t>I</t>
  </si>
  <si>
    <t>not identified</t>
  </si>
  <si>
    <t>Focal invasion</t>
  </si>
  <si>
    <t>Present, extent widely invasive</t>
  </si>
  <si>
    <t>3.0cm</t>
  </si>
  <si>
    <t>Widely invasive</t>
  </si>
  <si>
    <t>ID</t>
  </si>
  <si>
    <t>Date of clinical note or operation</t>
  </si>
  <si>
    <t>Age of patient</t>
  </si>
  <si>
    <t>Tumor staging (pT)</t>
  </si>
  <si>
    <t>Regional lymph node staging (pN)</t>
  </si>
  <si>
    <t>Distant metastasis staging (pM)</t>
  </si>
  <si>
    <t>Site of lymph node involved</t>
  </si>
  <si>
    <t>Site of distant metastasis</t>
  </si>
  <si>
    <t>Number of lymph node resected</t>
  </si>
  <si>
    <t>Number of lymph node involved</t>
  </si>
  <si>
    <t>Greatest dimension of involved lymph node</t>
  </si>
  <si>
    <t>Histological type of thyroid cancer</t>
  </si>
  <si>
    <t>Histological subtype or variant</t>
  </si>
  <si>
    <t>Greatest dimension of tumor size</t>
  </si>
  <si>
    <t>Number of tumor</t>
  </si>
  <si>
    <t>Vascular invasion</t>
  </si>
  <si>
    <t>Extensiveness of vascular invasion</t>
  </si>
  <si>
    <t>Capsular invasion</t>
  </si>
  <si>
    <t>Extrathyroidal extension</t>
  </si>
  <si>
    <t>Gene mutation test performed</t>
  </si>
  <si>
    <t>Gene mutation type identified</t>
  </si>
  <si>
    <t>Involved surgical margin</t>
  </si>
  <si>
    <t>0.4 cm</t>
  </si>
  <si>
    <t>6.5 cm</t>
  </si>
  <si>
    <t>Present, extensive</t>
  </si>
  <si>
    <t>pT2</t>
  </si>
  <si>
    <t>3.5 cm</t>
  </si>
  <si>
    <t>Yes</t>
  </si>
  <si>
    <t>NX</t>
  </si>
  <si>
    <t>2.8 cm</t>
  </si>
  <si>
    <t>pT1</t>
  </si>
  <si>
    <t>pN0</t>
  </si>
  <si>
    <t>Mx</t>
  </si>
  <si>
    <t>1.3 cm</t>
  </si>
  <si>
    <t>pT3</t>
  </si>
  <si>
    <t>pN1a</t>
  </si>
  <si>
    <t>6.0 cm</t>
  </si>
  <si>
    <t>BRAF V600E</t>
  </si>
  <si>
    <t>2.4 cm</t>
  </si>
  <si>
    <t>pNX</t>
  </si>
  <si>
    <t>2.5 cm</t>
  </si>
  <si>
    <t>0.7 cm</t>
  </si>
  <si>
    <t>3 cm</t>
  </si>
  <si>
    <t>1.0 cm</t>
  </si>
  <si>
    <t>pT1b</t>
  </si>
  <si>
    <t>1.5 cm</t>
  </si>
  <si>
    <t>3.2 cm</t>
  </si>
  <si>
    <t>3.1 cm</t>
  </si>
  <si>
    <t>Not mentioned</t>
  </si>
  <si>
    <t>Not applicable</t>
  </si>
  <si>
    <t>2.2 cm</t>
  </si>
  <si>
    <t>Partially surrounded</t>
  </si>
  <si>
    <t>3.0 cm</t>
  </si>
  <si>
    <t>0.6 cm</t>
  </si>
  <si>
    <t>None Identified</t>
  </si>
  <si>
    <t>Right paratracheal</t>
  </si>
  <si>
    <t>0.8cm</t>
  </si>
  <si>
    <t>0.8 cm</t>
  </si>
  <si>
    <t>2.1 cm</t>
  </si>
  <si>
    <t>Invades: perithyroidal fibroadipose tissue</t>
  </si>
  <si>
    <t>2.0 cm</t>
  </si>
  <si>
    <t>1.2 cm</t>
  </si>
  <si>
    <t>2 cm</t>
  </si>
  <si>
    <t>0.5 cm</t>
  </si>
  <si>
    <t>1.8 cm</t>
  </si>
  <si>
    <t>1 cm</t>
  </si>
  <si>
    <t>Present, extent minimal</t>
  </si>
  <si>
    <t>Minimal</t>
  </si>
  <si>
    <t>pM0</t>
  </si>
  <si>
    <t>4.0 cm</t>
  </si>
  <si>
    <t>pN1b</t>
  </si>
  <si>
    <t>1.7 cm</t>
  </si>
  <si>
    <t>Multifocal</t>
  </si>
  <si>
    <t>Present: Focal (less than 4 vessels)</t>
  </si>
  <si>
    <t>Level VI (pretracheal, paratracheal and prelaryngeal/Delphian)</t>
  </si>
  <si>
    <t>pT4a</t>
  </si>
  <si>
    <t>Cannot be assessed</t>
  </si>
  <si>
    <t>GROUND TRUTH</t>
  </si>
  <si>
    <t>patient_id</t>
  </si>
  <si>
    <t>Age</t>
  </si>
  <si>
    <t>Tstage</t>
  </si>
  <si>
    <t>Nstage</t>
  </si>
  <si>
    <t>Mstage</t>
  </si>
  <si>
    <t>LN extent</t>
  </si>
  <si>
    <t>SizeLN</t>
  </si>
  <si>
    <t>TumorSize</t>
  </si>
  <si>
    <t>Number of tumours</t>
  </si>
  <si>
    <r>
      <t>NoFociVIFTC</t>
    </r>
    <r>
      <rPr>
        <b/>
        <sz val="11"/>
        <rFont val="Calibri (Body)"/>
      </rPr>
      <t xml:space="preserve"> (extensive/minimal)</t>
    </r>
  </si>
  <si>
    <t>Mutation</t>
  </si>
  <si>
    <t>ATA RISK</t>
  </si>
  <si>
    <t>T</t>
  </si>
  <si>
    <t>N</t>
  </si>
  <si>
    <t>AJCC 8</t>
  </si>
  <si>
    <t>ETE</t>
  </si>
  <si>
    <t>Margin</t>
  </si>
  <si>
    <t>pMX</t>
  </si>
  <si>
    <t>1.6 cm</t>
  </si>
  <si>
    <t>0.6cm</t>
  </si>
  <si>
    <t>Invades: peri-thyroid fibroadipose tissue</t>
  </si>
  <si>
    <t>with focal tall cell features</t>
  </si>
  <si>
    <t>pT1a</t>
  </si>
  <si>
    <t>None</t>
  </si>
  <si>
    <t>tall cell</t>
  </si>
  <si>
    <t>classical</t>
  </si>
  <si>
    <t>2.6 cm</t>
  </si>
  <si>
    <t>Two</t>
  </si>
  <si>
    <t>3.6 cm</t>
  </si>
  <si>
    <t>0.3 cm</t>
  </si>
  <si>
    <t>4.4cm</t>
  </si>
  <si>
    <t>4.4 cm</t>
  </si>
  <si>
    <t>Identified</t>
  </si>
  <si>
    <t>N1</t>
  </si>
  <si>
    <t>Uninvolved</t>
  </si>
  <si>
    <t>1 mm</t>
  </si>
  <si>
    <t>Positive</t>
  </si>
  <si>
    <t>uninvolved</t>
  </si>
  <si>
    <t>Tis</t>
  </si>
  <si>
    <t>extensive</t>
  </si>
  <si>
    <t>1.4 cm</t>
  </si>
  <si>
    <t>T4</t>
  </si>
  <si>
    <t>TX</t>
  </si>
  <si>
    <t>pMx</t>
  </si>
  <si>
    <t>Two foci</t>
  </si>
  <si>
    <t>5.5 cm</t>
  </si>
  <si>
    <t>Partial encapsulated</t>
  </si>
  <si>
    <t>left paratracheal</t>
  </si>
  <si>
    <t>BRAFV600E</t>
  </si>
  <si>
    <t>3.2 CM</t>
  </si>
  <si>
    <t>BRAF p.V600E mutation</t>
  </si>
  <si>
    <t>5.0 CM</t>
  </si>
  <si>
    <t>3.4 cm</t>
  </si>
  <si>
    <t>0.1 cm</t>
  </si>
  <si>
    <t>4.5 cm</t>
  </si>
  <si>
    <t>RET/PTC1 rearrangement</t>
  </si>
  <si>
    <t>5.0 cm</t>
  </si>
  <si>
    <t>Multiple foci</t>
  </si>
  <si>
    <t>Conventional</t>
  </si>
  <si>
    <t>3.3 cm</t>
  </si>
  <si>
    <t>Three</t>
  </si>
  <si>
    <t>right</t>
  </si>
  <si>
    <t>Isthmus</t>
  </si>
  <si>
    <t>2.3 cm</t>
  </si>
  <si>
    <t>0.2 cm</t>
  </si>
  <si>
    <t>3.8 cm</t>
  </si>
  <si>
    <t>5 mm</t>
  </si>
  <si>
    <t>negative but close (&lt;1 mm to anterior (A11), 1 mm to posterior (A8-A10)</t>
  </si>
  <si>
    <t>follicular</t>
  </si>
  <si>
    <t>2.9 cm</t>
  </si>
  <si>
    <t>not involved</t>
  </si>
  <si>
    <t>mixed follicular and papillary</t>
  </si>
  <si>
    <t>Focally positive anterior margin (A9, 10); &lt;1mm to posterior margin (A18)</t>
  </si>
  <si>
    <t>left peritracheal</t>
  </si>
  <si>
    <t>4 mm</t>
  </si>
  <si>
    <t>4.2 cm</t>
  </si>
  <si>
    <t>Present, multifocal</t>
  </si>
  <si>
    <t>Focus suspicious for extra thyroidal involvement of adipose tissue</t>
  </si>
  <si>
    <t>Negative but close to black inked posterior (&lt;1 mm)</t>
  </si>
  <si>
    <t>right neck level 3</t>
  </si>
  <si>
    <t>7mm</t>
  </si>
  <si>
    <t>2.8 x 1.9 x 1.7 cm</t>
  </si>
  <si>
    <t>not encapsulated</t>
  </si>
  <si>
    <t>present (A1, A3)</t>
  </si>
  <si>
    <t>No definite extrathyroidal extension is noted</t>
  </si>
  <si>
    <t>1.1 cm</t>
  </si>
  <si>
    <t>follicular variant with oncocytic features</t>
  </si>
  <si>
    <t>5 cm</t>
  </si>
  <si>
    <t>Focal lymphovascular invasion is Identified</t>
  </si>
  <si>
    <t>Foci of tumor-capsule Invasion are noted</t>
  </si>
  <si>
    <t>Invades perithyroid fibroadipose tissue</t>
  </si>
  <si>
    <t>invades :the extrathyroidal adipose tissue</t>
  </si>
  <si>
    <t>Tumor is present at the inked anterior margin</t>
  </si>
  <si>
    <t>Left tracheo-esophageal groove and pre-tracheal dissection</t>
  </si>
  <si>
    <t>Extensive Invasion</t>
  </si>
  <si>
    <t>0.2cm</t>
  </si>
  <si>
    <t>classical, tall and microcarcinoma</t>
  </si>
  <si>
    <t>4.6 cm</t>
  </si>
  <si>
    <t>0.3cm</t>
  </si>
  <si>
    <t>No definite vascular invasion Is noted</t>
  </si>
  <si>
    <t>Invades:perithyroidal soft tissue</t>
  </si>
  <si>
    <t>No identified</t>
  </si>
  <si>
    <t>Invades:extrathyroidal adipose tissue, Focal</t>
  </si>
  <si>
    <t>No definite capsular invasion is noted</t>
  </si>
  <si>
    <t>4.9 cm</t>
  </si>
  <si>
    <t>0.55 cm</t>
  </si>
  <si>
    <t>4 cm</t>
  </si>
  <si>
    <t>1.1cm</t>
  </si>
  <si>
    <t>invades : fibroadipose tissue</t>
  </si>
  <si>
    <t>Tumor is noted very close (&lt; one high power field) from the inked margin</t>
  </si>
  <si>
    <t>Left neck level six and seven</t>
  </si>
  <si>
    <t>microcarcinoma</t>
  </si>
  <si>
    <t>0.9 cm</t>
  </si>
  <si>
    <t>Right neck contents level 3, Right neck contents level 4</t>
  </si>
  <si>
    <t>Tumor is noted focally at the cauterized margin</t>
  </si>
  <si>
    <t>0.9cm</t>
  </si>
  <si>
    <t>Invades: perithyroid fibroadipose tissue</t>
  </si>
  <si>
    <t>Areas suggestive but not diagnostic</t>
  </si>
  <si>
    <t>Invades the extrathyroidal fibroadipose tissue</t>
  </si>
  <si>
    <t>None identified</t>
  </si>
  <si>
    <t>Invades:perithyroidal adipose tissue and parathyroid gland</t>
  </si>
  <si>
    <t>Positive for tumor</t>
  </si>
  <si>
    <t>Numerous foci</t>
  </si>
  <si>
    <t>Invades: parathyroid fibroadipose tissue</t>
  </si>
  <si>
    <t>Right neck level three, Right neck level four, Central compartment neck</t>
  </si>
  <si>
    <t>0.5cm</t>
  </si>
  <si>
    <t>5.2 cm</t>
  </si>
  <si>
    <t>Invades:peri-thyroid fibroadipose tissue</t>
  </si>
  <si>
    <t>Invades:perithyroidal fibroadipose tissue</t>
  </si>
  <si>
    <t>Invades:fibroadipose tissue</t>
  </si>
  <si>
    <t>Focal extrathyroidal extension into the fibroadipose tissue of papillary microcarcinoma (left lobe, 0.8 cm)</t>
  </si>
  <si>
    <t>Tumor is present at the inked and cauterized margin.</t>
  </si>
  <si>
    <t>Right neck level 5-B, Right neck levels 2-A and level 3, Right paratracheal, Left paratracheal</t>
  </si>
  <si>
    <t>Invades:peithyroidal tissue</t>
  </si>
  <si>
    <t>Tumor is present focally at the inked posterior margin</t>
  </si>
  <si>
    <t>1.8 x 1.2 cm</t>
  </si>
  <si>
    <t>2.1 x 1.9 cm</t>
  </si>
  <si>
    <t>2.5x2x1cm</t>
  </si>
  <si>
    <t>Multi-focal</t>
  </si>
  <si>
    <t>Bilateral, level VI</t>
  </si>
  <si>
    <t>Present, extending into fibroadipose tissue and abutting skeletal muscle</t>
  </si>
  <si>
    <t>Tumor abut resection margin</t>
  </si>
  <si>
    <t>Multi-focal: No</t>
  </si>
  <si>
    <t>Present, extending into fibroadipose tissue</t>
  </si>
  <si>
    <t>Multi focal</t>
  </si>
  <si>
    <t>PRESENT</t>
  </si>
  <si>
    <t>favor into fibrous tissue</t>
  </si>
  <si>
    <t>Unencapsulated, Locally invasive, Non-invasive</t>
  </si>
  <si>
    <t>3.7 cm</t>
  </si>
  <si>
    <t>Locally invasive</t>
  </si>
  <si>
    <t>2.7cm</t>
  </si>
  <si>
    <t>mixed solid and follicular variant with oncocytic change</t>
  </si>
  <si>
    <t>pNO</t>
  </si>
  <si>
    <t>Present- extent minimal</t>
  </si>
  <si>
    <t>2.0cm</t>
  </si>
  <si>
    <t>5.4cm</t>
  </si>
  <si>
    <t>right jugular, right posterior triangle</t>
  </si>
  <si>
    <t>classical, follicular</t>
  </si>
  <si>
    <t>2.3cm</t>
  </si>
  <si>
    <t>9.6cm</t>
  </si>
  <si>
    <t>Present, focal extent (less than 4 vessels)</t>
  </si>
  <si>
    <t>2.9cm</t>
  </si>
  <si>
    <t>Level VI (pretracheal, paratracheal and prelaryngeal /Delphian)</t>
  </si>
  <si>
    <t>6.3cm</t>
  </si>
  <si>
    <t>4.0cm</t>
  </si>
  <si>
    <t>bilateral neck level VI and VII, right neck level III and IV</t>
  </si>
  <si>
    <t>5.0cm</t>
  </si>
  <si>
    <t>1.4cm</t>
  </si>
  <si>
    <t>4.1cm</t>
  </si>
  <si>
    <t>1.9cm</t>
  </si>
  <si>
    <t>pNx</t>
  </si>
  <si>
    <t>Unifocal</t>
  </si>
  <si>
    <t>left inferior pole</t>
  </si>
  <si>
    <t>immediately adjacent to thyroid</t>
  </si>
  <si>
    <t>ABSENT</t>
  </si>
  <si>
    <t>UNINVOLVED</t>
  </si>
  <si>
    <t>N1A</t>
  </si>
  <si>
    <t>with focal solid areas</t>
  </si>
  <si>
    <t>9.4 cm</t>
  </si>
  <si>
    <t>4.5 x 3.0 x 3.0 cm</t>
  </si>
  <si>
    <t>Right paratracheal level 6</t>
  </si>
  <si>
    <t>&lt;1 mm</t>
  </si>
  <si>
    <t>Partially encapsulated</t>
  </si>
  <si>
    <t>Focal capsular invasion</t>
  </si>
  <si>
    <t>Negative for neoplasm</t>
  </si>
  <si>
    <t>Present, widely invaded</t>
  </si>
  <si>
    <t>Left side</t>
  </si>
  <si>
    <t>3.1 x 1.5 x 1.1 cm</t>
  </si>
  <si>
    <t>Level 2-4</t>
  </si>
  <si>
    <t>3.5 mm</t>
  </si>
  <si>
    <t>Extremely close, less than 0.5 mm</t>
  </si>
  <si>
    <t>2.7 cm</t>
  </si>
  <si>
    <t>Not definitively identified</t>
  </si>
  <si>
    <t>Focally present at the inked resection margins</t>
  </si>
  <si>
    <t>6.8 cm</t>
  </si>
  <si>
    <t>1.9 cm</t>
  </si>
  <si>
    <t>N1B</t>
  </si>
  <si>
    <t>8.2 cm</t>
  </si>
  <si>
    <t>Present (to soft tissue, minimal extent)</t>
  </si>
  <si>
    <t>1.5 x 2.2 x 5.0</t>
  </si>
  <si>
    <t>TCGA-BJ-A0Z9</t>
  </si>
  <si>
    <t>TCGA-BJ-A0ZA</t>
  </si>
  <si>
    <t>TCGA-BJ-A0ZC</t>
  </si>
  <si>
    <t>TCGA-BJ-A0ZH</t>
  </si>
  <si>
    <t>TCGA-BJ-A0ZJ</t>
  </si>
  <si>
    <t>TCGA-BJ-A18Y</t>
  </si>
  <si>
    <t>TCGA-BJ-A18Z</t>
  </si>
  <si>
    <t>TCGA-BJ-A191</t>
  </si>
  <si>
    <t>TCGA-BJ-A192</t>
  </si>
  <si>
    <t>TCGA-BJ-A28R</t>
  </si>
  <si>
    <t>TCGA-BJ-A28S</t>
  </si>
  <si>
    <t>TCGA-BJ-A28T</t>
  </si>
  <si>
    <t>TCGA-BJ-A28V</t>
  </si>
  <si>
    <t>TCGA-BJ-A28X</t>
  </si>
  <si>
    <t>TCGA-BJ-A28Z</t>
  </si>
  <si>
    <t>TCGA-BJ-A290</t>
  </si>
  <si>
    <t>TCGA-BJ-A291</t>
  </si>
  <si>
    <t>TCGA-BJ-A2N7</t>
  </si>
  <si>
    <t>TCGA-BJ-A2N8</t>
  </si>
  <si>
    <t>TCGA-BJ-A2N9</t>
  </si>
  <si>
    <t>TCGA-BJ-A2NA</t>
  </si>
  <si>
    <t>TCGA-BJ-A2P4</t>
  </si>
  <si>
    <t>TCGA-BJ-A3EZ</t>
  </si>
  <si>
    <t>TCGA-BJ-A3F0</t>
  </si>
  <si>
    <t>TCGA-BJ-A3PR</t>
  </si>
  <si>
    <t>TCGA-BJ-A3PT</t>
  </si>
  <si>
    <t>TCGA-BJ-A3PU</t>
  </si>
  <si>
    <t>TCGA-BJ-A45D</t>
  </si>
  <si>
    <t>TCGA-BJ-A45E</t>
  </si>
  <si>
    <t>TCGA-BJ-A45G</t>
  </si>
  <si>
    <t>TCGA-BJ-A45H</t>
  </si>
  <si>
    <t>TCGA-BJ-A45I</t>
  </si>
  <si>
    <t>TCGA-BJ-A45J</t>
  </si>
  <si>
    <t>TCGA-BJ-A45K</t>
  </si>
  <si>
    <t>TCGA-BJ-A4O8</t>
  </si>
  <si>
    <t>TCGA-BJ-A4O9</t>
  </si>
  <si>
    <t>TCGA-DE-A0Y2</t>
  </si>
  <si>
    <t>TCGA-DE-A2OL</t>
  </si>
  <si>
    <t>TCGA-DE-A3KN</t>
  </si>
  <si>
    <t>TCGA-DE-A4M9</t>
  </si>
  <si>
    <t>TCGA-DE-A4MA</t>
  </si>
  <si>
    <t>TCGA-DE-A4MC</t>
  </si>
  <si>
    <t>TCGA-DE-A4MD</t>
  </si>
  <si>
    <t>TCGA-DE-A69J</t>
  </si>
  <si>
    <t>TCGA-DJ-A13L</t>
  </si>
  <si>
    <t>TCGA-DJ-A13M</t>
  </si>
  <si>
    <t>TCGA-DJ-A13O</t>
  </si>
  <si>
    <t>TCGA-DJ-A13R</t>
  </si>
  <si>
    <t>TCGA-DJ-A13S</t>
  </si>
  <si>
    <t>TCGA-DJ-A13T</t>
  </si>
  <si>
    <t>TCGA-DJ-A13U</t>
  </si>
  <si>
    <t>TCGA-DJ-A13V</t>
  </si>
  <si>
    <t>TCGA-DJ-A13W</t>
  </si>
  <si>
    <t>TCGA-DJ-A13X</t>
  </si>
  <si>
    <t>TCGA-DJ-A1QG</t>
  </si>
  <si>
    <t>TCGA-DJ-A1QH</t>
  </si>
  <si>
    <t>TCGA-DJ-A1QL</t>
  </si>
  <si>
    <t>TCGA-DJ-A1QM</t>
  </si>
  <si>
    <t>TCGA-DJ-A1QN</t>
  </si>
  <si>
    <t>TCGA-DJ-A1QO</t>
  </si>
  <si>
    <t>TCGA-DJ-A1QQ</t>
  </si>
  <si>
    <t>TCGA-DJ-A2PN</t>
  </si>
  <si>
    <t>TCGA-DJ-A2PP</t>
  </si>
  <si>
    <t>TCGA-DJ-A2PQ</t>
  </si>
  <si>
    <t>TCGA-DJ-A2PR</t>
  </si>
  <si>
    <t>TCGA-DJ-A2PS</t>
  </si>
  <si>
    <t>TCGA-DJ-A2PV</t>
  </si>
  <si>
    <t>TCGA-DJ-A2PW</t>
  </si>
  <si>
    <t>TCGA-DJ-A2PX</t>
  </si>
  <si>
    <t>TCGA-DJ-A2PY</t>
  </si>
  <si>
    <t>TCGA-DJ-A2PZ</t>
  </si>
  <si>
    <t>TCGA-DJ-A2Q0</t>
  </si>
  <si>
    <t>TCGA-DJ-A2Q1</t>
  </si>
  <si>
    <t>TCGA-DJ-A2Q2</t>
  </si>
  <si>
    <t>TCGA-DJ-A2Q3</t>
  </si>
  <si>
    <t>TCGA-DJ-A2Q5</t>
  </si>
  <si>
    <t>TCGA-DJ-A2Q6</t>
  </si>
  <si>
    <t>TCGA-DJ-A2Q7</t>
  </si>
  <si>
    <t>TCGA-DJ-A2Q8</t>
  </si>
  <si>
    <t>TCGA-DJ-A2QA</t>
  </si>
  <si>
    <t>TCGA-DJ-A2QB</t>
  </si>
  <si>
    <t>TCGA-DJ-A2QC</t>
  </si>
  <si>
    <t>TCGA-DJ-A3UK</t>
  </si>
  <si>
    <t>TCGA-DJ-A3UM</t>
  </si>
  <si>
    <t>TCGA-DJ-A3UN</t>
  </si>
  <si>
    <t>TCGA-DJ-A3UO</t>
  </si>
  <si>
    <t>TCGA-DJ-A3UQ</t>
  </si>
  <si>
    <t>TCGA-DJ-A3UR</t>
  </si>
  <si>
    <t>TCGA-DJ-A3US</t>
  </si>
  <si>
    <t>TCGA-DJ-A3UT</t>
  </si>
  <si>
    <t>TCGA-DJ-A3UU</t>
  </si>
  <si>
    <t>TCGA-DJ-A3UV</t>
  </si>
  <si>
    <t>TCGA-DJ-A3UX</t>
  </si>
  <si>
    <t>TCGA-DJ-A3UY</t>
  </si>
  <si>
    <t>TCGA-DJ-A3UZ</t>
  </si>
  <si>
    <t>TCGA-DJ-A3V2</t>
  </si>
  <si>
    <t>TCGA-DJ-A3V3</t>
  </si>
  <si>
    <t>TCGA-DJ-A3V5</t>
  </si>
  <si>
    <t>TCGA-DJ-A3V6</t>
  </si>
  <si>
    <t>TCGA-DJ-A3V8</t>
  </si>
  <si>
    <t>TCGA-DJ-A3V9</t>
  </si>
  <si>
    <t>TCGA-DJ-A3VB</t>
  </si>
  <si>
    <t>TCGA-DJ-A3VD</t>
  </si>
  <si>
    <t>TCGA-DJ-A3VE</t>
  </si>
  <si>
    <t>TCGA-DJ-A3VF</t>
  </si>
  <si>
    <t>TCGA-DJ-A3VG</t>
  </si>
  <si>
    <t>TCGA-DJ-A3VJ</t>
  </si>
  <si>
    <t>TCGA-DJ-A3VK</t>
  </si>
  <si>
    <t>TCGA-DJ-A3VL</t>
  </si>
  <si>
    <t>TCGA-DJ-A3VM</t>
  </si>
  <si>
    <t>TCGA-DJ-A4UL</t>
  </si>
  <si>
    <t>TCGA-DJ-A4UQ</t>
  </si>
  <si>
    <t>TCGA-DJ-A4UW</t>
  </si>
  <si>
    <t>TCGA-DJ-A4V0</t>
  </si>
  <si>
    <t>TCGA-DJ-A4V2</t>
  </si>
  <si>
    <t>TCGA-DJ-A4V4</t>
  </si>
  <si>
    <t>TCGA-DJ-A4V5</t>
  </si>
  <si>
    <t>TCGA-DO-A1K0</t>
  </si>
  <si>
    <t>TCGA-E3-A3DZ</t>
  </si>
  <si>
    <t>TCGA-E3-A3E3</t>
  </si>
  <si>
    <t>TCGA-E8-A242</t>
  </si>
  <si>
    <t>TCGA-E8-A2JQ</t>
  </si>
  <si>
    <t>TCGA-E8-A419</t>
  </si>
  <si>
    <t>TCGA-E8-A432</t>
  </si>
  <si>
    <t>Procurement Date:</t>
  </si>
  <si>
    <t>TCGA-EL-A3D5</t>
  </si>
  <si>
    <t>TCGA-EL-A3GQ</t>
  </si>
  <si>
    <t>TCGA-EL-A3N2</t>
  </si>
  <si>
    <t>TCGA-EL-A4K0</t>
  </si>
  <si>
    <t>TCGA-EL-A4K1</t>
  </si>
  <si>
    <t>TCGA-EL-A4K2</t>
  </si>
  <si>
    <t>TCGA-EL-A4K4</t>
  </si>
  <si>
    <t>TCGA-EL-A4K9</t>
  </si>
  <si>
    <t>TCGA-EL-A4KD</t>
  </si>
  <si>
    <t>TCGA-EL-A4KG</t>
  </si>
  <si>
    <t>TCGA-EL-A4KH</t>
  </si>
  <si>
    <t>TCGA-EL-A4KI</t>
  </si>
  <si>
    <t>TCGA-EM-A1CU</t>
  </si>
  <si>
    <t>TCGA-EM-A1CV</t>
  </si>
  <si>
    <t>TCGA-EM-A1CW</t>
  </si>
  <si>
    <t>TCGA-EM-A1YA</t>
  </si>
  <si>
    <t>TCGA-EM-A1YB</t>
  </si>
  <si>
    <t>TCGA-EM-A22I</t>
  </si>
  <si>
    <t>TCGA-EM-A22J</t>
  </si>
  <si>
    <t>TCGA-EM-A22K</t>
  </si>
  <si>
    <t>TCGA-EM-A22L</t>
  </si>
  <si>
    <t>TCGA-EM-A22M</t>
  </si>
  <si>
    <t>TCGA-EM-A22N</t>
  </si>
  <si>
    <t>TCGA-EM-A22P</t>
  </si>
  <si>
    <t>TCGA-EM-A22Q</t>
  </si>
  <si>
    <t>TCGA-EM-A2CJ</t>
  </si>
  <si>
    <t>TCGA-EM-A2CK</t>
  </si>
  <si>
    <t>TCGA-EM-A2CL</t>
  </si>
  <si>
    <t>TCGA-EM-A2CM</t>
  </si>
  <si>
    <t>TCGA-EM-A2CO</t>
  </si>
  <si>
    <t>TCGA-EM-A2CP</t>
  </si>
  <si>
    <t>TCGA-EM-A2CQ</t>
  </si>
  <si>
    <t>TCGA-EM-A2CS</t>
  </si>
  <si>
    <t>TCGA-EM-A2CT</t>
  </si>
  <si>
    <t>TCGA-EM-A2CU</t>
  </si>
  <si>
    <t>TCGA-EM-A2OV</t>
  </si>
  <si>
    <t>TCGA-EM-A2OW</t>
  </si>
  <si>
    <t>TCGA-EM-A2OX</t>
  </si>
  <si>
    <t>TCGA-EM-A2OY</t>
  </si>
  <si>
    <t>TCGA-EM-A2OZ</t>
  </si>
  <si>
    <t>TCGA-EM-A2P0</t>
  </si>
  <si>
    <t>TCGA-EM-A2P1</t>
  </si>
  <si>
    <t>TCGA-EM-A2P2</t>
  </si>
  <si>
    <t>TCGA-EM-A2P3</t>
  </si>
  <si>
    <t>TCGA-EM-A3AI</t>
  </si>
  <si>
    <t>TCGA-EM-A3AJ</t>
  </si>
  <si>
    <t>TCGA-EM-A3AK</t>
  </si>
  <si>
    <t>TCGA-EM-A3AL</t>
  </si>
  <si>
    <t>TCGA-ET-A25L</t>
  </si>
  <si>
    <t>TCGA-ET-A25M</t>
  </si>
  <si>
    <t>TCGA-ET-A25R</t>
  </si>
  <si>
    <t>TCGA-ET-A2MY</t>
  </si>
  <si>
    <t>TCGA-ET-A2MZ</t>
  </si>
  <si>
    <t>TCGA-ET-A2N0</t>
  </si>
  <si>
    <t>TCGA-ET-A2N1</t>
  </si>
  <si>
    <t>TCGA-ET-A3BO</t>
  </si>
  <si>
    <t>TCGA-ET-A3BS</t>
  </si>
  <si>
    <t>TCGA-ET-A3BW</t>
  </si>
  <si>
    <t>TCGA-ET-A3BX</t>
  </si>
  <si>
    <t>TCGA-ET-A3DT</t>
  </si>
  <si>
    <t>TCGA-ET-A40P</t>
  </si>
  <si>
    <t>TCGA-ET-A40Q</t>
  </si>
  <si>
    <t>TCGA-ET-A40R</t>
  </si>
  <si>
    <t>TCGA-ET-A40S</t>
  </si>
  <si>
    <t>TCGA-ET-A40T</t>
  </si>
  <si>
    <t>TCGA-ET-A4KQ</t>
  </si>
  <si>
    <t>TCGA-FE-A231</t>
  </si>
  <si>
    <t>TCGA-FY-A3BL</t>
  </si>
  <si>
    <t>TCGA-FY-A3I5</t>
  </si>
  <si>
    <t>TCGA-FY-A3NM</t>
  </si>
  <si>
    <t>TCGA-FY-A3NN</t>
  </si>
  <si>
    <t>TCGA-FY-A3NP</t>
  </si>
  <si>
    <t>TCGA-FY-A3ON</t>
  </si>
  <si>
    <t>TCGA-FY-A3R7</t>
  </si>
  <si>
    <t>TCGA-FY-A3R8</t>
  </si>
  <si>
    <t>TCGA-FY-A3R9</t>
  </si>
  <si>
    <t>TCGA-FY-A3RA</t>
  </si>
  <si>
    <t>TCGA-FY-A3TY</t>
  </si>
  <si>
    <t>TCGA-FY-A3W9</t>
  </si>
  <si>
    <t>TCGA-FY-A3WA</t>
  </si>
  <si>
    <t>TCGA-FY-A3YR</t>
  </si>
  <si>
    <t>TCGA-FY-A40M</t>
  </si>
  <si>
    <t>TCGA-FY-A4B0</t>
  </si>
  <si>
    <t>TCGA-FY-A4B3</t>
  </si>
  <si>
    <t>TCGA-FY-A76V</t>
  </si>
  <si>
    <t>TCGA-GE-A2C6</t>
  </si>
  <si>
    <t>TCGA-H2-A26U</t>
  </si>
  <si>
    <t>TCGA-H2-A2K9</t>
  </si>
  <si>
    <t>TCGA-H2-A3RI</t>
  </si>
  <si>
    <t>TCGA-H2-A421</t>
  </si>
  <si>
    <t>TCGA-H2-A422</t>
  </si>
  <si>
    <t>TCGA-IM-A41Y</t>
  </si>
  <si>
    <t>TCGA-IM-A41Z</t>
  </si>
  <si>
    <t>TCGA-IM-A420</t>
  </si>
  <si>
    <t>TCGA-J8-A3NZ</t>
  </si>
  <si>
    <t>TCGA-J8-A3O1</t>
  </si>
  <si>
    <t>TCGA-J8-A3O2</t>
  </si>
  <si>
    <t>TCGA-J8-A3YE</t>
  </si>
  <si>
    <t>TCGA-J8-A3YH</t>
  </si>
  <si>
    <t>TCGA-MK-A4N6</t>
  </si>
  <si>
    <t>TCGA-MK-A84Z</t>
  </si>
  <si>
    <t>TCGA-E8-A413</t>
  </si>
  <si>
    <t>TCGA-E8-A414</t>
  </si>
  <si>
    <t>TCGA-E8-A415</t>
  </si>
  <si>
    <t>TCGA-E8-A416</t>
  </si>
  <si>
    <t>TCGA-E8-A433</t>
  </si>
  <si>
    <t>TCGA-E8-A434</t>
  </si>
  <si>
    <t>TCGA-E8-A436</t>
  </si>
  <si>
    <t>TCGA-E8-A437</t>
  </si>
  <si>
    <t>TCGA-E8-A438</t>
  </si>
  <si>
    <t>TCGA-E8-A44K</t>
  </si>
  <si>
    <t>TCGA-E8-A44M</t>
  </si>
  <si>
    <t>TCGA-EL-A4K6</t>
  </si>
  <si>
    <t>TCGA-EM-A3AN</t>
  </si>
  <si>
    <t>TCGA-EM-A3AO</t>
  </si>
  <si>
    <t>TCGA-EM-A3AP</t>
  </si>
  <si>
    <t>TCGA-EM-A3AQ</t>
  </si>
  <si>
    <t>TCGA-EM-A3AR</t>
  </si>
  <si>
    <t>TCGA-EM-A3FJ</t>
  </si>
  <si>
    <t>TCGA-EM-A3FK</t>
  </si>
  <si>
    <t>TCGA-EM-A3FL</t>
  </si>
  <si>
    <t>TCGA-EM-A3FM</t>
  </si>
  <si>
    <t>TCGA-EM-A3FN</t>
  </si>
  <si>
    <t>TCGA-EM-A3FO</t>
  </si>
  <si>
    <t>TCGA-EM-A3FP</t>
  </si>
  <si>
    <t>TCGA-EM-A3FQ</t>
  </si>
  <si>
    <t>TCGA-EM-A3FR</t>
  </si>
  <si>
    <t>TCGA-EM-A3O3</t>
  </si>
  <si>
    <t>TCGA-EM-A3O6</t>
  </si>
  <si>
    <t>TCGA-EM-A3O7</t>
  </si>
  <si>
    <t>TCGA-EM-A3O8</t>
  </si>
  <si>
    <t>TCGA-EM-A3O9</t>
  </si>
  <si>
    <t>TCGA-EM-A3OA</t>
  </si>
  <si>
    <t>TCGA-EM-A3OB</t>
  </si>
  <si>
    <t>TCGA-EM-A3ST</t>
  </si>
  <si>
    <t>TCGA-EM-A3SU</t>
  </si>
  <si>
    <t>TCGA-EM-A3SX</t>
  </si>
  <si>
    <t>TCGA-EM-A3SY</t>
  </si>
  <si>
    <t>TCGA-EM-A3SZ</t>
  </si>
  <si>
    <t>TCGA-EM-A4FH</t>
  </si>
  <si>
    <t>TCGA-EM-A4FK</t>
  </si>
  <si>
    <t>TCGA-EM-A4FM</t>
  </si>
  <si>
    <t>TCGA-EM-A4FN</t>
  </si>
  <si>
    <t>TCGA-EM-A4FO</t>
  </si>
  <si>
    <t>TCGA-EM-A4FQ</t>
  </si>
  <si>
    <t>TCGA-EM-A4FR</t>
  </si>
  <si>
    <t>TCGA-EM-A4FV</t>
  </si>
  <si>
    <t>TCGA-EM-A4G1</t>
  </si>
  <si>
    <t>TCGA-FY-A2QD</t>
  </si>
  <si>
    <t>TCGA-IM-A4EB</t>
  </si>
  <si>
    <t>TCGA-KS-A4I1</t>
  </si>
  <si>
    <t>TCGA-KS-A4I3</t>
  </si>
  <si>
    <t>TCGA-KS-A4I5</t>
  </si>
  <si>
    <t>TCGA-KS-A4I7</t>
  </si>
  <si>
    <t>TCGA-KS-A4IC</t>
  </si>
  <si>
    <t>TCGA-KS-A4ID</t>
  </si>
  <si>
    <t>TCGA-L6-A4EP</t>
  </si>
  <si>
    <t>TCGA-L6-A4EQ</t>
  </si>
  <si>
    <t>TCGA-L6-A4ET</t>
  </si>
  <si>
    <t>TCGA-L6-A4EU</t>
  </si>
  <si>
    <t>TCGA-MK-A4N7</t>
  </si>
  <si>
    <t>TCGA-MK-A4N9</t>
  </si>
  <si>
    <t>Level VI</t>
  </si>
  <si>
    <t>level 6, left cervical</t>
  </si>
  <si>
    <t>1x0.7x0.7 cm</t>
  </si>
  <si>
    <t>2.5x2x2</t>
  </si>
  <si>
    <t>1.5 x 1.5 x 1.3 cm</t>
  </si>
  <si>
    <t>2 x 1.5 x 1.5 cm</t>
  </si>
  <si>
    <t>1 x 1 x 0.5 cm</t>
  </si>
  <si>
    <t>Multi focal: No</t>
  </si>
  <si>
    <t>6.2 cm</t>
  </si>
  <si>
    <t>Present, extent widely Invasive</t>
  </si>
  <si>
    <t>3.6cm</t>
  </si>
  <si>
    <t>2.5 x 1.2 x 0.5cm</t>
  </si>
  <si>
    <t>Unencapsulated</t>
  </si>
  <si>
    <t>4.2cm</t>
  </si>
  <si>
    <t>4.8cm</t>
  </si>
  <si>
    <t>Present, extent widely invasive.</t>
  </si>
  <si>
    <t>4.5cm</t>
  </si>
  <si>
    <t>Present extent minimal</t>
  </si>
  <si>
    <t>follicular variant with focal trabecular growth and oncocytic change</t>
  </si>
  <si>
    <t>right neck, right paratracheal</t>
  </si>
  <si>
    <t>4.7cm</t>
  </si>
  <si>
    <t>Cribriform without morules</t>
  </si>
  <si>
    <t>5.1cm</t>
  </si>
  <si>
    <t>NEGATIVE</t>
  </si>
  <si>
    <t>Level VI (pretracheal, paratracheal, and prelaryngeal Delphian)</t>
  </si>
  <si>
    <t>Positive ( Right Lobe)</t>
  </si>
  <si>
    <t>Isthmus, Right Central neck contents, Left Central neck contents</t>
  </si>
  <si>
    <t>N/A(unencapsulated)</t>
  </si>
  <si>
    <t>1.1 x 1.1 x 1.0 cm</t>
  </si>
  <si>
    <t>Present: Multiple foci</t>
  </si>
  <si>
    <t>Tumor is present focally at black Inked anterior margin</t>
  </si>
  <si>
    <t>less than 45</t>
  </si>
  <si>
    <t>0.1 mm</t>
  </si>
  <si>
    <t>No capsular or angiolymphatic invasion</t>
  </si>
  <si>
    <t>follicular and solid</t>
  </si>
  <si>
    <t>n/a</t>
  </si>
  <si>
    <t>Posterior margin</t>
  </si>
  <si>
    <t>classical (usual), follicular variant</t>
  </si>
  <si>
    <t xml:space="preserve"> </t>
  </si>
  <si>
    <t>left paratracheal, left neck level four</t>
  </si>
  <si>
    <t>1.4 CM</t>
  </si>
  <si>
    <t>2.5 CM</t>
  </si>
  <si>
    <t>Present, minimal extent.</t>
  </si>
  <si>
    <t>R1 (tumor focally extends to the inked margin)</t>
  </si>
  <si>
    <t>Minimal, extending into perithyroidal adipose tissue.</t>
  </si>
  <si>
    <t>Involved inked surgical margin and beyond the capsule of the thyroid Into adjacent adipose tissue.</t>
  </si>
  <si>
    <t>PERFORMANCE</t>
  </si>
  <si>
    <t>CLASSIFICATION RESULT</t>
  </si>
  <si>
    <t>EXTRACTED INFORMATION FOR CLASSIFCATION</t>
  </si>
  <si>
    <r>
      <t xml:space="preserve">TumorSize </t>
    </r>
    <r>
      <rPr>
        <b/>
        <sz val="11"/>
        <rFont val="Calibri (Body)"/>
      </rPr>
      <t>clean</t>
    </r>
  </si>
  <si>
    <r>
      <t>TumorSize</t>
    </r>
    <r>
      <rPr>
        <b/>
        <sz val="11"/>
        <rFont val="Calibri (Body)"/>
      </rPr>
      <t xml:space="preserve"> 
(cm)</t>
    </r>
  </si>
  <si>
    <r>
      <t xml:space="preserve">SizeLN </t>
    </r>
    <r>
      <rPr>
        <b/>
        <sz val="11"/>
        <rFont val="Calibri (Body)"/>
      </rPr>
      <t>clean</t>
    </r>
  </si>
  <si>
    <r>
      <t xml:space="preserve">SizeLN
</t>
    </r>
    <r>
      <rPr>
        <b/>
        <sz val="11"/>
        <rFont val="Calibri (Body)"/>
      </rPr>
      <t xml:space="preserve"> (cm)</t>
    </r>
  </si>
  <si>
    <t>high</t>
  </si>
  <si>
    <t>low</t>
  </si>
  <si>
    <t>intermediate</t>
  </si>
  <si>
    <t>HRAS codon 61</t>
  </si>
  <si>
    <t>central compartment</t>
  </si>
  <si>
    <t>Intermediate</t>
  </si>
  <si>
    <t>HRAS</t>
  </si>
  <si>
    <t>conventional</t>
  </si>
  <si>
    <t>minimal</t>
  </si>
  <si>
    <t>Margins are uninvolved</t>
  </si>
  <si>
    <t>multiple</t>
  </si>
  <si>
    <t>no special type</t>
  </si>
  <si>
    <t>oncocytic</t>
  </si>
  <si>
    <t>less than 4</t>
  </si>
  <si>
    <t>Warthin-like variant with focal follicular growth</t>
  </si>
  <si>
    <t>left central neck, level 6</t>
  </si>
  <si>
    <t>4 or more</t>
  </si>
  <si>
    <t>level IV</t>
  </si>
  <si>
    <t>BRAF, NRAS61, HRAS61, KRAS12/13</t>
  </si>
  <si>
    <t>encapsulated follicular</t>
  </si>
  <si>
    <t>TRANSCAPSULAR INVASION</t>
  </si>
  <si>
    <t>Margins involved by carcinoma</t>
  </si>
  <si>
    <t>LEVEL 2 AND 4</t>
  </si>
  <si>
    <t>conventional, with tall cell features</t>
  </si>
  <si>
    <t>BRAF</t>
  </si>
  <si>
    <t>columnar cell</t>
  </si>
  <si>
    <t>Margins uninvolved</t>
  </si>
  <si>
    <t>BRAF, NRAS61, HRAS61, KRAS12/13, RET/PTC1, RET/PTC3 and PAX8/PPARg</t>
  </si>
  <si>
    <t>BRAF, NRAS61, KRAS12/13</t>
  </si>
  <si>
    <t>INDETERMINATE</t>
  </si>
  <si>
    <t>Carcinoma is 0.1 CM FROM MARGIN.</t>
  </si>
  <si>
    <t>two</t>
  </si>
  <si>
    <t>THREE</t>
  </si>
  <si>
    <t>EXTENDING TO PERITHYROIDAL ADIPOSE TISSUE</t>
  </si>
  <si>
    <t>BRAF, NRAS61, HRAS61, KRAS12/13 and RET/PTC3 rearrangements</t>
  </si>
  <si>
    <t>Tumor focally extends to within 1 mm of resection margin.</t>
  </si>
  <si>
    <t>Tumor invades perithyroidal skeletal mu le and extends to margin.</t>
  </si>
  <si>
    <t>Invades perithyroidal skeletal muscle</t>
  </si>
  <si>
    <t>Margin(s) Involved by carcinoma</t>
  </si>
  <si>
    <t>BRAF, NRAS61, HRAS61, KRAS12/13 and RET/PTC1 and RETIPTC3 rearrangements</t>
  </si>
  <si>
    <t>Carcinoma is &lt;0.1 CM FROM THE MARGIN.</t>
  </si>
  <si>
    <t>NRAS codon 61, BRAF, HRAS61, KRAS12/13 and RET/PTC1 and RET/PTC3 rearrangements</t>
  </si>
  <si>
    <t>NRAS codon 61</t>
  </si>
  <si>
    <t>encapsulated oncocytic follicular</t>
  </si>
  <si>
    <t>central compartment, right lateral neck</t>
  </si>
  <si>
    <t>three</t>
  </si>
  <si>
    <t>oncocytic/Warthin-like</t>
  </si>
  <si>
    <t>BRAF, NRAS61, HRAS61, KRAS12/13 and RET/PTC1 and RET/PTC3</t>
  </si>
  <si>
    <t>2.4 x 2.2 x 1.3 cm</t>
  </si>
  <si>
    <t>['superior thyroid pole', 'central', 'left lobe']</t>
  </si>
  <si>
    <t>not applicable</t>
  </si>
  <si>
    <t>present, focal extension into perithyroidal soft tissues (C4)</t>
  </si>
  <si>
    <t>carcinoma focally abuts the black inked posterior margin (C5), remaining margins negative for definite tumor</t>
  </si>
  <si>
    <t>usual</t>
  </si>
  <si>
    <t>Focally abuts the anterior blue inked margin and the posterior black inked margin as well as the superior pole of the right thyroid.</t>
  </si>
  <si>
    <t>['right neck level 2B', 'central compartment right neck', 'right, modified neck dissection level 2, 3, 4']</t>
  </si>
  <si>
    <t>negative but close</t>
  </si>
  <si>
    <t>surgical margins free of tumor</t>
  </si>
  <si>
    <t>follicular, oncocytic</t>
  </si>
  <si>
    <t>single focus of extrathyroid vascular invasion in small vessel</t>
  </si>
  <si>
    <t>Tumor Is close to anterior margin (&lt; 1 mm)</t>
  </si>
  <si>
    <t>prelaryngeal, delphian</t>
  </si>
  <si>
    <t>invades: extrathyroidal fibroadipose tissue</t>
  </si>
  <si>
    <t>Tumor is noted very close less than 0.2 mm from the inked margin</t>
  </si>
  <si>
    <t>N2</t>
  </si>
  <si>
    <t>delphian, left paratrachea</t>
  </si>
  <si>
    <t>7 cm</t>
  </si>
  <si>
    <t>posterior</t>
  </si>
  <si>
    <t>Focal invasion for the classical type</t>
  </si>
  <si>
    <t>invades: extrathyroidal adipose tissue, focal</t>
  </si>
  <si>
    <t>Right</t>
  </si>
  <si>
    <t>Extensive invasion of tumor capsule by the classical type.</t>
  </si>
  <si>
    <t>Very focal extra-thyroid extension Into adipose tissue by the Isthmic microcarcinoma</t>
  </si>
  <si>
    <t>Left</t>
  </si>
  <si>
    <t>Right tracheo-esophageal grove and pre-tracheal</t>
  </si>
  <si>
    <t>1.6cm</t>
  </si>
  <si>
    <t>five</t>
  </si>
  <si>
    <t>Tumor Is present less than 0.5 mm from surgical margin</t>
  </si>
  <si>
    <t>perithyroidal soft tissue and focally skeletal muscle</t>
  </si>
  <si>
    <t>Left, low jugular</t>
  </si>
  <si>
    <t>Right neck level two, Right neck level three, Right neck level four and five-B, right level 6</t>
  </si>
  <si>
    <t>Tumor is noted focally at the inked anterior margin</t>
  </si>
  <si>
    <t>follicular, infiltrative</t>
  </si>
  <si>
    <t>focally into peril-thyroid fibroadipose tissue</t>
  </si>
  <si>
    <t>at least six</t>
  </si>
  <si>
    <t>['right', 'level three and four', 'left', 'level three and four']</t>
  </si>
  <si>
    <t>3 foci</t>
  </si>
  <si>
    <t>Left paratracheal, Left superior mediastinal, Right paratracheal</t>
  </si>
  <si>
    <t>Pretracheal, superior mediastinal, Delphian, Right paratracheal</t>
  </si>
  <si>
    <t>follicular, microcarcinoma, tall cell</t>
  </si>
  <si>
    <t>No capsular invasion in the encapsulated nodule.</t>
  </si>
  <si>
    <t>One of the microcarcinoma invades extra-thyroid fibroadipose tissue.</t>
  </si>
  <si>
    <t>One focus</t>
  </si>
  <si>
    <t>left</t>
  </si>
  <si>
    <t>['right', 'paratracheal', 'superior mediastinal', 'lateral to the right RLN', 'levels 3 and 4']</t>
  </si>
  <si>
    <t>anterior</t>
  </si>
  <si>
    <t>Left, paratracheal</t>
  </si>
  <si>
    <t>Right paratracheal, Left paratracheal</t>
  </si>
  <si>
    <t>pre-laryngeal, level six</t>
  </si>
  <si>
    <t>Right, para-tracheal</t>
  </si>
  <si>
    <t>diffuse sclerosing</t>
  </si>
  <si>
    <t>follicular with oncocytic features</t>
  </si>
  <si>
    <t>Invades:perithyroidal adipose tissue</t>
  </si>
  <si>
    <t>Right paratracheal, Left neck dissection level 3, Left neck dissection level 4, Delphian, Central compartment neck nodes</t>
  </si>
  <si>
    <t>classical, microcarcinoma</t>
  </si>
  <si>
    <t>Partially and non-encapsulated foci</t>
  </si>
  <si>
    <t>['Delphian', 'central compartment', 'right para-esophageal']</t>
  </si>
  <si>
    <t>['central', 'unilateral', 'bilateral', 'contralateral', 'cervical', 'left']</t>
  </si>
  <si>
    <t>Present, Minimal</t>
  </si>
  <si>
    <t>3/18/2011</t>
  </si>
  <si>
    <t>Involved by tumor.</t>
  </si>
  <si>
    <t>5x3x3 cm</t>
  </si>
  <si>
    <t>1.5x1x 1 cm</t>
  </si>
  <si>
    <t>2.5 x 3 x 2 cm</t>
  </si>
  <si>
    <t>0.7 x 0.7 x 0.7</t>
  </si>
  <si>
    <t>Level II, Level III, Level IV, Right</t>
  </si>
  <si>
    <t>oncocytic and follicular</t>
  </si>
  <si>
    <t>Partially circumscribed</t>
  </si>
  <si>
    <t>central</t>
  </si>
  <si>
    <t>['Left', 'periglandular', 'paratracheal']</t>
  </si>
  <si>
    <t>Right, central, neck</t>
  </si>
  <si>
    <t>up to 1.4 cm</t>
  </si>
  <si>
    <t>['Left', 'central', 'bilateral']</t>
  </si>
  <si>
    <t>cervial</t>
  </si>
  <si>
    <t>mixed follicular and columnar cell variant, focal tall cell change and Warthin-like component</t>
  </si>
  <si>
    <t>oncocytic follicular</t>
  </si>
  <si>
    <t>Left paratracheal node</t>
  </si>
  <si>
    <t>['right neck level II', 'right neck level III', 'right neck level IV']</t>
  </si>
  <si>
    <t>poorly differentiated</t>
  </si>
  <si>
    <t>insular carcinoma</t>
  </si>
  <si>
    <t>right, left, cervical, superior mediastinal</t>
  </si>
  <si>
    <t>classical (usual), diffuse sclerosing</t>
  </si>
  <si>
    <t>oncocytic mixed follicular and macrofollicular</t>
  </si>
  <si>
    <t>['left lower neck', 'left tracheoesophageal node']</t>
  </si>
  <si>
    <t>Right neck, left neck, central neck</t>
  </si>
  <si>
    <t>['right neck level II', 'right neck level IV', 'central compartment', 'right lateral central compartment']</t>
  </si>
  <si>
    <t>Level VI (pretracheal, paratracheal and Prelaryngeal/Delphian)</t>
  </si>
  <si>
    <t>right jugular, perithyroidal</t>
  </si>
  <si>
    <t>right neck, right paratracheal, Delphian</t>
  </si>
  <si>
    <t>right posterior triangle, right lower posterior triangle, right jugular chain</t>
  </si>
  <si>
    <t>classical (usual), cribriform-morular</t>
  </si>
  <si>
    <t>Level VI ( pretracheal, paratracheal and prelaryngeal/Delphian)</t>
  </si>
  <si>
    <t>Right Paratracheal</t>
  </si>
  <si>
    <t>BRCA1</t>
  </si>
  <si>
    <t>classical, Warthin-like</t>
  </si>
  <si>
    <t>['right', 'cervical', 'superior']</t>
  </si>
  <si>
    <t>classical (usual), follicular variant, tall cell change (&lt;5%)</t>
  </si>
  <si>
    <t>right neck posterior triangle, right neck jugular, right paratracheal, left paratracheal, central neck</t>
  </si>
  <si>
    <t>follicular variant with oncocytic change, classical (usual), tall cell</t>
  </si>
  <si>
    <t>Minimal extrathyroidal extension into left inferior pole parathyroid gland</t>
  </si>
  <si>
    <t>Involved by invasive carcinoma (posterior surgical margin)</t>
  </si>
  <si>
    <t>level VI (pretracheal, paratracheal, and prelaryngeal/Delphian)</t>
  </si>
  <si>
    <t>Involved by invasive carcinoma (deep margin)</t>
  </si>
  <si>
    <t>2.5 cm and 2.2 cm</t>
  </si>
  <si>
    <t>Minimal extrathyroidal extension</t>
  </si>
  <si>
    <t>Level VI (pretracheal, paratracheal, and prelaryngeal/Delphian)</t>
  </si>
  <si>
    <t>CERVICAL</t>
  </si>
  <si>
    <t>MINIMAL EXTRATHYROIDAL EXTENSION</t>
  </si>
  <si>
    <t>follicular (Encapsulated)</t>
  </si>
  <si>
    <t>['anterior right neck', 'right inferior neck', 'Right thyroid', 'Level III', 'central neck', 'Level III and IV', 'superior central']</t>
  </si>
  <si>
    <t>PARTIALLY ENCAPSULATED</t>
  </si>
  <si>
    <t>NEGATIVE FOR CARCINOMA</t>
  </si>
  <si>
    <t>Margins uninvolved by invasive carcinoma</t>
  </si>
  <si>
    <t>0.4 to 0.5 cm</t>
  </si>
  <si>
    <t>Margins negative</t>
  </si>
  <si>
    <t>Margin uninvolved by carcinoma (within 1 mm).</t>
  </si>
  <si>
    <t xml:space="preserve"> focally present at the inked margin in part B</t>
  </si>
  <si>
    <t>Margins uninvolved by carcinoma: Peripheral</t>
  </si>
  <si>
    <t>pNb</t>
  </si>
  <si>
    <t>Less than 4</t>
  </si>
  <si>
    <t>Focally Present</t>
  </si>
  <si>
    <t>Uninvolved by carcinoma(the tumor is &lt;1 mm from resected surgical margin)</t>
  </si>
  <si>
    <t>Negative for tumor</t>
  </si>
  <si>
    <t>['Right inferior level', 'Right anterior paratracheal', 'Right superior', 'Right Level 2B']</t>
  </si>
  <si>
    <t>conventional, follicular</t>
  </si>
  <si>
    <t>['superior midline', 'superior midline', 'right central compartment']</t>
  </si>
  <si>
    <t>diffuse sclerosing, tall cell</t>
  </si>
  <si>
    <t>Level VI, pretracheal , paratracheal and prelaryngeal/Delphian</t>
  </si>
  <si>
    <t>Left paratracheal, central compartment, left lateral jugular</t>
  </si>
  <si>
    <t>central compartment, bilateral, left, right</t>
  </si>
  <si>
    <t>right, left, cervical, Levels I, II, III, IV, V, retropharyngeal or superior mediastinal, Level VII</t>
  </si>
  <si>
    <t>Intracystic</t>
  </si>
  <si>
    <t>Central Neck Contents</t>
  </si>
  <si>
    <t>No.</t>
  </si>
  <si>
    <t>Negative.</t>
  </si>
  <si>
    <t>Margins uninvolved by carcinoma (tumor closely approaches but is not present at inked margin)</t>
  </si>
  <si>
    <t>delphan</t>
  </si>
  <si>
    <t>Posterior resection margin (inked red) involved by tumor.</t>
  </si>
  <si>
    <t>Right parotid, right paratracheal neck, left paratracheal neck, right radial neck, pre tracheal</t>
  </si>
  <si>
    <t>largest, possible node</t>
  </si>
  <si>
    <t>3b</t>
  </si>
  <si>
    <t>1b</t>
  </si>
  <si>
    <t>0</t>
  </si>
  <si>
    <t>II</t>
  </si>
  <si>
    <t>2</t>
  </si>
  <si>
    <t>X</t>
  </si>
  <si>
    <t>1a</t>
  </si>
  <si>
    <t>3a</t>
  </si>
  <si>
    <t>4a</t>
  </si>
  <si>
    <t>III</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</si>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</sst>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4">
    <font>
      <sz val="11"/>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sz val="11"/>
      <name val="Calibri"/>
      <family val="2"/>
      <scheme val="minor"/>
    </font>
    <font>
      <sz val="11"/>
      <color rgb="FFFF0000"/>
      <name val="Calibri"/>
      <family val="2"/>
      <scheme val="minor"/>
    </font>
    <font>
      <b/>
      <sz val="11"/>
      <name val="Calibri"/>
      <family val="2"/>
      <scheme val="minor"/>
    </font>
    <font>
      <b/>
      <sz val="11"/>
      <name val="Calibri (Body)"/>
    </font>
    <font>
      <b/>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s>
  <fills count="35">
    <fill>
      <patternFill patternType="none"/>
    </fill>
    <fill>
      <patternFill patternType="gray125"/>
    </fill>
    <fill>
      <patternFill patternType="solid">
        <fgColor theme="7" tint="0.79998168889431442"/>
        <bgColor indexed="64"/>
      </patternFill>
    </fill>
    <fill>
      <patternFill patternType="solid">
        <fgColor theme="7"/>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7">
    <xf numFmtId="0" fontId="0" fillId="0" borderId="0"/>
    <xf numFmtId="0" fontId="3" fillId="0" borderId="0"/>
    <xf numFmtId="0" fontId="4" fillId="0" borderId="0"/>
    <xf numFmtId="0" fontId="2" fillId="0" borderId="0"/>
    <xf numFmtId="0" fontId="1" fillId="0" borderId="0"/>
    <xf numFmtId="9" fontId="3" fillId="0" borderId="0" applyFont="0" applyFill="0" applyBorder="0" applyAlignment="0" applyProtection="0"/>
    <xf numFmtId="0" fontId="10" fillId="0" borderId="0" applyNumberFormat="0" applyFill="0" applyBorder="0" applyAlignment="0" applyProtection="0"/>
    <xf numFmtId="0" fontId="11" fillId="0" borderId="5" applyNumberFormat="0" applyFill="0" applyAlignment="0" applyProtection="0"/>
    <xf numFmtId="0" fontId="12" fillId="0" borderId="6" applyNumberFormat="0" applyFill="0" applyAlignment="0" applyProtection="0"/>
    <xf numFmtId="0" fontId="13" fillId="0" borderId="7" applyNumberFormat="0" applyFill="0" applyAlignment="0" applyProtection="0"/>
    <xf numFmtId="0" fontId="13" fillId="0" borderId="0" applyNumberFormat="0" applyFill="0" applyBorder="0" applyAlignment="0" applyProtection="0"/>
    <xf numFmtId="0" fontId="14" fillId="4" borderId="0" applyNumberFormat="0" applyBorder="0" applyAlignment="0" applyProtection="0"/>
    <xf numFmtId="0" fontId="15" fillId="5" borderId="0" applyNumberFormat="0" applyBorder="0" applyAlignment="0" applyProtection="0"/>
    <xf numFmtId="0" fontId="16" fillId="7" borderId="8" applyNumberFormat="0" applyAlignment="0" applyProtection="0"/>
    <xf numFmtId="0" fontId="17" fillId="8" borderId="9" applyNumberFormat="0" applyAlignment="0" applyProtection="0"/>
    <xf numFmtId="0" fontId="18" fillId="8" borderId="8" applyNumberFormat="0" applyAlignment="0" applyProtection="0"/>
    <xf numFmtId="0" fontId="19" fillId="0" borderId="10" applyNumberFormat="0" applyFill="0" applyAlignment="0" applyProtection="0"/>
    <xf numFmtId="0" fontId="20" fillId="9" borderId="11" applyNumberFormat="0" applyAlignment="0" applyProtection="0"/>
    <xf numFmtId="0" fontId="6" fillId="0" borderId="0" applyNumberFormat="0" applyFill="0" applyBorder="0" applyAlignment="0" applyProtection="0"/>
    <xf numFmtId="0" fontId="3" fillId="10" borderId="12" applyNumberFormat="0" applyFont="0" applyAlignment="0" applyProtection="0"/>
    <xf numFmtId="0" fontId="21" fillId="0" borderId="0" applyNumberFormat="0" applyFill="0" applyBorder="0" applyAlignment="0" applyProtection="0"/>
    <xf numFmtId="0" fontId="9" fillId="0" borderId="13" applyNumberFormat="0" applyFill="0" applyAlignment="0" applyProtection="0"/>
    <xf numFmtId="0" fontId="22"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22"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22"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22"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22"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22" fillId="31" borderId="0" applyNumberFormat="0" applyBorder="0" applyAlignment="0" applyProtection="0"/>
    <xf numFmtId="0" fontId="3" fillId="32" borderId="0" applyNumberFormat="0" applyBorder="0" applyAlignment="0" applyProtection="0"/>
    <xf numFmtId="0" fontId="3" fillId="33" borderId="0" applyNumberFormat="0" applyBorder="0" applyAlignment="0" applyProtection="0"/>
    <xf numFmtId="0" fontId="23" fillId="6" borderId="0" applyNumberFormat="0" applyBorder="0" applyAlignment="0" applyProtection="0"/>
    <xf numFmtId="0" fontId="22" fillId="14" borderId="0" applyNumberFormat="0" applyBorder="0" applyAlignment="0" applyProtection="0"/>
    <xf numFmtId="0" fontId="22" fillId="18" borderId="0" applyNumberFormat="0" applyBorder="0" applyAlignment="0" applyProtection="0"/>
    <xf numFmtId="0" fontId="22" fillId="22" borderId="0" applyNumberFormat="0" applyBorder="0" applyAlignment="0" applyProtection="0"/>
    <xf numFmtId="0" fontId="22" fillId="26" borderId="0" applyNumberFormat="0" applyBorder="0" applyAlignment="0" applyProtection="0"/>
    <xf numFmtId="0" fontId="22" fillId="30" borderId="0" applyNumberFormat="0" applyBorder="0" applyAlignment="0" applyProtection="0"/>
    <xf numFmtId="0" fontId="22" fillId="34" borderId="0" applyNumberFormat="0" applyBorder="0" applyAlignment="0" applyProtection="0"/>
  </cellStyleXfs>
  <cellXfs count="54">
    <xf numFmtId="0" fontId="0" fillId="0" borderId="0" xfId="0"/>
    <xf numFmtId="0" fontId="0" fillId="0" borderId="0" xfId="0" applyAlignment="1">
      <alignment horizontal="center"/>
    </xf>
    <xf numFmtId="0" fontId="7" fillId="0" borderId="0" xfId="0" applyFont="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center" vertical="center" wrapText="1"/>
    </xf>
    <xf numFmtId="0" fontId="7" fillId="0" borderId="0" xfId="0" applyFont="1" applyAlignment="1">
      <alignment horizontal="center" vertical="center"/>
    </xf>
    <xf numFmtId="1" fontId="7" fillId="0" borderId="1" xfId="0" applyNumberFormat="1" applyFont="1" applyBorder="1" applyAlignment="1">
      <alignment horizontal="center" vertical="center"/>
    </xf>
    <xf numFmtId="1" fontId="7" fillId="0" borderId="3" xfId="0" applyNumberFormat="1" applyFont="1" applyBorder="1" applyAlignment="1">
      <alignment horizontal="center" vertical="center" wrapText="1"/>
    </xf>
    <xf numFmtId="2" fontId="0" fillId="0" borderId="0" xfId="0" applyNumberFormat="1"/>
    <xf numFmtId="0" fontId="0" fillId="0" borderId="0" xfId="0" applyAlignment="1">
      <alignment horizontal="center" vertical="center"/>
    </xf>
    <xf numFmtId="164" fontId="0" fillId="0" borderId="0" xfId="5" applyNumberFormat="1" applyFont="1" applyAlignment="1">
      <alignment horizontal="center" vertical="center"/>
    </xf>
    <xf numFmtId="1" fontId="7" fillId="0" borderId="1" xfId="0" applyNumberFormat="1" applyFont="1" applyBorder="1" applyAlignment="1">
      <alignment horizontal="center" vertical="center" wrapText="1"/>
    </xf>
    <xf numFmtId="1" fontId="7" fillId="0" borderId="0" xfId="0" applyNumberFormat="1" applyFont="1" applyAlignment="1">
      <alignment horizontal="center" vertical="center" wrapText="1"/>
    </xf>
    <xf numFmtId="164" fontId="0" fillId="0" borderId="0" xfId="5" applyNumberFormat="1" applyFont="1" applyFill="1" applyBorder="1" applyAlignment="1">
      <alignment horizontal="center"/>
    </xf>
    <xf numFmtId="0" fontId="5" fillId="0" borderId="0" xfId="0" applyFont="1" applyAlignment="1">
      <alignment horizontal="center"/>
    </xf>
    <xf numFmtId="0" fontId="0" fillId="0" borderId="4" xfId="0" applyBorder="1" applyAlignment="1">
      <alignment horizontal="center"/>
    </xf>
    <xf numFmtId="0" fontId="5" fillId="0" borderId="1" xfId="0" applyFont="1" applyBorder="1" applyAlignment="1">
      <alignment horizontal="center"/>
    </xf>
    <xf numFmtId="0" fontId="0" fillId="0" borderId="1" xfId="0" applyBorder="1" applyAlignment="1">
      <alignment horizontal="center" vertical="center"/>
    </xf>
    <xf numFmtId="0" fontId="0" fillId="0" borderId="14" xfId="0" applyBorder="1" applyAlignment="1">
      <alignment horizontal="center"/>
    </xf>
    <xf numFmtId="0" fontId="5" fillId="0" borderId="0" xfId="0" applyFont="1" applyAlignment="1">
      <alignment horizontal="left"/>
    </xf>
    <xf numFmtId="2" fontId="7" fillId="0" borderId="1" xfId="0" applyNumberFormat="1" applyFont="1" applyBorder="1" applyAlignment="1">
      <alignment horizontal="center" vertical="center" wrapText="1"/>
    </xf>
    <xf numFmtId="0" fontId="0" fillId="0" borderId="1" xfId="0" applyBorder="1"/>
    <xf numFmtId="0" fontId="0" fillId="0" borderId="1" xfId="0" applyBorder="1" applyAlignment="1">
      <alignment horizontal="center"/>
    </xf>
    <xf numFmtId="2" fontId="0" fillId="0" borderId="1" xfId="0" applyNumberFormat="1" applyBorder="1"/>
    <xf numFmtId="0" fontId="5" fillId="0" borderId="1" xfId="0" applyFont="1" applyBorder="1" applyAlignment="1">
      <alignment horizontal="left"/>
    </xf>
    <xf numFmtId="0" fontId="0" fillId="0" borderId="14" xfId="0" applyBorder="1"/>
    <xf numFmtId="1" fontId="7" fillId="0" borderId="3" xfId="0" applyNumberFormat="1" applyFont="1" applyBorder="1" applyAlignment="1">
      <alignment horizontal="center" vertical="center"/>
    </xf>
    <xf numFmtId="164" fontId="0" fillId="0" borderId="0" xfId="5" applyNumberFormat="1" applyFont="1"/>
    <xf numFmtId="0" fontId="0" fillId="0" borderId="15" xfId="0" applyBorder="1" applyAlignment="1">
      <alignment horizontal="center"/>
    </xf>
    <xf numFmtId="0" fontId="0" fillId="0" borderId="17"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5" fillId="0" borderId="16" xfId="0" applyFont="1" applyBorder="1" applyAlignment="1">
      <alignment horizontal="center"/>
    </xf>
    <xf numFmtId="0" fontId="0" fillId="0" borderId="16" xfId="0" applyBorder="1"/>
    <xf numFmtId="1" fontId="7" fillId="0" borderId="14" xfId="0" applyNumberFormat="1" applyFont="1" applyBorder="1" applyAlignment="1">
      <alignment horizontal="center" vertical="center"/>
    </xf>
    <xf numFmtId="0" fontId="7" fillId="2" borderId="0" xfId="0" applyFont="1" applyFill="1" applyAlignment="1">
      <alignment horizontal="center"/>
    </xf>
    <xf numFmtId="1" fontId="7" fillId="3" borderId="2" xfId="0" applyNumberFormat="1" applyFont="1" applyFill="1" applyBorder="1" applyAlignment="1">
      <alignment horizontal="center"/>
    </xf>
    <xf numFmtId="1" fontId="7" fillId="3" borderId="0" xfId="0" applyNumberFormat="1" applyFont="1" applyFill="1" applyAlignment="1">
      <alignment horizontal="center"/>
    </xf>
    <xf numFmtId="1" fontId="7" fillId="3" borderId="4" xfId="0" applyNumberFormat="1" applyFont="1" applyFill="1" applyBorder="1" applyAlignment="1">
      <alignment horizontal="center"/>
    </xf>
    <xf numFmtId="0" fontId="5" fillId="0" borderId="2" xfId="0" applyFont="1" applyFill="1" applyBorder="1" applyAlignment="1">
      <alignment horizontal="center"/>
    </xf>
    <xf numFmtId="0" fontId="5" fillId="0" borderId="0" xfId="0" applyFont="1" applyFill="1" applyAlignment="1">
      <alignment horizontal="center" vertical="center"/>
    </xf>
    <xf numFmtId="0" fontId="5" fillId="0" borderId="16" xfId="0" applyFont="1" applyFill="1" applyBorder="1" applyAlignment="1">
      <alignment horizontal="center" vertical="center"/>
    </xf>
    <xf numFmtId="0" fontId="5" fillId="0" borderId="15" xfId="0" applyFont="1" applyFill="1" applyBorder="1" applyAlignment="1">
      <alignment horizontal="center"/>
    </xf>
    <xf numFmtId="0" fontId="5" fillId="0" borderId="17" xfId="0" applyFont="1" applyFill="1" applyBorder="1" applyAlignment="1">
      <alignment horizontal="center"/>
    </xf>
    <xf numFmtId="0" fontId="5" fillId="0" borderId="16" xfId="0" applyFont="1" applyFill="1" applyBorder="1" applyAlignment="1">
      <alignment horizontal="center"/>
    </xf>
    <xf numFmtId="0" fontId="5" fillId="0" borderId="4" xfId="0" applyFont="1" applyFill="1" applyBorder="1" applyAlignment="1">
      <alignment horizontal="center"/>
    </xf>
    <xf numFmtId="0" fontId="5" fillId="0" borderId="0" xfId="0" applyFont="1" applyFill="1" applyAlignment="1">
      <alignment horizontal="center"/>
    </xf>
    <xf numFmtId="0" fontId="5" fillId="0" borderId="3" xfId="0" applyFont="1" applyFill="1" applyBorder="1" applyAlignment="1">
      <alignment horizontal="center"/>
    </xf>
    <xf numFmtId="0" fontId="5" fillId="0" borderId="1" xfId="0" applyFont="1" applyFill="1" applyBorder="1" applyAlignment="1">
      <alignment horizontal="center" vertical="center"/>
    </xf>
    <xf numFmtId="0" fontId="5" fillId="0" borderId="14" xfId="0" applyFont="1" applyFill="1" applyBorder="1" applyAlignment="1">
      <alignment horizontal="center"/>
    </xf>
    <xf numFmtId="0" fontId="5" fillId="0" borderId="1" xfId="0" applyFont="1" applyFill="1" applyBorder="1" applyAlignment="1">
      <alignment horizontal="center"/>
    </xf>
    <xf numFmtId="0" fontId="7" fillId="0" borderId="1" xfId="0" applyFont="1" applyFill="1" applyBorder="1" applyAlignment="1">
      <alignment horizontal="center" vertical="center"/>
    </xf>
    <xf numFmtId="0" fontId="0" fillId="0" borderId="0" xfId="0" applyFill="1" applyAlignment="1">
      <alignment horizontal="center"/>
    </xf>
    <xf numFmtId="0" fontId="0" fillId="0" borderId="1" xfId="0" applyFill="1" applyBorder="1" applyAlignment="1">
      <alignment horizontal="center"/>
    </xf>
  </cellXfs>
  <cellStyles count="47">
    <cellStyle name="20% - Accent1" xfId="23" builtinId="30" customBuiltin="1"/>
    <cellStyle name="20% - Accent2" xfId="26" builtinId="34" customBuiltin="1"/>
    <cellStyle name="20% - Accent3" xfId="29" builtinId="38" customBuiltin="1"/>
    <cellStyle name="20% - Accent4" xfId="32" builtinId="42" customBuiltin="1"/>
    <cellStyle name="20% - Accent5" xfId="35" builtinId="46" customBuiltin="1"/>
    <cellStyle name="20% - Accent6" xfId="38" builtinId="50" customBuiltin="1"/>
    <cellStyle name="40% - Accent1" xfId="24" builtinId="31" customBuiltin="1"/>
    <cellStyle name="40% - Accent2" xfId="27" builtinId="35" customBuiltin="1"/>
    <cellStyle name="40% - Accent3" xfId="30" builtinId="39" customBuiltin="1"/>
    <cellStyle name="40% - Accent4" xfId="33" builtinId="43" customBuiltin="1"/>
    <cellStyle name="40% - Accent5" xfId="36" builtinId="47" customBuiltin="1"/>
    <cellStyle name="40% - Accent6" xfId="39" builtinId="51" customBuiltin="1"/>
    <cellStyle name="60% - Accent1 2" xfId="41" xr:uid="{3B67EF73-6CB5-45D1-B48D-DC15A4533747}"/>
    <cellStyle name="60% - Accent2 2" xfId="42" xr:uid="{385A6F44-E6BC-46D1-A68B-97EE1D776313}"/>
    <cellStyle name="60% - Accent3 2" xfId="43" xr:uid="{2D1192F4-A3B7-401B-84CD-D3572CF12148}"/>
    <cellStyle name="60% - Accent4 2" xfId="44" xr:uid="{0C7C692E-7801-4734-9F73-43DB41881CE7}"/>
    <cellStyle name="60% - Accent5 2" xfId="45" xr:uid="{F1159CC6-874B-49B9-880D-1D76EBEAF34D}"/>
    <cellStyle name="60% - Accent6 2" xfId="46" xr:uid="{6C69AB8D-4893-419C-A829-5A60311112B9}"/>
    <cellStyle name="Accent1" xfId="22" builtinId="29" customBuiltin="1"/>
    <cellStyle name="Accent2" xfId="25" builtinId="33" customBuiltin="1"/>
    <cellStyle name="Accent3" xfId="28" builtinId="37" customBuiltin="1"/>
    <cellStyle name="Accent4" xfId="31" builtinId="41" customBuiltin="1"/>
    <cellStyle name="Accent5" xfId="34" builtinId="45" customBuiltin="1"/>
    <cellStyle name="Accent6" xfId="37" builtinId="49" customBuiltin="1"/>
    <cellStyle name="Bad" xfId="12" builtinId="27" customBuiltin="1"/>
    <cellStyle name="Calculation" xfId="15" builtinId="22" customBuiltin="1"/>
    <cellStyle name="Check Cell" xfId="17" builtinId="23" customBuiltin="1"/>
    <cellStyle name="Explanatory Text" xfId="20" builtinId="53" customBuiltin="1"/>
    <cellStyle name="Good" xfId="11" builtinId="26" customBuiltin="1"/>
    <cellStyle name="Heading 1" xfId="7" builtinId="16" customBuiltin="1"/>
    <cellStyle name="Heading 2" xfId="8" builtinId="17" customBuiltin="1"/>
    <cellStyle name="Heading 3" xfId="9" builtinId="18" customBuiltin="1"/>
    <cellStyle name="Heading 4" xfId="10" builtinId="19" customBuiltin="1"/>
    <cellStyle name="Input" xfId="13" builtinId="20" customBuiltin="1"/>
    <cellStyle name="Linked Cell" xfId="16" builtinId="24" customBuiltin="1"/>
    <cellStyle name="Neutral 2" xfId="40" xr:uid="{54B437E9-D703-4AC0-8769-CD416D7266CA}"/>
    <cellStyle name="Normal" xfId="0" builtinId="0"/>
    <cellStyle name="Normal 2" xfId="1" xr:uid="{00000000-0005-0000-0000-000001000000}"/>
    <cellStyle name="Normal 3" xfId="2" xr:uid="{00000000-0005-0000-0000-000002000000}"/>
    <cellStyle name="Normal 3 2" xfId="3" xr:uid="{00000000-0005-0000-0000-000003000000}"/>
    <cellStyle name="Normal 3 2 2" xfId="4" xr:uid="{1D07FB2C-719B-D242-925C-83542F99A05C}"/>
    <cellStyle name="Note" xfId="19" builtinId="10" customBuiltin="1"/>
    <cellStyle name="Output" xfId="14" builtinId="21" customBuiltin="1"/>
    <cellStyle name="Percent" xfId="5" builtinId="5"/>
    <cellStyle name="Title" xfId="6" builtinId="15" customBuiltin="1"/>
    <cellStyle name="Total" xfId="21" builtinId="25" customBuiltin="1"/>
    <cellStyle name="Warning Text" xfId="18" builtinId="11" customBuiltin="1"/>
  </cellStyles>
  <dxfs count="1">
    <dxf>
      <fill>
        <patternFill>
          <bgColor theme="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52C52-4BC7-4262-BC1D-F1A97EEA5230}">
  <dimension ref="A1:AT300"/>
  <sheetViews>
    <sheetView tabSelected="1" zoomScale="70" zoomScaleNormal="70" workbookViewId="0">
      <pane xSplit="1" topLeftCell="AB1" activePane="topRight" state="frozen"/>
      <selection activeCell="AV300" sqref="AV300"/>
      <selection pane="topRight" activeCell="AE1" sqref="AE1:AI1"/>
    </sheetView>
  </sheetViews>
  <sheetFormatPr defaultRowHeight="14.25"/>
  <cols>
    <col min="1" max="1" width="14.19921875" customWidth="1"/>
    <col min="2" max="2" width="7.73046875" customWidth="1"/>
    <col min="3" max="3" width="7.86328125" customWidth="1"/>
    <col min="4" max="4" width="8.265625" customWidth="1"/>
    <col min="5" max="5" width="8.06640625" customWidth="1"/>
    <col min="6" max="6" width="10.53125" customWidth="1"/>
    <col min="7" max="7" width="10.33203125" customWidth="1"/>
    <col min="8" max="8" width="9.3984375" customWidth="1"/>
    <col min="9" max="9" width="12.73046875" customWidth="1"/>
    <col min="10" max="10" width="13.9296875" customWidth="1"/>
    <col min="11" max="11" width="12.796875" hidden="1" customWidth="1"/>
    <col min="12" max="12" width="11.86328125" hidden="1" customWidth="1"/>
    <col min="13" max="13" width="11.33203125" customWidth="1"/>
    <col min="14" max="14" width="17.46484375" bestFit="1" customWidth="1"/>
    <col min="15" max="15" width="62.33203125" bestFit="1" customWidth="1"/>
    <col min="16" max="16" width="34.33203125" hidden="1" customWidth="1"/>
    <col min="17" max="17" width="16.53125" hidden="1" customWidth="1"/>
    <col min="18" max="18" width="10.9296875" customWidth="1"/>
    <col min="19" max="19" width="7.59765625" bestFit="1" customWidth="1"/>
    <col min="20" max="20" width="17.53125" bestFit="1" customWidth="1"/>
    <col min="21" max="21" width="29.86328125" customWidth="1"/>
    <col min="22" max="22" width="20.9296875" customWidth="1"/>
    <col min="23" max="23" width="11.59765625" customWidth="1"/>
    <col min="24" max="24" width="80" customWidth="1"/>
    <col min="25" max="26" width="13.6640625" customWidth="1"/>
    <col min="27" max="27" width="9.6640625" customWidth="1"/>
    <col min="28" max="28" width="62.53125" customWidth="1"/>
    <col min="29" max="29" width="8.59765625" customWidth="1"/>
    <col min="31" max="31" width="14.9296875" customWidth="1"/>
    <col min="32" max="32" width="9.06640625" customWidth="1"/>
    <col min="36" max="36" width="15.73046875" customWidth="1"/>
    <col min="40" max="40" width="10.19921875" customWidth="1"/>
    <col min="41" max="41" width="11.796875" customWidth="1"/>
    <col min="42" max="45" width="9.33203125" customWidth="1"/>
  </cols>
  <sheetData>
    <row r="1" spans="1:46">
      <c r="A1" s="35" t="s">
        <v>692</v>
      </c>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c r="AD1" s="2"/>
      <c r="AE1" s="36" t="s">
        <v>691</v>
      </c>
      <c r="AF1" s="37"/>
      <c r="AG1" s="37"/>
      <c r="AH1" s="37"/>
      <c r="AI1" s="37"/>
      <c r="AJ1" s="36" t="s">
        <v>156</v>
      </c>
      <c r="AK1" s="37"/>
      <c r="AL1" s="37"/>
      <c r="AM1" s="37"/>
      <c r="AN1" s="37"/>
      <c r="AO1" s="36" t="s">
        <v>690</v>
      </c>
      <c r="AP1" s="37"/>
      <c r="AQ1" s="37"/>
      <c r="AR1" s="37"/>
      <c r="AS1" s="38"/>
    </row>
    <row r="2" spans="1:46" ht="28.15">
      <c r="A2" s="3" t="s">
        <v>157</v>
      </c>
      <c r="B2" s="51" t="s">
        <v>158</v>
      </c>
      <c r="C2" s="3" t="s">
        <v>159</v>
      </c>
      <c r="D2" s="3" t="s">
        <v>160</v>
      </c>
      <c r="E2" s="3" t="s">
        <v>161</v>
      </c>
      <c r="F2" s="3" t="s">
        <v>0</v>
      </c>
      <c r="G2" s="3" t="s">
        <v>162</v>
      </c>
      <c r="H2" s="3" t="s">
        <v>1</v>
      </c>
      <c r="I2" s="3" t="s">
        <v>2</v>
      </c>
      <c r="J2" s="3" t="s">
        <v>3</v>
      </c>
      <c r="K2" s="3" t="s">
        <v>163</v>
      </c>
      <c r="L2" s="3" t="s">
        <v>695</v>
      </c>
      <c r="M2" s="20" t="s">
        <v>696</v>
      </c>
      <c r="N2" s="3" t="s">
        <v>4</v>
      </c>
      <c r="O2" s="3" t="s">
        <v>5</v>
      </c>
      <c r="P2" s="3" t="s">
        <v>164</v>
      </c>
      <c r="Q2" s="4" t="s">
        <v>693</v>
      </c>
      <c r="R2" s="20" t="s">
        <v>694</v>
      </c>
      <c r="S2" s="3" t="s">
        <v>6</v>
      </c>
      <c r="T2" s="3" t="s">
        <v>165</v>
      </c>
      <c r="U2" s="3" t="s">
        <v>7</v>
      </c>
      <c r="V2" s="4" t="s">
        <v>166</v>
      </c>
      <c r="W2" s="3" t="s">
        <v>8</v>
      </c>
      <c r="X2" s="3" t="s">
        <v>172</v>
      </c>
      <c r="Y2" s="3" t="s">
        <v>9</v>
      </c>
      <c r="Z2" s="3" t="s">
        <v>10</v>
      </c>
      <c r="AA2" s="3" t="s">
        <v>167</v>
      </c>
      <c r="AB2" s="3" t="s">
        <v>11</v>
      </c>
      <c r="AC2" s="3" t="s">
        <v>173</v>
      </c>
      <c r="AD2" s="5"/>
      <c r="AE2" s="7" t="s">
        <v>168</v>
      </c>
      <c r="AF2" s="11" t="s">
        <v>169</v>
      </c>
      <c r="AG2" s="6" t="s">
        <v>170</v>
      </c>
      <c r="AH2" s="6" t="s">
        <v>12</v>
      </c>
      <c r="AI2" s="11" t="s">
        <v>171</v>
      </c>
      <c r="AJ2" s="7" t="s">
        <v>168</v>
      </c>
      <c r="AK2" s="11" t="s">
        <v>169</v>
      </c>
      <c r="AL2" s="11" t="s">
        <v>170</v>
      </c>
      <c r="AM2" s="11" t="s">
        <v>12</v>
      </c>
      <c r="AN2" s="11" t="s">
        <v>171</v>
      </c>
      <c r="AO2" s="26" t="s">
        <v>168</v>
      </c>
      <c r="AP2" s="6" t="s">
        <v>169</v>
      </c>
      <c r="AQ2" s="6" t="s">
        <v>170</v>
      </c>
      <c r="AR2" s="6" t="s">
        <v>12</v>
      </c>
      <c r="AS2" s="34" t="s">
        <v>171</v>
      </c>
      <c r="AT2" s="12"/>
    </row>
    <row r="3" spans="1:46">
      <c r="A3" t="str">
        <f>'Model output'!A2</f>
        <v>TCGA-4C-A93U</v>
      </c>
      <c r="B3" s="52">
        <v>74</v>
      </c>
      <c r="C3" s="1" t="str">
        <f>IF(OR(ISNUMBER(SEARCH("0",'Model output'!D2)), ISNUMBER(SEARCH("1",'Model output'!D2)), ISNUMBER(SEARCH("1a",'Model output'!D2)), ISNUMBER(SEARCH("1b",'Model output'!D2)), ISNUMBER(SEARCH("2",'Model output'!D2)), ISNUMBER(SEARCH("3",'Model output'!D2)), ISNUMBER(SEARCH("4a",'Model output'!D2)), ISNUMBER(SEARCH("4b",'Model output'!D2))), IF(ISNUMBER(SEARCH("pT",'Model output'!D2)),IF(OR(ISNUMBER(SEARCH("a",'Model output'!D2)),ISNUMBER(SEARCH("b",'Model output'!D2))),MID(SUBSTITUTE('Model output'!D2," ",""),SEARCH("pT",'Model output'!D2)+2,2),MID(SUBSTITUTE('Model output'!D2," ",""),SEARCH("pT",'Model output'!D2)+2,1)),IF(ISNUMBER(SEARCH("T",'Model output'!D2)),IF(OR(ISNUMBER(SEARCH("a",'Model output'!D2)),ISNUMBER(SEARCH("b",'Model output'!D2))),MID(SUBSTITUTE('Model output'!D2," ",""),SEARCH("T",'Model output'!D2)+1,2),MID(SUBSTITUTE('Model output'!D2," ",""),SEARCH("T",'Model output'!D2)+1,1)),SUBSTITUTE('Model output'!D2," ",""))),"")</f>
        <v>4a</v>
      </c>
      <c r="D3" s="1" t="str">
        <f>IF(ISNUMBER(SEARCH("lymph node",'Model output'!E2)),"1", IF(AND('Model output'!E2&lt;&gt;"",ISNUMBER('Model output'!E2),'Model output'!E2&gt;0),"1",IF(OR(ISNUMBER(SEARCH("0",'Model output'!E2)), ISNUMBER(SEARCH("1",'Model output'!E2)), ISNUMBER(SEARCH("1a",'Model output'!E2)), ISNUMBER(SEARCH("1b",'Model output'!E2)), ISNUMBER(SEARCH("X",'Model output'!E2))), IF(ISNUMBER(SEARCH("pN",'Model output'!E2)),IF(OR(ISNUMBER(SEARCH("a",'Model output'!E2)),ISNUMBER(SEARCH("b",'Model output'!E2))),MID(SUBSTITUTE('Model output'!E2," ",""),SEARCH("pN",'Model output'!E2)+2,2),MID(SUBSTITUTE('Model output'!E2," ",""),SEARCH("pN",'Model output'!E2)+2,1)),IF(ISNUMBER(SEARCH("N",'Model output'!E2)),IF(OR(ISNUMBER(SEARCH("a",'Model output'!E2)),ISNUMBER(SEARCH("b",'Model output'!E2))),MID(SUBSTITUTE('Model output'!E2," ",""),SEARCH("N",'Model output'!E2)+1,2),MID(SUBSTITUTE('Model output'!E2," ",""),SEARCH("N",'Model output'!E2)+1,1)),SUBSTITUTE('Model output'!E2," ",""))),"")))</f>
        <v>1b</v>
      </c>
      <c r="E3" s="1" t="str">
        <f>IF(OR(ISNUMBER(SEARCH("Not applicable",'Model output'!F2)), ISNUMBER(SEARCH("N/A",'Model output'!F2))),"0",IF(OR(ISNUMBER(SEARCH("0",'Model output'!F2)), ISNUMBER(SEARCH("1",'Model output'!F2)), ISNUMBER(SEARCH("X",'Model output'!F2))), IF(ISNUMBER(SEARCH("pM",'Model output'!F2)),MID(SUBSTITUTE('Model output'!F2," ",""),SEARCH("pM",'Model output'!F2)+2,1),IF(ISNUMBER(SEARCH("M",'Model output'!F2)),MID(SUBSTITUTE('Model output'!F2," ",""),SEARCH("M",'Model output'!F2)+1,1),SUBSTITUTE('Model output'!F2," ",""))),""))</f>
        <v>0</v>
      </c>
      <c r="F3" t="str">
        <f t="shared" ref="F3:F44" si="0">IF(OR(G3&lt;&gt;"",AND(J3&lt;&gt;"",ISNUMBER(J3),J3&gt;0),AND(M3&lt;&gt;"",M3&gt;0)),"positive","negative")</f>
        <v>positive</v>
      </c>
      <c r="G3" s="33" t="str">
        <f>IF(OR('Model output'!G2="",AND(ISNUMBER('Model output'!J2),'Model output'!J2&lt;1)),"",IF(OR(ISNUMBER(SEARCH("lateral",'Model output'!G2)),ISNUMBER(SEARCH("cervical",'Model output'!G2)),ISNUMBER(SEARCH("jugular",'Model output'!G2)),ISNUMBER(SEARCH("left neck",'Model output'!G2)),ISNUMBER(SEARCH("left anterior neck",'Model output'!G2)),ISNUMBER(SEARCH("left posterior neck",'Model output'!G2)),ISNUMBER(SEARCH("right neck",'Model output'!G2)),ISNUMBER(SEARCH("right anterior neck",'Model output'!G2)),ISNUMBER(SEARCH("right posterior neck",'Model output'!G2)),AND(ISNUMBER(SEARCH("level",'Model output'!G2)),OR(,ISNUMBER(SEARCH("II",'Model output'!G2)),ISNUMBER(SEARCH("two",'Model output'!G2)),ISNUMBER(SEARCH("2",'Model output'!G2)),ISNUMBER(SEARCH("III",'Model output'!G2)),ISNUMBER(SEARCH("three",'Model output'!G2)),ISNUMBER(SEARCH("3",'Model output'!G2)),ISNUMBER(SEARCH("IV",'Model output'!G2)),ISNUMBER(SEARCH("four",'Model output'!G2)),ISNUMBER(SEARCH("4",'Model output'!G2)),AND(ISNUMBER(SEARCH("V ",'Model output'!G2)),NOT(ISNUMBER(SEARCH("VI",'Model output'!G2)))),ISNUMBER(SEARCH("five",'Model output'!G2)),ISNUMBER(SEARCH("5",'Model output'!G2))))), "lateral", "central"))</f>
        <v>lateral</v>
      </c>
      <c r="H3" t="str">
        <f>IF('Model output'!H2="","negative", IF('Model output'!H2=" ", "negative", IF(ISNUMBER(SEARCH("lymph node",'Model output'!H2)),"negative","positive")))</f>
        <v>negative</v>
      </c>
      <c r="I3">
        <f>IF('Model output'!I2="","",IF(ISNUMBER('Model output'!I2),'Model output'!I2,1))</f>
        <v>23</v>
      </c>
      <c r="J3">
        <f>IF('Model output'!J2="","",IF(AND(ISNUMBER('Model output'!J2),'Model output'!J2&lt;=I3),'Model output'!J2,IF(ISNUMBER(SEARCH("0/",'Model output'!J2)),0,1)))</f>
        <v>1</v>
      </c>
      <c r="K3" t="str" cm="1">
        <f t="array" ref="K3">IF(COUNT(FIND({0,1,2,3,4,5,6,7,8,9},'Model output'!K2))&gt;0,'Model output'!K2,"")</f>
        <v>0.4 cm</v>
      </c>
      <c r="L3" s="8" t="str">
        <f>LOWER(SUBSTITUTE(SUBSTITUTE(SUBSTITUTE(SUBSTITUTE(SUBSTITUTE(SUBSTITUTE(SUBSTITUTE(SUBSTITUTE(K3,"cm.","cm"), "up to", ""), "to", ","), "x", ","), "'", ""), "[", ""), "]", ""), " ", ""))</f>
        <v>0.4cm</v>
      </c>
      <c r="M3" cm="1">
        <f t="array" ref="M3">IF(L3="","",IF(ISNUMBER(SEARCH("cm",L3)),MAX(VALUE(SUBSTITUTE(_xlfn.FILTERXML("&lt;t&gt;&lt;s&gt;"&amp;SUBSTITUTE(L3,",","&lt;/s&gt;&lt;s&gt;")&amp;"&lt;/s&gt;&lt;/t&gt;","//s"),"cm",""))),MAX(VALUE(SUBSTITUTE(_xlfn.FILTERXML("&lt;t&gt;&lt;s&gt;"&amp;SUBSTITUTE(L3,",","&lt;/s&gt;&lt;s&gt;")&amp;"&lt;/s&gt;&lt;/t&gt;","//s"),"mm","")))/10))</f>
        <v>0.4</v>
      </c>
      <c r="N3" t="str">
        <f>IF('Model output'!L2="","",'Model output'!L2)</f>
        <v>papillary</v>
      </c>
      <c r="O3" t="str">
        <f>IF('Model output'!M2="","",'Model output'!M2)</f>
        <v/>
      </c>
      <c r="P3" t="str">
        <f>IF('Model output'!N2="","",'Model output'!N2)</f>
        <v>6.5 cm</v>
      </c>
      <c r="Q3" t="str">
        <f>LOWER(SUBSTITUTE(SUBSTITUTE(SUBSTITUTE(SUBSTITUTE(SUBSTITUTE(SUBSTITUTE(SUBSTITUTE(SUBSTITUTE(SUBSTITUTE(SUBSTITUTE(SUBSTITUTE(SUBSTITUTE(SUBSTITUTE(SUBSTITUTE(SUBSTITUTE(SUBSTITUTE(SUBSTITUTE(P3,"cm.","cm"), "the", ""), "tumor", ""), "nodule", ""), "isthmic", ""), "lobe",""), "largest", ""), "left", ""), "right", ""), "for", ""), "in", ""), "and", ","), "(", ""), ")", ""), "A", ""), "x", ","), " ",""))</f>
        <v>6.5cm</v>
      </c>
      <c r="R3" cm="1">
        <f t="array" ref="R3">IF(Q3="","",IF(ISNUMBER(SEARCH("cm",Q3)),MAX(VALUE(SUBSTITUTE(_xlfn.FILTERXML("&lt;t&gt;&lt;s&gt;"&amp;SUBSTITUTE(Q3,",","&lt;/s&gt;&lt;s&gt;")&amp;"&lt;/s&gt;&lt;/t&gt;","//s"),"cm",""))),IF(ISNUMBER(SEARCH("mm",Q3)), MAX(VALUE(SUBSTITUTE(_xlfn.FILTERXML("&lt;t&gt;&lt;s&gt;"&amp;SUBSTITUTE(Q3,",","&lt;/s&gt;&lt;s&gt;")&amp;"&lt;/s&gt;&lt;/t&gt;","//s"),"mm","")))/10, MAX(VALUE(_xlfn.FILTERXML("&lt;t&gt;&lt;s&gt;"&amp;SUBSTITUTE(Q3,",","&lt;/s&gt;&lt;s&gt;")&amp;"&lt;/s&gt;&lt;/t&gt;","//s"))))))</f>
        <v>6.5</v>
      </c>
      <c r="S3" t="str">
        <f>IF(OR('Model output'!P2="",ISNUMBER(SEARCH("Not identified", 'Model output'!P2)),ISNUMBER(SEARCH("Absent",'Model output'!P2)),AND(ISNUMBER(SEARCH("No",'Model output'!P2)),NOT(ISNUMBER(SEARCH("diagnostic",'Model output'!P2)))),ISNUMBER(SEARCH("Negative",'Model output'!P2))),"negative","positive")</f>
        <v>positive</v>
      </c>
      <c r="T3">
        <f>IF('Model output'!O2="","",'Model output'!O2)</f>
        <v>1</v>
      </c>
      <c r="U3" t="str">
        <f>IF('Model output'!Q2&lt;&gt;"",'Model output'!Q2,IF('Classification result'!S3="positive",IF(ISNUMBER(SEARCH("single",'Model output'!P2)),1,IF(OR(ISNUMBER(SEARCH("&lt;4",'Model output'!P2)),ISNUMBER(SEARCH("&lt; 4",'Model output'!P2)),ISNUMBER(SEARCH("less than 4",'Model output'!P2))),"&lt;4",IF(OR(ISNUMBER(SEARCH("&gt;4",'Model output'!P2)),ISNUMBER(SEARCH("&gt; 4",'Model output'!P2)),ISNUMBER(SEARCH("4 or more",'Model output'!P2))),"&gt;4","")))))</f>
        <v/>
      </c>
      <c r="V3" t="str">
        <f>IF(S3="negative","",IF(OR(ISNUMBER(SEARCH("Focal",'Model output'!P2)),'Classification result'!U3&lt;4,ISNUMBER(SEARCH("Focal",'Classification result'!U3)),ISNUMBER(SEARCH("&lt;4",'Classification result'!U3)),ISNUMBER(SEARCH("&lt; 4",'Classification result'!U3))),"minimal", IF(OR(ISNUMBER(SEARCH("Extensive",'Model output'!P2)),ISNUMBER(SEARCH("Extensive",'Classification result'!U3)),ISNUMBER(SEARCH("&gt;4",'Classification result'!U3)),ISNUMBER(SEARCH("&gt; 4",'Classification result'!U3)),ISNUMBER(SEARCH("4 or more",'Classification result'!U3))),"extensive","")))</f>
        <v/>
      </c>
      <c r="W3" t="str">
        <f>IF(OR('Model output'!R2="",ISNUMBER(SEARCH("Not identified", 'Model output'!R2)),ISNUMBER(SEARCH("Absent",'Model output'!R2)),ISNUMBER(SEARCH("No",'Model output'!R2)),ISNUMBER(SEARCH("Negative",'Model output'!R2)),ISNUMBER(SEARCH("None seen",'Model output'!R2)),ISNUMBER(SEARCH("Free",'Model output'!R2)),ISNUMBER(SEARCH("Cannot be assessed",'Model output'!R2))),"negative","positive")</f>
        <v>positive</v>
      </c>
      <c r="X3" s="19" t="str">
        <f>IF('Model output'!S2="","",'Model output'!S2)</f>
        <v>Present</v>
      </c>
      <c r="Y3" t="str">
        <f>IF(OR('Model output'!S2="",ISNUMBER(SEARCH("Absent",'Model output'!S2)),ISNUMBER(SEARCH("Not identified",'Model output'!S2)),AND(ISNUMBER(SEARCH("No",'Model output'!S2)),NOT(ISNUMBER(SEARCH("carcinoma",'Model output'!S2)))),ISNUMBER(SEARCH("no extension",'Model output'!S2)),ISNUMBER(SEARCH("negative",'Model output'!S2))),"negative",IF(Z3="positive","gETE", "positive"))</f>
        <v>positive</v>
      </c>
      <c r="Z3" t="str">
        <f>IF(OR('Model output'!S2="",ISNUMBER(SEARCH("Absent",'Model output'!S2)),ISNUMBER(SEARCH("Not identified",'Model output'!S2)),ISNUMBER(SEARCH("No",'Model output'!S2)),ISNUMBER(SEARCH("Minimal",'Model output'!S2)),ISNUMBER(SEARCH("negative",'Model output'!S2))),"negative",IF(OR(ISNUMBER(SEARCH("extensive",X3)),ISNUMBER(SEARCH("skeletal muscle",X3)),ISNUMBER(SEARCH("larynx",X3)),ISNUMBER(SEARCH("trachea",X3)),ISNUMBER(SEARCH("esophagus",X3)),ISNUMBER(SEARCH("recurrent laryngeal nerve",X3))),"positive","negative"))</f>
        <v>negative</v>
      </c>
      <c r="AA3" t="str">
        <f>IF('Model output'!T2="","",IF('Model output'!T2="Not mentioned", "No", "Yes"))</f>
        <v/>
      </c>
      <c r="AB3" t="str">
        <f>IF(AA3&lt;&gt;"Yes","",IF(OR('Model output'!U2="",ISNUMBER(SEARCH("Not identified",'Model output'!U2))),"",'Model output'!U2))</f>
        <v/>
      </c>
      <c r="AC3" s="9" t="str">
        <f>IF(OR('Model output'!V2="", AND(ISERROR(SEARCH("Positive",'Model output'!V2)), ISNUMBER(SEARCH("Negative",'Model output'!V2))), ISNUMBER(SEARCH("Uninvolved",'Model output'!V2)), ISNUMBER(SEARCH("Free",'Model output'!V2)), ISNUMBER(SEARCH("1 mm",'Model output'!V2)), ISNUMBER(SEARCH("1.0 mm",'Model output'!V2)), ISNUMBER(SEARCH("0.01 cm",'Model output'!V2)), ISNUMBER(SEARCH("0.1 CM",'Model output'!V2)), ISNUMBER(SEARCH("less than 0.2 mm",'Model output'!V2)), ISNUMBER(SEARCH("less than 0.5 mm",'Model output'!V2)), ISNUMBER(SEARCH("very close",'Model output'!V2)), ISNUMBER(SEARCH("not involved",'Model output'!V2)), ISNUMBER(SEARCH("no involvement",'Model output'!V2)), ISNUMBER(SEARCH("abut",'Model output'!V2)), AND(ISNUMBER(SEARCH("No",'Model output'!V2)),NOT(ISNUMBER(SEARCH("noted",'Model output'!V2))),NOT(ISNUMBER(SEARCH("carcinoma",'Model output'!V2))))), "negative", "positive")</f>
        <v>positive</v>
      </c>
      <c r="AE3" s="39" t="str" cm="1">
        <f t="array" ref="AE3">IF(OR(AC3="positive",Z3="positive",AND(OR(ISNUMBER(SEARCH("Follicular carcinoma",N3)),ISNUMBER(SEARCH("Follicular thyroid carcinoma",N3))),V3="extensive"),AND(AND(ISNUMBER(J3),J3&gt;0),AND(ISNUMBER(M3),M3&gt;3)),OR(H3="positive",AH3=1)),"high",IF(OR(ISNUMBER(SEARCH("lateral",G3,1)),ISNUMBER(SEARCH("positive",Y3,1)),ISNUMBER(SEARCH("tall",O3,1)),ISNUMBER(SEARCH("hobnail",O3,1)),ISNUMBER(SEARCH("cribriform",O3,1)),ISNUMBER(SEARCH("diffuse",O3,1)),ISNUMBER(SEARCH("columnar",O3,1)),ISNUMBER(SEARCH("solid",O3,1)),ISNUMBER(SEARCH("tall",N3,1)),ISNUMBER(SEARCH("hobnail",N3,1)),ISNUMBER(SEARCH("cribriform",N3,1)),ISNUMBER(SEARCH("diffuse",N3,1)),ISNUMBER(SEARCH("columnar",N3,1)),ISNUMBER(SEARCH("solid",N3,1)),AND(ISNUMBER(SEARCH("papillary",N3,1)),S3="positive"),AND(ISNUMBER(J3),J3&gt;=5,M3=""),AND(AND(ISNUMBER(J3),J3&gt;=5),AND(ISNUMBER(M3),M3&gt;=1)),AND(ISNUMBER(SERACH("papillary",N3)),OR(Y3="positive",Z3="positive"), ISNUMBER(SEARCH("BRAF",AB3)))),"intermediate","low"))</f>
        <v>high</v>
      </c>
      <c r="AF3" s="40" t="str">
        <f t="shared" ref="AF3:AF66" si="1">IF(AND(Z3="positive",OR(ISNUMBER(SEARCH("prevertebral",X3,1)),ISNUMBER(SEARCH("fascia",X3,1)),ISNUMBER(SEARCH("carotid artery",X3,1)),ISNUMBER(SEARCH("mediastinal",X3,1)))),"4b",
IF(AND(Z3="positive",OR(ISNUMBER(SEARCH("larynx",X3,1)),ISNUMBER(SEARCH("trachea",X3,1)),ISNUMBER(SEARCH("esophagus",X3,1)),ISNUMBER(SEARCH("recurrent laryngeal nerve",X3,1)),
ISNUMBER(SEARCH("RLN",X3,1)))),"4a",
IF(OR(Z3="positive",ISNUMBER(SEARCH("strap",X3,1)),ISNUMBER(SEARCH("sternothyroid",X3,1)),ISNUMBER(SEARCH("sternohyoid",X3,1)),ISNUMBER(SEARCH("thyrohyoid",X3,1)),ISNUMBER(SEARCH("omohyoid",X3,1))),"3b",
IF(AND(C3&lt;&gt;"", N3=""),C3,
IF(OR(AND(R3&lt;&gt;"",R3&gt;4)),"3a",
IF(AND(R3&lt;&gt;"", R3&lt;=4,R3&gt;2),"2",
IF(AND(R3&lt;&gt;"",R3&lt;=2,R3&gt;1),"1b",
IF(AND(R3&lt;&gt;"",R3&lt;=1),"1a","x"
))))))))</f>
        <v>3a</v>
      </c>
      <c r="AG3" s="40" t="str">
        <f t="shared" ref="AG3:AG66" si="2">IF(AND(ISNUMBER(J3),J3&gt;0),
IF(G3="lateral", "1b","1a"), "0")</f>
        <v>1b</v>
      </c>
      <c r="AH3" s="41" t="str">
        <f>IF(OR(H3="unknown"),"x",IF(H3="negative","0","1"))</f>
        <v>0</v>
      </c>
      <c r="AI3" s="42" t="str">
        <f>IF(AND(B3&lt;55,AH3="0"),"I",
IF(AND(B3&lt;55,AH3="1"),"II",
IF(AH3="1","IVB",
IF(AND(AF3="4b",AH3="0"),"IVA",
IF(AND(AF3="4a",AH3="0"),"III",
IF(AND(OR(AF3="3a",AF3="3b",AF3="3"),AH3="0"),"II",
IF(AND(AF3="2",OR(AG3="1",AG3="1a",AG3="1b"),AH3="0"),"II",
IF(AND(OR(AF3="1a",AF3="1b",AF3="1"),OR(AG3="1",AG3="1a",AG3="1b"),AH3="0"),"II","I"
))))))))</f>
        <v>II</v>
      </c>
      <c r="AJ3" s="43" t="s">
        <v>697</v>
      </c>
      <c r="AK3" s="44" t="s">
        <v>887</v>
      </c>
      <c r="AL3" s="44" t="s">
        <v>888</v>
      </c>
      <c r="AM3" s="44" t="s">
        <v>889</v>
      </c>
      <c r="AN3" s="40" t="s">
        <v>890</v>
      </c>
      <c r="AO3" s="29">
        <f>IF(AE3=AJ3,1,0)</f>
        <v>1</v>
      </c>
      <c r="AP3" s="32">
        <f>IF(AF3=AK3, 1, IF(AND(AF3="x", AK3="0"), 1, IF(AND(AF3="0", AK3="x"), 1, 0)))</f>
        <v>0</v>
      </c>
      <c r="AQ3" s="32">
        <f>IF(AG3=AL3, 1, IF(AND(AG3="x", AL3="0"), 1, IF(AND(AG3="0", AL3="x"), 1, 0)))</f>
        <v>1</v>
      </c>
      <c r="AR3" s="32">
        <f>IF(AH3=AM3, 1, IF(AND(AH3="x", AM3="0"), 1, IF(AND(AH3="0", AM3="x"), 1, 0)))</f>
        <v>1</v>
      </c>
      <c r="AS3" s="28">
        <f t="shared" ref="AS3:AS66" si="3">IF(AI3=AN3,1,0)</f>
        <v>1</v>
      </c>
      <c r="AT3" s="1"/>
    </row>
    <row r="4" spans="1:46">
      <c r="A4" t="str">
        <f>'Model output'!A3</f>
        <v>TCGA-BJ-A0Z9</v>
      </c>
      <c r="B4" s="52">
        <v>57</v>
      </c>
      <c r="C4" s="1" t="str">
        <f>IF(OR(ISNUMBER(SEARCH("0",'Model output'!D3)), ISNUMBER(SEARCH("1",'Model output'!D3)), ISNUMBER(SEARCH("1a",'Model output'!D3)), ISNUMBER(SEARCH("1b",'Model output'!D3)), ISNUMBER(SEARCH("2",'Model output'!D3)), ISNUMBER(SEARCH("3",'Model output'!D3)), ISNUMBER(SEARCH("4a",'Model output'!D3)), ISNUMBER(SEARCH("4b",'Model output'!D3))), IF(ISNUMBER(SEARCH("pT",'Model output'!D3)),IF(OR(ISNUMBER(SEARCH("a",'Model output'!D3)),ISNUMBER(SEARCH("b",'Model output'!D3))),MID(SUBSTITUTE('Model output'!D3," ",""),SEARCH("pT",'Model output'!D3)+2,2),MID(SUBSTITUTE('Model output'!D3," ",""),SEARCH("pT",'Model output'!D3)+2,1)),IF(ISNUMBER(SEARCH("T",'Model output'!D3)),IF(OR(ISNUMBER(SEARCH("a",'Model output'!D3)),ISNUMBER(SEARCH("b",'Model output'!D3))),MID(SUBSTITUTE('Model output'!D3," ",""),SEARCH("T",'Model output'!D3)+1,2),MID(SUBSTITUTE('Model output'!D3," ",""),SEARCH("T",'Model output'!D3)+1,1)),SUBSTITUTE('Model output'!D3," ",""))),"")</f>
        <v>3</v>
      </c>
      <c r="D4" s="1" t="str">
        <f>IF(ISNUMBER(SEARCH("lymph node",'Model output'!E3)),"1", IF(AND('Model output'!E3&lt;&gt;"",ISNUMBER('Model output'!E3),'Model output'!E3&gt;0),"1",IF(OR(ISNUMBER(SEARCH("0",'Model output'!E3)), ISNUMBER(SEARCH("1",'Model output'!E3)), ISNUMBER(SEARCH("1a",'Model output'!E3)), ISNUMBER(SEARCH("1b",'Model output'!E3)), ISNUMBER(SEARCH("X",'Model output'!E3))), IF(ISNUMBER(SEARCH("pN",'Model output'!E3)),IF(OR(ISNUMBER(SEARCH("a",'Model output'!E3)),ISNUMBER(SEARCH("b",'Model output'!E3))),MID(SUBSTITUTE('Model output'!E3," ",""),SEARCH("pN",'Model output'!E3)+2,2),MID(SUBSTITUTE('Model output'!E3," ",""),SEARCH("pN",'Model output'!E3)+2,1)),IF(ISNUMBER(SEARCH("N",'Model output'!E3)),IF(OR(ISNUMBER(SEARCH("a",'Model output'!E3)),ISNUMBER(SEARCH("b",'Model output'!E3))),MID(SUBSTITUTE('Model output'!E3," ",""),SEARCH("N",'Model output'!E3)+1,2),MID(SUBSTITUTE('Model output'!E3," ",""),SEARCH("N",'Model output'!E3)+1,1)),SUBSTITUTE('Model output'!E3," ",""))),"")))</f>
        <v>0</v>
      </c>
      <c r="E4" s="1" t="str">
        <f>IF(OR(ISNUMBER(SEARCH("Not applicable",'Model output'!F3)), ISNUMBER(SEARCH("N/A",'Model output'!F3))),"0",IF(OR(ISNUMBER(SEARCH("0",'Model output'!F3)), ISNUMBER(SEARCH("1",'Model output'!F3)), ISNUMBER(SEARCH("X",'Model output'!F3))), IF(ISNUMBER(SEARCH("pM",'Model output'!F3)),MID(SUBSTITUTE('Model output'!F3," ",""),SEARCH("pM",'Model output'!F3)+2,1),IF(ISNUMBER(SEARCH("M",'Model output'!F3)),MID(SUBSTITUTE('Model output'!F3," ",""),SEARCH("M",'Model output'!F3)+1,1),SUBSTITUTE('Model output'!F3," ",""))),""))</f>
        <v/>
      </c>
      <c r="F4" t="str">
        <f t="shared" si="0"/>
        <v>negative</v>
      </c>
      <c r="G4" t="str">
        <f>IF(OR('Model output'!G3="",AND(ISNUMBER('Model output'!J3),'Model output'!J3&lt;1)),"",IF(OR(ISNUMBER(SEARCH("lateral",'Model output'!G3)),ISNUMBER(SEARCH("cervical",'Model output'!G3)),ISNUMBER(SEARCH("jugular",'Model output'!G3)),ISNUMBER(SEARCH("left neck",'Model output'!G3)),ISNUMBER(SEARCH("left anterior neck",'Model output'!G3)),ISNUMBER(SEARCH("left posterior neck",'Model output'!G3)),ISNUMBER(SEARCH("right neck",'Model output'!G3)),ISNUMBER(SEARCH("right anterior neck",'Model output'!G3)),ISNUMBER(SEARCH("right posterior neck",'Model output'!G3)),AND(ISNUMBER(SEARCH("level",'Model output'!G3)),OR(,ISNUMBER(SEARCH("II",'Model output'!G3)),ISNUMBER(SEARCH("two",'Model output'!G3)),ISNUMBER(SEARCH("2",'Model output'!G3)),ISNUMBER(SEARCH("III",'Model output'!G3)),ISNUMBER(SEARCH("three",'Model output'!G3)),ISNUMBER(SEARCH("3",'Model output'!G3)),ISNUMBER(SEARCH("IV",'Model output'!G3)),ISNUMBER(SEARCH("four",'Model output'!G3)),ISNUMBER(SEARCH("4",'Model output'!G3)),AND(ISNUMBER(SEARCH("V ",'Model output'!G3)),NOT(ISNUMBER(SEARCH("VI",'Model output'!G3)))),ISNUMBER(SEARCH("five",'Model output'!G3)),ISNUMBER(SEARCH("5",'Model output'!G3))))), "lateral", "central"))</f>
        <v/>
      </c>
      <c r="H4" t="str">
        <f>IF('Model output'!H3="","negative", IF('Model output'!H3=" ", "negative", IF(ISNUMBER(SEARCH("lymph node",'Model output'!H3)),"negative","positive")))</f>
        <v>negative</v>
      </c>
      <c r="I4">
        <f>IF('Model output'!I3="","",IF(ISNUMBER('Model output'!I3),'Model output'!I3,1))</f>
        <v>6</v>
      </c>
      <c r="J4">
        <f>IF('Model output'!J3="","",IF(AND(ISNUMBER('Model output'!J3),'Model output'!J3&lt;=I4),'Model output'!J3,IF(ISNUMBER(SEARCH("0/",'Model output'!J3)),0,1)))</f>
        <v>0</v>
      </c>
      <c r="K4" t="str" cm="1">
        <f t="array" ref="K4">IF(COUNT(FIND({0,1,2,3,4,5,6,7,8,9},'Model output'!K3))&gt;0,'Model output'!K3,"")</f>
        <v/>
      </c>
      <c r="L4" s="8" t="str">
        <f t="shared" ref="L4:L67" si="4">LOWER(SUBSTITUTE(SUBSTITUTE(SUBSTITUTE(SUBSTITUTE(SUBSTITUTE(SUBSTITUTE(SUBSTITUTE(SUBSTITUTE(K4,"cm.","cm"), "up to", ""), "to", ","), "x", ","), "'", ""), "[", ""), "]", ""), " ", ""))</f>
        <v/>
      </c>
      <c r="M4" t="str" cm="1">
        <f t="array" ref="M4">IF(L4="","",IF(ISNUMBER(SEARCH("cm",L4)),MAX(VALUE(SUBSTITUTE(_xlfn.FILTERXML("&lt;t&gt;&lt;s&gt;"&amp;SUBSTITUTE(L4,",","&lt;/s&gt;&lt;s&gt;")&amp;"&lt;/s&gt;&lt;/t&gt;","//s"),"cm",""))),MAX(VALUE(SUBSTITUTE(_xlfn.FILTERXML("&lt;t&gt;&lt;s&gt;"&amp;SUBSTITUTE(L4,",","&lt;/s&gt;&lt;s&gt;")&amp;"&lt;/s&gt;&lt;/t&gt;","//s"),"mm","")))/10))</f>
        <v/>
      </c>
      <c r="N4" t="str">
        <f>IF('Model output'!L3="","",'Model output'!L3)</f>
        <v>papillary</v>
      </c>
      <c r="O4" t="str">
        <f>IF('Model output'!M3="","",'Model output'!M3)</f>
        <v>tall cell</v>
      </c>
      <c r="P4" t="str">
        <f>IF('Model output'!N3="","",'Model output'!N3)</f>
        <v>2.8 cm</v>
      </c>
      <c r="Q4" t="str">
        <f>LOWER(SUBSTITUTE(SUBSTITUTE(SUBSTITUTE(SUBSTITUTE(SUBSTITUTE(SUBSTITUTE(SUBSTITUTE(SUBSTITUTE(SUBSTITUTE(SUBSTITUTE(SUBSTITUTE(SUBSTITUTE(SUBSTITUTE(SUBSTITUTE(SUBSTITUTE(SUBSTITUTE(SUBSTITUTE(P4,"cm.","cm"), "the", ""), "tumor", ""), "nodule", ""), "isthmic", ""), "lobe",""), "largest", ""), "left", ""), "right", ""), "for", ""), "in", ""), "and", ","), "(", ""), ")", ""), "A", ""), "x", ","), " ",""))</f>
        <v>2.8cm</v>
      </c>
      <c r="R4" cm="1">
        <f t="array" ref="R4">IF(Q4="","",IF(ISNUMBER(SEARCH("cm",Q4)),MAX(VALUE(SUBSTITUTE(_xlfn.FILTERXML("&lt;t&gt;&lt;s&gt;"&amp;SUBSTITUTE(Q4,",","&lt;/s&gt;&lt;s&gt;")&amp;"&lt;/s&gt;&lt;/t&gt;","//s"),"cm",""))),IF(ISNUMBER(SEARCH("mm",Q4)), MAX(VALUE(SUBSTITUTE(_xlfn.FILTERXML("&lt;t&gt;&lt;s&gt;"&amp;SUBSTITUTE(Q4,",","&lt;/s&gt;&lt;s&gt;")&amp;"&lt;/s&gt;&lt;/t&gt;","//s"),"mm","")))/10, MAX(VALUE(_xlfn.FILTERXML("&lt;t&gt;&lt;s&gt;"&amp;SUBSTITUTE(Q4,",","&lt;/s&gt;&lt;s&gt;")&amp;"&lt;/s&gt;&lt;/t&gt;","//s"))))))</f>
        <v>2.8</v>
      </c>
      <c r="S4" t="str">
        <f>IF(OR('Model output'!P3="",ISNUMBER(SEARCH("Not identified", 'Model output'!P3)),ISNUMBER(SEARCH("Absent",'Model output'!P3)),AND(ISNUMBER(SEARCH("No",'Model output'!P3)),NOT(ISNUMBER(SEARCH("diagnostic",'Model output'!P3)))),ISNUMBER(SEARCH("Negative",'Model output'!P3))),"negative","positive")</f>
        <v>positive</v>
      </c>
      <c r="T4">
        <f>IF('Model output'!O3="","",'Model output'!O3)</f>
        <v>2</v>
      </c>
      <c r="U4" t="str">
        <f>IF('Model output'!Q3&lt;&gt;"",'Model output'!Q3,IF('Classification result'!S4="positive",IF(ISNUMBER(SEARCH("single",'Model output'!P3)),1,IF(OR(ISNUMBER(SEARCH("&lt;4",'Model output'!P3)),ISNUMBER(SEARCH("&lt; 4",'Model output'!P3)),ISNUMBER(SEARCH("less than 4",'Model output'!P3))),"&lt;4",IF(OR(ISNUMBER(SEARCH("&gt;4",'Model output'!P3)),ISNUMBER(SEARCH("&gt; 4",'Model output'!P3)),ISNUMBER(SEARCH("4 or more",'Model output'!P3))),"&gt;4",""))),""))</f>
        <v/>
      </c>
      <c r="V4" t="str">
        <f>IF(S4="negative","",IF(OR(ISNUMBER(SEARCH("Focal",'Model output'!P3)),'Classification result'!U4&lt;4,ISNUMBER(SEARCH("Focal",'Classification result'!U4)),ISNUMBER(SEARCH("&lt;4",'Classification result'!U4)),ISNUMBER(SEARCH("&lt; 4",'Classification result'!U4))),"minimal", IF(OR(ISNUMBER(SEARCH("Extensive",'Model output'!P3)),ISNUMBER(SEARCH("Extensive",'Classification result'!U4)),ISNUMBER(SEARCH("&gt;4",'Classification result'!U4)),ISNUMBER(SEARCH("&gt; 4",'Classification result'!U4)),ISNUMBER(SEARCH("4 or more",'Classification result'!U4))),"extensive","")))</f>
        <v/>
      </c>
      <c r="W4" t="str">
        <f>IF(OR('Model output'!R3="",ISNUMBER(SEARCH("Not identified", 'Model output'!R3)),ISNUMBER(SEARCH("Absent",'Model output'!R3)),ISNUMBER(SEARCH("No",'Model output'!R3)),ISNUMBER(SEARCH("Negative",'Model output'!R3)),ISNUMBER(SEARCH("None seen",'Model output'!R3)),ISNUMBER(SEARCH("Free",'Model output'!R3)),ISNUMBER(SEARCH("Cannot be assessed",'Model output'!R3))),"negative","positive")</f>
        <v>positive</v>
      </c>
      <c r="X4" s="19" t="str">
        <f>IF('Model output'!S3="","",'Model output'!S3)</f>
        <v>Present</v>
      </c>
      <c r="Y4" t="str">
        <f>IF(OR('Model output'!S3="",ISNUMBER(SEARCH("Absent",'Model output'!S3)),ISNUMBER(SEARCH("Not identified",'Model output'!S3)),AND(ISNUMBER(SEARCH("No",'Model output'!S3)),NOT(ISNUMBER(SEARCH("carcinoma",'Model output'!S3)))),ISNUMBER(SEARCH("no extension",'Model output'!S3)),ISNUMBER(SEARCH("negative",'Model output'!S3))),"negative",IF(Z4="positive","gETE", "positive"))</f>
        <v>positive</v>
      </c>
      <c r="Z4" t="str">
        <f>IF(OR('Model output'!S3="",ISNUMBER(SEARCH("Absent",'Model output'!S3)),ISNUMBER(SEARCH("Not identified",'Model output'!S3)),ISNUMBER(SEARCH("No",'Model output'!S3)),ISNUMBER(SEARCH("Minimal",'Model output'!S3)),ISNUMBER(SEARCH("negative",'Model output'!S3))),"negative",IF(OR(ISNUMBER(SEARCH("extensive",X4)),ISNUMBER(SEARCH("skeletal muscle",X4)),ISNUMBER(SEARCH("larynx",X4)),ISNUMBER(SEARCH("trachea",X4)),ISNUMBER(SEARCH("esophagus",X4)),ISNUMBER(SEARCH("recurrent laryngeal nerve",X4))),"positive","negative"))</f>
        <v>negative</v>
      </c>
      <c r="AA4" t="str">
        <f>IF('Model output'!T3="","",IF('Model output'!T3="Not mentioned", "No", "Yes"))</f>
        <v/>
      </c>
      <c r="AB4" t="str">
        <f>IF(AA4&lt;&gt;"Yes","",IF(OR('Model output'!U3="",ISNUMBER(SEARCH("Not identified",'Model output'!U3))),"",'Model output'!U3))</f>
        <v/>
      </c>
      <c r="AC4" s="9" t="str">
        <f>IF(OR('Model output'!V3="", AND(ISERROR(SEARCH("Positive",'Model output'!V3)), ISNUMBER(SEARCH("Negative",'Model output'!V3))), ISNUMBER(SEARCH("Uninvolved",'Model output'!V3)), ISNUMBER(SEARCH("Free",'Model output'!V3)), ISNUMBER(SEARCH("1 mm",'Model output'!V3)), ISNUMBER(SEARCH("1.0 mm",'Model output'!V3)), ISNUMBER(SEARCH("0.01 cm",'Model output'!V3)), ISNUMBER(SEARCH("0.1 CM",'Model output'!V3)), ISNUMBER(SEARCH("less than 0.2 mm",'Model output'!V3)), ISNUMBER(SEARCH("less than 0.5 mm",'Model output'!V3)), ISNUMBER(SEARCH("very close",'Model output'!V3)), ISNUMBER(SEARCH("not involved",'Model output'!V3)), ISNUMBER(SEARCH("no involvement",'Model output'!V3)), ISNUMBER(SEARCH("abut",'Model output'!V3)), AND(ISNUMBER(SEARCH("No",'Model output'!V3)),NOT(ISNUMBER(SEARCH("noted",'Model output'!V3))),NOT(ISNUMBER(SEARCH("carcinoma",'Model output'!V3))))), "negative", "positive")</f>
        <v>positive</v>
      </c>
      <c r="AE4" s="39" t="str" cm="1">
        <f t="array" ref="AE4">IF(OR(AC4="positive",Z4="positive",AND(OR(ISNUMBER(SEARCH("Follicular carcinoma",N4)),ISNUMBER(SEARCH("Follicular thyroid carcinoma",N4))),V4="extensive"),AND(AND(ISNUMBER(J4),J4&gt;0),AND(ISNUMBER(M4),M4&gt;3)),OR(H4="positive",AH4=1)),"high",IF(OR(ISNUMBER(SEARCH("lateral",G4,1)),ISNUMBER(SEARCH("positive",Y4,1)),ISNUMBER(SEARCH("tall",O4,1)),ISNUMBER(SEARCH("hobnail",O4,1)),ISNUMBER(SEARCH("cribriform",O4,1)),ISNUMBER(SEARCH("diffuse",O4,1)),ISNUMBER(SEARCH("columnar",O4,1)),ISNUMBER(SEARCH("solid",O4,1)),ISNUMBER(SEARCH("tall",N4,1)),ISNUMBER(SEARCH("hobnail",N4,1)),ISNUMBER(SEARCH("cribriform",N4,1)),ISNUMBER(SEARCH("diffuse",N4,1)),ISNUMBER(SEARCH("columnar",N4,1)),ISNUMBER(SEARCH("solid",N4,1)),AND(ISNUMBER(SEARCH("papillary",N4,1)),S4="positive"),AND(ISNUMBER(J4),J4&gt;=5,M4=""),AND(AND(ISNUMBER(J4),J4&gt;=5),AND(ISNUMBER(M4),M4&gt;=1)),AND(ISNUMBER(SERACH("papillary",N4)),OR(Y4="positive",Z4="positive"), ISNUMBER(SEARCH("BRAF",AB4)))),"intermediate","low"))</f>
        <v>high</v>
      </c>
      <c r="AF4" s="40" t="str">
        <f t="shared" si="1"/>
        <v>2</v>
      </c>
      <c r="AG4" s="40" t="str">
        <f t="shared" si="2"/>
        <v>0</v>
      </c>
      <c r="AH4" s="40" t="str">
        <f t="shared" ref="AH4:AH67" si="5">IF(OR(H4="unknown"),"x",IF(H4="negative","0","1"))</f>
        <v>0</v>
      </c>
      <c r="AI4" s="45" t="str">
        <f t="shared" ref="AI4:AI67" si="6">IF(AND(B4&lt;55,AH4="0"),"I",
IF(AND(B4&lt;55,AH4="1"),"II",
IF(AH4="1","IVB",
IF(AND(AF4="4b",AH4="0"),"IVA",
IF(AND(AF4="4a",AH4="0"),"III",
IF(AND(OR(AF4="3a",AF4="3b",AF4="3"),AH4="0"),"II",
IF(AND(AF4="2",OR(AG4="1",AG4="1a",AG4="1b"),AH4="0"),"II",
IF(AND(OR(AF4="1a",AF4="1b",AF4="1"),OR(AG4="1",AG4="1a",AG4="1b"),AH4="0"),"II","I"
))))))))</f>
        <v>I</v>
      </c>
      <c r="AJ4" s="39" t="s">
        <v>697</v>
      </c>
      <c r="AK4" s="46" t="s">
        <v>891</v>
      </c>
      <c r="AL4" s="46" t="s">
        <v>889</v>
      </c>
      <c r="AM4" s="46" t="s">
        <v>892</v>
      </c>
      <c r="AN4" s="40" t="s">
        <v>73</v>
      </c>
      <c r="AO4" s="30">
        <f t="shared" ref="AO4:AO67" si="7">IF(AE4=AJ4,1,0)</f>
        <v>1</v>
      </c>
      <c r="AP4" s="14">
        <f t="shared" ref="AP4:AP67" si="8">IF(AF4=AK4, 1, IF(AND(AF4="x", AK4="0"), 1, IF(AND(AF4="0", AK4="x"), 1, 0)))</f>
        <v>1</v>
      </c>
      <c r="AQ4" s="14">
        <f t="shared" ref="AQ4:AQ67" si="9">IF(AG4=AL4, 1, IF(AND(AG4="x", AL4="0"), 1, IF(AND(AG4="0", AL4="x"), 1, 0)))</f>
        <v>1</v>
      </c>
      <c r="AR4" s="14">
        <f t="shared" ref="AR4:AR67" si="10">IF(AH4=AM4, 1, IF(AND(AH4="x", AM4="0"), 1, IF(AND(AH4="0", AM4="x"), 1, 0)))</f>
        <v>1</v>
      </c>
      <c r="AS4" s="15">
        <f t="shared" si="3"/>
        <v>1</v>
      </c>
      <c r="AT4" s="1"/>
    </row>
    <row r="5" spans="1:46">
      <c r="A5" t="str">
        <f>'Model output'!A4</f>
        <v>TCGA-BJ-A0ZA</v>
      </c>
      <c r="B5" s="52">
        <v>67</v>
      </c>
      <c r="C5" s="1" t="str">
        <f>IF(OR(ISNUMBER(SEARCH("0",'Model output'!D4)), ISNUMBER(SEARCH("1",'Model output'!D4)), ISNUMBER(SEARCH("1a",'Model output'!D4)), ISNUMBER(SEARCH("1b",'Model output'!D4)), ISNUMBER(SEARCH("2",'Model output'!D4)), ISNUMBER(SEARCH("3",'Model output'!D4)), ISNUMBER(SEARCH("4a",'Model output'!D4)), ISNUMBER(SEARCH("4b",'Model output'!D4))), IF(ISNUMBER(SEARCH("pT",'Model output'!D4)),IF(OR(ISNUMBER(SEARCH("a",'Model output'!D4)),ISNUMBER(SEARCH("b",'Model output'!D4))),MID(SUBSTITUTE('Model output'!D4," ",""),SEARCH("pT",'Model output'!D4)+2,2),MID(SUBSTITUTE('Model output'!D4," ",""),SEARCH("pT",'Model output'!D4)+2,1)),IF(ISNUMBER(SEARCH("T",'Model output'!D4)),IF(OR(ISNUMBER(SEARCH("a",'Model output'!D4)),ISNUMBER(SEARCH("b",'Model output'!D4))),MID(SUBSTITUTE('Model output'!D4," ",""),SEARCH("T",'Model output'!D4)+1,2),MID(SUBSTITUTE('Model output'!D4," ",""),SEARCH("T",'Model output'!D4)+1,1)),SUBSTITUTE('Model output'!D4," ",""))),"")</f>
        <v>2</v>
      </c>
      <c r="D5" s="1" t="str">
        <f>IF(ISNUMBER(SEARCH("lymph node",'Model output'!E4)),"1", IF(AND('Model output'!E4&lt;&gt;"",ISNUMBER('Model output'!E4),'Model output'!E4&gt;0),"1",IF(OR(ISNUMBER(SEARCH("0",'Model output'!E4)), ISNUMBER(SEARCH("1",'Model output'!E4)), ISNUMBER(SEARCH("1a",'Model output'!E4)), ISNUMBER(SEARCH("1b",'Model output'!E4)), ISNUMBER(SEARCH("X",'Model output'!E4))), IF(ISNUMBER(SEARCH("pN",'Model output'!E4)),IF(OR(ISNUMBER(SEARCH("a",'Model output'!E4)),ISNUMBER(SEARCH("b",'Model output'!E4))),MID(SUBSTITUTE('Model output'!E4," ",""),SEARCH("pN",'Model output'!E4)+2,2),MID(SUBSTITUTE('Model output'!E4," ",""),SEARCH("pN",'Model output'!E4)+2,1)),IF(ISNUMBER(SEARCH("N",'Model output'!E4)),IF(OR(ISNUMBER(SEARCH("a",'Model output'!E4)),ISNUMBER(SEARCH("b",'Model output'!E4))),MID(SUBSTITUTE('Model output'!E4," ",""),SEARCH("N",'Model output'!E4)+1,2),MID(SUBSTITUTE('Model output'!E4," ",""),SEARCH("N",'Model output'!E4)+1,1)),SUBSTITUTE('Model output'!E4," ",""))),"")))</f>
        <v>0</v>
      </c>
      <c r="E5" s="1" t="str">
        <f>IF(OR(ISNUMBER(SEARCH("Not applicable",'Model output'!F4)), ISNUMBER(SEARCH("N/A",'Model output'!F4))),"0",IF(OR(ISNUMBER(SEARCH("0",'Model output'!F4)), ISNUMBER(SEARCH("1",'Model output'!F4)), ISNUMBER(SEARCH("X",'Model output'!F4))), IF(ISNUMBER(SEARCH("pM",'Model output'!F4)),MID(SUBSTITUTE('Model output'!F4," ",""),SEARCH("pM",'Model output'!F4)+2,1),IF(ISNUMBER(SEARCH("M",'Model output'!F4)),MID(SUBSTITUTE('Model output'!F4," ",""),SEARCH("M",'Model output'!F4)+1,1),SUBSTITUTE('Model output'!F4," ",""))),""))</f>
        <v/>
      </c>
      <c r="F5" t="str">
        <f t="shared" si="0"/>
        <v>negative</v>
      </c>
      <c r="G5" t="str">
        <f>IF(OR('Model output'!G4="",AND(ISNUMBER('Model output'!J4),'Model output'!J4&lt;1)),"",IF(OR(ISNUMBER(SEARCH("lateral",'Model output'!G4)),ISNUMBER(SEARCH("cervical",'Model output'!G4)),ISNUMBER(SEARCH("jugular",'Model output'!G4)),ISNUMBER(SEARCH("left neck",'Model output'!G4)),ISNUMBER(SEARCH("left anterior neck",'Model output'!G4)),ISNUMBER(SEARCH("left posterior neck",'Model output'!G4)),ISNUMBER(SEARCH("right neck",'Model output'!G4)),ISNUMBER(SEARCH("right anterior neck",'Model output'!G4)),ISNUMBER(SEARCH("right posterior neck",'Model output'!G4)),AND(ISNUMBER(SEARCH("level",'Model output'!G4)),OR(,ISNUMBER(SEARCH("II",'Model output'!G4)),ISNUMBER(SEARCH("two",'Model output'!G4)),ISNUMBER(SEARCH("2",'Model output'!G4)),ISNUMBER(SEARCH("III",'Model output'!G4)),ISNUMBER(SEARCH("three",'Model output'!G4)),ISNUMBER(SEARCH("3",'Model output'!G4)),ISNUMBER(SEARCH("IV",'Model output'!G4)),ISNUMBER(SEARCH("four",'Model output'!G4)),ISNUMBER(SEARCH("4",'Model output'!G4)),AND(ISNUMBER(SEARCH("V ",'Model output'!G4)),NOT(ISNUMBER(SEARCH("VI",'Model output'!G4)))),ISNUMBER(SEARCH("five",'Model output'!G4)),ISNUMBER(SEARCH("5",'Model output'!G4))))), "lateral", "central"))</f>
        <v/>
      </c>
      <c r="H5" t="str">
        <f>IF('Model output'!H4="","negative", IF('Model output'!H4=" ", "negative", IF(ISNUMBER(SEARCH("lymph node",'Model output'!H4)),"negative","positive")))</f>
        <v>negative</v>
      </c>
      <c r="I5">
        <f>IF('Model output'!I4="","",IF(ISNUMBER('Model output'!I4),'Model output'!I4,1))</f>
        <v>2</v>
      </c>
      <c r="J5">
        <f>IF('Model output'!J4="","",IF(AND(ISNUMBER('Model output'!J4),'Model output'!J4&lt;=I5),'Model output'!J4,IF(ISNUMBER(SEARCH("0/",'Model output'!J4)),0,1)))</f>
        <v>0</v>
      </c>
      <c r="K5" t="str" cm="1">
        <f t="array" ref="K5">IF(COUNT(FIND({0,1,2,3,4,5,6,7,8,9},'Model output'!K4))&gt;0,'Model output'!K4,"")</f>
        <v/>
      </c>
      <c r="L5" s="8" t="str">
        <f t="shared" si="4"/>
        <v/>
      </c>
      <c r="M5" t="str" cm="1">
        <f t="array" ref="M5">IF(L5="","",IF(ISNUMBER(SEARCH("cm",L5)),MAX(VALUE(SUBSTITUTE(_xlfn.FILTERXML("&lt;t&gt;&lt;s&gt;"&amp;SUBSTITUTE(L5,",","&lt;/s&gt;&lt;s&gt;")&amp;"&lt;/s&gt;&lt;/t&gt;","//s"),"cm",""))),MAX(VALUE(SUBSTITUTE(_xlfn.FILTERXML("&lt;t&gt;&lt;s&gt;"&amp;SUBSTITUTE(L5,",","&lt;/s&gt;&lt;s&gt;")&amp;"&lt;/s&gt;&lt;/t&gt;","//s"),"mm","")))/10))</f>
        <v/>
      </c>
      <c r="N5" t="str">
        <f>IF('Model output'!L4="","",'Model output'!L4)</f>
        <v>Papillary</v>
      </c>
      <c r="O5" t="str">
        <f>IF('Model output'!M4="","",'Model output'!M4)</f>
        <v>follicular variant</v>
      </c>
      <c r="P5" t="str">
        <f>IF('Model output'!N4="","",'Model output'!N4)</f>
        <v>3 cm</v>
      </c>
      <c r="Q5" t="str">
        <f t="shared" ref="Q5:Q53" si="11">LOWER(SUBSTITUTE(SUBSTITUTE(SUBSTITUTE(SUBSTITUTE(SUBSTITUTE(SUBSTITUTE(SUBSTITUTE(SUBSTITUTE(SUBSTITUTE(SUBSTITUTE(SUBSTITUTE(SUBSTITUTE(SUBSTITUTE(SUBSTITUTE(SUBSTITUTE(SUBSTITUTE(SUBSTITUTE(P5,"cm.","cm"), "the", ""), "tumor", ""), "nodule", ""), "isthmic", ""), "lobe",""), "largest", ""), "left", ""), "right", ""), "for", ""), "in", ""), "and", ","), "(", ""), ")", ""), "A", ""), "x", ","), " ",""))</f>
        <v>3cm</v>
      </c>
      <c r="R5" cm="1">
        <f t="array" ref="R5">IF(Q5="","",IF(ISNUMBER(SEARCH("cm",Q5)),MAX(VALUE(SUBSTITUTE(_xlfn.FILTERXML("&lt;t&gt;&lt;s&gt;"&amp;SUBSTITUTE(Q5,",","&lt;/s&gt;&lt;s&gt;")&amp;"&lt;/s&gt;&lt;/t&gt;","//s"),"cm",""))),IF(ISNUMBER(SEARCH("mm",Q5)), MAX(VALUE(SUBSTITUTE(_xlfn.FILTERXML("&lt;t&gt;&lt;s&gt;"&amp;SUBSTITUTE(Q5,",","&lt;/s&gt;&lt;s&gt;")&amp;"&lt;/s&gt;&lt;/t&gt;","//s"),"mm","")))/10, MAX(VALUE(_xlfn.FILTERXML("&lt;t&gt;&lt;s&gt;"&amp;SUBSTITUTE(Q5,",","&lt;/s&gt;&lt;s&gt;")&amp;"&lt;/s&gt;&lt;/t&gt;","//s"))))))</f>
        <v>3</v>
      </c>
      <c r="S5" t="str">
        <f>IF(OR('Model output'!P4="",ISNUMBER(SEARCH("Not identified", 'Model output'!P4)),ISNUMBER(SEARCH("Absent",'Model output'!P4)),AND(ISNUMBER(SEARCH("No",'Model output'!P4)),NOT(ISNUMBER(SEARCH("diagnostic",'Model output'!P4)))),ISNUMBER(SEARCH("Negative",'Model output'!P4))),"negative","positive")</f>
        <v>negative</v>
      </c>
      <c r="T5">
        <f>IF('Model output'!O4="","",'Model output'!O4)</f>
        <v>2</v>
      </c>
      <c r="U5" t="str">
        <f>IF('Model output'!Q4&lt;&gt;"",'Model output'!Q4,IF('Classification result'!S5="positive",IF(ISNUMBER(SEARCH("single",'Model output'!P4)),1,IF(OR(ISNUMBER(SEARCH("&lt;4",'Model output'!P4)),ISNUMBER(SEARCH("&lt; 4",'Model output'!P4)),ISNUMBER(SEARCH("less than 4",'Model output'!P4))),"&lt;4",IF(OR(ISNUMBER(SEARCH("&gt;4",'Model output'!P4)),ISNUMBER(SEARCH("&gt; 4",'Model output'!P4)),ISNUMBER(SEARCH("4 or more",'Model output'!P4))),"&gt;4",""))),""))</f>
        <v/>
      </c>
      <c r="V5" t="str">
        <f>IF(S5="negative","",IF(OR(ISNUMBER(SEARCH("Focal",'Model output'!P4)),'Classification result'!U5&lt;4,ISNUMBER(SEARCH("Focal",'Classification result'!U5)),ISNUMBER(SEARCH("&lt;4",'Classification result'!U5)),ISNUMBER(SEARCH("&lt; 4",'Classification result'!U5))),"minimal", IF(OR(ISNUMBER(SEARCH("Extensive",'Model output'!P4)),ISNUMBER(SEARCH("Extensive",'Classification result'!U5)),ISNUMBER(SEARCH("&gt;4",'Classification result'!U5)),ISNUMBER(SEARCH("&gt; 4",'Classification result'!U5)),ISNUMBER(SEARCH("4 or more",'Classification result'!U5))),"extensive","")))</f>
        <v/>
      </c>
      <c r="W5" t="str">
        <f>IF(OR('Model output'!R4="",ISNUMBER(SEARCH("Not identified", 'Model output'!R4)),ISNUMBER(SEARCH("Absent",'Model output'!R4)),ISNUMBER(SEARCH("No",'Model output'!R4)),ISNUMBER(SEARCH("Negative",'Model output'!R4)),ISNUMBER(SEARCH("None seen",'Model output'!R4)),ISNUMBER(SEARCH("Free",'Model output'!R4)),ISNUMBER(SEARCH("Cannot be assessed",'Model output'!R4))),"negative","positive")</f>
        <v>negative</v>
      </c>
      <c r="X5" s="19" t="str">
        <f>IF('Model output'!S4="","",'Model output'!S4)</f>
        <v/>
      </c>
      <c r="Y5" t="str">
        <f>IF(OR('Model output'!S4="",ISNUMBER(SEARCH("Absent",'Model output'!S4)),ISNUMBER(SEARCH("Not identified",'Model output'!S4)),AND(ISNUMBER(SEARCH("No",'Model output'!S4)),NOT(ISNUMBER(SEARCH("carcinoma",'Model output'!S4)))),ISNUMBER(SEARCH("no extension",'Model output'!S4)),ISNUMBER(SEARCH("negative",'Model output'!S4))),"negative",IF(Z5="positive","gETE", "positive"))</f>
        <v>negative</v>
      </c>
      <c r="Z5" t="str">
        <f>IF(OR('Model output'!S4="",ISNUMBER(SEARCH("Absent",'Model output'!S4)),ISNUMBER(SEARCH("Not identified",'Model output'!S4)),ISNUMBER(SEARCH("No",'Model output'!S4)),ISNUMBER(SEARCH("Minimal",'Model output'!S4)),ISNUMBER(SEARCH("negative",'Model output'!S4))),"negative",IF(OR(ISNUMBER(SEARCH("extensive",X5)),ISNUMBER(SEARCH("skeletal muscle",X5)),ISNUMBER(SEARCH("larynx",X5)),ISNUMBER(SEARCH("trachea",X5)),ISNUMBER(SEARCH("esophagus",X5)),ISNUMBER(SEARCH("recurrent laryngeal nerve",X5))),"positive","negative"))</f>
        <v>negative</v>
      </c>
      <c r="AA5" t="str">
        <f>IF('Model output'!T4="","",IF('Model output'!T4="Not mentioned", "No", "Yes"))</f>
        <v/>
      </c>
      <c r="AB5" t="str">
        <f>IF(AA5&lt;&gt;"Yes","",IF(OR('Model output'!U4="",ISNUMBER(SEARCH("Not identified",'Model output'!U4))),"",'Model output'!U4))</f>
        <v/>
      </c>
      <c r="AC5" s="9" t="str">
        <f>IF(OR('Model output'!V4="", AND(ISERROR(SEARCH("Positive",'Model output'!V4)), ISNUMBER(SEARCH("Negative",'Model output'!V4))), ISNUMBER(SEARCH("Uninvolved",'Model output'!V4)), ISNUMBER(SEARCH("Free",'Model output'!V4)), ISNUMBER(SEARCH("1 mm",'Model output'!V4)), ISNUMBER(SEARCH("1.0 mm",'Model output'!V4)), ISNUMBER(SEARCH("0.01 cm",'Model output'!V4)), ISNUMBER(SEARCH("0.1 CM",'Model output'!V4)), ISNUMBER(SEARCH("less than 0.2 mm",'Model output'!V4)), ISNUMBER(SEARCH("less than 0.5 mm",'Model output'!V4)), ISNUMBER(SEARCH("very close",'Model output'!V4)), ISNUMBER(SEARCH("not involved",'Model output'!V4)), ISNUMBER(SEARCH("no involvement",'Model output'!V4)), ISNUMBER(SEARCH("abut",'Model output'!V4)), AND(ISNUMBER(SEARCH("No",'Model output'!V4)),NOT(ISNUMBER(SEARCH("noted",'Model output'!V4))),NOT(ISNUMBER(SEARCH("carcinoma",'Model output'!V4))))), "negative", "positive")</f>
        <v>negative</v>
      </c>
      <c r="AE5" s="39" t="str" cm="1">
        <f t="array" aca="1" ref="AE5" ca="1">IF(OR(AC5="positive",Z5="positive",AND(OR(ISNUMBER(SEARCH("Follicular carcinoma",N5)),ISNUMBER(SEARCH("Follicular thyroid carcinoma",N5))),V5="extensive"),AND(AND(ISNUMBER(J5),J5&gt;0),AND(ISNUMBER(M5),M5&gt;3)),OR(H5="positive",AH5=1)),"high",IF(OR(ISNUMBER(SEARCH("lateral",G5,1)),ISNUMBER(SEARCH("positive",Y5,1)),ISNUMBER(SEARCH("tall",O5,1)),ISNUMBER(SEARCH("hobnail",O5,1)),ISNUMBER(SEARCH("cribriform",O5,1)),ISNUMBER(SEARCH("diffuse",O5,1)),ISNUMBER(SEARCH("columnar",O5,1)),ISNUMBER(SEARCH("solid",O5,1)),ISNUMBER(SEARCH("tall",N5,1)),ISNUMBER(SEARCH("hobnail",N5,1)),ISNUMBER(SEARCH("cribriform",N5,1)),ISNUMBER(SEARCH("diffuse",N5,1)),ISNUMBER(SEARCH("columnar",N5,1)),ISNUMBER(SEARCH("solid",N5,1)),AND(ISNUMBER(SEARCH("papillary",N5,1)),S5="positive"),AND(ISNUMBER(J5),J5&gt;=5,M5=""),AND(AND(ISNUMBER(J5),J5&gt;=5),AND(ISNUMBER(M5),M5&gt;=1)),AND(ISNUMBER(SERACH("papillary",N5)),OR(Y5="positive",Z5="positive"), ISNUMBER(SEARCH("BRAF",AB5)))),"intermediate","low"))</f>
        <v>low</v>
      </c>
      <c r="AF5" s="40" t="str">
        <f t="shared" si="1"/>
        <v>2</v>
      </c>
      <c r="AG5" s="40" t="str">
        <f t="shared" si="2"/>
        <v>0</v>
      </c>
      <c r="AH5" s="40" t="str">
        <f t="shared" si="5"/>
        <v>0</v>
      </c>
      <c r="AI5" s="45" t="str">
        <f t="shared" si="6"/>
        <v>I</v>
      </c>
      <c r="AJ5" s="39" t="s">
        <v>698</v>
      </c>
      <c r="AK5" s="46" t="s">
        <v>891</v>
      </c>
      <c r="AL5" s="46" t="s">
        <v>889</v>
      </c>
      <c r="AM5" s="46" t="s">
        <v>892</v>
      </c>
      <c r="AN5" s="40" t="s">
        <v>73</v>
      </c>
      <c r="AO5" s="30">
        <f t="shared" ca="1" si="7"/>
        <v>1</v>
      </c>
      <c r="AP5" s="14">
        <f t="shared" si="8"/>
        <v>1</v>
      </c>
      <c r="AQ5" s="14">
        <f t="shared" si="9"/>
        <v>1</v>
      </c>
      <c r="AR5" s="14">
        <f t="shared" si="10"/>
        <v>1</v>
      </c>
      <c r="AS5" s="15">
        <f t="shared" si="3"/>
        <v>1</v>
      </c>
      <c r="AT5" s="1"/>
    </row>
    <row r="6" spans="1:46">
      <c r="A6" t="str">
        <f>'Model output'!A5</f>
        <v>TCGA-BJ-A0ZC</v>
      </c>
      <c r="B6" s="52">
        <v>55</v>
      </c>
      <c r="C6" s="1" t="str">
        <f>IF(OR(ISNUMBER(SEARCH("0",'Model output'!D5)), ISNUMBER(SEARCH("1",'Model output'!D5)), ISNUMBER(SEARCH("1a",'Model output'!D5)), ISNUMBER(SEARCH("1b",'Model output'!D5)), ISNUMBER(SEARCH("2",'Model output'!D5)), ISNUMBER(SEARCH("3",'Model output'!D5)), ISNUMBER(SEARCH("4a",'Model output'!D5)), ISNUMBER(SEARCH("4b",'Model output'!D5))), IF(ISNUMBER(SEARCH("pT",'Model output'!D5)),IF(OR(ISNUMBER(SEARCH("a",'Model output'!D5)),ISNUMBER(SEARCH("b",'Model output'!D5))),MID(SUBSTITUTE('Model output'!D5," ",""),SEARCH("pT",'Model output'!D5)+2,2),MID(SUBSTITUTE('Model output'!D5," ",""),SEARCH("pT",'Model output'!D5)+2,1)),IF(ISNUMBER(SEARCH("T",'Model output'!D5)),IF(OR(ISNUMBER(SEARCH("a",'Model output'!D5)),ISNUMBER(SEARCH("b",'Model output'!D5))),MID(SUBSTITUTE('Model output'!D5," ",""),SEARCH("T",'Model output'!D5)+1,2),MID(SUBSTITUTE('Model output'!D5," ",""),SEARCH("T",'Model output'!D5)+1,1)),SUBSTITUTE('Model output'!D5," ",""))),"")</f>
        <v>1</v>
      </c>
      <c r="D6" s="1" t="str">
        <f>IF(ISNUMBER(SEARCH("lymph node",'Model output'!E5)),"1", IF(AND('Model output'!E5&lt;&gt;"",ISNUMBER('Model output'!E5),'Model output'!E5&gt;0),"1",IF(OR(ISNUMBER(SEARCH("0",'Model output'!E5)), ISNUMBER(SEARCH("1",'Model output'!E5)), ISNUMBER(SEARCH("1a",'Model output'!E5)), ISNUMBER(SEARCH("1b",'Model output'!E5)), ISNUMBER(SEARCH("X",'Model output'!E5))), IF(ISNUMBER(SEARCH("pN",'Model output'!E5)),IF(OR(ISNUMBER(SEARCH("a",'Model output'!E5)),ISNUMBER(SEARCH("b",'Model output'!E5))),MID(SUBSTITUTE('Model output'!E5," ",""),SEARCH("pN",'Model output'!E5)+2,2),MID(SUBSTITUTE('Model output'!E5," ",""),SEARCH("pN",'Model output'!E5)+2,1)),IF(ISNUMBER(SEARCH("N",'Model output'!E5)),IF(OR(ISNUMBER(SEARCH("a",'Model output'!E5)),ISNUMBER(SEARCH("b",'Model output'!E5))),MID(SUBSTITUTE('Model output'!E5," ",""),SEARCH("N",'Model output'!E5)+1,2),MID(SUBSTITUTE('Model output'!E5," ",""),SEARCH("N",'Model output'!E5)+1,1)),SUBSTITUTE('Model output'!E5," ",""))),"")))</f>
        <v>X</v>
      </c>
      <c r="E6" s="1" t="str">
        <f>IF(OR(ISNUMBER(SEARCH("Not applicable",'Model output'!F5)), ISNUMBER(SEARCH("N/A",'Model output'!F5))),"0",IF(OR(ISNUMBER(SEARCH("0",'Model output'!F5)), ISNUMBER(SEARCH("1",'Model output'!F5)), ISNUMBER(SEARCH("X",'Model output'!F5))), IF(ISNUMBER(SEARCH("pM",'Model output'!F5)),MID(SUBSTITUTE('Model output'!F5," ",""),SEARCH("pM",'Model output'!F5)+2,1),IF(ISNUMBER(SEARCH("M",'Model output'!F5)),MID(SUBSTITUTE('Model output'!F5," ",""),SEARCH("M",'Model output'!F5)+1,1),SUBSTITUTE('Model output'!F5," ",""))),""))</f>
        <v>X</v>
      </c>
      <c r="F6" t="str">
        <f t="shared" si="0"/>
        <v>negative</v>
      </c>
      <c r="G6" t="str">
        <f>IF(OR('Model output'!G5="",AND(ISNUMBER('Model output'!J5),'Model output'!J5&lt;1)),"",IF(OR(ISNUMBER(SEARCH("lateral",'Model output'!G5)),ISNUMBER(SEARCH("cervical",'Model output'!G5)),ISNUMBER(SEARCH("jugular",'Model output'!G5)),ISNUMBER(SEARCH("left neck",'Model output'!G5)),ISNUMBER(SEARCH("left anterior neck",'Model output'!G5)),ISNUMBER(SEARCH("left posterior neck",'Model output'!G5)),ISNUMBER(SEARCH("right neck",'Model output'!G5)),ISNUMBER(SEARCH("right anterior neck",'Model output'!G5)),ISNUMBER(SEARCH("right posterior neck",'Model output'!G5)),AND(ISNUMBER(SEARCH("level",'Model output'!G5)),OR(,ISNUMBER(SEARCH("II",'Model output'!G5)),ISNUMBER(SEARCH("two",'Model output'!G5)),ISNUMBER(SEARCH("2",'Model output'!G5)),ISNUMBER(SEARCH("III",'Model output'!G5)),ISNUMBER(SEARCH("three",'Model output'!G5)),ISNUMBER(SEARCH("3",'Model output'!G5)),ISNUMBER(SEARCH("IV",'Model output'!G5)),ISNUMBER(SEARCH("four",'Model output'!G5)),ISNUMBER(SEARCH("4",'Model output'!G5)),AND(ISNUMBER(SEARCH("V ",'Model output'!G5)),NOT(ISNUMBER(SEARCH("VI",'Model output'!G5)))),ISNUMBER(SEARCH("five",'Model output'!G5)),ISNUMBER(SEARCH("5",'Model output'!G5))))), "lateral", "central"))</f>
        <v/>
      </c>
      <c r="H6" t="str">
        <f>IF('Model output'!H5="","negative", IF('Model output'!H5=" ", "negative", IF(ISNUMBER(SEARCH("lymph node",'Model output'!H5)),"negative","positive")))</f>
        <v>negative</v>
      </c>
      <c r="I6" t="str">
        <f>IF('Model output'!I5="","",IF(ISNUMBER('Model output'!I5),'Model output'!I5,1))</f>
        <v/>
      </c>
      <c r="J6" t="str">
        <f>IF('Model output'!J5="","",IF(AND(ISNUMBER('Model output'!J5),'Model output'!J5&lt;=I6),'Model output'!J5,IF(ISNUMBER(SEARCH("0/",'Model output'!J5)),0,1)))</f>
        <v/>
      </c>
      <c r="K6" t="str" cm="1">
        <f t="array" ref="K6">IF(COUNT(FIND({0,1,2,3,4,5,6,7,8,9},'Model output'!K5))&gt;0,'Model output'!K5,"")</f>
        <v/>
      </c>
      <c r="L6" s="8" t="str">
        <f t="shared" si="4"/>
        <v/>
      </c>
      <c r="M6" t="str" cm="1">
        <f t="array" ref="M6">IF(L6="","",IF(ISNUMBER(SEARCH("cm",L6)),MAX(VALUE(SUBSTITUTE(_xlfn.FILTERXML("&lt;t&gt;&lt;s&gt;"&amp;SUBSTITUTE(L6,",","&lt;/s&gt;&lt;s&gt;")&amp;"&lt;/s&gt;&lt;/t&gt;","//s"),"cm",""))),MAX(VALUE(SUBSTITUTE(_xlfn.FILTERXML("&lt;t&gt;&lt;s&gt;"&amp;SUBSTITUTE(L6,",","&lt;/s&gt;&lt;s&gt;")&amp;"&lt;/s&gt;&lt;/t&gt;","//s"),"mm","")))/10))</f>
        <v/>
      </c>
      <c r="N6" t="str">
        <f>IF('Model output'!L5="","",'Model output'!L5)</f>
        <v>papillary</v>
      </c>
      <c r="O6" t="str">
        <f>IF('Model output'!M5="","",'Model output'!M5)</f>
        <v>follicular</v>
      </c>
      <c r="P6" t="str">
        <f>IF('Model output'!N5="","",'Model output'!N5)</f>
        <v>0.4 cm</v>
      </c>
      <c r="Q6" t="str">
        <f t="shared" si="11"/>
        <v>0.4cm</v>
      </c>
      <c r="R6" cm="1">
        <f t="array" ref="R6">IF(Q6="","",IF(ISNUMBER(SEARCH("cm",Q6)),MAX(VALUE(SUBSTITUTE(_xlfn.FILTERXML("&lt;t&gt;&lt;s&gt;"&amp;SUBSTITUTE(Q6,",","&lt;/s&gt;&lt;s&gt;")&amp;"&lt;/s&gt;&lt;/t&gt;","//s"),"cm",""))),IF(ISNUMBER(SEARCH("mm",Q6)), MAX(VALUE(SUBSTITUTE(_xlfn.FILTERXML("&lt;t&gt;&lt;s&gt;"&amp;SUBSTITUTE(Q6,",","&lt;/s&gt;&lt;s&gt;")&amp;"&lt;/s&gt;&lt;/t&gt;","//s"),"mm","")))/10, MAX(VALUE(_xlfn.FILTERXML("&lt;t&gt;&lt;s&gt;"&amp;SUBSTITUTE(Q6,",","&lt;/s&gt;&lt;s&gt;")&amp;"&lt;/s&gt;&lt;/t&gt;","//s"))))))</f>
        <v>0.4</v>
      </c>
      <c r="S6" t="str">
        <f>IF(OR('Model output'!P5="",ISNUMBER(SEARCH("Not identified", 'Model output'!P5)),ISNUMBER(SEARCH("Absent",'Model output'!P5)),AND(ISNUMBER(SEARCH("No",'Model output'!P5)),NOT(ISNUMBER(SEARCH("diagnostic",'Model output'!P5)))),ISNUMBER(SEARCH("Negative",'Model output'!P5))),"negative","positive")</f>
        <v>negative</v>
      </c>
      <c r="T6" t="str">
        <f>IF('Model output'!O5="","",'Model output'!O5)</f>
        <v/>
      </c>
      <c r="U6" t="str">
        <f>IF('Model output'!Q5&lt;&gt;"",'Model output'!Q5,IF('Classification result'!S6="positive",IF(ISNUMBER(SEARCH("single",'Model output'!P5)),1,IF(OR(ISNUMBER(SEARCH("&lt;4",'Model output'!P5)),ISNUMBER(SEARCH("&lt; 4",'Model output'!P5)),ISNUMBER(SEARCH("less than 4",'Model output'!P5))),"&lt;4",IF(OR(ISNUMBER(SEARCH("&gt;4",'Model output'!P5)),ISNUMBER(SEARCH("&gt; 4",'Model output'!P5)),ISNUMBER(SEARCH("4 or more",'Model output'!P5))),"&gt;4",""))),""))</f>
        <v/>
      </c>
      <c r="V6" t="str">
        <f>IF(S6="negative","",IF(OR(ISNUMBER(SEARCH("Focal",'Model output'!P5)),'Classification result'!U6&lt;4,ISNUMBER(SEARCH("Focal",'Classification result'!U6)),ISNUMBER(SEARCH("&lt;4",'Classification result'!U6)),ISNUMBER(SEARCH("&lt; 4",'Classification result'!U6))),"minimal", IF(OR(ISNUMBER(SEARCH("Extensive",'Model output'!P5)),ISNUMBER(SEARCH("Extensive",'Classification result'!U6)),ISNUMBER(SEARCH("&gt;4",'Classification result'!U6)),ISNUMBER(SEARCH("&gt; 4",'Classification result'!U6)),ISNUMBER(SEARCH("4 or more",'Classification result'!U6))),"extensive","")))</f>
        <v/>
      </c>
      <c r="W6" t="str">
        <f>IF(OR('Model output'!R5="",ISNUMBER(SEARCH("Not identified", 'Model output'!R5)),ISNUMBER(SEARCH("Absent",'Model output'!R5)),ISNUMBER(SEARCH("No",'Model output'!R5)),ISNUMBER(SEARCH("Negative",'Model output'!R5)),ISNUMBER(SEARCH("None seen",'Model output'!R5)),ISNUMBER(SEARCH("Free",'Model output'!R5)),ISNUMBER(SEARCH("Cannot be assessed",'Model output'!R5))),"negative","positive")</f>
        <v>negative</v>
      </c>
      <c r="X6" s="19" t="str">
        <f>IF('Model output'!S5="","",'Model output'!S5)</f>
        <v/>
      </c>
      <c r="Y6" t="str">
        <f>IF(OR('Model output'!S5="",ISNUMBER(SEARCH("Absent",'Model output'!S5)),ISNUMBER(SEARCH("Not identified",'Model output'!S5)),AND(ISNUMBER(SEARCH("No",'Model output'!S5)),NOT(ISNUMBER(SEARCH("carcinoma",'Model output'!S5)))),ISNUMBER(SEARCH("no extension",'Model output'!S5)),ISNUMBER(SEARCH("negative",'Model output'!S5))),"negative",IF(Z6="positive","gETE", "positive"))</f>
        <v>negative</v>
      </c>
      <c r="Z6" t="str">
        <f>IF(OR('Model output'!S5="",ISNUMBER(SEARCH("Absent",'Model output'!S5)),ISNUMBER(SEARCH("Not identified",'Model output'!S5)),ISNUMBER(SEARCH("No",'Model output'!S5)),ISNUMBER(SEARCH("Minimal",'Model output'!S5)),ISNUMBER(SEARCH("negative",'Model output'!S5))),"negative",IF(OR(ISNUMBER(SEARCH("extensive",X6)),ISNUMBER(SEARCH("skeletal muscle",X6)),ISNUMBER(SEARCH("larynx",X6)),ISNUMBER(SEARCH("trachea",X6)),ISNUMBER(SEARCH("esophagus",X6)),ISNUMBER(SEARCH("recurrent laryngeal nerve",X6))),"positive","negative"))</f>
        <v>negative</v>
      </c>
      <c r="AA6" t="str">
        <f>IF('Model output'!T5="","",IF('Model output'!T5="Not mentioned", "No", "Yes"))</f>
        <v>Yes</v>
      </c>
      <c r="AB6" t="str">
        <f>IF(AA6&lt;&gt;"Yes","",IF(OR('Model output'!U5="",ISNUMBER(SEARCH("Not identified",'Model output'!U5))),"",'Model output'!U5))</f>
        <v/>
      </c>
      <c r="AC6" s="9" t="str">
        <f>IF(OR('Model output'!V5="", AND(ISERROR(SEARCH("Positive",'Model output'!V5)), ISNUMBER(SEARCH("Negative",'Model output'!V5))), ISNUMBER(SEARCH("Uninvolved",'Model output'!V5)), ISNUMBER(SEARCH("Free",'Model output'!V5)), ISNUMBER(SEARCH("1 mm",'Model output'!V5)), ISNUMBER(SEARCH("1.0 mm",'Model output'!V5)), ISNUMBER(SEARCH("0.01 cm",'Model output'!V5)), ISNUMBER(SEARCH("0.1 CM",'Model output'!V5)), ISNUMBER(SEARCH("less than 0.2 mm",'Model output'!V5)), ISNUMBER(SEARCH("less than 0.5 mm",'Model output'!V5)), ISNUMBER(SEARCH("very close",'Model output'!V5)), ISNUMBER(SEARCH("not involved",'Model output'!V5)), ISNUMBER(SEARCH("no involvement",'Model output'!V5)), ISNUMBER(SEARCH("abut",'Model output'!V5)), AND(ISNUMBER(SEARCH("No",'Model output'!V5)),NOT(ISNUMBER(SEARCH("noted",'Model output'!V5))),NOT(ISNUMBER(SEARCH("carcinoma",'Model output'!V5))))), "negative", "positive")</f>
        <v>negative</v>
      </c>
      <c r="AE6" s="39" t="str" cm="1">
        <f t="array" aca="1" ref="AE6" ca="1">IF(OR(AC6="positive",Z6="positive",AND(OR(ISNUMBER(SEARCH("Follicular carcinoma",N6)),ISNUMBER(SEARCH("Follicular thyroid carcinoma",N6))),V6="extensive"),AND(AND(ISNUMBER(J6),J6&gt;0),AND(ISNUMBER(M6),M6&gt;3)),OR(H6="positive",AH6=1)),"high",IF(OR(ISNUMBER(SEARCH("lateral",G6,1)),ISNUMBER(SEARCH("positive",Y6,1)),ISNUMBER(SEARCH("tall",O6,1)),ISNUMBER(SEARCH("hobnail",O6,1)),ISNUMBER(SEARCH("cribriform",O6,1)),ISNUMBER(SEARCH("diffuse",O6,1)),ISNUMBER(SEARCH("columnar",O6,1)),ISNUMBER(SEARCH("solid",O6,1)),ISNUMBER(SEARCH("tall",N6,1)),ISNUMBER(SEARCH("hobnail",N6,1)),ISNUMBER(SEARCH("cribriform",N6,1)),ISNUMBER(SEARCH("diffuse",N6,1)),ISNUMBER(SEARCH("columnar",N6,1)),ISNUMBER(SEARCH("solid",N6,1)),AND(ISNUMBER(SEARCH("papillary",N6,1)),S6="positive"),AND(ISNUMBER(J6),J6&gt;=5,M6=""),AND(AND(ISNUMBER(J6),J6&gt;=5),AND(ISNUMBER(M6),M6&gt;=1)),AND(ISNUMBER(SERACH("papillary",N6)),OR(Y6="positive",Z6="positive"), ISNUMBER(SEARCH("BRAF",AB6)))),"intermediate","low"))</f>
        <v>low</v>
      </c>
      <c r="AF6" s="40" t="str">
        <f t="shared" si="1"/>
        <v>1a</v>
      </c>
      <c r="AG6" s="40" t="str">
        <f t="shared" si="2"/>
        <v>0</v>
      </c>
      <c r="AH6" s="40" t="str">
        <f t="shared" si="5"/>
        <v>0</v>
      </c>
      <c r="AI6" s="45" t="str">
        <f t="shared" si="6"/>
        <v>I</v>
      </c>
      <c r="AJ6" s="39" t="s">
        <v>698</v>
      </c>
      <c r="AK6" s="46" t="s">
        <v>893</v>
      </c>
      <c r="AL6" s="46" t="s">
        <v>892</v>
      </c>
      <c r="AM6" s="46" t="s">
        <v>892</v>
      </c>
      <c r="AN6" s="40" t="s">
        <v>73</v>
      </c>
      <c r="AO6" s="30">
        <f t="shared" ca="1" si="7"/>
        <v>1</v>
      </c>
      <c r="AP6" s="14">
        <f t="shared" si="8"/>
        <v>1</v>
      </c>
      <c r="AQ6" s="14">
        <f t="shared" si="9"/>
        <v>1</v>
      </c>
      <c r="AR6" s="14">
        <f t="shared" si="10"/>
        <v>1</v>
      </c>
      <c r="AS6" s="15">
        <f t="shared" si="3"/>
        <v>1</v>
      </c>
      <c r="AT6" s="1"/>
    </row>
    <row r="7" spans="1:46">
      <c r="A7" t="str">
        <f>'Model output'!A6</f>
        <v>TCGA-BJ-A0ZH</v>
      </c>
      <c r="B7" s="52">
        <v>52</v>
      </c>
      <c r="C7" s="1" t="str">
        <f>IF(OR(ISNUMBER(SEARCH("0",'Model output'!D6)), ISNUMBER(SEARCH("1",'Model output'!D6)), ISNUMBER(SEARCH("1a",'Model output'!D6)), ISNUMBER(SEARCH("1b",'Model output'!D6)), ISNUMBER(SEARCH("2",'Model output'!D6)), ISNUMBER(SEARCH("3",'Model output'!D6)), ISNUMBER(SEARCH("4a",'Model output'!D6)), ISNUMBER(SEARCH("4b",'Model output'!D6))), IF(ISNUMBER(SEARCH("pT",'Model output'!D6)),IF(OR(ISNUMBER(SEARCH("a",'Model output'!D6)),ISNUMBER(SEARCH("b",'Model output'!D6))),MID(SUBSTITUTE('Model output'!D6," ",""),SEARCH("pT",'Model output'!D6)+2,2),MID(SUBSTITUTE('Model output'!D6," ",""),SEARCH("pT",'Model output'!D6)+2,1)),IF(ISNUMBER(SEARCH("T",'Model output'!D6)),IF(OR(ISNUMBER(SEARCH("a",'Model output'!D6)),ISNUMBER(SEARCH("b",'Model output'!D6))),MID(SUBSTITUTE('Model output'!D6," ",""),SEARCH("T",'Model output'!D6)+1,2),MID(SUBSTITUTE('Model output'!D6," ",""),SEARCH("T",'Model output'!D6)+1,1)),SUBSTITUTE('Model output'!D6," ",""))),"")</f>
        <v>2</v>
      </c>
      <c r="D7" s="1" t="str">
        <f>IF(ISNUMBER(SEARCH("lymph node",'Model output'!E6)),"1", IF(AND('Model output'!E6&lt;&gt;"",ISNUMBER('Model output'!E6),'Model output'!E6&gt;0),"1",IF(OR(ISNUMBER(SEARCH("0",'Model output'!E6)), ISNUMBER(SEARCH("1",'Model output'!E6)), ISNUMBER(SEARCH("1a",'Model output'!E6)), ISNUMBER(SEARCH("1b",'Model output'!E6)), ISNUMBER(SEARCH("X",'Model output'!E6))), IF(ISNUMBER(SEARCH("pN",'Model output'!E6)),IF(OR(ISNUMBER(SEARCH("a",'Model output'!E6)),ISNUMBER(SEARCH("b",'Model output'!E6))),MID(SUBSTITUTE('Model output'!E6," ",""),SEARCH("pN",'Model output'!E6)+2,2),MID(SUBSTITUTE('Model output'!E6," ",""),SEARCH("pN",'Model output'!E6)+2,1)),IF(ISNUMBER(SEARCH("N",'Model output'!E6)),IF(OR(ISNUMBER(SEARCH("a",'Model output'!E6)),ISNUMBER(SEARCH("b",'Model output'!E6))),MID(SUBSTITUTE('Model output'!E6," ",""),SEARCH("N",'Model output'!E6)+1,2),MID(SUBSTITUTE('Model output'!E6," ",""),SEARCH("N",'Model output'!E6)+1,1)),SUBSTITUTE('Model output'!E6," ",""))),"")))</f>
        <v>1a</v>
      </c>
      <c r="E7" s="1" t="str">
        <f>IF(OR(ISNUMBER(SEARCH("Not applicable",'Model output'!F6)), ISNUMBER(SEARCH("N/A",'Model output'!F6))),"0",IF(OR(ISNUMBER(SEARCH("0",'Model output'!F6)), ISNUMBER(SEARCH("1",'Model output'!F6)), ISNUMBER(SEARCH("X",'Model output'!F6))), IF(ISNUMBER(SEARCH("pM",'Model output'!F6)),MID(SUBSTITUTE('Model output'!F6," ",""),SEARCH("pM",'Model output'!F6)+2,1),IF(ISNUMBER(SEARCH("M",'Model output'!F6)),MID(SUBSTITUTE('Model output'!F6," ",""),SEARCH("M",'Model output'!F6)+1,1),SUBSTITUTE('Model output'!F6," ",""))),""))</f>
        <v/>
      </c>
      <c r="F7" t="str">
        <f t="shared" si="0"/>
        <v>positive</v>
      </c>
      <c r="G7" t="str">
        <f>IF(OR('Model output'!G6="",AND(ISNUMBER('Model output'!J6),'Model output'!J6&lt;1)),"",IF(OR(ISNUMBER(SEARCH("lateral",'Model output'!G6)),ISNUMBER(SEARCH("cervical",'Model output'!G6)),ISNUMBER(SEARCH("jugular",'Model output'!G6)),ISNUMBER(SEARCH("left neck",'Model output'!G6)),ISNUMBER(SEARCH("left anterior neck",'Model output'!G6)),ISNUMBER(SEARCH("left posterior neck",'Model output'!G6)),ISNUMBER(SEARCH("right neck",'Model output'!G6)),ISNUMBER(SEARCH("right anterior neck",'Model output'!G6)),ISNUMBER(SEARCH("right posterior neck",'Model output'!G6)),AND(ISNUMBER(SEARCH("level",'Model output'!G6)),OR(,ISNUMBER(SEARCH("II",'Model output'!G6)),ISNUMBER(SEARCH("two",'Model output'!G6)),ISNUMBER(SEARCH("2",'Model output'!G6)),ISNUMBER(SEARCH("III",'Model output'!G6)),ISNUMBER(SEARCH("three",'Model output'!G6)),ISNUMBER(SEARCH("3",'Model output'!G6)),ISNUMBER(SEARCH("IV",'Model output'!G6)),ISNUMBER(SEARCH("four",'Model output'!G6)),ISNUMBER(SEARCH("4",'Model output'!G6)),AND(ISNUMBER(SEARCH("V ",'Model output'!G6)),NOT(ISNUMBER(SEARCH("VI",'Model output'!G6)))),ISNUMBER(SEARCH("five",'Model output'!G6)),ISNUMBER(SEARCH("5",'Model output'!G6))))), "lateral", "central"))</f>
        <v>central</v>
      </c>
      <c r="H7" t="str">
        <f>IF('Model output'!H6="","negative", IF('Model output'!H6=" ", "negative", IF(ISNUMBER(SEARCH("lymph node",'Model output'!H6)),"negative","positive")))</f>
        <v>negative</v>
      </c>
      <c r="I7">
        <f>IF('Model output'!I6="","",IF(ISNUMBER('Model output'!I6),'Model output'!I6,1))</f>
        <v>5</v>
      </c>
      <c r="J7">
        <f>IF('Model output'!J6="","",IF(AND(ISNUMBER('Model output'!J6),'Model output'!J6&lt;=I7),'Model output'!J6,IF(ISNUMBER(SEARCH("0/",'Model output'!J6)),0,1)))</f>
        <v>1</v>
      </c>
      <c r="K7" t="str" cm="1">
        <f t="array" ref="K7">IF(COUNT(FIND({0,1,2,3,4,5,6,7,8,9},'Model output'!K6))&gt;0,'Model output'!K6,"")</f>
        <v/>
      </c>
      <c r="L7" s="8" t="str">
        <f t="shared" si="4"/>
        <v/>
      </c>
      <c r="M7" t="str" cm="1">
        <f t="array" ref="M7">IF(L7="","",IF(ISNUMBER(SEARCH("cm",L7)),MAX(VALUE(SUBSTITUTE(_xlfn.FILTERXML("&lt;t&gt;&lt;s&gt;"&amp;SUBSTITUTE(L7,",","&lt;/s&gt;&lt;s&gt;")&amp;"&lt;/s&gt;&lt;/t&gt;","//s"),"cm",""))),MAX(VALUE(SUBSTITUTE(_xlfn.FILTERXML("&lt;t&gt;&lt;s&gt;"&amp;SUBSTITUTE(L7,",","&lt;/s&gt;&lt;s&gt;")&amp;"&lt;/s&gt;&lt;/t&gt;","//s"),"mm","")))/10))</f>
        <v/>
      </c>
      <c r="N7" t="str">
        <f>IF('Model output'!L6="","",'Model output'!L6)</f>
        <v>papillary</v>
      </c>
      <c r="O7" t="str">
        <f>IF('Model output'!M6="","",'Model output'!M6)</f>
        <v>tall cell</v>
      </c>
      <c r="P7" t="str">
        <f>IF('Model output'!N6="","",'Model output'!N6)</f>
        <v>2.1 cm</v>
      </c>
      <c r="Q7" t="str">
        <f t="shared" si="11"/>
        <v>2.1cm</v>
      </c>
      <c r="R7" cm="1">
        <f t="array" ref="R7">IF(Q7="","",IF(ISNUMBER(SEARCH("cm",Q7)),MAX(VALUE(SUBSTITUTE(_xlfn.FILTERXML("&lt;t&gt;&lt;s&gt;"&amp;SUBSTITUTE(Q7,",","&lt;/s&gt;&lt;s&gt;")&amp;"&lt;/s&gt;&lt;/t&gt;","//s"),"cm",""))),IF(ISNUMBER(SEARCH("mm",Q7)), MAX(VALUE(SUBSTITUTE(_xlfn.FILTERXML("&lt;t&gt;&lt;s&gt;"&amp;SUBSTITUTE(Q7,",","&lt;/s&gt;&lt;s&gt;")&amp;"&lt;/s&gt;&lt;/t&gt;","//s"),"mm","")))/10, MAX(VALUE(_xlfn.FILTERXML("&lt;t&gt;&lt;s&gt;"&amp;SUBSTITUTE(Q7,",","&lt;/s&gt;&lt;s&gt;")&amp;"&lt;/s&gt;&lt;/t&gt;","//s"))))))</f>
        <v>2.1</v>
      </c>
      <c r="S7" t="str">
        <f>IF(OR('Model output'!P6="",ISNUMBER(SEARCH("Not identified", 'Model output'!P6)),ISNUMBER(SEARCH("Absent",'Model output'!P6)),AND(ISNUMBER(SEARCH("No",'Model output'!P6)),NOT(ISNUMBER(SEARCH("diagnostic",'Model output'!P6)))),ISNUMBER(SEARCH("Negative",'Model output'!P6))),"negative","positive")</f>
        <v>negative</v>
      </c>
      <c r="T7">
        <f>IF('Model output'!O6="","",'Model output'!O6)</f>
        <v>1</v>
      </c>
      <c r="U7" t="str">
        <f>IF('Model output'!Q6&lt;&gt;"",'Model output'!Q6,IF('Classification result'!S7="positive",IF(ISNUMBER(SEARCH("single",'Model output'!P6)),1,IF(OR(ISNUMBER(SEARCH("&lt;4",'Model output'!P6)),ISNUMBER(SEARCH("&lt; 4",'Model output'!P6)),ISNUMBER(SEARCH("less than 4",'Model output'!P6))),"&lt;4",IF(OR(ISNUMBER(SEARCH("&gt;4",'Model output'!P6)),ISNUMBER(SEARCH("&gt; 4",'Model output'!P6)),ISNUMBER(SEARCH("4 or more",'Model output'!P6))),"&gt;4",""))),""))</f>
        <v/>
      </c>
      <c r="V7" t="str">
        <f>IF(S7="negative","",IF(OR(ISNUMBER(SEARCH("Focal",'Model output'!P6)),'Classification result'!U7&lt;4,ISNUMBER(SEARCH("Focal",'Classification result'!U7)),ISNUMBER(SEARCH("&lt;4",'Classification result'!U7)),ISNUMBER(SEARCH("&lt; 4",'Classification result'!U7))),"minimal", IF(OR(ISNUMBER(SEARCH("Extensive",'Model output'!P6)),ISNUMBER(SEARCH("Extensive",'Classification result'!U7)),ISNUMBER(SEARCH("&gt;4",'Classification result'!U7)),ISNUMBER(SEARCH("&gt; 4",'Classification result'!U7)),ISNUMBER(SEARCH("4 or more",'Classification result'!U7))),"extensive","")))</f>
        <v/>
      </c>
      <c r="W7" t="str">
        <f>IF(OR('Model output'!R6="",ISNUMBER(SEARCH("Not identified", 'Model output'!R6)),ISNUMBER(SEARCH("Absent",'Model output'!R6)),ISNUMBER(SEARCH("No",'Model output'!R6)),ISNUMBER(SEARCH("Negative",'Model output'!R6)),ISNUMBER(SEARCH("None seen",'Model output'!R6)),ISNUMBER(SEARCH("Free",'Model output'!R6)),ISNUMBER(SEARCH("Cannot be assessed",'Model output'!R6))),"negative","positive")</f>
        <v>negative</v>
      </c>
      <c r="X7" s="19" t="str">
        <f>IF('Model output'!S6="","",'Model output'!S6)</f>
        <v/>
      </c>
      <c r="Y7" t="str">
        <f>IF(OR('Model output'!S6="",ISNUMBER(SEARCH("Absent",'Model output'!S6)),ISNUMBER(SEARCH("Not identified",'Model output'!S6)),AND(ISNUMBER(SEARCH("No",'Model output'!S6)),NOT(ISNUMBER(SEARCH("carcinoma",'Model output'!S6)))),ISNUMBER(SEARCH("no extension",'Model output'!S6)),ISNUMBER(SEARCH("negative",'Model output'!S6))),"negative",IF(Z7="positive","gETE", "positive"))</f>
        <v>negative</v>
      </c>
      <c r="Z7" t="str">
        <f>IF(OR('Model output'!S6="",ISNUMBER(SEARCH("Absent",'Model output'!S6)),ISNUMBER(SEARCH("Not identified",'Model output'!S6)),ISNUMBER(SEARCH("No",'Model output'!S6)),ISNUMBER(SEARCH("Minimal",'Model output'!S6)),ISNUMBER(SEARCH("negative",'Model output'!S6))),"negative",IF(OR(ISNUMBER(SEARCH("extensive",X7)),ISNUMBER(SEARCH("skeletal muscle",X7)),ISNUMBER(SEARCH("larynx",X7)),ISNUMBER(SEARCH("trachea",X7)),ISNUMBER(SEARCH("esophagus",X7)),ISNUMBER(SEARCH("recurrent laryngeal nerve",X7))),"positive","negative"))</f>
        <v>negative</v>
      </c>
      <c r="AA7" t="str">
        <f>IF('Model output'!T6="","",IF('Model output'!T6="Not mentioned", "No", "Yes"))</f>
        <v>Yes</v>
      </c>
      <c r="AB7" t="str">
        <f>IF(AA7&lt;&gt;"Yes","",IF(OR('Model output'!U6="",ISNUMBER(SEARCH("Not identified",'Model output'!U6))),"",'Model output'!U6))</f>
        <v>BRAF V600E</v>
      </c>
      <c r="AC7" s="9" t="str">
        <f>IF(OR('Model output'!V6="", AND(ISERROR(SEARCH("Positive",'Model output'!V6)), ISNUMBER(SEARCH("Negative",'Model output'!V6))), ISNUMBER(SEARCH("Uninvolved",'Model output'!V6)), ISNUMBER(SEARCH("Free",'Model output'!V6)), ISNUMBER(SEARCH("1 mm",'Model output'!V6)), ISNUMBER(SEARCH("1.0 mm",'Model output'!V6)), ISNUMBER(SEARCH("0.01 cm",'Model output'!V6)), ISNUMBER(SEARCH("0.1 CM",'Model output'!V6)), ISNUMBER(SEARCH("less than 0.2 mm",'Model output'!V6)), ISNUMBER(SEARCH("less than 0.5 mm",'Model output'!V6)), ISNUMBER(SEARCH("very close",'Model output'!V6)), ISNUMBER(SEARCH("not involved",'Model output'!V6)), ISNUMBER(SEARCH("no involvement",'Model output'!V6)), ISNUMBER(SEARCH("abut",'Model output'!V6)), AND(ISNUMBER(SEARCH("No",'Model output'!V6)),NOT(ISNUMBER(SEARCH("noted",'Model output'!V6))),NOT(ISNUMBER(SEARCH("carcinoma",'Model output'!V6))))), "negative", "positive")</f>
        <v>negative</v>
      </c>
      <c r="AE7" s="39" t="str" cm="1">
        <f t="array" aca="1" ref="AE7" ca="1">IF(OR(AC7="positive",Z7="positive",AND(OR(ISNUMBER(SEARCH("Follicular carcinoma",N7)),ISNUMBER(SEARCH("Follicular thyroid carcinoma",N7))),V7="extensive"),AND(AND(ISNUMBER(J7),J7&gt;0),AND(ISNUMBER(M7),M7&gt;3)),OR(H7="positive",AH7=1)),"high",IF(OR(ISNUMBER(SEARCH("lateral",G7,1)),ISNUMBER(SEARCH("positive",Y7,1)),ISNUMBER(SEARCH("tall",O7,1)),ISNUMBER(SEARCH("hobnail",O7,1)),ISNUMBER(SEARCH("cribriform",O7,1)),ISNUMBER(SEARCH("diffuse",O7,1)),ISNUMBER(SEARCH("columnar",O7,1)),ISNUMBER(SEARCH("solid",O7,1)),ISNUMBER(SEARCH("tall",N7,1)),ISNUMBER(SEARCH("hobnail",N7,1)),ISNUMBER(SEARCH("cribriform",N7,1)),ISNUMBER(SEARCH("diffuse",N7,1)),ISNUMBER(SEARCH("columnar",N7,1)),ISNUMBER(SEARCH("solid",N7,1)),AND(ISNUMBER(SEARCH("papillary",N7,1)),S7="positive"),AND(ISNUMBER(J7),J7&gt;=5,M7=""),AND(AND(ISNUMBER(J7),J7&gt;=5),AND(ISNUMBER(M7),M7&gt;=1)),AND(ISNUMBER(SERACH("papillary",N7)),OR(Y7="positive",Z7="positive"), ISNUMBER(SEARCH("BRAF",AB7)))),"intermediate","low"))</f>
        <v>intermediate</v>
      </c>
      <c r="AF7" s="40" t="str">
        <f t="shared" si="1"/>
        <v>2</v>
      </c>
      <c r="AG7" s="40" t="str">
        <f t="shared" si="2"/>
        <v>1a</v>
      </c>
      <c r="AH7" s="40" t="str">
        <f t="shared" si="5"/>
        <v>0</v>
      </c>
      <c r="AI7" s="45" t="str">
        <f t="shared" si="6"/>
        <v>I</v>
      </c>
      <c r="AJ7" s="39" t="s">
        <v>699</v>
      </c>
      <c r="AK7" s="46" t="s">
        <v>891</v>
      </c>
      <c r="AL7" s="46" t="s">
        <v>893</v>
      </c>
      <c r="AM7" s="46" t="s">
        <v>892</v>
      </c>
      <c r="AN7" s="40" t="s">
        <v>73</v>
      </c>
      <c r="AO7" s="30">
        <f t="shared" ca="1" si="7"/>
        <v>1</v>
      </c>
      <c r="AP7" s="14">
        <f t="shared" si="8"/>
        <v>1</v>
      </c>
      <c r="AQ7" s="14">
        <f t="shared" si="9"/>
        <v>1</v>
      </c>
      <c r="AR7" s="14">
        <f t="shared" si="10"/>
        <v>1</v>
      </c>
      <c r="AS7" s="15">
        <f t="shared" si="3"/>
        <v>1</v>
      </c>
      <c r="AT7" s="1"/>
    </row>
    <row r="8" spans="1:46">
      <c r="A8" t="str">
        <f>'Model output'!A7</f>
        <v>TCGA-BJ-A0ZJ</v>
      </c>
      <c r="B8" s="52">
        <v>36</v>
      </c>
      <c r="C8" s="1" t="str">
        <f>IF(OR(ISNUMBER(SEARCH("0",'Model output'!D7)), ISNUMBER(SEARCH("1",'Model output'!D7)), ISNUMBER(SEARCH("1a",'Model output'!D7)), ISNUMBER(SEARCH("1b",'Model output'!D7)), ISNUMBER(SEARCH("2",'Model output'!D7)), ISNUMBER(SEARCH("3",'Model output'!D7)), ISNUMBER(SEARCH("4a",'Model output'!D7)), ISNUMBER(SEARCH("4b",'Model output'!D7))), IF(ISNUMBER(SEARCH("pT",'Model output'!D7)),IF(OR(ISNUMBER(SEARCH("a",'Model output'!D7)),ISNUMBER(SEARCH("b",'Model output'!D7))),MID(SUBSTITUTE('Model output'!D7," ",""),SEARCH("pT",'Model output'!D7)+2,2),MID(SUBSTITUTE('Model output'!D7," ",""),SEARCH("pT",'Model output'!D7)+2,1)),IF(ISNUMBER(SEARCH("T",'Model output'!D7)),IF(OR(ISNUMBER(SEARCH("a",'Model output'!D7)),ISNUMBER(SEARCH("b",'Model output'!D7))),MID(SUBSTITUTE('Model output'!D7," ",""),SEARCH("T",'Model output'!D7)+1,2),MID(SUBSTITUTE('Model output'!D7," ",""),SEARCH("T",'Model output'!D7)+1,1)),SUBSTITUTE('Model output'!D7," ",""))),"")</f>
        <v>2</v>
      </c>
      <c r="D8" s="1" t="str">
        <f>IF(ISNUMBER(SEARCH("lymph node",'Model output'!E7)),"1", IF(AND('Model output'!E7&lt;&gt;"",ISNUMBER('Model output'!E7),'Model output'!E7&gt;0),"1",IF(OR(ISNUMBER(SEARCH("0",'Model output'!E7)), ISNUMBER(SEARCH("1",'Model output'!E7)), ISNUMBER(SEARCH("1a",'Model output'!E7)), ISNUMBER(SEARCH("1b",'Model output'!E7)), ISNUMBER(SEARCH("X",'Model output'!E7))), IF(ISNUMBER(SEARCH("pN",'Model output'!E7)),IF(OR(ISNUMBER(SEARCH("a",'Model output'!E7)),ISNUMBER(SEARCH("b",'Model output'!E7))),MID(SUBSTITUTE('Model output'!E7," ",""),SEARCH("pN",'Model output'!E7)+2,2),MID(SUBSTITUTE('Model output'!E7," ",""),SEARCH("pN",'Model output'!E7)+2,1)),IF(ISNUMBER(SEARCH("N",'Model output'!E7)),IF(OR(ISNUMBER(SEARCH("a",'Model output'!E7)),ISNUMBER(SEARCH("b",'Model output'!E7))),MID(SUBSTITUTE('Model output'!E7," ",""),SEARCH("N",'Model output'!E7)+1,2),MID(SUBSTITUTE('Model output'!E7," ",""),SEARCH("N",'Model output'!E7)+1,1)),SUBSTITUTE('Model output'!E7," ",""))),"")))</f>
        <v>1a</v>
      </c>
      <c r="E8" s="1" t="str">
        <f>IF(OR(ISNUMBER(SEARCH("Not applicable",'Model output'!F7)), ISNUMBER(SEARCH("N/A",'Model output'!F7))),"0",IF(OR(ISNUMBER(SEARCH("0",'Model output'!F7)), ISNUMBER(SEARCH("1",'Model output'!F7)), ISNUMBER(SEARCH("X",'Model output'!F7))), IF(ISNUMBER(SEARCH("pM",'Model output'!F7)),MID(SUBSTITUTE('Model output'!F7," ",""),SEARCH("pM",'Model output'!F7)+2,1),IF(ISNUMBER(SEARCH("M",'Model output'!F7)),MID(SUBSTITUTE('Model output'!F7," ",""),SEARCH("M",'Model output'!F7)+1,1),SUBSTITUTE('Model output'!F7," ",""))),""))</f>
        <v/>
      </c>
      <c r="F8" t="str">
        <f t="shared" si="0"/>
        <v>positive</v>
      </c>
      <c r="G8" t="str">
        <f>IF(OR('Model output'!G7="",AND(ISNUMBER('Model output'!J7),'Model output'!J7&lt;1)),"",IF(OR(ISNUMBER(SEARCH("lateral",'Model output'!G7)),ISNUMBER(SEARCH("cervical",'Model output'!G7)),ISNUMBER(SEARCH("jugular",'Model output'!G7)),ISNUMBER(SEARCH("left neck",'Model output'!G7)),ISNUMBER(SEARCH("left anterior neck",'Model output'!G7)),ISNUMBER(SEARCH("left posterior neck",'Model output'!G7)),ISNUMBER(SEARCH("right neck",'Model output'!G7)),ISNUMBER(SEARCH("right anterior neck",'Model output'!G7)),ISNUMBER(SEARCH("right posterior neck",'Model output'!G7)),AND(ISNUMBER(SEARCH("level",'Model output'!G7)),OR(,ISNUMBER(SEARCH("II",'Model output'!G7)),ISNUMBER(SEARCH("two",'Model output'!G7)),ISNUMBER(SEARCH("2",'Model output'!G7)),ISNUMBER(SEARCH("III",'Model output'!G7)),ISNUMBER(SEARCH("three",'Model output'!G7)),ISNUMBER(SEARCH("3",'Model output'!G7)),ISNUMBER(SEARCH("IV",'Model output'!G7)),ISNUMBER(SEARCH("four",'Model output'!G7)),ISNUMBER(SEARCH("4",'Model output'!G7)),AND(ISNUMBER(SEARCH("V ",'Model output'!G7)),NOT(ISNUMBER(SEARCH("VI",'Model output'!G7)))),ISNUMBER(SEARCH("five",'Model output'!G7)),ISNUMBER(SEARCH("5",'Model output'!G7))))), "lateral", "central"))</f>
        <v/>
      </c>
      <c r="H8" t="str">
        <f>IF('Model output'!H7="","negative", IF('Model output'!H7=" ", "negative", IF(ISNUMBER(SEARCH("lymph node",'Model output'!H7)),"negative","positive")))</f>
        <v>negative</v>
      </c>
      <c r="I8">
        <f>IF('Model output'!I7="","",IF(ISNUMBER('Model output'!I7),'Model output'!I7,1))</f>
        <v>8</v>
      </c>
      <c r="J8">
        <f>IF('Model output'!J7="","",IF(AND(ISNUMBER('Model output'!J7),'Model output'!J7&lt;=I8),'Model output'!J7,IF(ISNUMBER(SEARCH("0/",'Model output'!J7)),0,1)))</f>
        <v>1</v>
      </c>
      <c r="K8" t="str" cm="1">
        <f t="array" ref="K8">IF(COUNT(FIND({0,1,2,3,4,5,6,7,8,9},'Model output'!K7))&gt;0,'Model output'!K7,"")</f>
        <v/>
      </c>
      <c r="L8" s="8" t="str">
        <f t="shared" si="4"/>
        <v/>
      </c>
      <c r="M8" t="str" cm="1">
        <f t="array" ref="M8">IF(L8="","",IF(ISNUMBER(SEARCH("cm",L8)),MAX(VALUE(SUBSTITUTE(_xlfn.FILTERXML("&lt;t&gt;&lt;s&gt;"&amp;SUBSTITUTE(L8,",","&lt;/s&gt;&lt;s&gt;")&amp;"&lt;/s&gt;&lt;/t&gt;","//s"),"cm",""))),MAX(VALUE(SUBSTITUTE(_xlfn.FILTERXML("&lt;t&gt;&lt;s&gt;"&amp;SUBSTITUTE(L8,",","&lt;/s&gt;&lt;s&gt;")&amp;"&lt;/s&gt;&lt;/t&gt;","//s"),"mm","")))/10))</f>
        <v/>
      </c>
      <c r="N8" t="str">
        <f>IF('Model output'!L7="","",'Model output'!L7)</f>
        <v>papillary</v>
      </c>
      <c r="O8" t="str">
        <f>IF('Model output'!M7="","",'Model output'!M7)</f>
        <v>encapsulated follicular</v>
      </c>
      <c r="P8" t="str">
        <f>IF('Model output'!N7="","",'Model output'!N7)</f>
        <v>2.5 cm</v>
      </c>
      <c r="Q8" t="str">
        <f t="shared" si="11"/>
        <v>2.5cm</v>
      </c>
      <c r="R8" cm="1">
        <f t="array" ref="R8">IF(Q8="","",IF(ISNUMBER(SEARCH("cm",Q8)),MAX(VALUE(SUBSTITUTE(_xlfn.FILTERXML("&lt;t&gt;&lt;s&gt;"&amp;SUBSTITUTE(Q8,",","&lt;/s&gt;&lt;s&gt;")&amp;"&lt;/s&gt;&lt;/t&gt;","//s"),"cm",""))),IF(ISNUMBER(SEARCH("mm",Q8)), MAX(VALUE(SUBSTITUTE(_xlfn.FILTERXML("&lt;t&gt;&lt;s&gt;"&amp;SUBSTITUTE(Q8,",","&lt;/s&gt;&lt;s&gt;")&amp;"&lt;/s&gt;&lt;/t&gt;","//s"),"mm","")))/10, MAX(VALUE(_xlfn.FILTERXML("&lt;t&gt;&lt;s&gt;"&amp;SUBSTITUTE(Q8,",","&lt;/s&gt;&lt;s&gt;")&amp;"&lt;/s&gt;&lt;/t&gt;","//s"))))))</f>
        <v>2.5</v>
      </c>
      <c r="S8" t="str">
        <f>IF(OR('Model output'!P7="",ISNUMBER(SEARCH("Not identified", 'Model output'!P7)),ISNUMBER(SEARCH("Absent",'Model output'!P7)),AND(ISNUMBER(SEARCH("No",'Model output'!P7)),NOT(ISNUMBER(SEARCH("diagnostic",'Model output'!P7)))),ISNUMBER(SEARCH("Negative",'Model output'!P7))),"negative","positive")</f>
        <v>positive</v>
      </c>
      <c r="T8" t="str">
        <f>IF('Model output'!O7="","",'Model output'!O7)</f>
        <v>Multifocal</v>
      </c>
      <c r="U8" t="str">
        <f>IF('Model output'!Q7&lt;&gt;"",'Model output'!Q7,IF('Classification result'!S8="positive",IF(ISNUMBER(SEARCH("single",'Model output'!P7)),1,IF(OR(ISNUMBER(SEARCH("&lt;4",'Model output'!P7)),ISNUMBER(SEARCH("&lt; 4",'Model output'!P7)),ISNUMBER(SEARCH("less than 4",'Model output'!P7))),"&lt;4",IF(OR(ISNUMBER(SEARCH("&gt;4",'Model output'!P7)),ISNUMBER(SEARCH("&gt; 4",'Model output'!P7)),ISNUMBER(SEARCH("4 or more",'Model output'!P7))),"&gt;4",""))),""))</f>
        <v/>
      </c>
      <c r="V8" t="str">
        <f>IF(S8="negative","",IF(OR(ISNUMBER(SEARCH("Focal",'Model output'!P7)),'Classification result'!U8&lt;4,ISNUMBER(SEARCH("Focal",'Classification result'!U8)),ISNUMBER(SEARCH("&lt;4",'Classification result'!U8)),ISNUMBER(SEARCH("&lt; 4",'Classification result'!U8))),"minimal", IF(OR(ISNUMBER(SEARCH("Extensive",'Model output'!P7)),ISNUMBER(SEARCH("Extensive",'Classification result'!U8)),ISNUMBER(SEARCH("&gt;4",'Classification result'!U8)),ISNUMBER(SEARCH("&gt; 4",'Classification result'!U8)),ISNUMBER(SEARCH("4 or more",'Classification result'!U8))),"extensive","")))</f>
        <v/>
      </c>
      <c r="W8" t="str">
        <f>IF(OR('Model output'!R7="",ISNUMBER(SEARCH("Not identified", 'Model output'!R7)),ISNUMBER(SEARCH("Absent",'Model output'!R7)),ISNUMBER(SEARCH("No",'Model output'!R7)),ISNUMBER(SEARCH("Negative",'Model output'!R7)),ISNUMBER(SEARCH("None seen",'Model output'!R7)),ISNUMBER(SEARCH("Free",'Model output'!R7)),ISNUMBER(SEARCH("Cannot be assessed",'Model output'!R7))),"negative","positive")</f>
        <v>positive</v>
      </c>
      <c r="X8" s="19" t="str">
        <f>IF('Model output'!S7="","",'Model output'!S7)</f>
        <v/>
      </c>
      <c r="Y8" t="str">
        <f>IF(OR('Model output'!S7="",ISNUMBER(SEARCH("Absent",'Model output'!S7)),ISNUMBER(SEARCH("Not identified",'Model output'!S7)),AND(ISNUMBER(SEARCH("No",'Model output'!S7)),NOT(ISNUMBER(SEARCH("carcinoma",'Model output'!S7)))),ISNUMBER(SEARCH("no extension",'Model output'!S7)),ISNUMBER(SEARCH("negative",'Model output'!S7))),"negative",IF(Z8="positive","gETE", "positive"))</f>
        <v>negative</v>
      </c>
      <c r="Z8" t="str">
        <f>IF(OR('Model output'!S7="",ISNUMBER(SEARCH("Absent",'Model output'!S7)),ISNUMBER(SEARCH("Not identified",'Model output'!S7)),ISNUMBER(SEARCH("No",'Model output'!S7)),ISNUMBER(SEARCH("Minimal",'Model output'!S7)),ISNUMBER(SEARCH("negative",'Model output'!S7))),"negative",IF(OR(ISNUMBER(SEARCH("extensive",X8)),ISNUMBER(SEARCH("skeletal muscle",X8)),ISNUMBER(SEARCH("larynx",X8)),ISNUMBER(SEARCH("trachea",X8)),ISNUMBER(SEARCH("esophagus",X8)),ISNUMBER(SEARCH("recurrent laryngeal nerve",X8))),"positive","negative"))</f>
        <v>negative</v>
      </c>
      <c r="AA8" t="str">
        <f>IF('Model output'!T7="","",IF('Model output'!T7="Not mentioned", "No", "Yes"))</f>
        <v>Yes</v>
      </c>
      <c r="AB8" t="str">
        <f>IF(AA8&lt;&gt;"Yes","",IF(OR('Model output'!U7="",ISNUMBER(SEARCH("Not identified",'Model output'!U7))),"",'Model output'!U7))</f>
        <v/>
      </c>
      <c r="AC8" s="9" t="str">
        <f>IF(OR('Model output'!V7="", AND(ISERROR(SEARCH("Positive",'Model output'!V7)), ISNUMBER(SEARCH("Negative",'Model output'!V7))), ISNUMBER(SEARCH("Uninvolved",'Model output'!V7)), ISNUMBER(SEARCH("Free",'Model output'!V7)), ISNUMBER(SEARCH("1 mm",'Model output'!V7)), ISNUMBER(SEARCH("1.0 mm",'Model output'!V7)), ISNUMBER(SEARCH("0.01 cm",'Model output'!V7)), ISNUMBER(SEARCH("0.1 CM",'Model output'!V7)), ISNUMBER(SEARCH("less than 0.2 mm",'Model output'!V7)), ISNUMBER(SEARCH("less than 0.5 mm",'Model output'!V7)), ISNUMBER(SEARCH("very close",'Model output'!V7)), ISNUMBER(SEARCH("not involved",'Model output'!V7)), ISNUMBER(SEARCH("no involvement",'Model output'!V7)), ISNUMBER(SEARCH("abut",'Model output'!V7)), AND(ISNUMBER(SEARCH("No",'Model output'!V7)),NOT(ISNUMBER(SEARCH("noted",'Model output'!V7))),NOT(ISNUMBER(SEARCH("carcinoma",'Model output'!V7))))), "negative", "positive")</f>
        <v>positive</v>
      </c>
      <c r="AE8" s="39" t="str" cm="1">
        <f t="array" ref="AE8">IF(OR(AC8="positive",Z8="positive",AND(OR(ISNUMBER(SEARCH("Follicular carcinoma",N8)),ISNUMBER(SEARCH("Follicular thyroid carcinoma",N8))),V8="extensive"),AND(AND(ISNUMBER(J8),J8&gt;0),AND(ISNUMBER(M8),M8&gt;3)),OR(H8="positive",AH8=1)),"high",IF(OR(ISNUMBER(SEARCH("lateral",G8,1)),ISNUMBER(SEARCH("positive",Y8,1)),ISNUMBER(SEARCH("tall",O8,1)),ISNUMBER(SEARCH("hobnail",O8,1)),ISNUMBER(SEARCH("cribriform",O8,1)),ISNUMBER(SEARCH("diffuse",O8,1)),ISNUMBER(SEARCH("columnar",O8,1)),ISNUMBER(SEARCH("solid",O8,1)),ISNUMBER(SEARCH("tall",N8,1)),ISNUMBER(SEARCH("hobnail",N8,1)),ISNUMBER(SEARCH("cribriform",N8,1)),ISNUMBER(SEARCH("diffuse",N8,1)),ISNUMBER(SEARCH("columnar",N8,1)),ISNUMBER(SEARCH("solid",N8,1)),AND(ISNUMBER(SEARCH("papillary",N8,1)),S8="positive"),AND(ISNUMBER(J8),J8&gt;=5,M8=""),AND(AND(ISNUMBER(J8),J8&gt;=5),AND(ISNUMBER(M8),M8&gt;=1)),AND(ISNUMBER(SERACH("papillary",N8)),OR(Y8="positive",Z8="positive"), ISNUMBER(SEARCH("BRAF",AB8)))),"intermediate","low"))</f>
        <v>high</v>
      </c>
      <c r="AF8" s="40" t="str">
        <f t="shared" si="1"/>
        <v>2</v>
      </c>
      <c r="AG8" s="40" t="str">
        <f t="shared" si="2"/>
        <v>1a</v>
      </c>
      <c r="AH8" s="40" t="str">
        <f t="shared" si="5"/>
        <v>0</v>
      </c>
      <c r="AI8" s="45" t="str">
        <f t="shared" si="6"/>
        <v>I</v>
      </c>
      <c r="AJ8" s="39" t="s">
        <v>697</v>
      </c>
      <c r="AK8" s="46" t="s">
        <v>891</v>
      </c>
      <c r="AL8" s="46" t="s">
        <v>893</v>
      </c>
      <c r="AM8" s="46" t="s">
        <v>892</v>
      </c>
      <c r="AN8" s="40" t="s">
        <v>73</v>
      </c>
      <c r="AO8" s="30">
        <f t="shared" si="7"/>
        <v>1</v>
      </c>
      <c r="AP8" s="14">
        <f t="shared" si="8"/>
        <v>1</v>
      </c>
      <c r="AQ8" s="14">
        <f t="shared" si="9"/>
        <v>1</v>
      </c>
      <c r="AR8" s="14">
        <f t="shared" si="10"/>
        <v>1</v>
      </c>
      <c r="AS8" s="15">
        <f t="shared" si="3"/>
        <v>1</v>
      </c>
      <c r="AT8" s="1"/>
    </row>
    <row r="9" spans="1:46">
      <c r="A9" t="str">
        <f>'Model output'!A8</f>
        <v>TCGA-BJ-A18Y</v>
      </c>
      <c r="B9" s="52">
        <v>29</v>
      </c>
      <c r="C9" s="1" t="str">
        <f>IF(OR(ISNUMBER(SEARCH("0",'Model output'!D8)), ISNUMBER(SEARCH("1",'Model output'!D8)), ISNUMBER(SEARCH("1a",'Model output'!D8)), ISNUMBER(SEARCH("1b",'Model output'!D8)), ISNUMBER(SEARCH("2",'Model output'!D8)), ISNUMBER(SEARCH("3",'Model output'!D8)), ISNUMBER(SEARCH("4a",'Model output'!D8)), ISNUMBER(SEARCH("4b",'Model output'!D8))), IF(ISNUMBER(SEARCH("pT",'Model output'!D8)),IF(OR(ISNUMBER(SEARCH("a",'Model output'!D8)),ISNUMBER(SEARCH("b",'Model output'!D8))),MID(SUBSTITUTE('Model output'!D8," ",""),SEARCH("pT",'Model output'!D8)+2,2),MID(SUBSTITUTE('Model output'!D8," ",""),SEARCH("pT",'Model output'!D8)+2,1)),IF(ISNUMBER(SEARCH("T",'Model output'!D8)),IF(OR(ISNUMBER(SEARCH("a",'Model output'!D8)),ISNUMBER(SEARCH("b",'Model output'!D8))),MID(SUBSTITUTE('Model output'!D8," ",""),SEARCH("T",'Model output'!D8)+1,2),MID(SUBSTITUTE('Model output'!D8," ",""),SEARCH("T",'Model output'!D8)+1,1)),SUBSTITUTE('Model output'!D8," ",""))),"")</f>
        <v>1b</v>
      </c>
      <c r="D9" s="1" t="str">
        <f>IF(ISNUMBER(SEARCH("lymph node",'Model output'!E8)),"1", IF(AND('Model output'!E8&lt;&gt;"",ISNUMBER('Model output'!E8),'Model output'!E8&gt;0),"1",IF(OR(ISNUMBER(SEARCH("0",'Model output'!E8)), ISNUMBER(SEARCH("1",'Model output'!E8)), ISNUMBER(SEARCH("1a",'Model output'!E8)), ISNUMBER(SEARCH("1b",'Model output'!E8)), ISNUMBER(SEARCH("X",'Model output'!E8))), IF(ISNUMBER(SEARCH("pN",'Model output'!E8)),IF(OR(ISNUMBER(SEARCH("a",'Model output'!E8)),ISNUMBER(SEARCH("b",'Model output'!E8))),MID(SUBSTITUTE('Model output'!E8," ",""),SEARCH("pN",'Model output'!E8)+2,2),MID(SUBSTITUTE('Model output'!E8," ",""),SEARCH("pN",'Model output'!E8)+2,1)),IF(ISNUMBER(SEARCH("N",'Model output'!E8)),IF(OR(ISNUMBER(SEARCH("a",'Model output'!E8)),ISNUMBER(SEARCH("b",'Model output'!E8))),MID(SUBSTITUTE('Model output'!E8," ",""),SEARCH("N",'Model output'!E8)+1,2),MID(SUBSTITUTE('Model output'!E8," ",""),SEARCH("N",'Model output'!E8)+1,1)),SUBSTITUTE('Model output'!E8," ",""))),"")))</f>
        <v>0</v>
      </c>
      <c r="E9" s="1" t="str">
        <f>IF(OR(ISNUMBER(SEARCH("Not applicable",'Model output'!F8)), ISNUMBER(SEARCH("N/A",'Model output'!F8))),"0",IF(OR(ISNUMBER(SEARCH("0",'Model output'!F8)), ISNUMBER(SEARCH("1",'Model output'!F8)), ISNUMBER(SEARCH("X",'Model output'!F8))), IF(ISNUMBER(SEARCH("pM",'Model output'!F8)),MID(SUBSTITUTE('Model output'!F8," ",""),SEARCH("pM",'Model output'!F8)+2,1),IF(ISNUMBER(SEARCH("M",'Model output'!F8)),MID(SUBSTITUTE('Model output'!F8," ",""),SEARCH("M",'Model output'!F8)+1,1),SUBSTITUTE('Model output'!F8," ",""))),""))</f>
        <v/>
      </c>
      <c r="F9" t="str">
        <f t="shared" si="0"/>
        <v>negative</v>
      </c>
      <c r="G9" t="str">
        <f>IF(OR('Model output'!G8="",AND(ISNUMBER('Model output'!J8),'Model output'!J8&lt;1)),"",IF(OR(ISNUMBER(SEARCH("lateral",'Model output'!G8)),ISNUMBER(SEARCH("cervical",'Model output'!G8)),ISNUMBER(SEARCH("jugular",'Model output'!G8)),ISNUMBER(SEARCH("left neck",'Model output'!G8)),ISNUMBER(SEARCH("left anterior neck",'Model output'!G8)),ISNUMBER(SEARCH("left posterior neck",'Model output'!G8)),ISNUMBER(SEARCH("right neck",'Model output'!G8)),ISNUMBER(SEARCH("right anterior neck",'Model output'!G8)),ISNUMBER(SEARCH("right posterior neck",'Model output'!G8)),AND(ISNUMBER(SEARCH("level",'Model output'!G8)),OR(,ISNUMBER(SEARCH("II",'Model output'!G8)),ISNUMBER(SEARCH("two",'Model output'!G8)),ISNUMBER(SEARCH("2",'Model output'!G8)),ISNUMBER(SEARCH("III",'Model output'!G8)),ISNUMBER(SEARCH("three",'Model output'!G8)),ISNUMBER(SEARCH("3",'Model output'!G8)),ISNUMBER(SEARCH("IV",'Model output'!G8)),ISNUMBER(SEARCH("four",'Model output'!G8)),ISNUMBER(SEARCH("4",'Model output'!G8)),AND(ISNUMBER(SEARCH("V ",'Model output'!G8)),NOT(ISNUMBER(SEARCH("VI",'Model output'!G8)))),ISNUMBER(SEARCH("five",'Model output'!G8)),ISNUMBER(SEARCH("5",'Model output'!G8))))), "lateral", "central"))</f>
        <v/>
      </c>
      <c r="H9" t="str">
        <f>IF('Model output'!H8="","negative", IF('Model output'!H8=" ", "negative", IF(ISNUMBER(SEARCH("lymph node",'Model output'!H8)),"negative","positive")))</f>
        <v>negative</v>
      </c>
      <c r="I9">
        <f>IF('Model output'!I8="","",IF(ISNUMBER('Model output'!I8),'Model output'!I8,1))</f>
        <v>5</v>
      </c>
      <c r="J9">
        <f>IF('Model output'!J8="","",IF(AND(ISNUMBER('Model output'!J8),'Model output'!J8&lt;=I9),'Model output'!J8,IF(ISNUMBER(SEARCH("0/",'Model output'!J8)),0,1)))</f>
        <v>0</v>
      </c>
      <c r="K9" t="str" cm="1">
        <f t="array" ref="K9">IF(COUNT(FIND({0,1,2,3,4,5,6,7,8,9},'Model output'!K8))&gt;0,'Model output'!K8,"")</f>
        <v/>
      </c>
      <c r="L9" s="8" t="str">
        <f t="shared" si="4"/>
        <v/>
      </c>
      <c r="M9" t="str" cm="1">
        <f t="array" ref="M9">IF(L9="","",IF(ISNUMBER(SEARCH("cm",L9)),MAX(VALUE(SUBSTITUTE(_xlfn.FILTERXML("&lt;t&gt;&lt;s&gt;"&amp;SUBSTITUTE(L9,",","&lt;/s&gt;&lt;s&gt;")&amp;"&lt;/s&gt;&lt;/t&gt;","//s"),"cm",""))),MAX(VALUE(SUBSTITUTE(_xlfn.FILTERXML("&lt;t&gt;&lt;s&gt;"&amp;SUBSTITUTE(L9,",","&lt;/s&gt;&lt;s&gt;")&amp;"&lt;/s&gt;&lt;/t&gt;","//s"),"mm","")))/10))</f>
        <v/>
      </c>
      <c r="N9" t="str">
        <f>IF('Model output'!L8="","",'Model output'!L8)</f>
        <v>papillary</v>
      </c>
      <c r="O9" t="str">
        <f>IF('Model output'!M8="","",'Model output'!M8)</f>
        <v>encapsulated follicular</v>
      </c>
      <c r="P9" t="str">
        <f>IF('Model output'!N8="","",'Model output'!N8)</f>
        <v>1.4 cm</v>
      </c>
      <c r="Q9" t="str">
        <f t="shared" si="11"/>
        <v>1.4cm</v>
      </c>
      <c r="R9" cm="1">
        <f t="array" ref="R9">IF(Q9="","",IF(ISNUMBER(SEARCH("cm",Q9)),MAX(VALUE(SUBSTITUTE(_xlfn.FILTERXML("&lt;t&gt;&lt;s&gt;"&amp;SUBSTITUTE(Q9,",","&lt;/s&gt;&lt;s&gt;")&amp;"&lt;/s&gt;&lt;/t&gt;","//s"),"cm",""))),IF(ISNUMBER(SEARCH("mm",Q9)), MAX(VALUE(SUBSTITUTE(_xlfn.FILTERXML("&lt;t&gt;&lt;s&gt;"&amp;SUBSTITUTE(Q9,",","&lt;/s&gt;&lt;s&gt;")&amp;"&lt;/s&gt;&lt;/t&gt;","//s"),"mm","")))/10, MAX(VALUE(_xlfn.FILTERXML("&lt;t&gt;&lt;s&gt;"&amp;SUBSTITUTE(Q9,",","&lt;/s&gt;&lt;s&gt;")&amp;"&lt;/s&gt;&lt;/t&gt;","//s"))))))</f>
        <v>1.4</v>
      </c>
      <c r="S9" t="str">
        <f>IF(OR('Model output'!P8="",ISNUMBER(SEARCH("Not identified", 'Model output'!P8)),ISNUMBER(SEARCH("Absent",'Model output'!P8)),AND(ISNUMBER(SEARCH("No",'Model output'!P8)),NOT(ISNUMBER(SEARCH("diagnostic",'Model output'!P8)))),ISNUMBER(SEARCH("Negative",'Model output'!P8))),"negative","positive")</f>
        <v>negative</v>
      </c>
      <c r="T9">
        <f>IF('Model output'!O8="","",'Model output'!O8)</f>
        <v>2</v>
      </c>
      <c r="U9" t="str">
        <f>IF('Model output'!Q8&lt;&gt;"",'Model output'!Q8,IF('Classification result'!S9="positive",IF(ISNUMBER(SEARCH("single",'Model output'!P8)),1,IF(OR(ISNUMBER(SEARCH("&lt;4",'Model output'!P8)),ISNUMBER(SEARCH("&lt; 4",'Model output'!P8)),ISNUMBER(SEARCH("less than 4",'Model output'!P8))),"&lt;4",IF(OR(ISNUMBER(SEARCH("&gt;4",'Model output'!P8)),ISNUMBER(SEARCH("&gt; 4",'Model output'!P8)),ISNUMBER(SEARCH("4 or more",'Model output'!P8))),"&gt;4",""))),""))</f>
        <v/>
      </c>
      <c r="V9" t="str">
        <f>IF(S9="negative","",IF(OR(ISNUMBER(SEARCH("Focal",'Model output'!P8)),'Classification result'!U9&lt;4,ISNUMBER(SEARCH("Focal",'Classification result'!U9)),ISNUMBER(SEARCH("&lt;4",'Classification result'!U9)),ISNUMBER(SEARCH("&lt; 4",'Classification result'!U9))),"minimal", IF(OR(ISNUMBER(SEARCH("Extensive",'Model output'!P8)),ISNUMBER(SEARCH("Extensive",'Classification result'!U9)),ISNUMBER(SEARCH("&gt;4",'Classification result'!U9)),ISNUMBER(SEARCH("&gt; 4",'Classification result'!U9)),ISNUMBER(SEARCH("4 or more",'Classification result'!U9))),"extensive","")))</f>
        <v/>
      </c>
      <c r="W9" t="str">
        <f>IF(OR('Model output'!R8="",ISNUMBER(SEARCH("Not identified", 'Model output'!R8)),ISNUMBER(SEARCH("Absent",'Model output'!R8)),ISNUMBER(SEARCH("No",'Model output'!R8)),ISNUMBER(SEARCH("Negative",'Model output'!R8)),ISNUMBER(SEARCH("None seen",'Model output'!R8)),ISNUMBER(SEARCH("Free",'Model output'!R8)),ISNUMBER(SEARCH("Cannot be assessed",'Model output'!R8))),"negative","positive")</f>
        <v>negative</v>
      </c>
      <c r="X9" s="19" t="str">
        <f>IF('Model output'!S8="","",'Model output'!S8)</f>
        <v/>
      </c>
      <c r="Y9" t="str">
        <f>IF(OR('Model output'!S8="",ISNUMBER(SEARCH("Absent",'Model output'!S8)),ISNUMBER(SEARCH("Not identified",'Model output'!S8)),AND(ISNUMBER(SEARCH("No",'Model output'!S8)),NOT(ISNUMBER(SEARCH("carcinoma",'Model output'!S8)))),ISNUMBER(SEARCH("no extension",'Model output'!S8)),ISNUMBER(SEARCH("negative",'Model output'!S8))),"negative",IF(Z9="positive","gETE", "positive"))</f>
        <v>negative</v>
      </c>
      <c r="Z9" t="str">
        <f>IF(OR('Model output'!S8="",ISNUMBER(SEARCH("Absent",'Model output'!S8)),ISNUMBER(SEARCH("Not identified",'Model output'!S8)),ISNUMBER(SEARCH("No",'Model output'!S8)),ISNUMBER(SEARCH("Minimal",'Model output'!S8)),ISNUMBER(SEARCH("negative",'Model output'!S8))),"negative",IF(OR(ISNUMBER(SEARCH("extensive",X9)),ISNUMBER(SEARCH("skeletal muscle",X9)),ISNUMBER(SEARCH("larynx",X9)),ISNUMBER(SEARCH("trachea",X9)),ISNUMBER(SEARCH("esophagus",X9)),ISNUMBER(SEARCH("recurrent laryngeal nerve",X9))),"positive","negative"))</f>
        <v>negative</v>
      </c>
      <c r="AA9" t="str">
        <f>IF('Model output'!T8="","",IF('Model output'!T8="Not mentioned", "No", "Yes"))</f>
        <v>Yes</v>
      </c>
      <c r="AB9" t="str">
        <f>IF(AA9&lt;&gt;"Yes","",IF(OR('Model output'!U8="",ISNUMBER(SEARCH("Not identified",'Model output'!U8))),"",'Model output'!U8))</f>
        <v>HRAS codon 61</v>
      </c>
      <c r="AC9" s="9" t="str">
        <f>IF(OR('Model output'!V8="", AND(ISERROR(SEARCH("Positive",'Model output'!V8)), ISNUMBER(SEARCH("Negative",'Model output'!V8))), ISNUMBER(SEARCH("Uninvolved",'Model output'!V8)), ISNUMBER(SEARCH("Free",'Model output'!V8)), ISNUMBER(SEARCH("1 mm",'Model output'!V8)), ISNUMBER(SEARCH("1.0 mm",'Model output'!V8)), ISNUMBER(SEARCH("0.01 cm",'Model output'!V8)), ISNUMBER(SEARCH("0.1 CM",'Model output'!V8)), ISNUMBER(SEARCH("less than 0.2 mm",'Model output'!V8)), ISNUMBER(SEARCH("less than 0.5 mm",'Model output'!V8)), ISNUMBER(SEARCH("very close",'Model output'!V8)), ISNUMBER(SEARCH("not involved",'Model output'!V8)), ISNUMBER(SEARCH("no involvement",'Model output'!V8)), ISNUMBER(SEARCH("abut",'Model output'!V8)), AND(ISNUMBER(SEARCH("No",'Model output'!V8)),NOT(ISNUMBER(SEARCH("noted",'Model output'!V8))),NOT(ISNUMBER(SEARCH("carcinoma",'Model output'!V8))))), "negative", "positive")</f>
        <v>negative</v>
      </c>
      <c r="AE9" s="39" t="str" cm="1">
        <f t="array" aca="1" ref="AE9" ca="1">IF(OR(AC9="positive",Z9="positive",AND(OR(ISNUMBER(SEARCH("Follicular carcinoma",N9)),ISNUMBER(SEARCH("Follicular thyroid carcinoma",N9))),V9="extensive"),AND(AND(ISNUMBER(J9),J9&gt;0),AND(ISNUMBER(M9),M9&gt;3)),OR(H9="positive",AH9=1)),"high",IF(OR(ISNUMBER(SEARCH("lateral",G9,1)),ISNUMBER(SEARCH("positive",Y9,1)),ISNUMBER(SEARCH("tall",O9,1)),ISNUMBER(SEARCH("hobnail",O9,1)),ISNUMBER(SEARCH("cribriform",O9,1)),ISNUMBER(SEARCH("diffuse",O9,1)),ISNUMBER(SEARCH("columnar",O9,1)),ISNUMBER(SEARCH("solid",O9,1)),ISNUMBER(SEARCH("tall",N9,1)),ISNUMBER(SEARCH("hobnail",N9,1)),ISNUMBER(SEARCH("cribriform",N9,1)),ISNUMBER(SEARCH("diffuse",N9,1)),ISNUMBER(SEARCH("columnar",N9,1)),ISNUMBER(SEARCH("solid",N9,1)),AND(ISNUMBER(SEARCH("papillary",N9,1)),S9="positive"),AND(ISNUMBER(J9),J9&gt;=5,M9=""),AND(AND(ISNUMBER(J9),J9&gt;=5),AND(ISNUMBER(M9),M9&gt;=1)),AND(ISNUMBER(SERACH("papillary",N9)),OR(Y9="positive",Z9="positive"), ISNUMBER(SEARCH("BRAF",AB9)))),"intermediate","low"))</f>
        <v>low</v>
      </c>
      <c r="AF9" s="40" t="str">
        <f t="shared" si="1"/>
        <v>1b</v>
      </c>
      <c r="AG9" s="40" t="str">
        <f t="shared" si="2"/>
        <v>0</v>
      </c>
      <c r="AH9" s="40" t="str">
        <f t="shared" si="5"/>
        <v>0</v>
      </c>
      <c r="AI9" s="45" t="str">
        <f t="shared" si="6"/>
        <v>I</v>
      </c>
      <c r="AJ9" s="39" t="s">
        <v>698</v>
      </c>
      <c r="AK9" s="46" t="s">
        <v>888</v>
      </c>
      <c r="AL9" s="46" t="s">
        <v>889</v>
      </c>
      <c r="AM9" s="46" t="s">
        <v>892</v>
      </c>
      <c r="AN9" s="40" t="s">
        <v>73</v>
      </c>
      <c r="AO9" s="30">
        <f t="shared" ca="1" si="7"/>
        <v>1</v>
      </c>
      <c r="AP9" s="14">
        <f t="shared" si="8"/>
        <v>1</v>
      </c>
      <c r="AQ9" s="14">
        <f t="shared" si="9"/>
        <v>1</v>
      </c>
      <c r="AR9" s="14">
        <f t="shared" si="10"/>
        <v>1</v>
      </c>
      <c r="AS9" s="15">
        <f t="shared" si="3"/>
        <v>1</v>
      </c>
      <c r="AT9" s="1"/>
    </row>
    <row r="10" spans="1:46">
      <c r="A10" t="str">
        <f>'Model output'!A9</f>
        <v>TCGA-BJ-A18Z</v>
      </c>
      <c r="B10" s="52">
        <v>58</v>
      </c>
      <c r="C10" s="1" t="str">
        <f>IF(OR(ISNUMBER(SEARCH("0",'Model output'!D9)), ISNUMBER(SEARCH("1",'Model output'!D9)), ISNUMBER(SEARCH("1a",'Model output'!D9)), ISNUMBER(SEARCH("1b",'Model output'!D9)), ISNUMBER(SEARCH("2",'Model output'!D9)), ISNUMBER(SEARCH("3",'Model output'!D9)), ISNUMBER(SEARCH("4a",'Model output'!D9)), ISNUMBER(SEARCH("4b",'Model output'!D9))), IF(ISNUMBER(SEARCH("pT",'Model output'!D9)),IF(OR(ISNUMBER(SEARCH("a",'Model output'!D9)),ISNUMBER(SEARCH("b",'Model output'!D9))),MID(SUBSTITUTE('Model output'!D9," ",""),SEARCH("pT",'Model output'!D9)+2,2),MID(SUBSTITUTE('Model output'!D9," ",""),SEARCH("pT",'Model output'!D9)+2,1)),IF(ISNUMBER(SEARCH("T",'Model output'!D9)),IF(OR(ISNUMBER(SEARCH("a",'Model output'!D9)),ISNUMBER(SEARCH("b",'Model output'!D9))),MID(SUBSTITUTE('Model output'!D9," ",""),SEARCH("T",'Model output'!D9)+1,2),MID(SUBSTITUTE('Model output'!D9," ",""),SEARCH("T",'Model output'!D9)+1,1)),SUBSTITUTE('Model output'!D9," ",""))),"")</f>
        <v>3</v>
      </c>
      <c r="D10" s="1" t="str">
        <f>IF(ISNUMBER(SEARCH("lymph node",'Model output'!E9)),"1", IF(AND('Model output'!E9&lt;&gt;"",ISNUMBER('Model output'!E9),'Model output'!E9&gt;0),"1",IF(OR(ISNUMBER(SEARCH("0",'Model output'!E9)), ISNUMBER(SEARCH("1",'Model output'!E9)), ISNUMBER(SEARCH("1a",'Model output'!E9)), ISNUMBER(SEARCH("1b",'Model output'!E9)), ISNUMBER(SEARCH("X",'Model output'!E9))), IF(ISNUMBER(SEARCH("pN",'Model output'!E9)),IF(OR(ISNUMBER(SEARCH("a",'Model output'!E9)),ISNUMBER(SEARCH("b",'Model output'!E9))),MID(SUBSTITUTE('Model output'!E9," ",""),SEARCH("pN",'Model output'!E9)+2,2),MID(SUBSTITUTE('Model output'!E9," ",""),SEARCH("pN",'Model output'!E9)+2,1)),IF(ISNUMBER(SEARCH("N",'Model output'!E9)),IF(OR(ISNUMBER(SEARCH("a",'Model output'!E9)),ISNUMBER(SEARCH("b",'Model output'!E9))),MID(SUBSTITUTE('Model output'!E9," ",""),SEARCH("N",'Model output'!E9)+1,2),MID(SUBSTITUTE('Model output'!E9," ",""),SEARCH("N",'Model output'!E9)+1,1)),SUBSTITUTE('Model output'!E9," ",""))),"")))</f>
        <v>1b</v>
      </c>
      <c r="E10" s="1" t="str">
        <f>IF(OR(ISNUMBER(SEARCH("Not applicable",'Model output'!F9)), ISNUMBER(SEARCH("N/A",'Model output'!F9))),"0",IF(OR(ISNUMBER(SEARCH("0",'Model output'!F9)), ISNUMBER(SEARCH("1",'Model output'!F9)), ISNUMBER(SEARCH("X",'Model output'!F9))), IF(ISNUMBER(SEARCH("pM",'Model output'!F9)),MID(SUBSTITUTE('Model output'!F9," ",""),SEARCH("pM",'Model output'!F9)+2,1),IF(ISNUMBER(SEARCH("M",'Model output'!F9)),MID(SUBSTITUTE('Model output'!F9," ",""),SEARCH("M",'Model output'!F9)+1,1),SUBSTITUTE('Model output'!F9," ",""))),""))</f>
        <v/>
      </c>
      <c r="F10" t="str">
        <f t="shared" si="0"/>
        <v>positive</v>
      </c>
      <c r="G10" t="str">
        <f>IF(OR('Model output'!G9="",AND(ISNUMBER('Model output'!J9),'Model output'!J9&lt;1)),"",IF(OR(ISNUMBER(SEARCH("lateral",'Model output'!G9)),ISNUMBER(SEARCH("cervical",'Model output'!G9)),ISNUMBER(SEARCH("jugular",'Model output'!G9)),ISNUMBER(SEARCH("left neck",'Model output'!G9)),ISNUMBER(SEARCH("left anterior neck",'Model output'!G9)),ISNUMBER(SEARCH("left posterior neck",'Model output'!G9)),ISNUMBER(SEARCH("right neck",'Model output'!G9)),ISNUMBER(SEARCH("right anterior neck",'Model output'!G9)),ISNUMBER(SEARCH("right posterior neck",'Model output'!G9)),AND(ISNUMBER(SEARCH("level",'Model output'!G9)),OR(,ISNUMBER(SEARCH("II",'Model output'!G9)),ISNUMBER(SEARCH("two",'Model output'!G9)),ISNUMBER(SEARCH("2",'Model output'!G9)),ISNUMBER(SEARCH("III",'Model output'!G9)),ISNUMBER(SEARCH("three",'Model output'!G9)),ISNUMBER(SEARCH("3",'Model output'!G9)),ISNUMBER(SEARCH("IV",'Model output'!G9)),ISNUMBER(SEARCH("four",'Model output'!G9)),ISNUMBER(SEARCH("4",'Model output'!G9)),AND(ISNUMBER(SEARCH("V ",'Model output'!G9)),NOT(ISNUMBER(SEARCH("VI",'Model output'!G9)))),ISNUMBER(SEARCH("five",'Model output'!G9)),ISNUMBER(SEARCH("5",'Model output'!G9))))), "lateral", "central"))</f>
        <v>lateral</v>
      </c>
      <c r="H10" t="str">
        <f>IF('Model output'!H9="","negative", IF('Model output'!H9=" ", "negative", IF(ISNUMBER(SEARCH("lymph node",'Model output'!H9)),"negative","positive")))</f>
        <v>negative</v>
      </c>
      <c r="I10">
        <f>IF('Model output'!I9="","",IF(ISNUMBER('Model output'!I9),'Model output'!I9,1))</f>
        <v>37</v>
      </c>
      <c r="J10">
        <f>IF('Model output'!J9="","",IF(AND(ISNUMBER('Model output'!J9),'Model output'!J9&lt;=I10),'Model output'!J9,IF(ISNUMBER(SEARCH("0/",'Model output'!J9)),0,1)))</f>
        <v>3</v>
      </c>
      <c r="K10" t="str" cm="1">
        <f t="array" ref="K10">IF(COUNT(FIND({0,1,2,3,4,5,6,7,8,9},'Model output'!K9))&gt;0,'Model output'!K9,"")</f>
        <v>3.2 cm</v>
      </c>
      <c r="L10" s="8" t="str">
        <f t="shared" si="4"/>
        <v>3.2cm</v>
      </c>
      <c r="M10" cm="1">
        <f t="array" ref="M10">IF(L10="","",IF(ISNUMBER(SEARCH("cm",L10)),MAX(VALUE(SUBSTITUTE(_xlfn.FILTERXML("&lt;t&gt;&lt;s&gt;"&amp;SUBSTITUTE(L10,",","&lt;/s&gt;&lt;s&gt;")&amp;"&lt;/s&gt;&lt;/t&gt;","//s"),"cm",""))),MAX(VALUE(SUBSTITUTE(_xlfn.FILTERXML("&lt;t&gt;&lt;s&gt;"&amp;SUBSTITUTE(L10,",","&lt;/s&gt;&lt;s&gt;")&amp;"&lt;/s&gt;&lt;/t&gt;","//s"),"mm","")))/10))</f>
        <v>3.2</v>
      </c>
      <c r="N10" t="str">
        <f>IF('Model output'!L9="","",'Model output'!L9)</f>
        <v>papillary</v>
      </c>
      <c r="O10" t="str">
        <f>IF('Model output'!M9="","",'Model output'!M9)</f>
        <v>conventional, with tall cell features</v>
      </c>
      <c r="P10" t="str">
        <f>IF('Model output'!N9="","",'Model output'!N9)</f>
        <v>3.6 cm</v>
      </c>
      <c r="Q10" t="str">
        <f t="shared" si="11"/>
        <v>3.6cm</v>
      </c>
      <c r="R10" cm="1">
        <f t="array" ref="R10">IF(Q10="","",IF(ISNUMBER(SEARCH("cm",Q10)),MAX(VALUE(SUBSTITUTE(_xlfn.FILTERXML("&lt;t&gt;&lt;s&gt;"&amp;SUBSTITUTE(Q10,",","&lt;/s&gt;&lt;s&gt;")&amp;"&lt;/s&gt;&lt;/t&gt;","//s"),"cm",""))),IF(ISNUMBER(SEARCH("mm",Q10)), MAX(VALUE(SUBSTITUTE(_xlfn.FILTERXML("&lt;t&gt;&lt;s&gt;"&amp;SUBSTITUTE(Q10,",","&lt;/s&gt;&lt;s&gt;")&amp;"&lt;/s&gt;&lt;/t&gt;","//s"),"mm","")))/10, MAX(VALUE(_xlfn.FILTERXML("&lt;t&gt;&lt;s&gt;"&amp;SUBSTITUTE(Q10,",","&lt;/s&gt;&lt;s&gt;")&amp;"&lt;/s&gt;&lt;/t&gt;","//s"))))))</f>
        <v>3.6</v>
      </c>
      <c r="S10" t="str">
        <f>IF(OR('Model output'!P9="",ISNUMBER(SEARCH("Not identified", 'Model output'!P9)),ISNUMBER(SEARCH("Absent",'Model output'!P9)),AND(ISNUMBER(SEARCH("No",'Model output'!P9)),NOT(ISNUMBER(SEARCH("diagnostic",'Model output'!P9)))),ISNUMBER(SEARCH("Negative",'Model output'!P9))),"negative","positive")</f>
        <v>positive</v>
      </c>
      <c r="T10">
        <f>IF('Model output'!O9="","",'Model output'!O9)</f>
        <v>3</v>
      </c>
      <c r="U10" t="str">
        <f>IF('Model output'!Q9&lt;&gt;"",'Model output'!Q9,IF('Classification result'!S10="positive",IF(ISNUMBER(SEARCH("single",'Model output'!P9)),1,IF(OR(ISNUMBER(SEARCH("&lt;4",'Model output'!P9)),ISNUMBER(SEARCH("&lt; 4",'Model output'!P9)),ISNUMBER(SEARCH("less than 4",'Model output'!P9))),"&lt;4",IF(OR(ISNUMBER(SEARCH("&gt;4",'Model output'!P9)),ISNUMBER(SEARCH("&gt; 4",'Model output'!P9)),ISNUMBER(SEARCH("4 or more",'Model output'!P9))),"&gt;4",""))),""))</f>
        <v/>
      </c>
      <c r="V10" t="str">
        <f>IF(S10="negative","",IF(OR(ISNUMBER(SEARCH("Focal",'Model output'!P9)),'Classification result'!U10&lt;4,ISNUMBER(SEARCH("Focal",'Classification result'!U10)),ISNUMBER(SEARCH("&lt;4",'Classification result'!U10)),ISNUMBER(SEARCH("&lt; 4",'Classification result'!U10))),"minimal", IF(OR(ISNUMBER(SEARCH("Extensive",'Model output'!P9)),ISNUMBER(SEARCH("Extensive",'Classification result'!U10)),ISNUMBER(SEARCH("&gt;4",'Classification result'!U10)),ISNUMBER(SEARCH("&gt; 4",'Classification result'!U10)),ISNUMBER(SEARCH("4 or more",'Classification result'!U10))),"extensive","")))</f>
        <v/>
      </c>
      <c r="W10" t="str">
        <f>IF(OR('Model output'!R9="",ISNUMBER(SEARCH("Not identified", 'Model output'!R9)),ISNUMBER(SEARCH("Absent",'Model output'!R9)),ISNUMBER(SEARCH("No",'Model output'!R9)),ISNUMBER(SEARCH("Negative",'Model output'!R9)),ISNUMBER(SEARCH("None seen",'Model output'!R9)),ISNUMBER(SEARCH("Free",'Model output'!R9)),ISNUMBER(SEARCH("Cannot be assessed",'Model output'!R9))),"negative","positive")</f>
        <v>negative</v>
      </c>
      <c r="X10" s="19" t="str">
        <f>IF('Model output'!S9="","",'Model output'!S9)</f>
        <v>Present</v>
      </c>
      <c r="Y10" t="str">
        <f>IF(OR('Model output'!S9="",ISNUMBER(SEARCH("Absent",'Model output'!S9)),ISNUMBER(SEARCH("Not identified",'Model output'!S9)),AND(ISNUMBER(SEARCH("No",'Model output'!S9)),NOT(ISNUMBER(SEARCH("carcinoma",'Model output'!S9)))),ISNUMBER(SEARCH("no extension",'Model output'!S9)),ISNUMBER(SEARCH("negative",'Model output'!S9))),"negative",IF(Z10="positive","gETE", "positive"))</f>
        <v>positive</v>
      </c>
      <c r="Z10" t="str">
        <f>IF(OR('Model output'!S9="",ISNUMBER(SEARCH("Absent",'Model output'!S9)),ISNUMBER(SEARCH("Not identified",'Model output'!S9)),ISNUMBER(SEARCH("No",'Model output'!S9)),ISNUMBER(SEARCH("Minimal",'Model output'!S9)),ISNUMBER(SEARCH("negative",'Model output'!S9))),"negative",IF(OR(ISNUMBER(SEARCH("extensive",X10)),ISNUMBER(SEARCH("skeletal muscle",X10)),ISNUMBER(SEARCH("larynx",X10)),ISNUMBER(SEARCH("trachea",X10)),ISNUMBER(SEARCH("esophagus",X10)),ISNUMBER(SEARCH("recurrent laryngeal nerve",X10))),"positive","negative"))</f>
        <v>negative</v>
      </c>
      <c r="AA10" t="str">
        <f>IF('Model output'!T9="","",IF('Model output'!T9="Not mentioned", "No", "Yes"))</f>
        <v>Yes</v>
      </c>
      <c r="AB10" t="str">
        <f>IF(AA10&lt;&gt;"Yes","",IF(OR('Model output'!U9="",ISNUMBER(SEARCH("Not identified",'Model output'!U9))),"",'Model output'!U9))</f>
        <v>BRAF p.V600E mutation</v>
      </c>
      <c r="AC10" s="9" t="str">
        <f>IF(OR('Model output'!V9="", AND(ISERROR(SEARCH("Positive",'Model output'!V9)), ISNUMBER(SEARCH("Negative",'Model output'!V9))), ISNUMBER(SEARCH("Uninvolved",'Model output'!V9)), ISNUMBER(SEARCH("Free",'Model output'!V9)), ISNUMBER(SEARCH("1 mm",'Model output'!V9)), ISNUMBER(SEARCH("1.0 mm",'Model output'!V9)), ISNUMBER(SEARCH("0.01 cm",'Model output'!V9)), ISNUMBER(SEARCH("0.1 CM",'Model output'!V9)), ISNUMBER(SEARCH("less than 0.2 mm",'Model output'!V9)), ISNUMBER(SEARCH("less than 0.5 mm",'Model output'!V9)), ISNUMBER(SEARCH("very close",'Model output'!V9)), ISNUMBER(SEARCH("not involved",'Model output'!V9)), ISNUMBER(SEARCH("no involvement",'Model output'!V9)), ISNUMBER(SEARCH("abut",'Model output'!V9)), AND(ISNUMBER(SEARCH("No",'Model output'!V9)),NOT(ISNUMBER(SEARCH("noted",'Model output'!V9))),NOT(ISNUMBER(SEARCH("carcinoma",'Model output'!V9))))), "negative", "positive")</f>
        <v>positive</v>
      </c>
      <c r="AE10" s="39" t="str" cm="1">
        <f t="array" ref="AE10">IF(OR(AC10="positive",Z10="positive",AND(OR(ISNUMBER(SEARCH("Follicular carcinoma",N10)),ISNUMBER(SEARCH("Follicular thyroid carcinoma",N10))),V10="extensive"),AND(AND(ISNUMBER(J10),J10&gt;0),AND(ISNUMBER(M10),M10&gt;3)),OR(H10="positive",AH10=1)),"high",IF(OR(ISNUMBER(SEARCH("lateral",G10,1)),ISNUMBER(SEARCH("positive",Y10,1)),ISNUMBER(SEARCH("tall",O10,1)),ISNUMBER(SEARCH("hobnail",O10,1)),ISNUMBER(SEARCH("cribriform",O10,1)),ISNUMBER(SEARCH("diffuse",O10,1)),ISNUMBER(SEARCH("columnar",O10,1)),ISNUMBER(SEARCH("solid",O10,1)),ISNUMBER(SEARCH("tall",N10,1)),ISNUMBER(SEARCH("hobnail",N10,1)),ISNUMBER(SEARCH("cribriform",N10,1)),ISNUMBER(SEARCH("diffuse",N10,1)),ISNUMBER(SEARCH("columnar",N10,1)),ISNUMBER(SEARCH("solid",N10,1)),AND(ISNUMBER(SEARCH("papillary",N10,1)),S10="positive"),AND(ISNUMBER(J10),J10&gt;=5,M10=""),AND(AND(ISNUMBER(J10),J10&gt;=5),AND(ISNUMBER(M10),M10&gt;=1)),AND(ISNUMBER(SERACH("papillary",N10)),OR(Y10="positive",Z10="positive"), ISNUMBER(SEARCH("BRAF",AB10)))),"intermediate","low"))</f>
        <v>high</v>
      </c>
      <c r="AF10" s="40" t="str">
        <f t="shared" si="1"/>
        <v>2</v>
      </c>
      <c r="AG10" s="40" t="str">
        <f t="shared" si="2"/>
        <v>1b</v>
      </c>
      <c r="AH10" s="40" t="str">
        <f t="shared" si="5"/>
        <v>0</v>
      </c>
      <c r="AI10" s="45" t="str">
        <f t="shared" si="6"/>
        <v>II</v>
      </c>
      <c r="AJ10" s="39" t="s">
        <v>697</v>
      </c>
      <c r="AK10" s="46" t="s">
        <v>891</v>
      </c>
      <c r="AL10" s="46" t="s">
        <v>888</v>
      </c>
      <c r="AM10" s="46" t="s">
        <v>892</v>
      </c>
      <c r="AN10" s="40" t="s">
        <v>890</v>
      </c>
      <c r="AO10" s="30">
        <f t="shared" si="7"/>
        <v>1</v>
      </c>
      <c r="AP10" s="14">
        <f t="shared" si="8"/>
        <v>1</v>
      </c>
      <c r="AQ10" s="14">
        <f t="shared" si="9"/>
        <v>1</v>
      </c>
      <c r="AR10" s="14">
        <f t="shared" si="10"/>
        <v>1</v>
      </c>
      <c r="AS10" s="15">
        <f t="shared" si="3"/>
        <v>1</v>
      </c>
      <c r="AT10" s="1"/>
    </row>
    <row r="11" spans="1:46">
      <c r="A11" t="str">
        <f>'Model output'!A10</f>
        <v>TCGA-BJ-A191</v>
      </c>
      <c r="B11" s="52">
        <v>49</v>
      </c>
      <c r="C11" s="1" t="str">
        <f>IF(OR(ISNUMBER(SEARCH("0",'Model output'!D10)), ISNUMBER(SEARCH("1",'Model output'!D10)), ISNUMBER(SEARCH("1a",'Model output'!D10)), ISNUMBER(SEARCH("1b",'Model output'!D10)), ISNUMBER(SEARCH("2",'Model output'!D10)), ISNUMBER(SEARCH("3",'Model output'!D10)), ISNUMBER(SEARCH("4a",'Model output'!D10)), ISNUMBER(SEARCH("4b",'Model output'!D10))), IF(ISNUMBER(SEARCH("pT",'Model output'!D10)),IF(OR(ISNUMBER(SEARCH("a",'Model output'!D10)),ISNUMBER(SEARCH("b",'Model output'!D10))),MID(SUBSTITUTE('Model output'!D10," ",""),SEARCH("pT",'Model output'!D10)+2,2),MID(SUBSTITUTE('Model output'!D10," ",""),SEARCH("pT",'Model output'!D10)+2,1)),IF(ISNUMBER(SEARCH("T",'Model output'!D10)),IF(OR(ISNUMBER(SEARCH("a",'Model output'!D10)),ISNUMBER(SEARCH("b",'Model output'!D10))),MID(SUBSTITUTE('Model output'!D10," ",""),SEARCH("T",'Model output'!D10)+1,2),MID(SUBSTITUTE('Model output'!D10," ",""),SEARCH("T",'Model output'!D10)+1,1)),SUBSTITUTE('Model output'!D10," ",""))),"")</f>
        <v>1b</v>
      </c>
      <c r="D11" s="1" t="str">
        <f>IF(ISNUMBER(SEARCH("lymph node",'Model output'!E10)),"1", IF(AND('Model output'!E10&lt;&gt;"",ISNUMBER('Model output'!E10),'Model output'!E10&gt;0),"1",IF(OR(ISNUMBER(SEARCH("0",'Model output'!E10)), ISNUMBER(SEARCH("1",'Model output'!E10)), ISNUMBER(SEARCH("1a",'Model output'!E10)), ISNUMBER(SEARCH("1b",'Model output'!E10)), ISNUMBER(SEARCH("X",'Model output'!E10))), IF(ISNUMBER(SEARCH("pN",'Model output'!E10)),IF(OR(ISNUMBER(SEARCH("a",'Model output'!E10)),ISNUMBER(SEARCH("b",'Model output'!E10))),MID(SUBSTITUTE('Model output'!E10," ",""),SEARCH("pN",'Model output'!E10)+2,2),MID(SUBSTITUTE('Model output'!E10," ",""),SEARCH("pN",'Model output'!E10)+2,1)),IF(ISNUMBER(SEARCH("N",'Model output'!E10)),IF(OR(ISNUMBER(SEARCH("a",'Model output'!E10)),ISNUMBER(SEARCH("b",'Model output'!E10))),MID(SUBSTITUTE('Model output'!E10," ",""),SEARCH("N",'Model output'!E10)+1,2),MID(SUBSTITUTE('Model output'!E10," ",""),SEARCH("N",'Model output'!E10)+1,1)),SUBSTITUTE('Model output'!E10," ",""))),"")))</f>
        <v>0</v>
      </c>
      <c r="E11" s="1" t="str">
        <f>IF(OR(ISNUMBER(SEARCH("Not applicable",'Model output'!F10)), ISNUMBER(SEARCH("N/A",'Model output'!F10))),"0",IF(OR(ISNUMBER(SEARCH("0",'Model output'!F10)), ISNUMBER(SEARCH("1",'Model output'!F10)), ISNUMBER(SEARCH("X",'Model output'!F10))), IF(ISNUMBER(SEARCH("pM",'Model output'!F10)),MID(SUBSTITUTE('Model output'!F10," ",""),SEARCH("pM",'Model output'!F10)+2,1),IF(ISNUMBER(SEARCH("M",'Model output'!F10)),MID(SUBSTITUTE('Model output'!F10," ",""),SEARCH("M",'Model output'!F10)+1,1),SUBSTITUTE('Model output'!F10," ",""))),""))</f>
        <v>0</v>
      </c>
      <c r="F11" t="str">
        <f t="shared" si="0"/>
        <v>negative</v>
      </c>
      <c r="G11" t="str">
        <f>IF(OR('Model output'!G10="",AND(ISNUMBER('Model output'!J10),'Model output'!J10&lt;1)),"",IF(OR(ISNUMBER(SEARCH("lateral",'Model output'!G10)),ISNUMBER(SEARCH("cervical",'Model output'!G10)),ISNUMBER(SEARCH("jugular",'Model output'!G10)),ISNUMBER(SEARCH("left neck",'Model output'!G10)),ISNUMBER(SEARCH("left anterior neck",'Model output'!G10)),ISNUMBER(SEARCH("left posterior neck",'Model output'!G10)),ISNUMBER(SEARCH("right neck",'Model output'!G10)),ISNUMBER(SEARCH("right anterior neck",'Model output'!G10)),ISNUMBER(SEARCH("right posterior neck",'Model output'!G10)),AND(ISNUMBER(SEARCH("level",'Model output'!G10)),OR(,ISNUMBER(SEARCH("II",'Model output'!G10)),ISNUMBER(SEARCH("two",'Model output'!G10)),ISNUMBER(SEARCH("2",'Model output'!G10)),ISNUMBER(SEARCH("III",'Model output'!G10)),ISNUMBER(SEARCH("three",'Model output'!G10)),ISNUMBER(SEARCH("3",'Model output'!G10)),ISNUMBER(SEARCH("IV",'Model output'!G10)),ISNUMBER(SEARCH("four",'Model output'!G10)),ISNUMBER(SEARCH("4",'Model output'!G10)),AND(ISNUMBER(SEARCH("V ",'Model output'!G10)),NOT(ISNUMBER(SEARCH("VI",'Model output'!G10)))),ISNUMBER(SEARCH("five",'Model output'!G10)),ISNUMBER(SEARCH("5",'Model output'!G10))))), "lateral", "central"))</f>
        <v/>
      </c>
      <c r="H11" t="str">
        <f>IF('Model output'!H10="","negative", IF('Model output'!H10=" ", "negative", IF(ISNUMBER(SEARCH("lymph node",'Model output'!H10)),"negative","positive")))</f>
        <v>negative</v>
      </c>
      <c r="I11">
        <f>IF('Model output'!I10="","",IF(ISNUMBER('Model output'!I10),'Model output'!I10,1))</f>
        <v>3</v>
      </c>
      <c r="J11">
        <f>IF('Model output'!J10="","",IF(AND(ISNUMBER('Model output'!J10),'Model output'!J10&lt;=I11),'Model output'!J10,IF(ISNUMBER(SEARCH("0/",'Model output'!J10)),0,1)))</f>
        <v>0</v>
      </c>
      <c r="K11" t="str" cm="1">
        <f t="array" ref="K11">IF(COUNT(FIND({0,1,2,3,4,5,6,7,8,9},'Model output'!K10))&gt;0,'Model output'!K10,"")</f>
        <v/>
      </c>
      <c r="L11" s="8" t="str">
        <f t="shared" si="4"/>
        <v/>
      </c>
      <c r="M11" t="str" cm="1">
        <f t="array" ref="M11">IF(L11="","",IF(ISNUMBER(SEARCH("cm",L11)),MAX(VALUE(SUBSTITUTE(_xlfn.FILTERXML("&lt;t&gt;&lt;s&gt;"&amp;SUBSTITUTE(L11,",","&lt;/s&gt;&lt;s&gt;")&amp;"&lt;/s&gt;&lt;/t&gt;","//s"),"cm",""))),MAX(VALUE(SUBSTITUTE(_xlfn.FILTERXML("&lt;t&gt;&lt;s&gt;"&amp;SUBSTITUTE(L11,",","&lt;/s&gt;&lt;s&gt;")&amp;"&lt;/s&gt;&lt;/t&gt;","//s"),"mm","")))/10))</f>
        <v/>
      </c>
      <c r="N11" t="str">
        <f>IF('Model output'!L10="","",'Model output'!L10)</f>
        <v>papillary</v>
      </c>
      <c r="O11" t="str">
        <f>IF('Model output'!M10="","",'Model output'!M10)</f>
        <v>columnar cell</v>
      </c>
      <c r="P11" t="str">
        <f>IF('Model output'!N10="","",'Model output'!N10)</f>
        <v>2 cm</v>
      </c>
      <c r="Q11" t="str">
        <f t="shared" si="11"/>
        <v>2cm</v>
      </c>
      <c r="R11" cm="1">
        <f t="array" ref="R11">IF(Q11="","",IF(ISNUMBER(SEARCH("cm",Q11)),MAX(VALUE(SUBSTITUTE(_xlfn.FILTERXML("&lt;t&gt;&lt;s&gt;"&amp;SUBSTITUTE(Q11,",","&lt;/s&gt;&lt;s&gt;")&amp;"&lt;/s&gt;&lt;/t&gt;","//s"),"cm",""))),IF(ISNUMBER(SEARCH("mm",Q11)), MAX(VALUE(SUBSTITUTE(_xlfn.FILTERXML("&lt;t&gt;&lt;s&gt;"&amp;SUBSTITUTE(Q11,",","&lt;/s&gt;&lt;s&gt;")&amp;"&lt;/s&gt;&lt;/t&gt;","//s"),"mm","")))/10, MAX(VALUE(_xlfn.FILTERXML("&lt;t&gt;&lt;s&gt;"&amp;SUBSTITUTE(Q11,",","&lt;/s&gt;&lt;s&gt;")&amp;"&lt;/s&gt;&lt;/t&gt;","//s"))))))</f>
        <v>2</v>
      </c>
      <c r="S11" t="str">
        <f>IF(OR('Model output'!P10="",ISNUMBER(SEARCH("Not identified", 'Model output'!P10)),ISNUMBER(SEARCH("Absent",'Model output'!P10)),AND(ISNUMBER(SEARCH("No",'Model output'!P10)),NOT(ISNUMBER(SEARCH("diagnostic",'Model output'!P10)))),ISNUMBER(SEARCH("Negative",'Model output'!P10))),"negative","positive")</f>
        <v>positive</v>
      </c>
      <c r="T11">
        <f>IF('Model output'!O10="","",'Model output'!O10)</f>
        <v>1</v>
      </c>
      <c r="U11" t="str">
        <f>IF('Model output'!Q10&lt;&gt;"",'Model output'!Q10,IF('Classification result'!S11="positive",IF(ISNUMBER(SEARCH("single",'Model output'!P10)),1,IF(OR(ISNUMBER(SEARCH("&lt;4",'Model output'!P10)),ISNUMBER(SEARCH("&lt; 4",'Model output'!P10)),ISNUMBER(SEARCH("less than 4",'Model output'!P10))),"&lt;4",IF(OR(ISNUMBER(SEARCH("&gt;4",'Model output'!P10)),ISNUMBER(SEARCH("&gt; 4",'Model output'!P10)),ISNUMBER(SEARCH("4 or more",'Model output'!P10))),"&gt;4",""))),""))</f>
        <v/>
      </c>
      <c r="V11" t="str">
        <f>IF(S11="negative","",IF(OR(ISNUMBER(SEARCH("Focal",'Model output'!P10)),'Classification result'!U11&lt;4,ISNUMBER(SEARCH("Focal",'Classification result'!U11)),ISNUMBER(SEARCH("&lt;4",'Classification result'!U11)),ISNUMBER(SEARCH("&lt; 4",'Classification result'!U11))),"minimal", IF(OR(ISNUMBER(SEARCH("Extensive",'Model output'!P10)),ISNUMBER(SEARCH("Extensive",'Classification result'!U11)),ISNUMBER(SEARCH("&gt;4",'Classification result'!U11)),ISNUMBER(SEARCH("&gt; 4",'Classification result'!U11)),ISNUMBER(SEARCH("4 or more",'Classification result'!U11))),"extensive","")))</f>
        <v/>
      </c>
      <c r="W11" t="str">
        <f>IF(OR('Model output'!R10="",ISNUMBER(SEARCH("Not identified", 'Model output'!R10)),ISNUMBER(SEARCH("Absent",'Model output'!R10)),ISNUMBER(SEARCH("No",'Model output'!R10)),ISNUMBER(SEARCH("Negative",'Model output'!R10)),ISNUMBER(SEARCH("None seen",'Model output'!R10)),ISNUMBER(SEARCH("Free",'Model output'!R10)),ISNUMBER(SEARCH("Cannot be assessed",'Model output'!R10))),"negative","positive")</f>
        <v>positive</v>
      </c>
      <c r="X11" s="19" t="str">
        <f>IF('Model output'!S10="","",'Model output'!S10)</f>
        <v/>
      </c>
      <c r="Y11" t="str">
        <f>IF(OR('Model output'!S10="",ISNUMBER(SEARCH("Absent",'Model output'!S10)),ISNUMBER(SEARCH("Not identified",'Model output'!S10)),AND(ISNUMBER(SEARCH("No",'Model output'!S10)),NOT(ISNUMBER(SEARCH("carcinoma",'Model output'!S10)))),ISNUMBER(SEARCH("no extension",'Model output'!S10)),ISNUMBER(SEARCH("negative",'Model output'!S10))),"negative",IF(Z11="positive","gETE", "positive"))</f>
        <v>negative</v>
      </c>
      <c r="Z11" t="str">
        <f>IF(OR('Model output'!S10="",ISNUMBER(SEARCH("Absent",'Model output'!S10)),ISNUMBER(SEARCH("Not identified",'Model output'!S10)),ISNUMBER(SEARCH("No",'Model output'!S10)),ISNUMBER(SEARCH("Minimal",'Model output'!S10)),ISNUMBER(SEARCH("negative",'Model output'!S10))),"negative",IF(OR(ISNUMBER(SEARCH("extensive",X11)),ISNUMBER(SEARCH("skeletal muscle",X11)),ISNUMBER(SEARCH("larynx",X11)),ISNUMBER(SEARCH("trachea",X11)),ISNUMBER(SEARCH("esophagus",X11)),ISNUMBER(SEARCH("recurrent laryngeal nerve",X11))),"positive","negative"))</f>
        <v>negative</v>
      </c>
      <c r="AA11" t="str">
        <f>IF('Model output'!T10="","",IF('Model output'!T10="Not mentioned", "No", "Yes"))</f>
        <v/>
      </c>
      <c r="AB11" t="str">
        <f>IF(AA11&lt;&gt;"Yes","",IF(OR('Model output'!U10="",ISNUMBER(SEARCH("Not identified",'Model output'!U10))),"",'Model output'!U10))</f>
        <v/>
      </c>
      <c r="AC11" s="9" t="str">
        <f>IF(OR('Model output'!V10="", AND(ISERROR(SEARCH("Positive",'Model output'!V10)), ISNUMBER(SEARCH("Negative",'Model output'!V10))), ISNUMBER(SEARCH("Uninvolved",'Model output'!V10)), ISNUMBER(SEARCH("Free",'Model output'!V10)), ISNUMBER(SEARCH("1 mm",'Model output'!V10)), ISNUMBER(SEARCH("1.0 mm",'Model output'!V10)), ISNUMBER(SEARCH("0.01 cm",'Model output'!V10)), ISNUMBER(SEARCH("0.1 CM",'Model output'!V10)), ISNUMBER(SEARCH("less than 0.2 mm",'Model output'!V10)), ISNUMBER(SEARCH("less than 0.5 mm",'Model output'!V10)), ISNUMBER(SEARCH("very close",'Model output'!V10)), ISNUMBER(SEARCH("not involved",'Model output'!V10)), ISNUMBER(SEARCH("no involvement",'Model output'!V10)), ISNUMBER(SEARCH("abut",'Model output'!V10)), AND(ISNUMBER(SEARCH("No",'Model output'!V10)),NOT(ISNUMBER(SEARCH("noted",'Model output'!V10))),NOT(ISNUMBER(SEARCH("carcinoma",'Model output'!V10))))), "negative", "positive")</f>
        <v>negative</v>
      </c>
      <c r="AE11" s="39" t="str" cm="1">
        <f t="array" aca="1" ref="AE11" ca="1">IF(OR(AC11="positive",Z11="positive",AND(OR(ISNUMBER(SEARCH("Follicular carcinoma",N11)),ISNUMBER(SEARCH("Follicular thyroid carcinoma",N11))),V11="extensive"),AND(AND(ISNUMBER(J11),J11&gt;0),AND(ISNUMBER(M11),M11&gt;3)),OR(H11="positive",AH11=1)),"high",IF(OR(ISNUMBER(SEARCH("lateral",G11,1)),ISNUMBER(SEARCH("positive",Y11,1)),ISNUMBER(SEARCH("tall",O11,1)),ISNUMBER(SEARCH("hobnail",O11,1)),ISNUMBER(SEARCH("cribriform",O11,1)),ISNUMBER(SEARCH("diffuse",O11,1)),ISNUMBER(SEARCH("columnar",O11,1)),ISNUMBER(SEARCH("solid",O11,1)),ISNUMBER(SEARCH("tall",N11,1)),ISNUMBER(SEARCH("hobnail",N11,1)),ISNUMBER(SEARCH("cribriform",N11,1)),ISNUMBER(SEARCH("diffuse",N11,1)),ISNUMBER(SEARCH("columnar",N11,1)),ISNUMBER(SEARCH("solid",N11,1)),AND(ISNUMBER(SEARCH("papillary",N11,1)),S11="positive"),AND(ISNUMBER(J11),J11&gt;=5,M11=""),AND(AND(ISNUMBER(J11),J11&gt;=5),AND(ISNUMBER(M11),M11&gt;=1)),AND(ISNUMBER(SERACH("papillary",N11)),OR(Y11="positive",Z11="positive"), ISNUMBER(SEARCH("BRAF",AB11)))),"intermediate","low"))</f>
        <v>intermediate</v>
      </c>
      <c r="AF11" s="40" t="str">
        <f t="shared" si="1"/>
        <v>1b</v>
      </c>
      <c r="AG11" s="40" t="str">
        <f t="shared" si="2"/>
        <v>0</v>
      </c>
      <c r="AH11" s="40" t="str">
        <f t="shared" si="5"/>
        <v>0</v>
      </c>
      <c r="AI11" s="45" t="str">
        <f t="shared" si="6"/>
        <v>I</v>
      </c>
      <c r="AJ11" s="39" t="s">
        <v>699</v>
      </c>
      <c r="AK11" s="46" t="s">
        <v>888</v>
      </c>
      <c r="AL11" s="46" t="s">
        <v>889</v>
      </c>
      <c r="AM11" s="46" t="s">
        <v>892</v>
      </c>
      <c r="AN11" s="40" t="s">
        <v>73</v>
      </c>
      <c r="AO11" s="30">
        <f t="shared" ca="1" si="7"/>
        <v>1</v>
      </c>
      <c r="AP11" s="14">
        <f t="shared" si="8"/>
        <v>1</v>
      </c>
      <c r="AQ11" s="14">
        <f t="shared" si="9"/>
        <v>1</v>
      </c>
      <c r="AR11" s="14">
        <f t="shared" si="10"/>
        <v>1</v>
      </c>
      <c r="AS11" s="15">
        <f t="shared" si="3"/>
        <v>1</v>
      </c>
      <c r="AT11" s="1"/>
    </row>
    <row r="12" spans="1:46">
      <c r="A12" t="str">
        <f>'Model output'!A11</f>
        <v>TCGA-BJ-A192</v>
      </c>
      <c r="B12" s="52">
        <v>54</v>
      </c>
      <c r="C12" s="1" t="str">
        <f>IF(OR(ISNUMBER(SEARCH("0",'Model output'!D11)), ISNUMBER(SEARCH("1",'Model output'!D11)), ISNUMBER(SEARCH("1a",'Model output'!D11)), ISNUMBER(SEARCH("1b",'Model output'!D11)), ISNUMBER(SEARCH("2",'Model output'!D11)), ISNUMBER(SEARCH("3",'Model output'!D11)), ISNUMBER(SEARCH("4a",'Model output'!D11)), ISNUMBER(SEARCH("4b",'Model output'!D11))), IF(ISNUMBER(SEARCH("pT",'Model output'!D11)),IF(OR(ISNUMBER(SEARCH("a",'Model output'!D11)),ISNUMBER(SEARCH("b",'Model output'!D11))),MID(SUBSTITUTE('Model output'!D11," ",""),SEARCH("pT",'Model output'!D11)+2,2),MID(SUBSTITUTE('Model output'!D11," ",""),SEARCH("pT",'Model output'!D11)+2,1)),IF(ISNUMBER(SEARCH("T",'Model output'!D11)),IF(OR(ISNUMBER(SEARCH("a",'Model output'!D11)),ISNUMBER(SEARCH("b",'Model output'!D11))),MID(SUBSTITUTE('Model output'!D11," ",""),SEARCH("T",'Model output'!D11)+1,2),MID(SUBSTITUTE('Model output'!D11," ",""),SEARCH("T",'Model output'!D11)+1,1)),SUBSTITUTE('Model output'!D11," ",""))),"")</f>
        <v>3</v>
      </c>
      <c r="D12" s="1" t="str">
        <f>IF(ISNUMBER(SEARCH("lymph node",'Model output'!E11)),"1", IF(AND('Model output'!E11&lt;&gt;"",ISNUMBER('Model output'!E11),'Model output'!E11&gt;0),"1",IF(OR(ISNUMBER(SEARCH("0",'Model output'!E11)), ISNUMBER(SEARCH("1",'Model output'!E11)), ISNUMBER(SEARCH("1a",'Model output'!E11)), ISNUMBER(SEARCH("1b",'Model output'!E11)), ISNUMBER(SEARCH("X",'Model output'!E11))), IF(ISNUMBER(SEARCH("pN",'Model output'!E11)),IF(OR(ISNUMBER(SEARCH("a",'Model output'!E11)),ISNUMBER(SEARCH("b",'Model output'!E11))),MID(SUBSTITUTE('Model output'!E11," ",""),SEARCH("pN",'Model output'!E11)+2,2),MID(SUBSTITUTE('Model output'!E11," ",""),SEARCH("pN",'Model output'!E11)+2,1)),IF(ISNUMBER(SEARCH("N",'Model output'!E11)),IF(OR(ISNUMBER(SEARCH("a",'Model output'!E11)),ISNUMBER(SEARCH("b",'Model output'!E11))),MID(SUBSTITUTE('Model output'!E11," ",""),SEARCH("N",'Model output'!E11)+1,2),MID(SUBSTITUTE('Model output'!E11," ",""),SEARCH("N",'Model output'!E11)+1,1)),SUBSTITUTE('Model output'!E11," ",""))),"")))</f>
        <v>X</v>
      </c>
      <c r="E12" s="1" t="str">
        <f>IF(OR(ISNUMBER(SEARCH("Not applicable",'Model output'!F11)), ISNUMBER(SEARCH("N/A",'Model output'!F11))),"0",IF(OR(ISNUMBER(SEARCH("0",'Model output'!F11)), ISNUMBER(SEARCH("1",'Model output'!F11)), ISNUMBER(SEARCH("X",'Model output'!F11))), IF(ISNUMBER(SEARCH("pM",'Model output'!F11)),MID(SUBSTITUTE('Model output'!F11," ",""),SEARCH("pM",'Model output'!F11)+2,1),IF(ISNUMBER(SEARCH("M",'Model output'!F11)),MID(SUBSTITUTE('Model output'!F11," ",""),SEARCH("M",'Model output'!F11)+1,1),SUBSTITUTE('Model output'!F11," ",""))),""))</f>
        <v>0</v>
      </c>
      <c r="F12" t="str">
        <f t="shared" si="0"/>
        <v>negative</v>
      </c>
      <c r="G12" t="str">
        <f>IF(OR('Model output'!G11="",AND(ISNUMBER('Model output'!J11),'Model output'!J11&lt;1)),"",IF(OR(ISNUMBER(SEARCH("lateral",'Model output'!G11)),ISNUMBER(SEARCH("cervical",'Model output'!G11)),ISNUMBER(SEARCH("jugular",'Model output'!G11)),ISNUMBER(SEARCH("left neck",'Model output'!G11)),ISNUMBER(SEARCH("left anterior neck",'Model output'!G11)),ISNUMBER(SEARCH("left posterior neck",'Model output'!G11)),ISNUMBER(SEARCH("right neck",'Model output'!G11)),ISNUMBER(SEARCH("right anterior neck",'Model output'!G11)),ISNUMBER(SEARCH("right posterior neck",'Model output'!G11)),AND(ISNUMBER(SEARCH("level",'Model output'!G11)),OR(,ISNUMBER(SEARCH("II",'Model output'!G11)),ISNUMBER(SEARCH("two",'Model output'!G11)),ISNUMBER(SEARCH("2",'Model output'!G11)),ISNUMBER(SEARCH("III",'Model output'!G11)),ISNUMBER(SEARCH("three",'Model output'!G11)),ISNUMBER(SEARCH("3",'Model output'!G11)),ISNUMBER(SEARCH("IV",'Model output'!G11)),ISNUMBER(SEARCH("four",'Model output'!G11)),ISNUMBER(SEARCH("4",'Model output'!G11)),AND(ISNUMBER(SEARCH("V ",'Model output'!G11)),NOT(ISNUMBER(SEARCH("VI",'Model output'!G11)))),ISNUMBER(SEARCH("five",'Model output'!G11)),ISNUMBER(SEARCH("5",'Model output'!G11))))), "lateral", "central"))</f>
        <v/>
      </c>
      <c r="H12" t="str">
        <f>IF('Model output'!H11="","negative", IF('Model output'!H11=" ", "negative", IF(ISNUMBER(SEARCH("lymph node",'Model output'!H11)),"negative","positive")))</f>
        <v>negative</v>
      </c>
      <c r="I12" t="str">
        <f>IF('Model output'!I11="","",IF(ISNUMBER('Model output'!I11),'Model output'!I11,1))</f>
        <v/>
      </c>
      <c r="J12" t="str">
        <f>IF('Model output'!J11="","",IF(AND(ISNUMBER('Model output'!J11),'Model output'!J11&lt;=I12),'Model output'!J11,IF(ISNUMBER(SEARCH("0/",'Model output'!J11)),0,1)))</f>
        <v/>
      </c>
      <c r="K12" t="str" cm="1">
        <f t="array" ref="K12">IF(COUNT(FIND({0,1,2,3,4,5,6,7,8,9},'Model output'!K11))&gt;0,'Model output'!K11,"")</f>
        <v/>
      </c>
      <c r="L12" s="8" t="str">
        <f t="shared" si="4"/>
        <v/>
      </c>
      <c r="M12" t="str" cm="1">
        <f t="array" ref="M12">IF(L12="","",IF(ISNUMBER(SEARCH("cm",L12)),MAX(VALUE(SUBSTITUTE(_xlfn.FILTERXML("&lt;t&gt;&lt;s&gt;"&amp;SUBSTITUTE(L12,",","&lt;/s&gt;&lt;s&gt;")&amp;"&lt;/s&gt;&lt;/t&gt;","//s"),"cm",""))),MAX(VALUE(SUBSTITUTE(_xlfn.FILTERXML("&lt;t&gt;&lt;s&gt;"&amp;SUBSTITUTE(L12,",","&lt;/s&gt;&lt;s&gt;")&amp;"&lt;/s&gt;&lt;/t&gt;","//s"),"mm","")))/10))</f>
        <v/>
      </c>
      <c r="N12" t="str">
        <f>IF('Model output'!L11="","",'Model output'!L11)</f>
        <v>papillary</v>
      </c>
      <c r="O12" t="str">
        <f>IF('Model output'!M11="","",'Model output'!M11)</f>
        <v>oncocytic</v>
      </c>
      <c r="P12" t="str">
        <f>IF('Model output'!N11="","",'Model output'!N11)</f>
        <v>5.0 CM</v>
      </c>
      <c r="Q12" t="str">
        <f t="shared" si="11"/>
        <v>5.0cm</v>
      </c>
      <c r="R12" cm="1">
        <f t="array" ref="R12">IF(Q12="","",IF(ISNUMBER(SEARCH("cm",Q12)),MAX(VALUE(SUBSTITUTE(_xlfn.FILTERXML("&lt;t&gt;&lt;s&gt;"&amp;SUBSTITUTE(Q12,",","&lt;/s&gt;&lt;s&gt;")&amp;"&lt;/s&gt;&lt;/t&gt;","//s"),"cm",""))),IF(ISNUMBER(SEARCH("mm",Q12)), MAX(VALUE(SUBSTITUTE(_xlfn.FILTERXML("&lt;t&gt;&lt;s&gt;"&amp;SUBSTITUTE(Q12,",","&lt;/s&gt;&lt;s&gt;")&amp;"&lt;/s&gt;&lt;/t&gt;","//s"),"mm","")))/10, MAX(VALUE(_xlfn.FILTERXML("&lt;t&gt;&lt;s&gt;"&amp;SUBSTITUTE(Q12,",","&lt;/s&gt;&lt;s&gt;")&amp;"&lt;/s&gt;&lt;/t&gt;","//s"))))))</f>
        <v>5</v>
      </c>
      <c r="S12" t="str">
        <f>IF(OR('Model output'!P11="",ISNUMBER(SEARCH("Not identified", 'Model output'!P11)),ISNUMBER(SEARCH("Absent",'Model output'!P11)),AND(ISNUMBER(SEARCH("No",'Model output'!P11)),NOT(ISNUMBER(SEARCH("diagnostic",'Model output'!P11)))),ISNUMBER(SEARCH("Negative",'Model output'!P11))),"negative","positive")</f>
        <v>negative</v>
      </c>
      <c r="T12" t="str">
        <f>IF('Model output'!O11="","",'Model output'!O11)</f>
        <v/>
      </c>
      <c r="U12" t="str">
        <f>IF('Model output'!Q11&lt;&gt;"",'Model output'!Q11,IF('Classification result'!S12="positive",IF(ISNUMBER(SEARCH("single",'Model output'!P11)),1,IF(OR(ISNUMBER(SEARCH("&lt;4",'Model output'!P11)),ISNUMBER(SEARCH("&lt; 4",'Model output'!P11)),ISNUMBER(SEARCH("less than 4",'Model output'!P11))),"&lt;4",IF(OR(ISNUMBER(SEARCH("&gt;4",'Model output'!P11)),ISNUMBER(SEARCH("&gt; 4",'Model output'!P11)),ISNUMBER(SEARCH("4 or more",'Model output'!P11))),"&gt;4",""))),""))</f>
        <v/>
      </c>
      <c r="V12" t="str">
        <f>IF(S12="negative","",IF(OR(ISNUMBER(SEARCH("Focal",'Model output'!P11)),'Classification result'!U12&lt;4,ISNUMBER(SEARCH("Focal",'Classification result'!U12)),ISNUMBER(SEARCH("&lt;4",'Classification result'!U12)),ISNUMBER(SEARCH("&lt; 4",'Classification result'!U12))),"minimal", IF(OR(ISNUMBER(SEARCH("Extensive",'Model output'!P11)),ISNUMBER(SEARCH("Extensive",'Classification result'!U12)),ISNUMBER(SEARCH("&gt;4",'Classification result'!U12)),ISNUMBER(SEARCH("&gt; 4",'Classification result'!U12)),ISNUMBER(SEARCH("4 or more",'Classification result'!U12))),"extensive","")))</f>
        <v/>
      </c>
      <c r="W12" t="str">
        <f>IF(OR('Model output'!R11="",ISNUMBER(SEARCH("Not identified", 'Model output'!R11)),ISNUMBER(SEARCH("Absent",'Model output'!R11)),ISNUMBER(SEARCH("No",'Model output'!R11)),ISNUMBER(SEARCH("Negative",'Model output'!R11)),ISNUMBER(SEARCH("None seen",'Model output'!R11)),ISNUMBER(SEARCH("Free",'Model output'!R11)),ISNUMBER(SEARCH("Cannot be assessed",'Model output'!R11))),"negative","positive")</f>
        <v>negative</v>
      </c>
      <c r="X12" s="19" t="str">
        <f>IF('Model output'!S11="","",'Model output'!S11)</f>
        <v/>
      </c>
      <c r="Y12" t="str">
        <f>IF(OR('Model output'!S11="",ISNUMBER(SEARCH("Absent",'Model output'!S11)),ISNUMBER(SEARCH("Not identified",'Model output'!S11)),AND(ISNUMBER(SEARCH("No",'Model output'!S11)),NOT(ISNUMBER(SEARCH("carcinoma",'Model output'!S11)))),ISNUMBER(SEARCH("no extension",'Model output'!S11)),ISNUMBER(SEARCH("negative",'Model output'!S11))),"negative",IF(Z12="positive","gETE", "positive"))</f>
        <v>negative</v>
      </c>
      <c r="Z12" t="str">
        <f>IF(OR('Model output'!S11="",ISNUMBER(SEARCH("Absent",'Model output'!S11)),ISNUMBER(SEARCH("Not identified",'Model output'!S11)),ISNUMBER(SEARCH("No",'Model output'!S11)),ISNUMBER(SEARCH("Minimal",'Model output'!S11)),ISNUMBER(SEARCH("negative",'Model output'!S11))),"negative",IF(OR(ISNUMBER(SEARCH("extensive",X12)),ISNUMBER(SEARCH("skeletal muscle",X12)),ISNUMBER(SEARCH("larynx",X12)),ISNUMBER(SEARCH("trachea",X12)),ISNUMBER(SEARCH("esophagus",X12)),ISNUMBER(SEARCH("recurrent laryngeal nerve",X12))),"positive","negative"))</f>
        <v>negative</v>
      </c>
      <c r="AA12" t="str">
        <f>IF('Model output'!T11="","",IF('Model output'!T11="Not mentioned", "No", "Yes"))</f>
        <v>Yes</v>
      </c>
      <c r="AB12" t="str">
        <f>IF(AA12&lt;&gt;"Yes","",IF(OR('Model output'!U11="",ISNUMBER(SEARCH("Not identified",'Model output'!U11))),"",'Model output'!U11))</f>
        <v/>
      </c>
      <c r="AC12" s="9" t="str">
        <f>IF(OR('Model output'!V11="", AND(ISERROR(SEARCH("Positive",'Model output'!V11)), ISNUMBER(SEARCH("Negative",'Model output'!V11))), ISNUMBER(SEARCH("Uninvolved",'Model output'!V11)), ISNUMBER(SEARCH("Free",'Model output'!V11)), ISNUMBER(SEARCH("1 mm",'Model output'!V11)), ISNUMBER(SEARCH("1.0 mm",'Model output'!V11)), ISNUMBER(SEARCH("0.01 cm",'Model output'!V11)), ISNUMBER(SEARCH("0.1 CM",'Model output'!V11)), ISNUMBER(SEARCH("less than 0.2 mm",'Model output'!V11)), ISNUMBER(SEARCH("less than 0.5 mm",'Model output'!V11)), ISNUMBER(SEARCH("very close",'Model output'!V11)), ISNUMBER(SEARCH("not involved",'Model output'!V11)), ISNUMBER(SEARCH("no involvement",'Model output'!V11)), ISNUMBER(SEARCH("abut",'Model output'!V11)), AND(ISNUMBER(SEARCH("No",'Model output'!V11)),NOT(ISNUMBER(SEARCH("noted",'Model output'!V11))),NOT(ISNUMBER(SEARCH("carcinoma",'Model output'!V11))))), "negative", "positive")</f>
        <v>negative</v>
      </c>
      <c r="AE12" s="39" t="str" cm="1">
        <f t="array" aca="1" ref="AE12" ca="1">IF(OR(AC12="positive",Z12="positive",AND(OR(ISNUMBER(SEARCH("Follicular carcinoma",N12)),ISNUMBER(SEARCH("Follicular thyroid carcinoma",N12))),V12="extensive"),AND(AND(ISNUMBER(J12),J12&gt;0),AND(ISNUMBER(M12),M12&gt;3)),OR(H12="positive",AH12=1)),"high",IF(OR(ISNUMBER(SEARCH("lateral",G12,1)),ISNUMBER(SEARCH("positive",Y12,1)),ISNUMBER(SEARCH("tall",O12,1)),ISNUMBER(SEARCH("hobnail",O12,1)),ISNUMBER(SEARCH("cribriform",O12,1)),ISNUMBER(SEARCH("diffuse",O12,1)),ISNUMBER(SEARCH("columnar",O12,1)),ISNUMBER(SEARCH("solid",O12,1)),ISNUMBER(SEARCH("tall",N12,1)),ISNUMBER(SEARCH("hobnail",N12,1)),ISNUMBER(SEARCH("cribriform",N12,1)),ISNUMBER(SEARCH("diffuse",N12,1)),ISNUMBER(SEARCH("columnar",N12,1)),ISNUMBER(SEARCH("solid",N12,1)),AND(ISNUMBER(SEARCH("papillary",N12,1)),S12="positive"),AND(ISNUMBER(J12),J12&gt;=5,M12=""),AND(AND(ISNUMBER(J12),J12&gt;=5),AND(ISNUMBER(M12),M12&gt;=1)),AND(ISNUMBER(SERACH("papillary",N12)),OR(Y12="positive",Z12="positive"), ISNUMBER(SEARCH("BRAF",AB12)))),"intermediate","low"))</f>
        <v>low</v>
      </c>
      <c r="AF12" s="40" t="str">
        <f t="shared" si="1"/>
        <v>3a</v>
      </c>
      <c r="AG12" s="40" t="str">
        <f t="shared" si="2"/>
        <v>0</v>
      </c>
      <c r="AH12" s="40" t="str">
        <f t="shared" si="5"/>
        <v>0</v>
      </c>
      <c r="AI12" s="45" t="str">
        <f t="shared" si="6"/>
        <v>I</v>
      </c>
      <c r="AJ12" s="39" t="s">
        <v>698</v>
      </c>
      <c r="AK12" s="46" t="s">
        <v>894</v>
      </c>
      <c r="AL12" s="46" t="s">
        <v>892</v>
      </c>
      <c r="AM12" s="46" t="s">
        <v>892</v>
      </c>
      <c r="AN12" s="40" t="s">
        <v>73</v>
      </c>
      <c r="AO12" s="30">
        <f t="shared" ca="1" si="7"/>
        <v>1</v>
      </c>
      <c r="AP12" s="14">
        <f t="shared" si="8"/>
        <v>1</v>
      </c>
      <c r="AQ12" s="14">
        <f t="shared" si="9"/>
        <v>1</v>
      </c>
      <c r="AR12" s="14">
        <f t="shared" si="10"/>
        <v>1</v>
      </c>
      <c r="AS12" s="15">
        <f t="shared" si="3"/>
        <v>1</v>
      </c>
      <c r="AT12" s="1"/>
    </row>
    <row r="13" spans="1:46">
      <c r="A13" t="str">
        <f>'Model output'!A12</f>
        <v>TCGA-BJ-A28R</v>
      </c>
      <c r="B13" s="52">
        <v>38</v>
      </c>
      <c r="C13" s="1" t="str">
        <f>IF(OR(ISNUMBER(SEARCH("0",'Model output'!D12)), ISNUMBER(SEARCH("1",'Model output'!D12)), ISNUMBER(SEARCH("1a",'Model output'!D12)), ISNUMBER(SEARCH("1b",'Model output'!D12)), ISNUMBER(SEARCH("2",'Model output'!D12)), ISNUMBER(SEARCH("3",'Model output'!D12)), ISNUMBER(SEARCH("4a",'Model output'!D12)), ISNUMBER(SEARCH("4b",'Model output'!D12))), IF(ISNUMBER(SEARCH("pT",'Model output'!D12)),IF(OR(ISNUMBER(SEARCH("a",'Model output'!D12)),ISNUMBER(SEARCH("b",'Model output'!D12))),MID(SUBSTITUTE('Model output'!D12," ",""),SEARCH("pT",'Model output'!D12)+2,2),MID(SUBSTITUTE('Model output'!D12," ",""),SEARCH("pT",'Model output'!D12)+2,1)),IF(ISNUMBER(SEARCH("T",'Model output'!D12)),IF(OR(ISNUMBER(SEARCH("a",'Model output'!D12)),ISNUMBER(SEARCH("b",'Model output'!D12))),MID(SUBSTITUTE('Model output'!D12," ",""),SEARCH("T",'Model output'!D12)+1,2),MID(SUBSTITUTE('Model output'!D12," ",""),SEARCH("T",'Model output'!D12)+1,1)),SUBSTITUTE('Model output'!D12," ",""))),"")</f>
        <v>1b</v>
      </c>
      <c r="D13" s="1" t="str">
        <f>IF(ISNUMBER(SEARCH("lymph node",'Model output'!E12)),"1", IF(AND('Model output'!E12&lt;&gt;"",ISNUMBER('Model output'!E12),'Model output'!E12&gt;0),"1",IF(OR(ISNUMBER(SEARCH("0",'Model output'!E12)), ISNUMBER(SEARCH("1",'Model output'!E12)), ISNUMBER(SEARCH("1a",'Model output'!E12)), ISNUMBER(SEARCH("1b",'Model output'!E12)), ISNUMBER(SEARCH("X",'Model output'!E12))), IF(ISNUMBER(SEARCH("pN",'Model output'!E12)),IF(OR(ISNUMBER(SEARCH("a",'Model output'!E12)),ISNUMBER(SEARCH("b",'Model output'!E12))),MID(SUBSTITUTE('Model output'!E12," ",""),SEARCH("pN",'Model output'!E12)+2,2),MID(SUBSTITUTE('Model output'!E12," ",""),SEARCH("pN",'Model output'!E12)+2,1)),IF(ISNUMBER(SEARCH("N",'Model output'!E12)),IF(OR(ISNUMBER(SEARCH("a",'Model output'!E12)),ISNUMBER(SEARCH("b",'Model output'!E12))),MID(SUBSTITUTE('Model output'!E12," ",""),SEARCH("N",'Model output'!E12)+1,2),MID(SUBSTITUTE('Model output'!E12," ",""),SEARCH("N",'Model output'!E12)+1,1)),SUBSTITUTE('Model output'!E12," ",""))),"")))</f>
        <v>0</v>
      </c>
      <c r="E13" s="1" t="str">
        <f>IF(OR(ISNUMBER(SEARCH("Not applicable",'Model output'!F12)), ISNUMBER(SEARCH("N/A",'Model output'!F12))),"0",IF(OR(ISNUMBER(SEARCH("0",'Model output'!F12)), ISNUMBER(SEARCH("1",'Model output'!F12)), ISNUMBER(SEARCH("X",'Model output'!F12))), IF(ISNUMBER(SEARCH("pM",'Model output'!F12)),MID(SUBSTITUTE('Model output'!F12," ",""),SEARCH("pM",'Model output'!F12)+2,1),IF(ISNUMBER(SEARCH("M",'Model output'!F12)),MID(SUBSTITUTE('Model output'!F12," ",""),SEARCH("M",'Model output'!F12)+1,1),SUBSTITUTE('Model output'!F12," ",""))),""))</f>
        <v>0</v>
      </c>
      <c r="F13" t="str">
        <f t="shared" si="0"/>
        <v>negative</v>
      </c>
      <c r="G13" t="str">
        <f>IF(OR('Model output'!G12="",AND(ISNUMBER('Model output'!J12),'Model output'!J12&lt;1)),"",IF(OR(ISNUMBER(SEARCH("lateral",'Model output'!G12)),ISNUMBER(SEARCH("cervical",'Model output'!G12)),ISNUMBER(SEARCH("jugular",'Model output'!G12)),ISNUMBER(SEARCH("left neck",'Model output'!G12)),ISNUMBER(SEARCH("left anterior neck",'Model output'!G12)),ISNUMBER(SEARCH("left posterior neck",'Model output'!G12)),ISNUMBER(SEARCH("right neck",'Model output'!G12)),ISNUMBER(SEARCH("right anterior neck",'Model output'!G12)),ISNUMBER(SEARCH("right posterior neck",'Model output'!G12)),AND(ISNUMBER(SEARCH("level",'Model output'!G12)),OR(,ISNUMBER(SEARCH("II",'Model output'!G12)),ISNUMBER(SEARCH("two",'Model output'!G12)),ISNUMBER(SEARCH("2",'Model output'!G12)),ISNUMBER(SEARCH("III",'Model output'!G12)),ISNUMBER(SEARCH("three",'Model output'!G12)),ISNUMBER(SEARCH("3",'Model output'!G12)),ISNUMBER(SEARCH("IV",'Model output'!G12)),ISNUMBER(SEARCH("four",'Model output'!G12)),ISNUMBER(SEARCH("4",'Model output'!G12)),AND(ISNUMBER(SEARCH("V ",'Model output'!G12)),NOT(ISNUMBER(SEARCH("VI",'Model output'!G12)))),ISNUMBER(SEARCH("five",'Model output'!G12)),ISNUMBER(SEARCH("5",'Model output'!G12))))), "lateral", "central"))</f>
        <v/>
      </c>
      <c r="H13" t="str">
        <f>IF('Model output'!H12="","negative", IF('Model output'!H12=" ", "negative", IF(ISNUMBER(SEARCH("lymph node",'Model output'!H12)),"negative","positive")))</f>
        <v>negative</v>
      </c>
      <c r="I13">
        <f>IF('Model output'!I12="","",IF(ISNUMBER('Model output'!I12),'Model output'!I12,1))</f>
        <v>20</v>
      </c>
      <c r="J13">
        <f>IF('Model output'!J12="","",IF(AND(ISNUMBER('Model output'!J12),'Model output'!J12&lt;=I13),'Model output'!J12,IF(ISNUMBER(SEARCH("0/",'Model output'!J12)),0,1)))</f>
        <v>0</v>
      </c>
      <c r="K13" t="str" cm="1">
        <f t="array" ref="K13">IF(COUNT(FIND({0,1,2,3,4,5,6,7,8,9},'Model output'!K12))&gt;0,'Model output'!K12,"")</f>
        <v/>
      </c>
      <c r="L13" s="8" t="str">
        <f t="shared" si="4"/>
        <v/>
      </c>
      <c r="M13" t="str" cm="1">
        <f t="array" ref="M13">IF(L13="","",IF(ISNUMBER(SEARCH("cm",L13)),MAX(VALUE(SUBSTITUTE(_xlfn.FILTERXML("&lt;t&gt;&lt;s&gt;"&amp;SUBSTITUTE(L13,",","&lt;/s&gt;&lt;s&gt;")&amp;"&lt;/s&gt;&lt;/t&gt;","//s"),"cm",""))),MAX(VALUE(SUBSTITUTE(_xlfn.FILTERXML("&lt;t&gt;&lt;s&gt;"&amp;SUBSTITUTE(L13,",","&lt;/s&gt;&lt;s&gt;")&amp;"&lt;/s&gt;&lt;/t&gt;","//s"),"mm","")))/10))</f>
        <v/>
      </c>
      <c r="N13" t="str">
        <f>IF('Model output'!L12="","",'Model output'!L12)</f>
        <v>papillary</v>
      </c>
      <c r="O13" t="str">
        <f>IF('Model output'!M12="","",'Model output'!M12)</f>
        <v>conventional</v>
      </c>
      <c r="P13" t="str">
        <f>IF('Model output'!N12="","",'Model output'!N12)</f>
        <v>1.5 cm</v>
      </c>
      <c r="Q13" t="str">
        <f t="shared" si="11"/>
        <v>1.5cm</v>
      </c>
      <c r="R13" cm="1">
        <f t="array" ref="R13">IF(Q13="","",IF(ISNUMBER(SEARCH("cm",Q13)),MAX(VALUE(SUBSTITUTE(_xlfn.FILTERXML("&lt;t&gt;&lt;s&gt;"&amp;SUBSTITUTE(Q13,",","&lt;/s&gt;&lt;s&gt;")&amp;"&lt;/s&gt;&lt;/t&gt;","//s"),"cm",""))),IF(ISNUMBER(SEARCH("mm",Q13)), MAX(VALUE(SUBSTITUTE(_xlfn.FILTERXML("&lt;t&gt;&lt;s&gt;"&amp;SUBSTITUTE(Q13,",","&lt;/s&gt;&lt;s&gt;")&amp;"&lt;/s&gt;&lt;/t&gt;","//s"),"mm","")))/10, MAX(VALUE(_xlfn.FILTERXML("&lt;t&gt;&lt;s&gt;"&amp;SUBSTITUTE(Q13,",","&lt;/s&gt;&lt;s&gt;")&amp;"&lt;/s&gt;&lt;/t&gt;","//s"))))))</f>
        <v>1.5</v>
      </c>
      <c r="S13" t="str">
        <f>IF(OR('Model output'!P12="",ISNUMBER(SEARCH("Not identified", 'Model output'!P12)),ISNUMBER(SEARCH("Absent",'Model output'!P12)),AND(ISNUMBER(SEARCH("No",'Model output'!P12)),NOT(ISNUMBER(SEARCH("diagnostic",'Model output'!P12)))),ISNUMBER(SEARCH("Negative",'Model output'!P12))),"negative","positive")</f>
        <v>positive</v>
      </c>
      <c r="T13">
        <f>IF('Model output'!O12="","",'Model output'!O12)</f>
        <v>1</v>
      </c>
      <c r="U13" t="str">
        <f>IF('Model output'!Q12&lt;&gt;"",'Model output'!Q12,IF('Classification result'!S13="positive",IF(ISNUMBER(SEARCH("single",'Model output'!P12)),1,IF(OR(ISNUMBER(SEARCH("&lt;4",'Model output'!P12)),ISNUMBER(SEARCH("&lt; 4",'Model output'!P12)),ISNUMBER(SEARCH("less than 4",'Model output'!P12))),"&lt;4",IF(OR(ISNUMBER(SEARCH("&gt;4",'Model output'!P12)),ISNUMBER(SEARCH("&gt; 4",'Model output'!P12)),ISNUMBER(SEARCH("4 or more",'Model output'!P12))),"&gt;4",""))),""))</f>
        <v/>
      </c>
      <c r="V13" t="str">
        <f>IF(S13="negative","",IF(OR(ISNUMBER(SEARCH("Focal",'Model output'!P12)),'Classification result'!U13&lt;4,ISNUMBER(SEARCH("Focal",'Classification result'!U13)),ISNUMBER(SEARCH("&lt;4",'Classification result'!U13)),ISNUMBER(SEARCH("&lt; 4",'Classification result'!U13))),"minimal", IF(OR(ISNUMBER(SEARCH("Extensive",'Model output'!P12)),ISNUMBER(SEARCH("Extensive",'Classification result'!U13)),ISNUMBER(SEARCH("&gt;4",'Classification result'!U13)),ISNUMBER(SEARCH("&gt; 4",'Classification result'!U13)),ISNUMBER(SEARCH("4 or more",'Classification result'!U13))),"extensive","")))</f>
        <v/>
      </c>
      <c r="W13" t="str">
        <f>IF(OR('Model output'!R12="",ISNUMBER(SEARCH("Not identified", 'Model output'!R12)),ISNUMBER(SEARCH("Absent",'Model output'!R12)),ISNUMBER(SEARCH("No",'Model output'!R12)),ISNUMBER(SEARCH("Negative",'Model output'!R12)),ISNUMBER(SEARCH("None seen",'Model output'!R12)),ISNUMBER(SEARCH("Free",'Model output'!R12)),ISNUMBER(SEARCH("Cannot be assessed",'Model output'!R12))),"negative","positive")</f>
        <v>negative</v>
      </c>
      <c r="X13" s="19" t="str">
        <f>IF('Model output'!S12="","",'Model output'!S12)</f>
        <v/>
      </c>
      <c r="Y13" t="str">
        <f>IF(OR('Model output'!S12="",ISNUMBER(SEARCH("Absent",'Model output'!S12)),ISNUMBER(SEARCH("Not identified",'Model output'!S12)),AND(ISNUMBER(SEARCH("No",'Model output'!S12)),NOT(ISNUMBER(SEARCH("carcinoma",'Model output'!S12)))),ISNUMBER(SEARCH("no extension",'Model output'!S12)),ISNUMBER(SEARCH("negative",'Model output'!S12))),"negative",IF(Z13="positive","gETE", "positive"))</f>
        <v>negative</v>
      </c>
      <c r="Z13" t="str">
        <f>IF(OR('Model output'!S12="",ISNUMBER(SEARCH("Absent",'Model output'!S12)),ISNUMBER(SEARCH("Not identified",'Model output'!S12)),ISNUMBER(SEARCH("No",'Model output'!S12)),ISNUMBER(SEARCH("Minimal",'Model output'!S12)),ISNUMBER(SEARCH("negative",'Model output'!S12))),"negative",IF(OR(ISNUMBER(SEARCH("extensive",X13)),ISNUMBER(SEARCH("skeletal muscle",X13)),ISNUMBER(SEARCH("larynx",X13)),ISNUMBER(SEARCH("trachea",X13)),ISNUMBER(SEARCH("esophagus",X13)),ISNUMBER(SEARCH("recurrent laryngeal nerve",X13))),"positive","negative"))</f>
        <v>negative</v>
      </c>
      <c r="AA13" t="str">
        <f>IF('Model output'!T12="","",IF('Model output'!T12="Not mentioned", "No", "Yes"))</f>
        <v/>
      </c>
      <c r="AB13" t="str">
        <f>IF(AA13&lt;&gt;"Yes","",IF(OR('Model output'!U12="",ISNUMBER(SEARCH("Not identified",'Model output'!U12))),"",'Model output'!U12))</f>
        <v/>
      </c>
      <c r="AC13" s="9" t="str">
        <f>IF(OR('Model output'!V12="", AND(ISERROR(SEARCH("Positive",'Model output'!V12)), ISNUMBER(SEARCH("Negative",'Model output'!V12))), ISNUMBER(SEARCH("Uninvolved",'Model output'!V12)), ISNUMBER(SEARCH("Free",'Model output'!V12)), ISNUMBER(SEARCH("1 mm",'Model output'!V12)), ISNUMBER(SEARCH("1.0 mm",'Model output'!V12)), ISNUMBER(SEARCH("0.01 cm",'Model output'!V12)), ISNUMBER(SEARCH("0.1 CM",'Model output'!V12)), ISNUMBER(SEARCH("less than 0.2 mm",'Model output'!V12)), ISNUMBER(SEARCH("less than 0.5 mm",'Model output'!V12)), ISNUMBER(SEARCH("very close",'Model output'!V12)), ISNUMBER(SEARCH("not involved",'Model output'!V12)), ISNUMBER(SEARCH("no involvement",'Model output'!V12)), ISNUMBER(SEARCH("abut",'Model output'!V12)), AND(ISNUMBER(SEARCH("No",'Model output'!V12)),NOT(ISNUMBER(SEARCH("noted",'Model output'!V12))),NOT(ISNUMBER(SEARCH("carcinoma",'Model output'!V12))))), "negative", "positive")</f>
        <v>negative</v>
      </c>
      <c r="AE13" s="39" t="str" cm="1">
        <f t="array" aca="1" ref="AE13" ca="1">IF(OR(AC13="positive",Z13="positive",AND(OR(ISNUMBER(SEARCH("Follicular carcinoma",N13)),ISNUMBER(SEARCH("Follicular thyroid carcinoma",N13))),V13="extensive"),AND(AND(ISNUMBER(J13),J13&gt;0),AND(ISNUMBER(M13),M13&gt;3)),OR(H13="positive",AH13=1)),"high",IF(OR(ISNUMBER(SEARCH("lateral",G13,1)),ISNUMBER(SEARCH("positive",Y13,1)),ISNUMBER(SEARCH("tall",O13,1)),ISNUMBER(SEARCH("hobnail",O13,1)),ISNUMBER(SEARCH("cribriform",O13,1)),ISNUMBER(SEARCH("diffuse",O13,1)),ISNUMBER(SEARCH("columnar",O13,1)),ISNUMBER(SEARCH("solid",O13,1)),ISNUMBER(SEARCH("tall",N13,1)),ISNUMBER(SEARCH("hobnail",N13,1)),ISNUMBER(SEARCH("cribriform",N13,1)),ISNUMBER(SEARCH("diffuse",N13,1)),ISNUMBER(SEARCH("columnar",N13,1)),ISNUMBER(SEARCH("solid",N13,1)),AND(ISNUMBER(SEARCH("papillary",N13,1)),S13="positive"),AND(ISNUMBER(J13),J13&gt;=5,M13=""),AND(AND(ISNUMBER(J13),J13&gt;=5),AND(ISNUMBER(M13),M13&gt;=1)),AND(ISNUMBER(SERACH("papillary",N13)),OR(Y13="positive",Z13="positive"), ISNUMBER(SEARCH("BRAF",AB13)))),"intermediate","low"))</f>
        <v>intermediate</v>
      </c>
      <c r="AF13" s="40" t="str">
        <f t="shared" si="1"/>
        <v>1b</v>
      </c>
      <c r="AG13" s="40" t="str">
        <f t="shared" si="2"/>
        <v>0</v>
      </c>
      <c r="AH13" s="40" t="str">
        <f t="shared" si="5"/>
        <v>0</v>
      </c>
      <c r="AI13" s="45" t="str">
        <f t="shared" si="6"/>
        <v>I</v>
      </c>
      <c r="AJ13" s="39" t="s">
        <v>699</v>
      </c>
      <c r="AK13" s="46" t="s">
        <v>888</v>
      </c>
      <c r="AL13" s="46" t="s">
        <v>889</v>
      </c>
      <c r="AM13" s="46" t="s">
        <v>892</v>
      </c>
      <c r="AN13" s="40" t="s">
        <v>73</v>
      </c>
      <c r="AO13" s="30">
        <f t="shared" ca="1" si="7"/>
        <v>1</v>
      </c>
      <c r="AP13" s="14">
        <f t="shared" si="8"/>
        <v>1</v>
      </c>
      <c r="AQ13" s="14">
        <f t="shared" si="9"/>
        <v>1</v>
      </c>
      <c r="AR13" s="14">
        <f t="shared" si="10"/>
        <v>1</v>
      </c>
      <c r="AS13" s="15">
        <f t="shared" si="3"/>
        <v>1</v>
      </c>
      <c r="AT13" s="1"/>
    </row>
    <row r="14" spans="1:46">
      <c r="A14" t="str">
        <f>'Model output'!A13</f>
        <v>TCGA-BJ-A28S</v>
      </c>
      <c r="B14" s="52">
        <v>79</v>
      </c>
      <c r="C14" s="1" t="str">
        <f>IF(OR(ISNUMBER(SEARCH("0",'Model output'!D13)), ISNUMBER(SEARCH("1",'Model output'!D13)), ISNUMBER(SEARCH("1a",'Model output'!D13)), ISNUMBER(SEARCH("1b",'Model output'!D13)), ISNUMBER(SEARCH("2",'Model output'!D13)), ISNUMBER(SEARCH("3",'Model output'!D13)), ISNUMBER(SEARCH("4a",'Model output'!D13)), ISNUMBER(SEARCH("4b",'Model output'!D13))), IF(ISNUMBER(SEARCH("pT",'Model output'!D13)),IF(OR(ISNUMBER(SEARCH("a",'Model output'!D13)),ISNUMBER(SEARCH("b",'Model output'!D13))),MID(SUBSTITUTE('Model output'!D13," ",""),SEARCH("pT",'Model output'!D13)+2,2),MID(SUBSTITUTE('Model output'!D13," ",""),SEARCH("pT",'Model output'!D13)+2,1)),IF(ISNUMBER(SEARCH("T",'Model output'!D13)),IF(OR(ISNUMBER(SEARCH("a",'Model output'!D13)),ISNUMBER(SEARCH("b",'Model output'!D13))),MID(SUBSTITUTE('Model output'!D13," ",""),SEARCH("T",'Model output'!D13)+1,2),MID(SUBSTITUTE('Model output'!D13," ",""),SEARCH("T",'Model output'!D13)+1,1)),SUBSTITUTE('Model output'!D13," ",""))),"")</f>
        <v>2</v>
      </c>
      <c r="D14" s="1" t="str">
        <f>IF(ISNUMBER(SEARCH("lymph node",'Model output'!E13)),"1", IF(AND('Model output'!E13&lt;&gt;"",ISNUMBER('Model output'!E13),'Model output'!E13&gt;0),"1",IF(OR(ISNUMBER(SEARCH("0",'Model output'!E13)), ISNUMBER(SEARCH("1",'Model output'!E13)), ISNUMBER(SEARCH("1a",'Model output'!E13)), ISNUMBER(SEARCH("1b",'Model output'!E13)), ISNUMBER(SEARCH("X",'Model output'!E13))), IF(ISNUMBER(SEARCH("pN",'Model output'!E13)),IF(OR(ISNUMBER(SEARCH("a",'Model output'!E13)),ISNUMBER(SEARCH("b",'Model output'!E13))),MID(SUBSTITUTE('Model output'!E13," ",""),SEARCH("pN",'Model output'!E13)+2,2),MID(SUBSTITUTE('Model output'!E13," ",""),SEARCH("pN",'Model output'!E13)+2,1)),IF(ISNUMBER(SEARCH("N",'Model output'!E13)),IF(OR(ISNUMBER(SEARCH("a",'Model output'!E13)),ISNUMBER(SEARCH("b",'Model output'!E13))),MID(SUBSTITUTE('Model output'!E13," ",""),SEARCH("N",'Model output'!E13)+1,2),MID(SUBSTITUTE('Model output'!E13," ",""),SEARCH("N",'Model output'!E13)+1,1)),SUBSTITUTE('Model output'!E13," ",""))),"")))</f>
        <v>X</v>
      </c>
      <c r="E14" s="1" t="str">
        <f>IF(OR(ISNUMBER(SEARCH("Not applicable",'Model output'!F13)), ISNUMBER(SEARCH("N/A",'Model output'!F13))),"0",IF(OR(ISNUMBER(SEARCH("0",'Model output'!F13)), ISNUMBER(SEARCH("1",'Model output'!F13)), ISNUMBER(SEARCH("X",'Model output'!F13))), IF(ISNUMBER(SEARCH("pM",'Model output'!F13)),MID(SUBSTITUTE('Model output'!F13," ",""),SEARCH("pM",'Model output'!F13)+2,1),IF(ISNUMBER(SEARCH("M",'Model output'!F13)),MID(SUBSTITUTE('Model output'!F13," ",""),SEARCH("M",'Model output'!F13)+1,1),SUBSTITUTE('Model output'!F13," ",""))),""))</f>
        <v/>
      </c>
      <c r="F14" t="str">
        <f t="shared" si="0"/>
        <v>negative</v>
      </c>
      <c r="G14" t="str">
        <f>IF(OR('Model output'!G13="",AND(ISNUMBER('Model output'!J13),'Model output'!J13&lt;1)),"",IF(OR(ISNUMBER(SEARCH("lateral",'Model output'!G13)),ISNUMBER(SEARCH("cervical",'Model output'!G13)),ISNUMBER(SEARCH("jugular",'Model output'!G13)),ISNUMBER(SEARCH("left neck",'Model output'!G13)),ISNUMBER(SEARCH("left anterior neck",'Model output'!G13)),ISNUMBER(SEARCH("left posterior neck",'Model output'!G13)),ISNUMBER(SEARCH("right neck",'Model output'!G13)),ISNUMBER(SEARCH("right anterior neck",'Model output'!G13)),ISNUMBER(SEARCH("right posterior neck",'Model output'!G13)),AND(ISNUMBER(SEARCH("level",'Model output'!G13)),OR(,ISNUMBER(SEARCH("II",'Model output'!G13)),ISNUMBER(SEARCH("two",'Model output'!G13)),ISNUMBER(SEARCH("2",'Model output'!G13)),ISNUMBER(SEARCH("III",'Model output'!G13)),ISNUMBER(SEARCH("three",'Model output'!G13)),ISNUMBER(SEARCH("3",'Model output'!G13)),ISNUMBER(SEARCH("IV",'Model output'!G13)),ISNUMBER(SEARCH("four",'Model output'!G13)),ISNUMBER(SEARCH("4",'Model output'!G13)),AND(ISNUMBER(SEARCH("V ",'Model output'!G13)),NOT(ISNUMBER(SEARCH("VI",'Model output'!G13)))),ISNUMBER(SEARCH("five",'Model output'!G13)),ISNUMBER(SEARCH("5",'Model output'!G13))))), "lateral", "central"))</f>
        <v/>
      </c>
      <c r="H14" t="str">
        <f>IF('Model output'!H13="","negative", IF('Model output'!H13=" ", "negative", IF(ISNUMBER(SEARCH("lymph node",'Model output'!H13)),"negative","positive")))</f>
        <v>negative</v>
      </c>
      <c r="I14">
        <f>IF('Model output'!I13="","",IF(ISNUMBER('Model output'!I13),'Model output'!I13,1))</f>
        <v>0</v>
      </c>
      <c r="J14">
        <f>IF('Model output'!J13="","",IF(AND(ISNUMBER('Model output'!J13),'Model output'!J13&lt;=I14),'Model output'!J13,IF(ISNUMBER(SEARCH("0/",'Model output'!J13)),0,1)))</f>
        <v>0</v>
      </c>
      <c r="K14" t="str" cm="1">
        <f t="array" ref="K14">IF(COUNT(FIND({0,1,2,3,4,5,6,7,8,9},'Model output'!K13))&gt;0,'Model output'!K13,"")</f>
        <v/>
      </c>
      <c r="L14" s="8" t="str">
        <f t="shared" si="4"/>
        <v/>
      </c>
      <c r="M14" t="str" cm="1">
        <f t="array" ref="M14">IF(L14="","",IF(ISNUMBER(SEARCH("cm",L14)),MAX(VALUE(SUBSTITUTE(_xlfn.FILTERXML("&lt;t&gt;&lt;s&gt;"&amp;SUBSTITUTE(L14,",","&lt;/s&gt;&lt;s&gt;")&amp;"&lt;/s&gt;&lt;/t&gt;","//s"),"cm",""))),MAX(VALUE(SUBSTITUTE(_xlfn.FILTERXML("&lt;t&gt;&lt;s&gt;"&amp;SUBSTITUTE(L14,",","&lt;/s&gt;&lt;s&gt;")&amp;"&lt;/s&gt;&lt;/t&gt;","//s"),"mm","")))/10))</f>
        <v/>
      </c>
      <c r="N14" t="str">
        <f>IF('Model output'!L13="","",'Model output'!L13)</f>
        <v>papillary</v>
      </c>
      <c r="O14" t="str">
        <f>IF('Model output'!M13="","",'Model output'!M13)</f>
        <v>encapsulated follicular</v>
      </c>
      <c r="P14" t="str">
        <f>IF('Model output'!N13="","",'Model output'!N13)</f>
        <v>3.4 cm</v>
      </c>
      <c r="Q14" t="str">
        <f t="shared" si="11"/>
        <v>3.4cm</v>
      </c>
      <c r="R14" cm="1">
        <f t="array" ref="R14">IF(Q14="","",IF(ISNUMBER(SEARCH("cm",Q14)),MAX(VALUE(SUBSTITUTE(_xlfn.FILTERXML("&lt;t&gt;&lt;s&gt;"&amp;SUBSTITUTE(Q14,",","&lt;/s&gt;&lt;s&gt;")&amp;"&lt;/s&gt;&lt;/t&gt;","//s"),"cm",""))),IF(ISNUMBER(SEARCH("mm",Q14)), MAX(VALUE(SUBSTITUTE(_xlfn.FILTERXML("&lt;t&gt;&lt;s&gt;"&amp;SUBSTITUTE(Q14,",","&lt;/s&gt;&lt;s&gt;")&amp;"&lt;/s&gt;&lt;/t&gt;","//s"),"mm","")))/10, MAX(VALUE(_xlfn.FILTERXML("&lt;t&gt;&lt;s&gt;"&amp;SUBSTITUTE(Q14,",","&lt;/s&gt;&lt;s&gt;")&amp;"&lt;/s&gt;&lt;/t&gt;","//s"))))))</f>
        <v>3.4</v>
      </c>
      <c r="S14" t="str">
        <f>IF(OR('Model output'!P13="",ISNUMBER(SEARCH("Not identified", 'Model output'!P13)),ISNUMBER(SEARCH("Absent",'Model output'!P13)),AND(ISNUMBER(SEARCH("No",'Model output'!P13)),NOT(ISNUMBER(SEARCH("diagnostic",'Model output'!P13)))),ISNUMBER(SEARCH("Negative",'Model output'!P13))),"negative","positive")</f>
        <v>negative</v>
      </c>
      <c r="T14">
        <f>IF('Model output'!O13="","",'Model output'!O13)</f>
        <v>2</v>
      </c>
      <c r="U14" t="str">
        <f>IF('Model output'!Q13&lt;&gt;"",'Model output'!Q13,IF('Classification result'!S14="positive",IF(ISNUMBER(SEARCH("single",'Model output'!P13)),1,IF(OR(ISNUMBER(SEARCH("&lt;4",'Model output'!P13)),ISNUMBER(SEARCH("&lt; 4",'Model output'!P13)),ISNUMBER(SEARCH("less than 4",'Model output'!P13))),"&lt;4",IF(OR(ISNUMBER(SEARCH("&gt;4",'Model output'!P13)),ISNUMBER(SEARCH("&gt; 4",'Model output'!P13)),ISNUMBER(SEARCH("4 or more",'Model output'!P13))),"&gt;4",""))),""))</f>
        <v/>
      </c>
      <c r="V14" t="str">
        <f>IF(S14="negative","",IF(OR(ISNUMBER(SEARCH("Focal",'Model output'!P13)),'Classification result'!U14&lt;4,ISNUMBER(SEARCH("Focal",'Classification result'!U14)),ISNUMBER(SEARCH("&lt;4",'Classification result'!U14)),ISNUMBER(SEARCH("&lt; 4",'Classification result'!U14))),"minimal", IF(OR(ISNUMBER(SEARCH("Extensive",'Model output'!P13)),ISNUMBER(SEARCH("Extensive",'Classification result'!U14)),ISNUMBER(SEARCH("&gt;4",'Classification result'!U14)),ISNUMBER(SEARCH("&gt; 4",'Classification result'!U14)),ISNUMBER(SEARCH("4 or more",'Classification result'!U14))),"extensive","")))</f>
        <v/>
      </c>
      <c r="W14" t="str">
        <f>IF(OR('Model output'!R13="",ISNUMBER(SEARCH("Not identified", 'Model output'!R13)),ISNUMBER(SEARCH("Absent",'Model output'!R13)),ISNUMBER(SEARCH("No",'Model output'!R13)),ISNUMBER(SEARCH("Negative",'Model output'!R13)),ISNUMBER(SEARCH("None seen",'Model output'!R13)),ISNUMBER(SEARCH("Free",'Model output'!R13)),ISNUMBER(SEARCH("Cannot be assessed",'Model output'!R13))),"negative","positive")</f>
        <v>negative</v>
      </c>
      <c r="X14" s="19" t="str">
        <f>IF('Model output'!S13="","",'Model output'!S13)</f>
        <v/>
      </c>
      <c r="Y14" t="str">
        <f>IF(OR('Model output'!S13="",ISNUMBER(SEARCH("Absent",'Model output'!S13)),ISNUMBER(SEARCH("Not identified",'Model output'!S13)),AND(ISNUMBER(SEARCH("No",'Model output'!S13)),NOT(ISNUMBER(SEARCH("carcinoma",'Model output'!S13)))),ISNUMBER(SEARCH("no extension",'Model output'!S13)),ISNUMBER(SEARCH("negative",'Model output'!S13))),"negative",IF(Z14="positive","gETE", "positive"))</f>
        <v>negative</v>
      </c>
      <c r="Z14" t="str">
        <f>IF(OR('Model output'!S13="",ISNUMBER(SEARCH("Absent",'Model output'!S13)),ISNUMBER(SEARCH("Not identified",'Model output'!S13)),ISNUMBER(SEARCH("No",'Model output'!S13)),ISNUMBER(SEARCH("Minimal",'Model output'!S13)),ISNUMBER(SEARCH("negative",'Model output'!S13))),"negative",IF(OR(ISNUMBER(SEARCH("extensive",X14)),ISNUMBER(SEARCH("skeletal muscle",X14)),ISNUMBER(SEARCH("larynx",X14)),ISNUMBER(SEARCH("trachea",X14)),ISNUMBER(SEARCH("esophagus",X14)),ISNUMBER(SEARCH("recurrent laryngeal nerve",X14))),"positive","negative"))</f>
        <v>negative</v>
      </c>
      <c r="AA14" t="str">
        <f>IF('Model output'!T13="","",IF('Model output'!T13="Not mentioned", "No", "Yes"))</f>
        <v>Yes</v>
      </c>
      <c r="AB14" t="str">
        <f>IF(AA14&lt;&gt;"Yes","",IF(OR('Model output'!U13="",ISNUMBER(SEARCH("Not identified",'Model output'!U13))),"",'Model output'!U13))</f>
        <v>INDETERMINATE</v>
      </c>
      <c r="AC14" s="9" t="str">
        <f>IF(OR('Model output'!V13="", AND(ISERROR(SEARCH("Positive",'Model output'!V13)), ISNUMBER(SEARCH("Negative",'Model output'!V13))), ISNUMBER(SEARCH("Uninvolved",'Model output'!V13)), ISNUMBER(SEARCH("Free",'Model output'!V13)), ISNUMBER(SEARCH("1 mm",'Model output'!V13)), ISNUMBER(SEARCH("1.0 mm",'Model output'!V13)), ISNUMBER(SEARCH("0.01 cm",'Model output'!V13)), ISNUMBER(SEARCH("0.1 CM",'Model output'!V13)), ISNUMBER(SEARCH("less than 0.2 mm",'Model output'!V13)), ISNUMBER(SEARCH("less than 0.5 mm",'Model output'!V13)), ISNUMBER(SEARCH("very close",'Model output'!V13)), ISNUMBER(SEARCH("not involved",'Model output'!V13)), ISNUMBER(SEARCH("no involvement",'Model output'!V13)), ISNUMBER(SEARCH("abut",'Model output'!V13)), AND(ISNUMBER(SEARCH("No",'Model output'!V13)),NOT(ISNUMBER(SEARCH("noted",'Model output'!V13))),NOT(ISNUMBER(SEARCH("carcinoma",'Model output'!V13))))), "negative", "positive")</f>
        <v>negative</v>
      </c>
      <c r="AE14" s="39" t="str" cm="1">
        <f t="array" aca="1" ref="AE14" ca="1">IF(OR(AC14="positive",Z14="positive",AND(OR(ISNUMBER(SEARCH("Follicular carcinoma",N14)),ISNUMBER(SEARCH("Follicular thyroid carcinoma",N14))),V14="extensive"),AND(AND(ISNUMBER(J14),J14&gt;0),AND(ISNUMBER(M14),M14&gt;3)),OR(H14="positive",AH14=1)),"high",IF(OR(ISNUMBER(SEARCH("lateral",G14,1)),ISNUMBER(SEARCH("positive",Y14,1)),ISNUMBER(SEARCH("tall",O14,1)),ISNUMBER(SEARCH("hobnail",O14,1)),ISNUMBER(SEARCH("cribriform",O14,1)),ISNUMBER(SEARCH("diffuse",O14,1)),ISNUMBER(SEARCH("columnar",O14,1)),ISNUMBER(SEARCH("solid",O14,1)),ISNUMBER(SEARCH("tall",N14,1)),ISNUMBER(SEARCH("hobnail",N14,1)),ISNUMBER(SEARCH("cribriform",N14,1)),ISNUMBER(SEARCH("diffuse",N14,1)),ISNUMBER(SEARCH("columnar",N14,1)),ISNUMBER(SEARCH("solid",N14,1)),AND(ISNUMBER(SEARCH("papillary",N14,1)),S14="positive"),AND(ISNUMBER(J14),J14&gt;=5,M14=""),AND(AND(ISNUMBER(J14),J14&gt;=5),AND(ISNUMBER(M14),M14&gt;=1)),AND(ISNUMBER(SERACH("papillary",N14)),OR(Y14="positive",Z14="positive"), ISNUMBER(SEARCH("BRAF",AB14)))),"intermediate","low"))</f>
        <v>low</v>
      </c>
      <c r="AF14" s="40" t="str">
        <f t="shared" si="1"/>
        <v>2</v>
      </c>
      <c r="AG14" s="40" t="str">
        <f t="shared" si="2"/>
        <v>0</v>
      </c>
      <c r="AH14" s="40" t="str">
        <f t="shared" si="5"/>
        <v>0</v>
      </c>
      <c r="AI14" s="45" t="str">
        <f t="shared" si="6"/>
        <v>I</v>
      </c>
      <c r="AJ14" s="39" t="s">
        <v>698</v>
      </c>
      <c r="AK14" s="46" t="s">
        <v>891</v>
      </c>
      <c r="AL14" s="46" t="s">
        <v>892</v>
      </c>
      <c r="AM14" s="46" t="s">
        <v>892</v>
      </c>
      <c r="AN14" s="40" t="s">
        <v>73</v>
      </c>
      <c r="AO14" s="30">
        <f t="shared" ca="1" si="7"/>
        <v>1</v>
      </c>
      <c r="AP14" s="14">
        <f t="shared" si="8"/>
        <v>1</v>
      </c>
      <c r="AQ14" s="14">
        <f t="shared" si="9"/>
        <v>1</v>
      </c>
      <c r="AR14" s="14">
        <f t="shared" si="10"/>
        <v>1</v>
      </c>
      <c r="AS14" s="15">
        <f t="shared" si="3"/>
        <v>1</v>
      </c>
      <c r="AT14" s="1"/>
    </row>
    <row r="15" spans="1:46">
      <c r="A15" t="str">
        <f>'Model output'!A14</f>
        <v>TCGA-BJ-A28T</v>
      </c>
      <c r="B15" s="52">
        <v>34</v>
      </c>
      <c r="C15" s="1" t="str">
        <f>IF(OR(ISNUMBER(SEARCH("0",'Model output'!D14)), ISNUMBER(SEARCH("1",'Model output'!D14)), ISNUMBER(SEARCH("1a",'Model output'!D14)), ISNUMBER(SEARCH("1b",'Model output'!D14)), ISNUMBER(SEARCH("2",'Model output'!D14)), ISNUMBER(SEARCH("3",'Model output'!D14)), ISNUMBER(SEARCH("4a",'Model output'!D14)), ISNUMBER(SEARCH("4b",'Model output'!D14))), IF(ISNUMBER(SEARCH("pT",'Model output'!D14)),IF(OR(ISNUMBER(SEARCH("a",'Model output'!D14)),ISNUMBER(SEARCH("b",'Model output'!D14))),MID(SUBSTITUTE('Model output'!D14," ",""),SEARCH("pT",'Model output'!D14)+2,2),MID(SUBSTITUTE('Model output'!D14," ",""),SEARCH("pT",'Model output'!D14)+2,1)),IF(ISNUMBER(SEARCH("T",'Model output'!D14)),IF(OR(ISNUMBER(SEARCH("a",'Model output'!D14)),ISNUMBER(SEARCH("b",'Model output'!D14))),MID(SUBSTITUTE('Model output'!D14," ",""),SEARCH("T",'Model output'!D14)+1,2),MID(SUBSTITUTE('Model output'!D14," ",""),SEARCH("T",'Model output'!D14)+1,1)),SUBSTITUTE('Model output'!D14," ",""))),"")</f>
        <v>1b</v>
      </c>
      <c r="D15" s="1" t="str">
        <f>IF(ISNUMBER(SEARCH("lymph node",'Model output'!E14)),"1", IF(AND('Model output'!E14&lt;&gt;"",ISNUMBER('Model output'!E14),'Model output'!E14&gt;0),"1",IF(OR(ISNUMBER(SEARCH("0",'Model output'!E14)), ISNUMBER(SEARCH("1",'Model output'!E14)), ISNUMBER(SEARCH("1a",'Model output'!E14)), ISNUMBER(SEARCH("1b",'Model output'!E14)), ISNUMBER(SEARCH("X",'Model output'!E14))), IF(ISNUMBER(SEARCH("pN",'Model output'!E14)),IF(OR(ISNUMBER(SEARCH("a",'Model output'!E14)),ISNUMBER(SEARCH("b",'Model output'!E14))),MID(SUBSTITUTE('Model output'!E14," ",""),SEARCH("pN",'Model output'!E14)+2,2),MID(SUBSTITUTE('Model output'!E14," ",""),SEARCH("pN",'Model output'!E14)+2,1)),IF(ISNUMBER(SEARCH("N",'Model output'!E14)),IF(OR(ISNUMBER(SEARCH("a",'Model output'!E14)),ISNUMBER(SEARCH("b",'Model output'!E14))),MID(SUBSTITUTE('Model output'!E14," ",""),SEARCH("N",'Model output'!E14)+1,2),MID(SUBSTITUTE('Model output'!E14," ",""),SEARCH("N",'Model output'!E14)+1,1)),SUBSTITUTE('Model output'!E14," ",""))),"")))</f>
        <v>1a</v>
      </c>
      <c r="E15" s="1" t="str">
        <f>IF(OR(ISNUMBER(SEARCH("Not applicable",'Model output'!F14)), ISNUMBER(SEARCH("N/A",'Model output'!F14))),"0",IF(OR(ISNUMBER(SEARCH("0",'Model output'!F14)), ISNUMBER(SEARCH("1",'Model output'!F14)), ISNUMBER(SEARCH("X",'Model output'!F14))), IF(ISNUMBER(SEARCH("pM",'Model output'!F14)),MID(SUBSTITUTE('Model output'!F14," ",""),SEARCH("pM",'Model output'!F14)+2,1),IF(ISNUMBER(SEARCH("M",'Model output'!F14)),MID(SUBSTITUTE('Model output'!F14," ",""),SEARCH("M",'Model output'!F14)+1,1),SUBSTITUTE('Model output'!F14," ",""))),""))</f>
        <v/>
      </c>
      <c r="F15" t="str">
        <f t="shared" si="0"/>
        <v>positive</v>
      </c>
      <c r="G15" t="str">
        <f>IF(OR('Model output'!G14="",AND(ISNUMBER('Model output'!J14),'Model output'!J14&lt;1)),"",IF(OR(ISNUMBER(SEARCH("lateral",'Model output'!G14)),ISNUMBER(SEARCH("cervical",'Model output'!G14)),ISNUMBER(SEARCH("jugular",'Model output'!G14)),ISNUMBER(SEARCH("left neck",'Model output'!G14)),ISNUMBER(SEARCH("left anterior neck",'Model output'!G14)),ISNUMBER(SEARCH("left posterior neck",'Model output'!G14)),ISNUMBER(SEARCH("right neck",'Model output'!G14)),ISNUMBER(SEARCH("right anterior neck",'Model output'!G14)),ISNUMBER(SEARCH("right posterior neck",'Model output'!G14)),AND(ISNUMBER(SEARCH("level",'Model output'!G14)),OR(,ISNUMBER(SEARCH("II",'Model output'!G14)),ISNUMBER(SEARCH("two",'Model output'!G14)),ISNUMBER(SEARCH("2",'Model output'!G14)),ISNUMBER(SEARCH("III",'Model output'!G14)),ISNUMBER(SEARCH("three",'Model output'!G14)),ISNUMBER(SEARCH("3",'Model output'!G14)),ISNUMBER(SEARCH("IV",'Model output'!G14)),ISNUMBER(SEARCH("four",'Model output'!G14)),ISNUMBER(SEARCH("4",'Model output'!G14)),AND(ISNUMBER(SEARCH("V ",'Model output'!G14)),NOT(ISNUMBER(SEARCH("VI",'Model output'!G14)))),ISNUMBER(SEARCH("five",'Model output'!G14)),ISNUMBER(SEARCH("5",'Model output'!G14))))), "lateral", "central"))</f>
        <v/>
      </c>
      <c r="H15" t="str">
        <f>IF('Model output'!H14="","negative", IF('Model output'!H14=" ", "negative", IF(ISNUMBER(SEARCH("lymph node",'Model output'!H14)),"negative","positive")))</f>
        <v>negative</v>
      </c>
      <c r="I15">
        <f>IF('Model output'!I14="","",IF(ISNUMBER('Model output'!I14),'Model output'!I14,1))</f>
        <v>9</v>
      </c>
      <c r="J15">
        <f>IF('Model output'!J14="","",IF(AND(ISNUMBER('Model output'!J14),'Model output'!J14&lt;=I15),'Model output'!J14,IF(ISNUMBER(SEARCH("0/",'Model output'!J14)),0,1)))</f>
        <v>3</v>
      </c>
      <c r="K15" t="str" cm="1">
        <f t="array" ref="K15">IF(COUNT(FIND({0,1,2,3,4,5,6,7,8,9},'Model output'!K14))&gt;0,'Model output'!K14,"")</f>
        <v/>
      </c>
      <c r="L15" s="8" t="str">
        <f t="shared" si="4"/>
        <v/>
      </c>
      <c r="M15" t="str" cm="1">
        <f t="array" ref="M15">IF(L15="","",IF(ISNUMBER(SEARCH("cm",L15)),MAX(VALUE(SUBSTITUTE(_xlfn.FILTERXML("&lt;t&gt;&lt;s&gt;"&amp;SUBSTITUTE(L15,",","&lt;/s&gt;&lt;s&gt;")&amp;"&lt;/s&gt;&lt;/t&gt;","//s"),"cm",""))),MAX(VALUE(SUBSTITUTE(_xlfn.FILTERXML("&lt;t&gt;&lt;s&gt;"&amp;SUBSTITUTE(L15,",","&lt;/s&gt;&lt;s&gt;")&amp;"&lt;/s&gt;&lt;/t&gt;","//s"),"mm","")))/10))</f>
        <v/>
      </c>
      <c r="N15" t="str">
        <f>IF('Model output'!L14="","",'Model output'!L14)</f>
        <v>papillary</v>
      </c>
      <c r="O15" t="str">
        <f>IF('Model output'!M14="","",'Model output'!M14)</f>
        <v>conventional</v>
      </c>
      <c r="P15" t="str">
        <f>IF('Model output'!N14="","",'Model output'!N14)</f>
        <v>1.3 cm</v>
      </c>
      <c r="Q15" t="str">
        <f t="shared" si="11"/>
        <v>1.3cm</v>
      </c>
      <c r="R15" cm="1">
        <f t="array" ref="R15">IF(Q15="","",IF(ISNUMBER(SEARCH("cm",Q15)),MAX(VALUE(SUBSTITUTE(_xlfn.FILTERXML("&lt;t&gt;&lt;s&gt;"&amp;SUBSTITUTE(Q15,",","&lt;/s&gt;&lt;s&gt;")&amp;"&lt;/s&gt;&lt;/t&gt;","//s"),"cm",""))),IF(ISNUMBER(SEARCH("mm",Q15)), MAX(VALUE(SUBSTITUTE(_xlfn.FILTERXML("&lt;t&gt;&lt;s&gt;"&amp;SUBSTITUTE(Q15,",","&lt;/s&gt;&lt;s&gt;")&amp;"&lt;/s&gt;&lt;/t&gt;","//s"),"mm","")))/10, MAX(VALUE(_xlfn.FILTERXML("&lt;t&gt;&lt;s&gt;"&amp;SUBSTITUTE(Q15,",","&lt;/s&gt;&lt;s&gt;")&amp;"&lt;/s&gt;&lt;/t&gt;","//s"))))))</f>
        <v>1.3</v>
      </c>
      <c r="S15" t="str">
        <f>IF(OR('Model output'!P14="",ISNUMBER(SEARCH("Not identified", 'Model output'!P14)),ISNUMBER(SEARCH("Absent",'Model output'!P14)),AND(ISNUMBER(SEARCH("No",'Model output'!P14)),NOT(ISNUMBER(SEARCH("diagnostic",'Model output'!P14)))),ISNUMBER(SEARCH("Negative",'Model output'!P14))),"negative","positive")</f>
        <v>positive</v>
      </c>
      <c r="T15">
        <f>IF('Model output'!O14="","",'Model output'!O14)</f>
        <v>2</v>
      </c>
      <c r="U15" t="str">
        <f>IF('Model output'!Q14&lt;&gt;"",'Model output'!Q14,IF('Classification result'!S15="positive",IF(ISNUMBER(SEARCH("single",'Model output'!P14)),1,IF(OR(ISNUMBER(SEARCH("&lt;4",'Model output'!P14)),ISNUMBER(SEARCH("&lt; 4",'Model output'!P14)),ISNUMBER(SEARCH("less than 4",'Model output'!P14))),"&lt;4",IF(OR(ISNUMBER(SEARCH("&gt;4",'Model output'!P14)),ISNUMBER(SEARCH("&gt; 4",'Model output'!P14)),ISNUMBER(SEARCH("4 or more",'Model output'!P14))),"&gt;4",""))),""))</f>
        <v/>
      </c>
      <c r="V15" t="str">
        <f>IF(S15="negative","",IF(OR(ISNUMBER(SEARCH("Focal",'Model output'!P14)),'Classification result'!U15&lt;4,ISNUMBER(SEARCH("Focal",'Classification result'!U15)),ISNUMBER(SEARCH("&lt;4",'Classification result'!U15)),ISNUMBER(SEARCH("&lt; 4",'Classification result'!U15))),"minimal", IF(OR(ISNUMBER(SEARCH("Extensive",'Model output'!P14)),ISNUMBER(SEARCH("Extensive",'Classification result'!U15)),ISNUMBER(SEARCH("&gt;4",'Classification result'!U15)),ISNUMBER(SEARCH("&gt; 4",'Classification result'!U15)),ISNUMBER(SEARCH("4 or more",'Classification result'!U15))),"extensive","")))</f>
        <v/>
      </c>
      <c r="W15" t="str">
        <f>IF(OR('Model output'!R14="",ISNUMBER(SEARCH("Not identified", 'Model output'!R14)),ISNUMBER(SEARCH("Absent",'Model output'!R14)),ISNUMBER(SEARCH("No",'Model output'!R14)),ISNUMBER(SEARCH("Negative",'Model output'!R14)),ISNUMBER(SEARCH("None seen",'Model output'!R14)),ISNUMBER(SEARCH("Free",'Model output'!R14)),ISNUMBER(SEARCH("Cannot be assessed",'Model output'!R14))),"negative","positive")</f>
        <v>negative</v>
      </c>
      <c r="X15" s="19" t="str">
        <f>IF('Model output'!S14="","",'Model output'!S14)</f>
        <v/>
      </c>
      <c r="Y15" t="str">
        <f>IF(OR('Model output'!S14="",ISNUMBER(SEARCH("Absent",'Model output'!S14)),ISNUMBER(SEARCH("Not identified",'Model output'!S14)),AND(ISNUMBER(SEARCH("No",'Model output'!S14)),NOT(ISNUMBER(SEARCH("carcinoma",'Model output'!S14)))),ISNUMBER(SEARCH("no extension",'Model output'!S14)),ISNUMBER(SEARCH("negative",'Model output'!S14))),"negative",IF(Z15="positive","gETE", "positive"))</f>
        <v>negative</v>
      </c>
      <c r="Z15" t="str">
        <f>IF(OR('Model output'!S14="",ISNUMBER(SEARCH("Absent",'Model output'!S14)),ISNUMBER(SEARCH("Not identified",'Model output'!S14)),ISNUMBER(SEARCH("No",'Model output'!S14)),ISNUMBER(SEARCH("Minimal",'Model output'!S14)),ISNUMBER(SEARCH("negative",'Model output'!S14))),"negative",IF(OR(ISNUMBER(SEARCH("extensive",X15)),ISNUMBER(SEARCH("skeletal muscle",X15)),ISNUMBER(SEARCH("larynx",X15)),ISNUMBER(SEARCH("trachea",X15)),ISNUMBER(SEARCH("esophagus",X15)),ISNUMBER(SEARCH("recurrent laryngeal nerve",X15))),"positive","negative"))</f>
        <v>negative</v>
      </c>
      <c r="AA15" t="str">
        <f>IF('Model output'!T14="","",IF('Model output'!T14="Not mentioned", "No", "Yes"))</f>
        <v/>
      </c>
      <c r="AB15" t="str">
        <f>IF(AA15&lt;&gt;"Yes","",IF(OR('Model output'!U14="",ISNUMBER(SEARCH("Not identified",'Model output'!U14))),"",'Model output'!U14))</f>
        <v/>
      </c>
      <c r="AC15" s="9" t="str">
        <f>IF(OR('Model output'!V14="", AND(ISERROR(SEARCH("Positive",'Model output'!V14)), ISNUMBER(SEARCH("Negative",'Model output'!V14))), ISNUMBER(SEARCH("Uninvolved",'Model output'!V14)), ISNUMBER(SEARCH("Free",'Model output'!V14)), ISNUMBER(SEARCH("1 mm",'Model output'!V14)), ISNUMBER(SEARCH("1.0 mm",'Model output'!V14)), ISNUMBER(SEARCH("0.01 cm",'Model output'!V14)), ISNUMBER(SEARCH("0.1 CM",'Model output'!V14)), ISNUMBER(SEARCH("less than 0.2 mm",'Model output'!V14)), ISNUMBER(SEARCH("less than 0.5 mm",'Model output'!V14)), ISNUMBER(SEARCH("very close",'Model output'!V14)), ISNUMBER(SEARCH("not involved",'Model output'!V14)), ISNUMBER(SEARCH("no involvement",'Model output'!V14)), ISNUMBER(SEARCH("abut",'Model output'!V14)), AND(ISNUMBER(SEARCH("No",'Model output'!V14)),NOT(ISNUMBER(SEARCH("noted",'Model output'!V14))),NOT(ISNUMBER(SEARCH("carcinoma",'Model output'!V14))))), "negative", "positive")</f>
        <v>negative</v>
      </c>
      <c r="AE15" s="39" t="str" cm="1">
        <f t="array" aca="1" ref="AE15" ca="1">IF(OR(AC15="positive",Z15="positive",AND(OR(ISNUMBER(SEARCH("Follicular carcinoma",N15)),ISNUMBER(SEARCH("Follicular thyroid carcinoma",N15))),V15="extensive"),AND(AND(ISNUMBER(J15),J15&gt;0),AND(ISNUMBER(M15),M15&gt;3)),OR(H15="positive",AH15=1)),"high",IF(OR(ISNUMBER(SEARCH("lateral",G15,1)),ISNUMBER(SEARCH("positive",Y15,1)),ISNUMBER(SEARCH("tall",O15,1)),ISNUMBER(SEARCH("hobnail",O15,1)),ISNUMBER(SEARCH("cribriform",O15,1)),ISNUMBER(SEARCH("diffuse",O15,1)),ISNUMBER(SEARCH("columnar",O15,1)),ISNUMBER(SEARCH("solid",O15,1)),ISNUMBER(SEARCH("tall",N15,1)),ISNUMBER(SEARCH("hobnail",N15,1)),ISNUMBER(SEARCH("cribriform",N15,1)),ISNUMBER(SEARCH("diffuse",N15,1)),ISNUMBER(SEARCH("columnar",N15,1)),ISNUMBER(SEARCH("solid",N15,1)),AND(ISNUMBER(SEARCH("papillary",N15,1)),S15="positive"),AND(ISNUMBER(J15),J15&gt;=5,M15=""),AND(AND(ISNUMBER(J15),J15&gt;=5),AND(ISNUMBER(M15),M15&gt;=1)),AND(ISNUMBER(SERACH("papillary",N15)),OR(Y15="positive",Z15="positive"), ISNUMBER(SEARCH("BRAF",AB15)))),"intermediate","low"))</f>
        <v>intermediate</v>
      </c>
      <c r="AF15" s="40" t="str">
        <f t="shared" si="1"/>
        <v>1b</v>
      </c>
      <c r="AG15" s="40" t="str">
        <f t="shared" si="2"/>
        <v>1a</v>
      </c>
      <c r="AH15" s="40" t="str">
        <f t="shared" si="5"/>
        <v>0</v>
      </c>
      <c r="AI15" s="45" t="str">
        <f t="shared" si="6"/>
        <v>I</v>
      </c>
      <c r="AJ15" s="39" t="s">
        <v>702</v>
      </c>
      <c r="AK15" s="46" t="s">
        <v>888</v>
      </c>
      <c r="AL15" s="46" t="s">
        <v>893</v>
      </c>
      <c r="AM15" s="46" t="s">
        <v>892</v>
      </c>
      <c r="AN15" s="40" t="s">
        <v>73</v>
      </c>
      <c r="AO15" s="30">
        <f t="shared" ca="1" si="7"/>
        <v>1</v>
      </c>
      <c r="AP15" s="14">
        <f t="shared" si="8"/>
        <v>1</v>
      </c>
      <c r="AQ15" s="14">
        <f t="shared" si="9"/>
        <v>1</v>
      </c>
      <c r="AR15" s="14">
        <f t="shared" si="10"/>
        <v>1</v>
      </c>
      <c r="AS15" s="15">
        <f t="shared" si="3"/>
        <v>1</v>
      </c>
      <c r="AT15" s="1"/>
    </row>
    <row r="16" spans="1:46">
      <c r="A16" t="str">
        <f>'Model output'!A15</f>
        <v>TCGA-BJ-A28V</v>
      </c>
      <c r="B16" s="52">
        <v>80</v>
      </c>
      <c r="C16" s="1" t="str">
        <f>IF(OR(ISNUMBER(SEARCH("0",'Model output'!D15)), ISNUMBER(SEARCH("1",'Model output'!D15)), ISNUMBER(SEARCH("1a",'Model output'!D15)), ISNUMBER(SEARCH("1b",'Model output'!D15)), ISNUMBER(SEARCH("2",'Model output'!D15)), ISNUMBER(SEARCH("3",'Model output'!D15)), ISNUMBER(SEARCH("4a",'Model output'!D15)), ISNUMBER(SEARCH("4b",'Model output'!D15))), IF(ISNUMBER(SEARCH("pT",'Model output'!D15)),IF(OR(ISNUMBER(SEARCH("a",'Model output'!D15)),ISNUMBER(SEARCH("b",'Model output'!D15))),MID(SUBSTITUTE('Model output'!D15," ",""),SEARCH("pT",'Model output'!D15)+2,2),MID(SUBSTITUTE('Model output'!D15," ",""),SEARCH("pT",'Model output'!D15)+2,1)),IF(ISNUMBER(SEARCH("T",'Model output'!D15)),IF(OR(ISNUMBER(SEARCH("a",'Model output'!D15)),ISNUMBER(SEARCH("b",'Model output'!D15))),MID(SUBSTITUTE('Model output'!D15," ",""),SEARCH("T",'Model output'!D15)+1,2),MID(SUBSTITUTE('Model output'!D15," ",""),SEARCH("T",'Model output'!D15)+1,1)),SUBSTITUTE('Model output'!D15," ",""))),"")</f>
        <v>3</v>
      </c>
      <c r="D16" s="1" t="str">
        <f>IF(ISNUMBER(SEARCH("lymph node",'Model output'!E15)),"1", IF(AND('Model output'!E15&lt;&gt;"",ISNUMBER('Model output'!E15),'Model output'!E15&gt;0),"1",IF(OR(ISNUMBER(SEARCH("0",'Model output'!E15)), ISNUMBER(SEARCH("1",'Model output'!E15)), ISNUMBER(SEARCH("1a",'Model output'!E15)), ISNUMBER(SEARCH("1b",'Model output'!E15)), ISNUMBER(SEARCH("X",'Model output'!E15))), IF(ISNUMBER(SEARCH("pN",'Model output'!E15)),IF(OR(ISNUMBER(SEARCH("a",'Model output'!E15)),ISNUMBER(SEARCH("b",'Model output'!E15))),MID(SUBSTITUTE('Model output'!E15," ",""),SEARCH("pN",'Model output'!E15)+2,2),MID(SUBSTITUTE('Model output'!E15," ",""),SEARCH("pN",'Model output'!E15)+2,1)),IF(ISNUMBER(SEARCH("N",'Model output'!E15)),IF(OR(ISNUMBER(SEARCH("a",'Model output'!E15)),ISNUMBER(SEARCH("b",'Model output'!E15))),MID(SUBSTITUTE('Model output'!E15," ",""),SEARCH("N",'Model output'!E15)+1,2),MID(SUBSTITUTE('Model output'!E15," ",""),SEARCH("N",'Model output'!E15)+1,1)),SUBSTITUTE('Model output'!E15," ",""))),"")))</f>
        <v>0</v>
      </c>
      <c r="E16" s="1" t="str">
        <f>IF(OR(ISNUMBER(SEARCH("Not applicable",'Model output'!F15)), ISNUMBER(SEARCH("N/A",'Model output'!F15))),"0",IF(OR(ISNUMBER(SEARCH("0",'Model output'!F15)), ISNUMBER(SEARCH("1",'Model output'!F15)), ISNUMBER(SEARCH("X",'Model output'!F15))), IF(ISNUMBER(SEARCH("pM",'Model output'!F15)),MID(SUBSTITUTE('Model output'!F15," ",""),SEARCH("pM",'Model output'!F15)+2,1),IF(ISNUMBER(SEARCH("M",'Model output'!F15)),MID(SUBSTITUTE('Model output'!F15," ",""),SEARCH("M",'Model output'!F15)+1,1),SUBSTITUTE('Model output'!F15," ",""))),""))</f>
        <v>0</v>
      </c>
      <c r="F16" t="str">
        <f t="shared" si="0"/>
        <v>negative</v>
      </c>
      <c r="G16" t="str">
        <f>IF(OR('Model output'!G15="",AND(ISNUMBER('Model output'!J15),'Model output'!J15&lt;1)),"",IF(OR(ISNUMBER(SEARCH("lateral",'Model output'!G15)),ISNUMBER(SEARCH("cervical",'Model output'!G15)),ISNUMBER(SEARCH("jugular",'Model output'!G15)),ISNUMBER(SEARCH("left neck",'Model output'!G15)),ISNUMBER(SEARCH("left anterior neck",'Model output'!G15)),ISNUMBER(SEARCH("left posterior neck",'Model output'!G15)),ISNUMBER(SEARCH("right neck",'Model output'!G15)),ISNUMBER(SEARCH("right anterior neck",'Model output'!G15)),ISNUMBER(SEARCH("right posterior neck",'Model output'!G15)),AND(ISNUMBER(SEARCH("level",'Model output'!G15)),OR(,ISNUMBER(SEARCH("II",'Model output'!G15)),ISNUMBER(SEARCH("two",'Model output'!G15)),ISNUMBER(SEARCH("2",'Model output'!G15)),ISNUMBER(SEARCH("III",'Model output'!G15)),ISNUMBER(SEARCH("three",'Model output'!G15)),ISNUMBER(SEARCH("3",'Model output'!G15)),ISNUMBER(SEARCH("IV",'Model output'!G15)),ISNUMBER(SEARCH("four",'Model output'!G15)),ISNUMBER(SEARCH("4",'Model output'!G15)),AND(ISNUMBER(SEARCH("V ",'Model output'!G15)),NOT(ISNUMBER(SEARCH("VI",'Model output'!G15)))),ISNUMBER(SEARCH("five",'Model output'!G15)),ISNUMBER(SEARCH("5",'Model output'!G15))))), "lateral", "central"))</f>
        <v/>
      </c>
      <c r="H16" t="str">
        <f>IF('Model output'!H15="","negative", IF('Model output'!H15=" ", "negative", IF(ISNUMBER(SEARCH("lymph node",'Model output'!H15)),"negative","positive")))</f>
        <v>negative</v>
      </c>
      <c r="I16">
        <f>IF('Model output'!I15="","",IF(ISNUMBER('Model output'!I15),'Model output'!I15,1))</f>
        <v>0</v>
      </c>
      <c r="J16">
        <f>IF('Model output'!J15="","",IF(AND(ISNUMBER('Model output'!J15),'Model output'!J15&lt;=I16),'Model output'!J15,IF(ISNUMBER(SEARCH("0/",'Model output'!J15)),0,1)))</f>
        <v>0</v>
      </c>
      <c r="K16" t="str" cm="1">
        <f t="array" ref="K16">IF(COUNT(FIND({0,1,2,3,4,5,6,7,8,9},'Model output'!K15))&gt;0,'Model output'!K15,"")</f>
        <v/>
      </c>
      <c r="L16" s="8" t="str">
        <f t="shared" si="4"/>
        <v/>
      </c>
      <c r="M16" t="str" cm="1">
        <f t="array" ref="M16">IF(L16="","",IF(ISNUMBER(SEARCH("cm",L16)),MAX(VALUE(SUBSTITUTE(_xlfn.FILTERXML("&lt;t&gt;&lt;s&gt;"&amp;SUBSTITUTE(L16,",","&lt;/s&gt;&lt;s&gt;")&amp;"&lt;/s&gt;&lt;/t&gt;","//s"),"cm",""))),MAX(VALUE(SUBSTITUTE(_xlfn.FILTERXML("&lt;t&gt;&lt;s&gt;"&amp;SUBSTITUTE(L16,",","&lt;/s&gt;&lt;s&gt;")&amp;"&lt;/s&gt;&lt;/t&gt;","//s"),"mm","")))/10))</f>
        <v/>
      </c>
      <c r="N16" t="str">
        <f>IF('Model output'!L15="","",'Model output'!L15)</f>
        <v>papillary</v>
      </c>
      <c r="O16" t="str">
        <f>IF('Model output'!M15="","",'Model output'!M15)</f>
        <v>encapsulated follicular</v>
      </c>
      <c r="P16" t="str">
        <f>IF('Model output'!N15="","",'Model output'!N15)</f>
        <v>4.5 cm</v>
      </c>
      <c r="Q16" t="str">
        <f t="shared" si="11"/>
        <v>4.5cm</v>
      </c>
      <c r="R16" cm="1">
        <f t="array" ref="R16">IF(Q16="","",IF(ISNUMBER(SEARCH("cm",Q16)),MAX(VALUE(SUBSTITUTE(_xlfn.FILTERXML("&lt;t&gt;&lt;s&gt;"&amp;SUBSTITUTE(Q16,",","&lt;/s&gt;&lt;s&gt;")&amp;"&lt;/s&gt;&lt;/t&gt;","//s"),"cm",""))),IF(ISNUMBER(SEARCH("mm",Q16)), MAX(VALUE(SUBSTITUTE(_xlfn.FILTERXML("&lt;t&gt;&lt;s&gt;"&amp;SUBSTITUTE(Q16,",","&lt;/s&gt;&lt;s&gt;")&amp;"&lt;/s&gt;&lt;/t&gt;","//s"),"mm","")))/10, MAX(VALUE(_xlfn.FILTERXML("&lt;t&gt;&lt;s&gt;"&amp;SUBSTITUTE(Q16,",","&lt;/s&gt;&lt;s&gt;")&amp;"&lt;/s&gt;&lt;/t&gt;","//s"))))))</f>
        <v>4.5</v>
      </c>
      <c r="S16" t="str">
        <f>IF(OR('Model output'!P15="",ISNUMBER(SEARCH("Not identified", 'Model output'!P15)),ISNUMBER(SEARCH("Absent",'Model output'!P15)),AND(ISNUMBER(SEARCH("No",'Model output'!P15)),NOT(ISNUMBER(SEARCH("diagnostic",'Model output'!P15)))),ISNUMBER(SEARCH("Negative",'Model output'!P15))),"negative","positive")</f>
        <v>negative</v>
      </c>
      <c r="T16">
        <f>IF('Model output'!O15="","",'Model output'!O15)</f>
        <v>2</v>
      </c>
      <c r="U16" t="str">
        <f>IF('Model output'!Q15&lt;&gt;"",'Model output'!Q15,IF('Classification result'!S16="positive",IF(ISNUMBER(SEARCH("single",'Model output'!P15)),1,IF(OR(ISNUMBER(SEARCH("&lt;4",'Model output'!P15)),ISNUMBER(SEARCH("&lt; 4",'Model output'!P15)),ISNUMBER(SEARCH("less than 4",'Model output'!P15))),"&lt;4",IF(OR(ISNUMBER(SEARCH("&gt;4",'Model output'!P15)),ISNUMBER(SEARCH("&gt; 4",'Model output'!P15)),ISNUMBER(SEARCH("4 or more",'Model output'!P15))),"&gt;4",""))),""))</f>
        <v/>
      </c>
      <c r="V16" t="str">
        <f>IF(S16="negative","",IF(OR(ISNUMBER(SEARCH("Focal",'Model output'!P15)),'Classification result'!U16&lt;4,ISNUMBER(SEARCH("Focal",'Classification result'!U16)),ISNUMBER(SEARCH("&lt;4",'Classification result'!U16)),ISNUMBER(SEARCH("&lt; 4",'Classification result'!U16))),"minimal", IF(OR(ISNUMBER(SEARCH("Extensive",'Model output'!P15)),ISNUMBER(SEARCH("Extensive",'Classification result'!U16)),ISNUMBER(SEARCH("&gt;4",'Classification result'!U16)),ISNUMBER(SEARCH("&gt; 4",'Classification result'!U16)),ISNUMBER(SEARCH("4 or more",'Classification result'!U16))),"extensive","")))</f>
        <v/>
      </c>
      <c r="W16" t="str">
        <f>IF(OR('Model output'!R15="",ISNUMBER(SEARCH("Not identified", 'Model output'!R15)),ISNUMBER(SEARCH("Absent",'Model output'!R15)),ISNUMBER(SEARCH("No",'Model output'!R15)),ISNUMBER(SEARCH("Negative",'Model output'!R15)),ISNUMBER(SEARCH("None seen",'Model output'!R15)),ISNUMBER(SEARCH("Free",'Model output'!R15)),ISNUMBER(SEARCH("Cannot be assessed",'Model output'!R15))),"negative","positive")</f>
        <v>negative</v>
      </c>
      <c r="X16" s="19" t="str">
        <f>IF('Model output'!S15="","",'Model output'!S15)</f>
        <v>Not identified</v>
      </c>
      <c r="Y16" t="str">
        <f>IF(OR('Model output'!S15="",ISNUMBER(SEARCH("Absent",'Model output'!S15)),ISNUMBER(SEARCH("Not identified",'Model output'!S15)),AND(ISNUMBER(SEARCH("No",'Model output'!S15)),NOT(ISNUMBER(SEARCH("carcinoma",'Model output'!S15)))),ISNUMBER(SEARCH("no extension",'Model output'!S15)),ISNUMBER(SEARCH("negative",'Model output'!S15))),"negative",IF(Z16="positive","gETE", "positive"))</f>
        <v>negative</v>
      </c>
      <c r="Z16" t="str">
        <f>IF(OR('Model output'!S15="",ISNUMBER(SEARCH("Absent",'Model output'!S15)),ISNUMBER(SEARCH("Not identified",'Model output'!S15)),ISNUMBER(SEARCH("No",'Model output'!S15)),ISNUMBER(SEARCH("Minimal",'Model output'!S15)),ISNUMBER(SEARCH("negative",'Model output'!S15))),"negative",IF(OR(ISNUMBER(SEARCH("extensive",X16)),ISNUMBER(SEARCH("skeletal muscle",X16)),ISNUMBER(SEARCH("larynx",X16)),ISNUMBER(SEARCH("trachea",X16)),ISNUMBER(SEARCH("esophagus",X16)),ISNUMBER(SEARCH("recurrent laryngeal nerve",X16))),"positive","negative"))</f>
        <v>negative</v>
      </c>
      <c r="AA16" t="str">
        <f>IF('Model output'!T15="","",IF('Model output'!T15="Not mentioned", "No", "Yes"))</f>
        <v/>
      </c>
      <c r="AB16" t="str">
        <f>IF(AA16&lt;&gt;"Yes","",IF(OR('Model output'!U15="",ISNUMBER(SEARCH("Not identified",'Model output'!U15))),"",'Model output'!U15))</f>
        <v/>
      </c>
      <c r="AC16" s="9" t="str">
        <f>IF(OR('Model output'!V15="", AND(ISERROR(SEARCH("Positive",'Model output'!V15)), ISNUMBER(SEARCH("Negative",'Model output'!V15))), ISNUMBER(SEARCH("Uninvolved",'Model output'!V15)), ISNUMBER(SEARCH("Free",'Model output'!V15)), ISNUMBER(SEARCH("1 mm",'Model output'!V15)), ISNUMBER(SEARCH("1.0 mm",'Model output'!V15)), ISNUMBER(SEARCH("0.01 cm",'Model output'!V15)), ISNUMBER(SEARCH("0.1 CM",'Model output'!V15)), ISNUMBER(SEARCH("less than 0.2 mm",'Model output'!V15)), ISNUMBER(SEARCH("less than 0.5 mm",'Model output'!V15)), ISNUMBER(SEARCH("very close",'Model output'!V15)), ISNUMBER(SEARCH("not involved",'Model output'!V15)), ISNUMBER(SEARCH("no involvement",'Model output'!V15)), ISNUMBER(SEARCH("abut",'Model output'!V15)), AND(ISNUMBER(SEARCH("No",'Model output'!V15)),NOT(ISNUMBER(SEARCH("noted",'Model output'!V15))),NOT(ISNUMBER(SEARCH("carcinoma",'Model output'!V15))))), "negative", "positive")</f>
        <v>negative</v>
      </c>
      <c r="AE16" s="39" t="str" cm="1">
        <f t="array" aca="1" ref="AE16" ca="1">IF(OR(AC16="positive",Z16="positive",AND(OR(ISNUMBER(SEARCH("Follicular carcinoma",N16)),ISNUMBER(SEARCH("Follicular thyroid carcinoma",N16))),V16="extensive"),AND(AND(ISNUMBER(J16),J16&gt;0),AND(ISNUMBER(M16),M16&gt;3)),OR(H16="positive",AH16=1)),"high",IF(OR(ISNUMBER(SEARCH("lateral",G16,1)),ISNUMBER(SEARCH("positive",Y16,1)),ISNUMBER(SEARCH("tall",O16,1)),ISNUMBER(SEARCH("hobnail",O16,1)),ISNUMBER(SEARCH("cribriform",O16,1)),ISNUMBER(SEARCH("diffuse",O16,1)),ISNUMBER(SEARCH("columnar",O16,1)),ISNUMBER(SEARCH("solid",O16,1)),ISNUMBER(SEARCH("tall",N16,1)),ISNUMBER(SEARCH("hobnail",N16,1)),ISNUMBER(SEARCH("cribriform",N16,1)),ISNUMBER(SEARCH("diffuse",N16,1)),ISNUMBER(SEARCH("columnar",N16,1)),ISNUMBER(SEARCH("solid",N16,1)),AND(ISNUMBER(SEARCH("papillary",N16,1)),S16="positive"),AND(ISNUMBER(J16),J16&gt;=5,M16=""),AND(AND(ISNUMBER(J16),J16&gt;=5),AND(ISNUMBER(M16),M16&gt;=1)),AND(ISNUMBER(SERACH("papillary",N16)),OR(Y16="positive",Z16="positive"), ISNUMBER(SEARCH("BRAF",AB16)))),"intermediate","low"))</f>
        <v>low</v>
      </c>
      <c r="AF16" s="40" t="str">
        <f t="shared" si="1"/>
        <v>3a</v>
      </c>
      <c r="AG16" s="40" t="str">
        <f t="shared" si="2"/>
        <v>0</v>
      </c>
      <c r="AH16" s="40" t="str">
        <f t="shared" si="5"/>
        <v>0</v>
      </c>
      <c r="AI16" s="45" t="str">
        <f t="shared" si="6"/>
        <v>II</v>
      </c>
      <c r="AJ16" s="39" t="s">
        <v>698</v>
      </c>
      <c r="AK16" s="46" t="s">
        <v>894</v>
      </c>
      <c r="AL16" s="46" t="s">
        <v>889</v>
      </c>
      <c r="AM16" s="46" t="s">
        <v>892</v>
      </c>
      <c r="AN16" s="40" t="s">
        <v>890</v>
      </c>
      <c r="AO16" s="30">
        <f t="shared" ca="1" si="7"/>
        <v>1</v>
      </c>
      <c r="AP16" s="14">
        <f t="shared" si="8"/>
        <v>1</v>
      </c>
      <c r="AQ16" s="14">
        <f t="shared" si="9"/>
        <v>1</v>
      </c>
      <c r="AR16" s="14">
        <f t="shared" si="10"/>
        <v>1</v>
      </c>
      <c r="AS16" s="15">
        <f t="shared" si="3"/>
        <v>1</v>
      </c>
      <c r="AT16" s="1"/>
    </row>
    <row r="17" spans="1:46">
      <c r="A17" t="str">
        <f>'Model output'!A16</f>
        <v>TCGA-BJ-A28X</v>
      </c>
      <c r="B17" s="52">
        <v>32</v>
      </c>
      <c r="C17" s="1" t="str">
        <f>IF(OR(ISNUMBER(SEARCH("0",'Model output'!D16)), ISNUMBER(SEARCH("1",'Model output'!D16)), ISNUMBER(SEARCH("1a",'Model output'!D16)), ISNUMBER(SEARCH("1b",'Model output'!D16)), ISNUMBER(SEARCH("2",'Model output'!D16)), ISNUMBER(SEARCH("3",'Model output'!D16)), ISNUMBER(SEARCH("4a",'Model output'!D16)), ISNUMBER(SEARCH("4b",'Model output'!D16))), IF(ISNUMBER(SEARCH("pT",'Model output'!D16)),IF(OR(ISNUMBER(SEARCH("a",'Model output'!D16)),ISNUMBER(SEARCH("b",'Model output'!D16))),MID(SUBSTITUTE('Model output'!D16," ",""),SEARCH("pT",'Model output'!D16)+2,2),MID(SUBSTITUTE('Model output'!D16," ",""),SEARCH("pT",'Model output'!D16)+2,1)),IF(ISNUMBER(SEARCH("T",'Model output'!D16)),IF(OR(ISNUMBER(SEARCH("a",'Model output'!D16)),ISNUMBER(SEARCH("b",'Model output'!D16))),MID(SUBSTITUTE('Model output'!D16," ",""),SEARCH("T",'Model output'!D16)+1,2),MID(SUBSTITUTE('Model output'!D16," ",""),SEARCH("T",'Model output'!D16)+1,1)),SUBSTITUTE('Model output'!D16," ",""))),"")</f>
        <v>3</v>
      </c>
      <c r="D17" s="1" t="str">
        <f>IF(ISNUMBER(SEARCH("lymph node",'Model output'!E16)),"1", IF(AND('Model output'!E16&lt;&gt;"",ISNUMBER('Model output'!E16),'Model output'!E16&gt;0),"1",IF(OR(ISNUMBER(SEARCH("0",'Model output'!E16)), ISNUMBER(SEARCH("1",'Model output'!E16)), ISNUMBER(SEARCH("1a",'Model output'!E16)), ISNUMBER(SEARCH("1b",'Model output'!E16)), ISNUMBER(SEARCH("X",'Model output'!E16))), IF(ISNUMBER(SEARCH("pN",'Model output'!E16)),IF(OR(ISNUMBER(SEARCH("a",'Model output'!E16)),ISNUMBER(SEARCH("b",'Model output'!E16))),MID(SUBSTITUTE('Model output'!E16," ",""),SEARCH("pN",'Model output'!E16)+2,2),MID(SUBSTITUTE('Model output'!E16," ",""),SEARCH("pN",'Model output'!E16)+2,1)),IF(ISNUMBER(SEARCH("N",'Model output'!E16)),IF(OR(ISNUMBER(SEARCH("a",'Model output'!E16)),ISNUMBER(SEARCH("b",'Model output'!E16))),MID(SUBSTITUTE('Model output'!E16," ",""),SEARCH("N",'Model output'!E16)+1,2),MID(SUBSTITUTE('Model output'!E16," ",""),SEARCH("N",'Model output'!E16)+1,1)),SUBSTITUTE('Model output'!E16," ",""))),"")))</f>
        <v>1a</v>
      </c>
      <c r="E17" s="1" t="str">
        <f>IF(OR(ISNUMBER(SEARCH("Not applicable",'Model output'!F16)), ISNUMBER(SEARCH("N/A",'Model output'!F16))),"0",IF(OR(ISNUMBER(SEARCH("0",'Model output'!F16)), ISNUMBER(SEARCH("1",'Model output'!F16)), ISNUMBER(SEARCH("X",'Model output'!F16))), IF(ISNUMBER(SEARCH("pM",'Model output'!F16)),MID(SUBSTITUTE('Model output'!F16," ",""),SEARCH("pM",'Model output'!F16)+2,1),IF(ISNUMBER(SEARCH("M",'Model output'!F16)),MID(SUBSTITUTE('Model output'!F16," ",""),SEARCH("M",'Model output'!F16)+1,1),SUBSTITUTE('Model output'!F16," ",""))),""))</f>
        <v/>
      </c>
      <c r="F17" t="str">
        <f t="shared" si="0"/>
        <v>positive</v>
      </c>
      <c r="G17" t="str">
        <f>IF(OR('Model output'!G16="",AND(ISNUMBER('Model output'!J16),'Model output'!J16&lt;1)),"",IF(OR(ISNUMBER(SEARCH("lateral",'Model output'!G16)),ISNUMBER(SEARCH("cervical",'Model output'!G16)),ISNUMBER(SEARCH("jugular",'Model output'!G16)),ISNUMBER(SEARCH("left neck",'Model output'!G16)),ISNUMBER(SEARCH("left anterior neck",'Model output'!G16)),ISNUMBER(SEARCH("left posterior neck",'Model output'!G16)),ISNUMBER(SEARCH("right neck",'Model output'!G16)),ISNUMBER(SEARCH("right anterior neck",'Model output'!G16)),ISNUMBER(SEARCH("right posterior neck",'Model output'!G16)),AND(ISNUMBER(SEARCH("level",'Model output'!G16)),OR(,ISNUMBER(SEARCH("II",'Model output'!G16)),ISNUMBER(SEARCH("two",'Model output'!G16)),ISNUMBER(SEARCH("2",'Model output'!G16)),ISNUMBER(SEARCH("III",'Model output'!G16)),ISNUMBER(SEARCH("three",'Model output'!G16)),ISNUMBER(SEARCH("3",'Model output'!G16)),ISNUMBER(SEARCH("IV",'Model output'!G16)),ISNUMBER(SEARCH("four",'Model output'!G16)),ISNUMBER(SEARCH("4",'Model output'!G16)),AND(ISNUMBER(SEARCH("V ",'Model output'!G16)),NOT(ISNUMBER(SEARCH("VI",'Model output'!G16)))),ISNUMBER(SEARCH("five",'Model output'!G16)),ISNUMBER(SEARCH("5",'Model output'!G16))))), "lateral", "central"))</f>
        <v>central</v>
      </c>
      <c r="H17" t="str">
        <f>IF('Model output'!H16="","negative", IF('Model output'!H16=" ", "negative", IF(ISNUMBER(SEARCH("lymph node",'Model output'!H16)),"negative","positive")))</f>
        <v>negative</v>
      </c>
      <c r="I17">
        <f>IF('Model output'!I16="","",IF(ISNUMBER('Model output'!I16),'Model output'!I16,1))</f>
        <v>6</v>
      </c>
      <c r="J17">
        <f>IF('Model output'!J16="","",IF(AND(ISNUMBER('Model output'!J16),'Model output'!J16&lt;=I17),'Model output'!J16,IF(ISNUMBER(SEARCH("0/",'Model output'!J16)),0,1)))</f>
        <v>2</v>
      </c>
      <c r="K17" t="str" cm="1">
        <f t="array" ref="K17">IF(COUNT(FIND({0,1,2,3,4,5,6,7,8,9},'Model output'!K16))&gt;0,'Model output'!K16,"")</f>
        <v/>
      </c>
      <c r="L17" s="8" t="str">
        <f t="shared" si="4"/>
        <v/>
      </c>
      <c r="M17" t="str" cm="1">
        <f t="array" ref="M17">IF(L17="","",IF(ISNUMBER(SEARCH("cm",L17)),MAX(VALUE(SUBSTITUTE(_xlfn.FILTERXML("&lt;t&gt;&lt;s&gt;"&amp;SUBSTITUTE(L17,",","&lt;/s&gt;&lt;s&gt;")&amp;"&lt;/s&gt;&lt;/t&gt;","//s"),"cm",""))),MAX(VALUE(SUBSTITUTE(_xlfn.FILTERXML("&lt;t&gt;&lt;s&gt;"&amp;SUBSTITUTE(L17,",","&lt;/s&gt;&lt;s&gt;")&amp;"&lt;/s&gt;&lt;/t&gt;","//s"),"mm","")))/10))</f>
        <v/>
      </c>
      <c r="N17" t="str">
        <f>IF('Model output'!L16="","",'Model output'!L16)</f>
        <v>papillary</v>
      </c>
      <c r="O17" t="str">
        <f>IF('Model output'!M16="","",'Model output'!M16)</f>
        <v>tall cell</v>
      </c>
      <c r="P17" t="str">
        <f>IF('Model output'!N16="","",'Model output'!N16)</f>
        <v>1.2 cm</v>
      </c>
      <c r="Q17" t="str">
        <f t="shared" si="11"/>
        <v>1.2cm</v>
      </c>
      <c r="R17" cm="1">
        <f t="array" ref="R17">IF(Q17="","",IF(ISNUMBER(SEARCH("cm",Q17)),MAX(VALUE(SUBSTITUTE(_xlfn.FILTERXML("&lt;t&gt;&lt;s&gt;"&amp;SUBSTITUTE(Q17,",","&lt;/s&gt;&lt;s&gt;")&amp;"&lt;/s&gt;&lt;/t&gt;","//s"),"cm",""))),IF(ISNUMBER(SEARCH("mm",Q17)), MAX(VALUE(SUBSTITUTE(_xlfn.FILTERXML("&lt;t&gt;&lt;s&gt;"&amp;SUBSTITUTE(Q17,",","&lt;/s&gt;&lt;s&gt;")&amp;"&lt;/s&gt;&lt;/t&gt;","//s"),"mm","")))/10, MAX(VALUE(_xlfn.FILTERXML("&lt;t&gt;&lt;s&gt;"&amp;SUBSTITUTE(Q17,",","&lt;/s&gt;&lt;s&gt;")&amp;"&lt;/s&gt;&lt;/t&gt;","//s"))))))</f>
        <v>1.2</v>
      </c>
      <c r="S17" t="str">
        <f>IF(OR('Model output'!P16="",ISNUMBER(SEARCH("Not identified", 'Model output'!P16)),ISNUMBER(SEARCH("Absent",'Model output'!P16)),AND(ISNUMBER(SEARCH("No",'Model output'!P16)),NOT(ISNUMBER(SEARCH("diagnostic",'Model output'!P16)))),ISNUMBER(SEARCH("Negative",'Model output'!P16))),"negative","positive")</f>
        <v>positive</v>
      </c>
      <c r="T17" t="str">
        <f>IF('Model output'!O16="","",'Model output'!O16)</f>
        <v>two</v>
      </c>
      <c r="U17" t="str">
        <f>IF('Model output'!Q16&lt;&gt;"",'Model output'!Q16,IF('Classification result'!S17="positive",IF(ISNUMBER(SEARCH("single",'Model output'!P16)),1,IF(OR(ISNUMBER(SEARCH("&lt;4",'Model output'!P16)),ISNUMBER(SEARCH("&lt; 4",'Model output'!P16)),ISNUMBER(SEARCH("less than 4",'Model output'!P16))),"&lt;4",IF(OR(ISNUMBER(SEARCH("&gt;4",'Model output'!P16)),ISNUMBER(SEARCH("&gt; 4",'Model output'!P16)),ISNUMBER(SEARCH("4 or more",'Model output'!P16))),"&gt;4",""))),""))</f>
        <v/>
      </c>
      <c r="V17" t="str">
        <f>IF(S17="negative","",IF(OR(ISNUMBER(SEARCH("Focal",'Model output'!P16)),'Classification result'!U17&lt;4,ISNUMBER(SEARCH("Focal",'Classification result'!U17)),ISNUMBER(SEARCH("&lt;4",'Classification result'!U17)),ISNUMBER(SEARCH("&lt; 4",'Classification result'!U17))),"minimal", IF(OR(ISNUMBER(SEARCH("Extensive",'Model output'!P16)),ISNUMBER(SEARCH("Extensive",'Classification result'!U17)),ISNUMBER(SEARCH("&gt;4",'Classification result'!U17)),ISNUMBER(SEARCH("&gt; 4",'Classification result'!U17)),ISNUMBER(SEARCH("4 or more",'Classification result'!U17))),"extensive","")))</f>
        <v/>
      </c>
      <c r="W17" t="str">
        <f>IF(OR('Model output'!R16="",ISNUMBER(SEARCH("Not identified", 'Model output'!R16)),ISNUMBER(SEARCH("Absent",'Model output'!R16)),ISNUMBER(SEARCH("No",'Model output'!R16)),ISNUMBER(SEARCH("Negative",'Model output'!R16)),ISNUMBER(SEARCH("None seen",'Model output'!R16)),ISNUMBER(SEARCH("Free",'Model output'!R16)),ISNUMBER(SEARCH("Cannot be assessed",'Model output'!R16))),"negative","positive")</f>
        <v>negative</v>
      </c>
      <c r="X17" s="19" t="str">
        <f>IF('Model output'!S16="","",'Model output'!S16)</f>
        <v>Present</v>
      </c>
      <c r="Y17" t="str">
        <f>IF(OR('Model output'!S16="",ISNUMBER(SEARCH("Absent",'Model output'!S16)),ISNUMBER(SEARCH("Not identified",'Model output'!S16)),AND(ISNUMBER(SEARCH("No",'Model output'!S16)),NOT(ISNUMBER(SEARCH("carcinoma",'Model output'!S16)))),ISNUMBER(SEARCH("no extension",'Model output'!S16)),ISNUMBER(SEARCH("negative",'Model output'!S16))),"negative",IF(Z17="positive","gETE", "positive"))</f>
        <v>positive</v>
      </c>
      <c r="Z17" t="str">
        <f>IF(OR('Model output'!S16="",ISNUMBER(SEARCH("Absent",'Model output'!S16)),ISNUMBER(SEARCH("Not identified",'Model output'!S16)),ISNUMBER(SEARCH("No",'Model output'!S16)),ISNUMBER(SEARCH("Minimal",'Model output'!S16)),ISNUMBER(SEARCH("negative",'Model output'!S16))),"negative",IF(OR(ISNUMBER(SEARCH("extensive",X17)),ISNUMBER(SEARCH("skeletal muscle",X17)),ISNUMBER(SEARCH("larynx",X17)),ISNUMBER(SEARCH("trachea",X17)),ISNUMBER(SEARCH("esophagus",X17)),ISNUMBER(SEARCH("recurrent laryngeal nerve",X17))),"positive","negative"))</f>
        <v>negative</v>
      </c>
      <c r="AA17" t="str">
        <f>IF('Model output'!T16="","",IF('Model output'!T16="Not mentioned", "No", "Yes"))</f>
        <v/>
      </c>
      <c r="AB17" t="str">
        <f>IF(AA17&lt;&gt;"Yes","",IF(OR('Model output'!U16="",ISNUMBER(SEARCH("Not identified",'Model output'!U16))),"",'Model output'!U16))</f>
        <v/>
      </c>
      <c r="AC17" s="9" t="str">
        <f>IF(OR('Model output'!V16="", AND(ISERROR(SEARCH("Positive",'Model output'!V16)), ISNUMBER(SEARCH("Negative",'Model output'!V16))), ISNUMBER(SEARCH("Uninvolved",'Model output'!V16)), ISNUMBER(SEARCH("Free",'Model output'!V16)), ISNUMBER(SEARCH("1 mm",'Model output'!V16)), ISNUMBER(SEARCH("1.0 mm",'Model output'!V16)), ISNUMBER(SEARCH("0.01 cm",'Model output'!V16)), ISNUMBER(SEARCH("0.1 CM",'Model output'!V16)), ISNUMBER(SEARCH("less than 0.2 mm",'Model output'!V16)), ISNUMBER(SEARCH("less than 0.5 mm",'Model output'!V16)), ISNUMBER(SEARCH("very close",'Model output'!V16)), ISNUMBER(SEARCH("not involved",'Model output'!V16)), ISNUMBER(SEARCH("no involvement",'Model output'!V16)), ISNUMBER(SEARCH("abut",'Model output'!V16)), AND(ISNUMBER(SEARCH("No",'Model output'!V16)),NOT(ISNUMBER(SEARCH("noted",'Model output'!V16))),NOT(ISNUMBER(SEARCH("carcinoma",'Model output'!V16))))), "negative", "positive")</f>
        <v>negative</v>
      </c>
      <c r="AE17" s="39" t="str" cm="1">
        <f t="array" aca="1" ref="AE17" ca="1">IF(OR(AC17="positive",Z17="positive",AND(OR(ISNUMBER(SEARCH("Follicular carcinoma",N17)),ISNUMBER(SEARCH("Follicular thyroid carcinoma",N17))),V17="extensive"),AND(AND(ISNUMBER(J17),J17&gt;0),AND(ISNUMBER(M17),M17&gt;3)),OR(H17="positive",AH17=1)),"high",IF(OR(ISNUMBER(SEARCH("lateral",G17,1)),ISNUMBER(SEARCH("positive",Y17,1)),ISNUMBER(SEARCH("tall",O17,1)),ISNUMBER(SEARCH("hobnail",O17,1)),ISNUMBER(SEARCH("cribriform",O17,1)),ISNUMBER(SEARCH("diffuse",O17,1)),ISNUMBER(SEARCH("columnar",O17,1)),ISNUMBER(SEARCH("solid",O17,1)),ISNUMBER(SEARCH("tall",N17,1)),ISNUMBER(SEARCH("hobnail",N17,1)),ISNUMBER(SEARCH("cribriform",N17,1)),ISNUMBER(SEARCH("diffuse",N17,1)),ISNUMBER(SEARCH("columnar",N17,1)),ISNUMBER(SEARCH("solid",N17,1)),AND(ISNUMBER(SEARCH("papillary",N17,1)),S17="positive"),AND(ISNUMBER(J17),J17&gt;=5,M17=""),AND(AND(ISNUMBER(J17),J17&gt;=5),AND(ISNUMBER(M17),M17&gt;=1)),AND(ISNUMBER(SERACH("papillary",N17)),OR(Y17="positive",Z17="positive"), ISNUMBER(SEARCH("BRAF",AB17)))),"intermediate","low"))</f>
        <v>intermediate</v>
      </c>
      <c r="AF17" s="40" t="str">
        <f t="shared" si="1"/>
        <v>1b</v>
      </c>
      <c r="AG17" s="40" t="str">
        <f t="shared" si="2"/>
        <v>1a</v>
      </c>
      <c r="AH17" s="40" t="str">
        <f t="shared" si="5"/>
        <v>0</v>
      </c>
      <c r="AI17" s="45" t="str">
        <f t="shared" si="6"/>
        <v>I</v>
      </c>
      <c r="AJ17" s="39" t="s">
        <v>699</v>
      </c>
      <c r="AK17" s="46" t="s">
        <v>888</v>
      </c>
      <c r="AL17" s="46" t="s">
        <v>893</v>
      </c>
      <c r="AM17" s="46" t="s">
        <v>892</v>
      </c>
      <c r="AN17" s="40" t="s">
        <v>73</v>
      </c>
      <c r="AO17" s="30">
        <f t="shared" ca="1" si="7"/>
        <v>1</v>
      </c>
      <c r="AP17" s="14">
        <f t="shared" si="8"/>
        <v>1</v>
      </c>
      <c r="AQ17" s="14">
        <f t="shared" si="9"/>
        <v>1</v>
      </c>
      <c r="AR17" s="14">
        <f t="shared" si="10"/>
        <v>1</v>
      </c>
      <c r="AS17" s="15">
        <f t="shared" si="3"/>
        <v>1</v>
      </c>
      <c r="AT17" s="1"/>
    </row>
    <row r="18" spans="1:46">
      <c r="A18" t="str">
        <f>'Model output'!A17</f>
        <v>TCGA-BJ-A28Z</v>
      </c>
      <c r="B18" s="52">
        <v>46</v>
      </c>
      <c r="C18" s="1" t="str">
        <f>IF(OR(ISNUMBER(SEARCH("0",'Model output'!D17)), ISNUMBER(SEARCH("1",'Model output'!D17)), ISNUMBER(SEARCH("1a",'Model output'!D17)), ISNUMBER(SEARCH("1b",'Model output'!D17)), ISNUMBER(SEARCH("2",'Model output'!D17)), ISNUMBER(SEARCH("3",'Model output'!D17)), ISNUMBER(SEARCH("4a",'Model output'!D17)), ISNUMBER(SEARCH("4b",'Model output'!D17))), IF(ISNUMBER(SEARCH("pT",'Model output'!D17)),IF(OR(ISNUMBER(SEARCH("a",'Model output'!D17)),ISNUMBER(SEARCH("b",'Model output'!D17))),MID(SUBSTITUTE('Model output'!D17," ",""),SEARCH("pT",'Model output'!D17)+2,2),MID(SUBSTITUTE('Model output'!D17," ",""),SEARCH("pT",'Model output'!D17)+2,1)),IF(ISNUMBER(SEARCH("T",'Model output'!D17)),IF(OR(ISNUMBER(SEARCH("a",'Model output'!D17)),ISNUMBER(SEARCH("b",'Model output'!D17))),MID(SUBSTITUTE('Model output'!D17," ",""),SEARCH("T",'Model output'!D17)+1,2),MID(SUBSTITUTE('Model output'!D17," ",""),SEARCH("T",'Model output'!D17)+1,1)),SUBSTITUTE('Model output'!D17," ",""))),"")</f>
        <v>3</v>
      </c>
      <c r="D18" s="1" t="str">
        <f>IF(ISNUMBER(SEARCH("lymph node",'Model output'!E17)),"1", IF(AND('Model output'!E17&lt;&gt;"",ISNUMBER('Model output'!E17),'Model output'!E17&gt;0),"1",IF(OR(ISNUMBER(SEARCH("0",'Model output'!E17)), ISNUMBER(SEARCH("1",'Model output'!E17)), ISNUMBER(SEARCH("1a",'Model output'!E17)), ISNUMBER(SEARCH("1b",'Model output'!E17)), ISNUMBER(SEARCH("X",'Model output'!E17))), IF(ISNUMBER(SEARCH("pN",'Model output'!E17)),IF(OR(ISNUMBER(SEARCH("a",'Model output'!E17)),ISNUMBER(SEARCH("b",'Model output'!E17))),MID(SUBSTITUTE('Model output'!E17," ",""),SEARCH("pN",'Model output'!E17)+2,2),MID(SUBSTITUTE('Model output'!E17," ",""),SEARCH("pN",'Model output'!E17)+2,1)),IF(ISNUMBER(SEARCH("N",'Model output'!E17)),IF(OR(ISNUMBER(SEARCH("a",'Model output'!E17)),ISNUMBER(SEARCH("b",'Model output'!E17))),MID(SUBSTITUTE('Model output'!E17," ",""),SEARCH("N",'Model output'!E17)+1,2),MID(SUBSTITUTE('Model output'!E17," ",""),SEARCH("N",'Model output'!E17)+1,1)),SUBSTITUTE('Model output'!E17," ",""))),"")))</f>
        <v>1a</v>
      </c>
      <c r="E18" s="1" t="str">
        <f>IF(OR(ISNUMBER(SEARCH("Not applicable",'Model output'!F17)), ISNUMBER(SEARCH("N/A",'Model output'!F17))),"0",IF(OR(ISNUMBER(SEARCH("0",'Model output'!F17)), ISNUMBER(SEARCH("1",'Model output'!F17)), ISNUMBER(SEARCH("X",'Model output'!F17))), IF(ISNUMBER(SEARCH("pM",'Model output'!F17)),MID(SUBSTITUTE('Model output'!F17," ",""),SEARCH("pM",'Model output'!F17)+2,1),IF(ISNUMBER(SEARCH("M",'Model output'!F17)),MID(SUBSTITUTE('Model output'!F17," ",""),SEARCH("M",'Model output'!F17)+1,1),SUBSTITUTE('Model output'!F17," ",""))),""))</f>
        <v/>
      </c>
      <c r="F18" t="str">
        <f t="shared" si="0"/>
        <v>positive</v>
      </c>
      <c r="G18" t="str">
        <f>IF(OR('Model output'!G17="",AND(ISNUMBER('Model output'!J17),'Model output'!J17&lt;1)),"",IF(OR(ISNUMBER(SEARCH("lateral",'Model output'!G17)),ISNUMBER(SEARCH("cervical",'Model output'!G17)),ISNUMBER(SEARCH("jugular",'Model output'!G17)),ISNUMBER(SEARCH("left neck",'Model output'!G17)),ISNUMBER(SEARCH("left anterior neck",'Model output'!G17)),ISNUMBER(SEARCH("left posterior neck",'Model output'!G17)),ISNUMBER(SEARCH("right neck",'Model output'!G17)),ISNUMBER(SEARCH("right anterior neck",'Model output'!G17)),ISNUMBER(SEARCH("right posterior neck",'Model output'!G17)),AND(ISNUMBER(SEARCH("level",'Model output'!G17)),OR(,ISNUMBER(SEARCH("II",'Model output'!G17)),ISNUMBER(SEARCH("two",'Model output'!G17)),ISNUMBER(SEARCH("2",'Model output'!G17)),ISNUMBER(SEARCH("III",'Model output'!G17)),ISNUMBER(SEARCH("three",'Model output'!G17)),ISNUMBER(SEARCH("3",'Model output'!G17)),ISNUMBER(SEARCH("IV",'Model output'!G17)),ISNUMBER(SEARCH("four",'Model output'!G17)),ISNUMBER(SEARCH("4",'Model output'!G17)),AND(ISNUMBER(SEARCH("V ",'Model output'!G17)),NOT(ISNUMBER(SEARCH("VI",'Model output'!G17)))),ISNUMBER(SEARCH("five",'Model output'!G17)),ISNUMBER(SEARCH("5",'Model output'!G17))))), "lateral", "central"))</f>
        <v/>
      </c>
      <c r="H18" t="str">
        <f>IF('Model output'!H17="","negative", IF('Model output'!H17=" ", "negative", IF(ISNUMBER(SEARCH("lymph node",'Model output'!H17)),"negative","positive")))</f>
        <v>negative</v>
      </c>
      <c r="I18">
        <f>IF('Model output'!I17="","",IF(ISNUMBER('Model output'!I17),'Model output'!I17,1))</f>
        <v>16</v>
      </c>
      <c r="J18">
        <f>IF('Model output'!J17="","",IF(AND(ISNUMBER('Model output'!J17),'Model output'!J17&lt;=I18),'Model output'!J17,IF(ISNUMBER(SEARCH("0/",'Model output'!J17)),0,1)))</f>
        <v>1</v>
      </c>
      <c r="K18" t="str" cm="1">
        <f t="array" ref="K18">IF(COUNT(FIND({0,1,2,3,4,5,6,7,8,9},'Model output'!K17))&gt;0,'Model output'!K17,"")</f>
        <v/>
      </c>
      <c r="L18" s="8" t="str">
        <f t="shared" si="4"/>
        <v/>
      </c>
      <c r="M18" t="str" cm="1">
        <f t="array" ref="M18">IF(L18="","",IF(ISNUMBER(SEARCH("cm",L18)),MAX(VALUE(SUBSTITUTE(_xlfn.FILTERXML("&lt;t&gt;&lt;s&gt;"&amp;SUBSTITUTE(L18,",","&lt;/s&gt;&lt;s&gt;")&amp;"&lt;/s&gt;&lt;/t&gt;","//s"),"cm",""))),MAX(VALUE(SUBSTITUTE(_xlfn.FILTERXML("&lt;t&gt;&lt;s&gt;"&amp;SUBSTITUTE(L18,",","&lt;/s&gt;&lt;s&gt;")&amp;"&lt;/s&gt;&lt;/t&gt;","//s"),"mm","")))/10))</f>
        <v/>
      </c>
      <c r="N18" t="str">
        <f>IF('Model output'!L17="","",'Model output'!L17)</f>
        <v>papillary</v>
      </c>
      <c r="O18" t="str">
        <f>IF('Model output'!M17="","",'Model output'!M17)</f>
        <v/>
      </c>
      <c r="P18" t="str">
        <f>IF('Model output'!N17="","",'Model output'!N17)</f>
        <v>1 cm</v>
      </c>
      <c r="Q18" t="str">
        <f t="shared" si="11"/>
        <v>1cm</v>
      </c>
      <c r="R18" cm="1">
        <f t="array" ref="R18">IF(Q18="","",IF(ISNUMBER(SEARCH("cm",Q18)),MAX(VALUE(SUBSTITUTE(_xlfn.FILTERXML("&lt;t&gt;&lt;s&gt;"&amp;SUBSTITUTE(Q18,",","&lt;/s&gt;&lt;s&gt;")&amp;"&lt;/s&gt;&lt;/t&gt;","//s"),"cm",""))),IF(ISNUMBER(SEARCH("mm",Q18)), MAX(VALUE(SUBSTITUTE(_xlfn.FILTERXML("&lt;t&gt;&lt;s&gt;"&amp;SUBSTITUTE(Q18,",","&lt;/s&gt;&lt;s&gt;")&amp;"&lt;/s&gt;&lt;/t&gt;","//s"),"mm","")))/10, MAX(VALUE(_xlfn.FILTERXML("&lt;t&gt;&lt;s&gt;"&amp;SUBSTITUTE(Q18,",","&lt;/s&gt;&lt;s&gt;")&amp;"&lt;/s&gt;&lt;/t&gt;","//s"))))))</f>
        <v>1</v>
      </c>
      <c r="S18" t="str">
        <f>IF(OR('Model output'!P17="",ISNUMBER(SEARCH("Not identified", 'Model output'!P17)),ISNUMBER(SEARCH("Absent",'Model output'!P17)),AND(ISNUMBER(SEARCH("No",'Model output'!P17)),NOT(ISNUMBER(SEARCH("diagnostic",'Model output'!P17)))),ISNUMBER(SEARCH("Negative",'Model output'!P17))),"negative","positive")</f>
        <v>negative</v>
      </c>
      <c r="T18" t="str">
        <f>IF('Model output'!O17="","",'Model output'!O17)</f>
        <v>THREE</v>
      </c>
      <c r="U18" t="str">
        <f>IF('Model output'!Q17&lt;&gt;"",'Model output'!Q17,IF('Classification result'!S18="positive",IF(ISNUMBER(SEARCH("single",'Model output'!P17)),1,IF(OR(ISNUMBER(SEARCH("&lt;4",'Model output'!P17)),ISNUMBER(SEARCH("&lt; 4",'Model output'!P17)),ISNUMBER(SEARCH("less than 4",'Model output'!P17))),"&lt;4",IF(OR(ISNUMBER(SEARCH("&gt;4",'Model output'!P17)),ISNUMBER(SEARCH("&gt; 4",'Model output'!P17)),ISNUMBER(SEARCH("4 or more",'Model output'!P17))),"&gt;4",""))),""))</f>
        <v/>
      </c>
      <c r="V18" t="str">
        <f>IF(S18="negative","",IF(OR(ISNUMBER(SEARCH("Focal",'Model output'!P17)),'Classification result'!U18&lt;4,ISNUMBER(SEARCH("Focal",'Classification result'!U18)),ISNUMBER(SEARCH("&lt;4",'Classification result'!U18)),ISNUMBER(SEARCH("&lt; 4",'Classification result'!U18))),"minimal", IF(OR(ISNUMBER(SEARCH("Extensive",'Model output'!P17)),ISNUMBER(SEARCH("Extensive",'Classification result'!U18)),ISNUMBER(SEARCH("&gt;4",'Classification result'!U18)),ISNUMBER(SEARCH("&gt; 4",'Classification result'!U18)),ISNUMBER(SEARCH("4 or more",'Classification result'!U18))),"extensive","")))</f>
        <v/>
      </c>
      <c r="W18" t="str">
        <f>IF(OR('Model output'!R17="",ISNUMBER(SEARCH("Not identified", 'Model output'!R17)),ISNUMBER(SEARCH("Absent",'Model output'!R17)),ISNUMBER(SEARCH("No",'Model output'!R17)),ISNUMBER(SEARCH("Negative",'Model output'!R17)),ISNUMBER(SEARCH("None seen",'Model output'!R17)),ISNUMBER(SEARCH("Free",'Model output'!R17)),ISNUMBER(SEARCH("Cannot be assessed",'Model output'!R17))),"negative","positive")</f>
        <v>positive</v>
      </c>
      <c r="X18" s="19" t="str">
        <f>IF('Model output'!S17="","",'Model output'!S17)</f>
        <v>Present</v>
      </c>
      <c r="Y18" t="str">
        <f>IF(OR('Model output'!S17="",ISNUMBER(SEARCH("Absent",'Model output'!S17)),ISNUMBER(SEARCH("Not identified",'Model output'!S17)),AND(ISNUMBER(SEARCH("No",'Model output'!S17)),NOT(ISNUMBER(SEARCH("carcinoma",'Model output'!S17)))),ISNUMBER(SEARCH("no extension",'Model output'!S17)),ISNUMBER(SEARCH("negative",'Model output'!S17))),"negative",IF(Z18="positive","gETE", "positive"))</f>
        <v>positive</v>
      </c>
      <c r="Z18" t="str">
        <f>IF(OR('Model output'!S17="",ISNUMBER(SEARCH("Absent",'Model output'!S17)),ISNUMBER(SEARCH("Not identified",'Model output'!S17)),ISNUMBER(SEARCH("No",'Model output'!S17)),ISNUMBER(SEARCH("Minimal",'Model output'!S17)),ISNUMBER(SEARCH("negative",'Model output'!S17))),"negative",IF(OR(ISNUMBER(SEARCH("extensive",X18)),ISNUMBER(SEARCH("skeletal muscle",X18)),ISNUMBER(SEARCH("larynx",X18)),ISNUMBER(SEARCH("trachea",X18)),ISNUMBER(SEARCH("esophagus",X18)),ISNUMBER(SEARCH("recurrent laryngeal nerve",X18))),"positive","negative"))</f>
        <v>negative</v>
      </c>
      <c r="AA18" t="str">
        <f>IF('Model output'!T17="","",IF('Model output'!T17="Not mentioned", "No", "Yes"))</f>
        <v>Yes</v>
      </c>
      <c r="AB18" t="str">
        <f>IF(AA18&lt;&gt;"Yes","",IF(OR('Model output'!U17="",ISNUMBER(SEARCH("Not identified",'Model output'!U17))),"",'Model output'!U17))</f>
        <v>RET/PTC1 rearrangement</v>
      </c>
      <c r="AC18" s="9" t="str">
        <f>IF(OR('Model output'!V17="", AND(ISERROR(SEARCH("Positive",'Model output'!V17)), ISNUMBER(SEARCH("Negative",'Model output'!V17))), ISNUMBER(SEARCH("Uninvolved",'Model output'!V17)), ISNUMBER(SEARCH("Free",'Model output'!V17)), ISNUMBER(SEARCH("1 mm",'Model output'!V17)), ISNUMBER(SEARCH("1.0 mm",'Model output'!V17)), ISNUMBER(SEARCH("0.01 cm",'Model output'!V17)), ISNUMBER(SEARCH("0.1 CM",'Model output'!V17)), ISNUMBER(SEARCH("less than 0.2 mm",'Model output'!V17)), ISNUMBER(SEARCH("less than 0.5 mm",'Model output'!V17)), ISNUMBER(SEARCH("very close",'Model output'!V17)), ISNUMBER(SEARCH("not involved",'Model output'!V17)), ISNUMBER(SEARCH("no involvement",'Model output'!V17)), ISNUMBER(SEARCH("abut",'Model output'!V17)), AND(ISNUMBER(SEARCH("No",'Model output'!V17)),NOT(ISNUMBER(SEARCH("noted",'Model output'!V17))),NOT(ISNUMBER(SEARCH("carcinoma",'Model output'!V17))))), "negative", "positive")</f>
        <v>negative</v>
      </c>
      <c r="AE18" s="39" t="str" cm="1">
        <f t="array" aca="1" ref="AE18" ca="1">IF(OR(AC18="positive",Z18="positive",AND(OR(ISNUMBER(SEARCH("Follicular carcinoma",N18)),ISNUMBER(SEARCH("Follicular thyroid carcinoma",N18))),V18="extensive"),AND(AND(ISNUMBER(J18),J18&gt;0),AND(ISNUMBER(M18),M18&gt;3)),OR(H18="positive",AH18=1)),"high",IF(OR(ISNUMBER(SEARCH("lateral",G18,1)),ISNUMBER(SEARCH("positive",Y18,1)),ISNUMBER(SEARCH("tall",O18,1)),ISNUMBER(SEARCH("hobnail",O18,1)),ISNUMBER(SEARCH("cribriform",O18,1)),ISNUMBER(SEARCH("diffuse",O18,1)),ISNUMBER(SEARCH("columnar",O18,1)),ISNUMBER(SEARCH("solid",O18,1)),ISNUMBER(SEARCH("tall",N18,1)),ISNUMBER(SEARCH("hobnail",N18,1)),ISNUMBER(SEARCH("cribriform",N18,1)),ISNUMBER(SEARCH("diffuse",N18,1)),ISNUMBER(SEARCH("columnar",N18,1)),ISNUMBER(SEARCH("solid",N18,1)),AND(ISNUMBER(SEARCH("papillary",N18,1)),S18="positive"),AND(ISNUMBER(J18),J18&gt;=5,M18=""),AND(AND(ISNUMBER(J18),J18&gt;=5),AND(ISNUMBER(M18),M18&gt;=1)),AND(ISNUMBER(SERACH("papillary",N18)),OR(Y18="positive",Z18="positive"), ISNUMBER(SEARCH("BRAF",AB18)))),"intermediate","low"))</f>
        <v>intermediate</v>
      </c>
      <c r="AF18" s="40" t="str">
        <f t="shared" si="1"/>
        <v>1a</v>
      </c>
      <c r="AG18" s="40" t="str">
        <f t="shared" si="2"/>
        <v>1a</v>
      </c>
      <c r="AH18" s="40" t="str">
        <f t="shared" si="5"/>
        <v>0</v>
      </c>
      <c r="AI18" s="45" t="str">
        <f t="shared" si="6"/>
        <v>I</v>
      </c>
      <c r="AJ18" s="39" t="s">
        <v>699</v>
      </c>
      <c r="AK18" s="46" t="s">
        <v>893</v>
      </c>
      <c r="AL18" s="46" t="s">
        <v>893</v>
      </c>
      <c r="AM18" s="46" t="s">
        <v>892</v>
      </c>
      <c r="AN18" s="40" t="s">
        <v>73</v>
      </c>
      <c r="AO18" s="30">
        <f t="shared" ca="1" si="7"/>
        <v>1</v>
      </c>
      <c r="AP18" s="14">
        <f t="shared" si="8"/>
        <v>1</v>
      </c>
      <c r="AQ18" s="14">
        <f t="shared" si="9"/>
        <v>1</v>
      </c>
      <c r="AR18" s="14">
        <f t="shared" si="10"/>
        <v>1</v>
      </c>
      <c r="AS18" s="15">
        <f t="shared" si="3"/>
        <v>1</v>
      </c>
      <c r="AT18" s="1"/>
    </row>
    <row r="19" spans="1:46">
      <c r="A19" t="str">
        <f>'Model output'!A18</f>
        <v>TCGA-BJ-A290</v>
      </c>
      <c r="B19" s="52">
        <v>70</v>
      </c>
      <c r="C19" s="1" t="str">
        <f>IF(OR(ISNUMBER(SEARCH("0",'Model output'!D18)), ISNUMBER(SEARCH("1",'Model output'!D18)), ISNUMBER(SEARCH("1a",'Model output'!D18)), ISNUMBER(SEARCH("1b",'Model output'!D18)), ISNUMBER(SEARCH("2",'Model output'!D18)), ISNUMBER(SEARCH("3",'Model output'!D18)), ISNUMBER(SEARCH("4a",'Model output'!D18)), ISNUMBER(SEARCH("4b",'Model output'!D18))), IF(ISNUMBER(SEARCH("pT",'Model output'!D18)),IF(OR(ISNUMBER(SEARCH("a",'Model output'!D18)),ISNUMBER(SEARCH("b",'Model output'!D18))),MID(SUBSTITUTE('Model output'!D18," ",""),SEARCH("pT",'Model output'!D18)+2,2),MID(SUBSTITUTE('Model output'!D18," ",""),SEARCH("pT",'Model output'!D18)+2,1)),IF(ISNUMBER(SEARCH("T",'Model output'!D18)),IF(OR(ISNUMBER(SEARCH("a",'Model output'!D18)),ISNUMBER(SEARCH("b",'Model output'!D18))),MID(SUBSTITUTE('Model output'!D18," ",""),SEARCH("T",'Model output'!D18)+1,2),MID(SUBSTITUTE('Model output'!D18," ",""),SEARCH("T",'Model output'!D18)+1,1)),SUBSTITUTE('Model output'!D18," ",""))),"")</f>
        <v>3</v>
      </c>
      <c r="D19" s="1" t="str">
        <f>IF(ISNUMBER(SEARCH("lymph node",'Model output'!E18)),"1", IF(AND('Model output'!E18&lt;&gt;"",ISNUMBER('Model output'!E18),'Model output'!E18&gt;0),"1",IF(OR(ISNUMBER(SEARCH("0",'Model output'!E18)), ISNUMBER(SEARCH("1",'Model output'!E18)), ISNUMBER(SEARCH("1a",'Model output'!E18)), ISNUMBER(SEARCH("1b",'Model output'!E18)), ISNUMBER(SEARCH("X",'Model output'!E18))), IF(ISNUMBER(SEARCH("pN",'Model output'!E18)),IF(OR(ISNUMBER(SEARCH("a",'Model output'!E18)),ISNUMBER(SEARCH("b",'Model output'!E18))),MID(SUBSTITUTE('Model output'!E18," ",""),SEARCH("pN",'Model output'!E18)+2,2),MID(SUBSTITUTE('Model output'!E18," ",""),SEARCH("pN",'Model output'!E18)+2,1)),IF(ISNUMBER(SEARCH("N",'Model output'!E18)),IF(OR(ISNUMBER(SEARCH("a",'Model output'!E18)),ISNUMBER(SEARCH("b",'Model output'!E18))),MID(SUBSTITUTE('Model output'!E18," ",""),SEARCH("N",'Model output'!E18)+1,2),MID(SUBSTITUTE('Model output'!E18," ",""),SEARCH("N",'Model output'!E18)+1,1)),SUBSTITUTE('Model output'!E18," ",""))),"")))</f>
        <v>1a</v>
      </c>
      <c r="E19" s="1" t="str">
        <f>IF(OR(ISNUMBER(SEARCH("Not applicable",'Model output'!F18)), ISNUMBER(SEARCH("N/A",'Model output'!F18))),"0",IF(OR(ISNUMBER(SEARCH("0",'Model output'!F18)), ISNUMBER(SEARCH("1",'Model output'!F18)), ISNUMBER(SEARCH("X",'Model output'!F18))), IF(ISNUMBER(SEARCH("pM",'Model output'!F18)),MID(SUBSTITUTE('Model output'!F18," ",""),SEARCH("pM",'Model output'!F18)+2,1),IF(ISNUMBER(SEARCH("M",'Model output'!F18)),MID(SUBSTITUTE('Model output'!F18," ",""),SEARCH("M",'Model output'!F18)+1,1),SUBSTITUTE('Model output'!F18," ",""))),""))</f>
        <v>X</v>
      </c>
      <c r="F19" t="str">
        <f t="shared" si="0"/>
        <v>positive</v>
      </c>
      <c r="G19" t="str">
        <f>IF(OR('Model output'!G18="",AND(ISNUMBER('Model output'!J18),'Model output'!J18&lt;1)),"",IF(OR(ISNUMBER(SEARCH("lateral",'Model output'!G18)),ISNUMBER(SEARCH("cervical",'Model output'!G18)),ISNUMBER(SEARCH("jugular",'Model output'!G18)),ISNUMBER(SEARCH("left neck",'Model output'!G18)),ISNUMBER(SEARCH("left anterior neck",'Model output'!G18)),ISNUMBER(SEARCH("left posterior neck",'Model output'!G18)),ISNUMBER(SEARCH("right neck",'Model output'!G18)),ISNUMBER(SEARCH("right anterior neck",'Model output'!G18)),ISNUMBER(SEARCH("right posterior neck",'Model output'!G18)),AND(ISNUMBER(SEARCH("level",'Model output'!G18)),OR(,ISNUMBER(SEARCH("II",'Model output'!G18)),ISNUMBER(SEARCH("two",'Model output'!G18)),ISNUMBER(SEARCH("2",'Model output'!G18)),ISNUMBER(SEARCH("III",'Model output'!G18)),ISNUMBER(SEARCH("three",'Model output'!G18)),ISNUMBER(SEARCH("3",'Model output'!G18)),ISNUMBER(SEARCH("IV",'Model output'!G18)),ISNUMBER(SEARCH("four",'Model output'!G18)),ISNUMBER(SEARCH("4",'Model output'!G18)),AND(ISNUMBER(SEARCH("V ",'Model output'!G18)),NOT(ISNUMBER(SEARCH("VI",'Model output'!G18)))),ISNUMBER(SEARCH("five",'Model output'!G18)),ISNUMBER(SEARCH("5",'Model output'!G18))))), "lateral", "central"))</f>
        <v/>
      </c>
      <c r="H19" t="str">
        <f>IF('Model output'!H18="","negative", IF('Model output'!H18=" ", "negative", IF(ISNUMBER(SEARCH("lymph node",'Model output'!H18)),"negative","positive")))</f>
        <v>negative</v>
      </c>
      <c r="I19">
        <f>IF('Model output'!I18="","",IF(ISNUMBER('Model output'!I18),'Model output'!I18,1))</f>
        <v>3</v>
      </c>
      <c r="J19">
        <f>IF('Model output'!J18="","",IF(AND(ISNUMBER('Model output'!J18),'Model output'!J18&lt;=I19),'Model output'!J18,IF(ISNUMBER(SEARCH("0/",'Model output'!J18)),0,1)))</f>
        <v>3</v>
      </c>
      <c r="K19" t="str" cm="1">
        <f t="array" ref="K19">IF(COUNT(FIND({0,1,2,3,4,5,6,7,8,9},'Model output'!K18))&gt;0,'Model output'!K18,"")</f>
        <v/>
      </c>
      <c r="L19" s="8" t="str">
        <f t="shared" si="4"/>
        <v/>
      </c>
      <c r="M19" t="str" cm="1">
        <f t="array" ref="M19">IF(L19="","",IF(ISNUMBER(SEARCH("cm",L19)),MAX(VALUE(SUBSTITUTE(_xlfn.FILTERXML("&lt;t&gt;&lt;s&gt;"&amp;SUBSTITUTE(L19,",","&lt;/s&gt;&lt;s&gt;")&amp;"&lt;/s&gt;&lt;/t&gt;","//s"),"cm",""))),MAX(VALUE(SUBSTITUTE(_xlfn.FILTERXML("&lt;t&gt;&lt;s&gt;"&amp;SUBSTITUTE(L19,",","&lt;/s&gt;&lt;s&gt;")&amp;"&lt;/s&gt;&lt;/t&gt;","//s"),"mm","")))/10))</f>
        <v/>
      </c>
      <c r="N19" t="str">
        <f>IF('Model output'!L18="","",'Model output'!L18)</f>
        <v>papillary</v>
      </c>
      <c r="O19" t="str">
        <f>IF('Model output'!M18="","",'Model output'!M18)</f>
        <v>tall cell</v>
      </c>
      <c r="P19" t="str">
        <f>IF('Model output'!N18="","",'Model output'!N18)</f>
        <v>4.5 cm</v>
      </c>
      <c r="Q19" t="str">
        <f t="shared" si="11"/>
        <v>4.5cm</v>
      </c>
      <c r="R19" cm="1">
        <f t="array" ref="R19">IF(Q19="","",IF(ISNUMBER(SEARCH("cm",Q19)),MAX(VALUE(SUBSTITUTE(_xlfn.FILTERXML("&lt;t&gt;&lt;s&gt;"&amp;SUBSTITUTE(Q19,",","&lt;/s&gt;&lt;s&gt;")&amp;"&lt;/s&gt;&lt;/t&gt;","//s"),"cm",""))),IF(ISNUMBER(SEARCH("mm",Q19)), MAX(VALUE(SUBSTITUTE(_xlfn.FILTERXML("&lt;t&gt;&lt;s&gt;"&amp;SUBSTITUTE(Q19,",","&lt;/s&gt;&lt;s&gt;")&amp;"&lt;/s&gt;&lt;/t&gt;","//s"),"mm","")))/10, MAX(VALUE(_xlfn.FILTERXML("&lt;t&gt;&lt;s&gt;"&amp;SUBSTITUTE(Q19,",","&lt;/s&gt;&lt;s&gt;")&amp;"&lt;/s&gt;&lt;/t&gt;","//s"))))))</f>
        <v>4.5</v>
      </c>
      <c r="S19" t="str">
        <f>IF(OR('Model output'!P18="",ISNUMBER(SEARCH("Not identified", 'Model output'!P18)),ISNUMBER(SEARCH("Absent",'Model output'!P18)),AND(ISNUMBER(SEARCH("No",'Model output'!P18)),NOT(ISNUMBER(SEARCH("diagnostic",'Model output'!P18)))),ISNUMBER(SEARCH("Negative",'Model output'!P18))),"negative","positive")</f>
        <v>positive</v>
      </c>
      <c r="T19">
        <f>IF('Model output'!O18="","",'Model output'!O18)</f>
        <v>1</v>
      </c>
      <c r="U19" t="str">
        <f>IF('Model output'!Q18&lt;&gt;"",'Model output'!Q18,IF('Classification result'!S19="positive",IF(ISNUMBER(SEARCH("single",'Model output'!P18)),1,IF(OR(ISNUMBER(SEARCH("&lt;4",'Model output'!P18)),ISNUMBER(SEARCH("&lt; 4",'Model output'!P18)),ISNUMBER(SEARCH("less than 4",'Model output'!P18))),"&lt;4",IF(OR(ISNUMBER(SEARCH("&gt;4",'Model output'!P18)),ISNUMBER(SEARCH("&gt; 4",'Model output'!P18)),ISNUMBER(SEARCH("4 or more",'Model output'!P18))),"&gt;4",""))),""))</f>
        <v/>
      </c>
      <c r="V19" t="str">
        <f>IF(S19="negative","",IF(OR(ISNUMBER(SEARCH("Focal",'Model output'!P18)),'Classification result'!U19&lt;4,ISNUMBER(SEARCH("Focal",'Classification result'!U19)),ISNUMBER(SEARCH("&lt;4",'Classification result'!U19)),ISNUMBER(SEARCH("&lt; 4",'Classification result'!U19))),"minimal", IF(OR(ISNUMBER(SEARCH("Extensive",'Model output'!P18)),ISNUMBER(SEARCH("Extensive",'Classification result'!U19)),ISNUMBER(SEARCH("&gt;4",'Classification result'!U19)),ISNUMBER(SEARCH("&gt; 4",'Classification result'!U19)),ISNUMBER(SEARCH("4 or more",'Classification result'!U19))),"extensive","")))</f>
        <v/>
      </c>
      <c r="W19" t="str">
        <f>IF(OR('Model output'!R18="",ISNUMBER(SEARCH("Not identified", 'Model output'!R18)),ISNUMBER(SEARCH("Absent",'Model output'!R18)),ISNUMBER(SEARCH("No",'Model output'!R18)),ISNUMBER(SEARCH("Negative",'Model output'!R18)),ISNUMBER(SEARCH("None seen",'Model output'!R18)),ISNUMBER(SEARCH("Free",'Model output'!R18)),ISNUMBER(SEARCH("Cannot be assessed",'Model output'!R18))),"negative","positive")</f>
        <v>positive</v>
      </c>
      <c r="X19" s="19" t="str">
        <f>IF('Model output'!S18="","",'Model output'!S18)</f>
        <v>Invades perithyroidal skeletal muscle</v>
      </c>
      <c r="Y19" t="str">
        <f>IF(OR('Model output'!S18="",ISNUMBER(SEARCH("Absent",'Model output'!S18)),ISNUMBER(SEARCH("Not identified",'Model output'!S18)),AND(ISNUMBER(SEARCH("No",'Model output'!S18)),NOT(ISNUMBER(SEARCH("carcinoma",'Model output'!S18)))),ISNUMBER(SEARCH("no extension",'Model output'!S18)),ISNUMBER(SEARCH("negative",'Model output'!S18))),"negative",IF(Z19="positive","gETE", "positive"))</f>
        <v>gETE</v>
      </c>
      <c r="Z19" t="str">
        <f>IF(OR('Model output'!S18="",ISNUMBER(SEARCH("Absent",'Model output'!S18)),ISNUMBER(SEARCH("Not identified",'Model output'!S18)),ISNUMBER(SEARCH("No",'Model output'!S18)),ISNUMBER(SEARCH("Minimal",'Model output'!S18)),ISNUMBER(SEARCH("negative",'Model output'!S18))),"negative",IF(OR(ISNUMBER(SEARCH("extensive",X19)),ISNUMBER(SEARCH("skeletal muscle",X19)),ISNUMBER(SEARCH("larynx",X19)),ISNUMBER(SEARCH("trachea",X19)),ISNUMBER(SEARCH("esophagus",X19)),ISNUMBER(SEARCH("recurrent laryngeal nerve",X19))),"positive","negative"))</f>
        <v>positive</v>
      </c>
      <c r="AA19" t="str">
        <f>IF('Model output'!T18="","",IF('Model output'!T18="Not mentioned", "No", "Yes"))</f>
        <v>Yes</v>
      </c>
      <c r="AB19" t="str">
        <f>IF(AA19&lt;&gt;"Yes","",IF(OR('Model output'!U18="",ISNUMBER(SEARCH("Not identified",'Model output'!U18))),"",'Model output'!U18))</f>
        <v>BRAF V600E</v>
      </c>
      <c r="AC19" s="9" t="str">
        <f>IF(OR('Model output'!V18="", AND(ISERROR(SEARCH("Positive",'Model output'!V18)), ISNUMBER(SEARCH("Negative",'Model output'!V18))), ISNUMBER(SEARCH("Uninvolved",'Model output'!V18)), ISNUMBER(SEARCH("Free",'Model output'!V18)), ISNUMBER(SEARCH("1 mm",'Model output'!V18)), ISNUMBER(SEARCH("1.0 mm",'Model output'!V18)), ISNUMBER(SEARCH("0.01 cm",'Model output'!V18)), ISNUMBER(SEARCH("0.1 CM",'Model output'!V18)), ISNUMBER(SEARCH("less than 0.2 mm",'Model output'!V18)), ISNUMBER(SEARCH("less than 0.5 mm",'Model output'!V18)), ISNUMBER(SEARCH("very close",'Model output'!V18)), ISNUMBER(SEARCH("not involved",'Model output'!V18)), ISNUMBER(SEARCH("no involvement",'Model output'!V18)), ISNUMBER(SEARCH("abut",'Model output'!V18)), AND(ISNUMBER(SEARCH("No",'Model output'!V18)),NOT(ISNUMBER(SEARCH("noted",'Model output'!V18))),NOT(ISNUMBER(SEARCH("carcinoma",'Model output'!V18))))), "negative", "positive")</f>
        <v>positive</v>
      </c>
      <c r="AE19" s="39" t="str" cm="1">
        <f t="array" ref="AE19">IF(OR(AC19="positive",Z19="positive",AND(OR(ISNUMBER(SEARCH("Follicular carcinoma",N19)),ISNUMBER(SEARCH("Follicular thyroid carcinoma",N19))),V19="extensive"),AND(AND(ISNUMBER(J19),J19&gt;0),AND(ISNUMBER(M19),M19&gt;3)),OR(H19="positive",AH19=1)),"high",IF(OR(ISNUMBER(SEARCH("lateral",G19,1)),ISNUMBER(SEARCH("positive",Y19,1)),ISNUMBER(SEARCH("tall",O19,1)),ISNUMBER(SEARCH("hobnail",O19,1)),ISNUMBER(SEARCH("cribriform",O19,1)),ISNUMBER(SEARCH("diffuse",O19,1)),ISNUMBER(SEARCH("columnar",O19,1)),ISNUMBER(SEARCH("solid",O19,1)),ISNUMBER(SEARCH("tall",N19,1)),ISNUMBER(SEARCH("hobnail",N19,1)),ISNUMBER(SEARCH("cribriform",N19,1)),ISNUMBER(SEARCH("diffuse",N19,1)),ISNUMBER(SEARCH("columnar",N19,1)),ISNUMBER(SEARCH("solid",N19,1)),AND(ISNUMBER(SEARCH("papillary",N19,1)),S19="positive"),AND(ISNUMBER(J19),J19&gt;=5,M19=""),AND(AND(ISNUMBER(J19),J19&gt;=5),AND(ISNUMBER(M19),M19&gt;=1)),AND(ISNUMBER(SERACH("papillary",N19)),OR(Y19="positive",Z19="positive"), ISNUMBER(SEARCH("BRAF",AB19)))),"intermediate","low"))</f>
        <v>high</v>
      </c>
      <c r="AF19" s="40" t="str">
        <f t="shared" si="1"/>
        <v>3b</v>
      </c>
      <c r="AG19" s="40" t="str">
        <f t="shared" si="2"/>
        <v>1a</v>
      </c>
      <c r="AH19" s="40" t="str">
        <f t="shared" si="5"/>
        <v>0</v>
      </c>
      <c r="AI19" s="45" t="str">
        <f t="shared" si="6"/>
        <v>II</v>
      </c>
      <c r="AJ19" s="39" t="s">
        <v>697</v>
      </c>
      <c r="AK19" s="46" t="s">
        <v>887</v>
      </c>
      <c r="AL19" s="46" t="s">
        <v>893</v>
      </c>
      <c r="AM19" s="46" t="s">
        <v>892</v>
      </c>
      <c r="AN19" s="40" t="s">
        <v>890</v>
      </c>
      <c r="AO19" s="30">
        <f t="shared" si="7"/>
        <v>1</v>
      </c>
      <c r="AP19" s="14">
        <f t="shared" si="8"/>
        <v>1</v>
      </c>
      <c r="AQ19" s="14">
        <f t="shared" si="9"/>
        <v>1</v>
      </c>
      <c r="AR19" s="14">
        <f t="shared" si="10"/>
        <v>1</v>
      </c>
      <c r="AS19" s="15">
        <f t="shared" si="3"/>
        <v>1</v>
      </c>
      <c r="AT19" s="1"/>
    </row>
    <row r="20" spans="1:46">
      <c r="A20" t="str">
        <f>'Model output'!A19</f>
        <v>TCGA-BJ-A291</v>
      </c>
      <c r="B20" s="52">
        <v>56</v>
      </c>
      <c r="C20" s="1" t="str">
        <f>IF(OR(ISNUMBER(SEARCH("0",'Model output'!D19)), ISNUMBER(SEARCH("1",'Model output'!D19)), ISNUMBER(SEARCH("1a",'Model output'!D19)), ISNUMBER(SEARCH("1b",'Model output'!D19)), ISNUMBER(SEARCH("2",'Model output'!D19)), ISNUMBER(SEARCH("3",'Model output'!D19)), ISNUMBER(SEARCH("4a",'Model output'!D19)), ISNUMBER(SEARCH("4b",'Model output'!D19))), IF(ISNUMBER(SEARCH("pT",'Model output'!D19)),IF(OR(ISNUMBER(SEARCH("a",'Model output'!D19)),ISNUMBER(SEARCH("b",'Model output'!D19))),MID(SUBSTITUTE('Model output'!D19," ",""),SEARCH("pT",'Model output'!D19)+2,2),MID(SUBSTITUTE('Model output'!D19," ",""),SEARCH("pT",'Model output'!D19)+2,1)),IF(ISNUMBER(SEARCH("T",'Model output'!D19)),IF(OR(ISNUMBER(SEARCH("a",'Model output'!D19)),ISNUMBER(SEARCH("b",'Model output'!D19))),MID(SUBSTITUTE('Model output'!D19," ",""),SEARCH("T",'Model output'!D19)+1,2),MID(SUBSTITUTE('Model output'!D19," ",""),SEARCH("T",'Model output'!D19)+1,1)),SUBSTITUTE('Model output'!D19," ",""))),"")</f>
        <v>1</v>
      </c>
      <c r="D20" s="1" t="str">
        <f>IF(ISNUMBER(SEARCH("lymph node",'Model output'!E19)),"1", IF(AND('Model output'!E19&lt;&gt;"",ISNUMBER('Model output'!E19),'Model output'!E19&gt;0),"1",IF(OR(ISNUMBER(SEARCH("0",'Model output'!E19)), ISNUMBER(SEARCH("1",'Model output'!E19)), ISNUMBER(SEARCH("1a",'Model output'!E19)), ISNUMBER(SEARCH("1b",'Model output'!E19)), ISNUMBER(SEARCH("X",'Model output'!E19))), IF(ISNUMBER(SEARCH("pN",'Model output'!E19)),IF(OR(ISNUMBER(SEARCH("a",'Model output'!E19)),ISNUMBER(SEARCH("b",'Model output'!E19))),MID(SUBSTITUTE('Model output'!E19," ",""),SEARCH("pN",'Model output'!E19)+2,2),MID(SUBSTITUTE('Model output'!E19," ",""),SEARCH("pN",'Model output'!E19)+2,1)),IF(ISNUMBER(SEARCH("N",'Model output'!E19)),IF(OR(ISNUMBER(SEARCH("a",'Model output'!E19)),ISNUMBER(SEARCH("b",'Model output'!E19))),MID(SUBSTITUTE('Model output'!E19," ",""),SEARCH("N",'Model output'!E19)+1,2),MID(SUBSTITUTE('Model output'!E19," ",""),SEARCH("N",'Model output'!E19)+1,1)),SUBSTITUTE('Model output'!E19," ",""))),"")))</f>
        <v>0</v>
      </c>
      <c r="E20" s="1" t="str">
        <f>IF(OR(ISNUMBER(SEARCH("Not applicable",'Model output'!F19)), ISNUMBER(SEARCH("N/A",'Model output'!F19))),"0",IF(OR(ISNUMBER(SEARCH("0",'Model output'!F19)), ISNUMBER(SEARCH("1",'Model output'!F19)), ISNUMBER(SEARCH("X",'Model output'!F19))), IF(ISNUMBER(SEARCH("pM",'Model output'!F19)),MID(SUBSTITUTE('Model output'!F19," ",""),SEARCH("pM",'Model output'!F19)+2,1),IF(ISNUMBER(SEARCH("M",'Model output'!F19)),MID(SUBSTITUTE('Model output'!F19," ",""),SEARCH("M",'Model output'!F19)+1,1),SUBSTITUTE('Model output'!F19," ",""))),""))</f>
        <v>X</v>
      </c>
      <c r="F20" t="str">
        <f t="shared" si="0"/>
        <v>negative</v>
      </c>
      <c r="G20" t="str">
        <f>IF(OR('Model output'!G19="",AND(ISNUMBER('Model output'!J19),'Model output'!J19&lt;1)),"",IF(OR(ISNUMBER(SEARCH("lateral",'Model output'!G19)),ISNUMBER(SEARCH("cervical",'Model output'!G19)),ISNUMBER(SEARCH("jugular",'Model output'!G19)),ISNUMBER(SEARCH("left neck",'Model output'!G19)),ISNUMBER(SEARCH("left anterior neck",'Model output'!G19)),ISNUMBER(SEARCH("left posterior neck",'Model output'!G19)),ISNUMBER(SEARCH("right neck",'Model output'!G19)),ISNUMBER(SEARCH("right anterior neck",'Model output'!G19)),ISNUMBER(SEARCH("right posterior neck",'Model output'!G19)),AND(ISNUMBER(SEARCH("level",'Model output'!G19)),OR(,ISNUMBER(SEARCH("II",'Model output'!G19)),ISNUMBER(SEARCH("two",'Model output'!G19)),ISNUMBER(SEARCH("2",'Model output'!G19)),ISNUMBER(SEARCH("III",'Model output'!G19)),ISNUMBER(SEARCH("three",'Model output'!G19)),ISNUMBER(SEARCH("3",'Model output'!G19)),ISNUMBER(SEARCH("IV",'Model output'!G19)),ISNUMBER(SEARCH("four",'Model output'!G19)),ISNUMBER(SEARCH("4",'Model output'!G19)),AND(ISNUMBER(SEARCH("V ",'Model output'!G19)),NOT(ISNUMBER(SEARCH("VI",'Model output'!G19)))),ISNUMBER(SEARCH("five",'Model output'!G19)),ISNUMBER(SEARCH("5",'Model output'!G19))))), "lateral", "central"))</f>
        <v/>
      </c>
      <c r="H20" t="str">
        <f>IF('Model output'!H19="","negative", IF('Model output'!H19=" ", "negative", IF(ISNUMBER(SEARCH("lymph node",'Model output'!H19)),"negative","positive")))</f>
        <v>negative</v>
      </c>
      <c r="I20">
        <f>IF('Model output'!I19="","",IF(ISNUMBER('Model output'!I19),'Model output'!I19,1))</f>
        <v>9</v>
      </c>
      <c r="J20">
        <f>IF('Model output'!J19="","",IF(AND(ISNUMBER('Model output'!J19),'Model output'!J19&lt;=I20),'Model output'!J19,IF(ISNUMBER(SEARCH("0/",'Model output'!J19)),0,1)))</f>
        <v>0</v>
      </c>
      <c r="K20" t="str" cm="1">
        <f t="array" ref="K20">IF(COUNT(FIND({0,1,2,3,4,5,6,7,8,9},'Model output'!K19))&gt;0,'Model output'!K19,"")</f>
        <v/>
      </c>
      <c r="L20" s="8" t="str">
        <f t="shared" si="4"/>
        <v/>
      </c>
      <c r="M20" t="str" cm="1">
        <f t="array" ref="M20">IF(L20="","",IF(ISNUMBER(SEARCH("cm",L20)),MAX(VALUE(SUBSTITUTE(_xlfn.FILTERXML("&lt;t&gt;&lt;s&gt;"&amp;SUBSTITUTE(L20,",","&lt;/s&gt;&lt;s&gt;")&amp;"&lt;/s&gt;&lt;/t&gt;","//s"),"cm",""))),MAX(VALUE(SUBSTITUTE(_xlfn.FILTERXML("&lt;t&gt;&lt;s&gt;"&amp;SUBSTITUTE(L20,",","&lt;/s&gt;&lt;s&gt;")&amp;"&lt;/s&gt;&lt;/t&gt;","//s"),"mm","")))/10))</f>
        <v/>
      </c>
      <c r="N20" t="str">
        <f>IF('Model output'!L19="","",'Model output'!L19)</f>
        <v>papillary</v>
      </c>
      <c r="O20" t="str">
        <f>IF('Model output'!M19="","",'Model output'!M19)</f>
        <v>oncocytic</v>
      </c>
      <c r="P20" t="str">
        <f>IF('Model output'!N19="","",'Model output'!N19)</f>
        <v>1.5 cm</v>
      </c>
      <c r="Q20" t="str">
        <f t="shared" si="11"/>
        <v>1.5cm</v>
      </c>
      <c r="R20" cm="1">
        <f t="array" ref="R20">IF(Q20="","",IF(ISNUMBER(SEARCH("cm",Q20)),MAX(VALUE(SUBSTITUTE(_xlfn.FILTERXML("&lt;t&gt;&lt;s&gt;"&amp;SUBSTITUTE(Q20,",","&lt;/s&gt;&lt;s&gt;")&amp;"&lt;/s&gt;&lt;/t&gt;","//s"),"cm",""))),IF(ISNUMBER(SEARCH("mm",Q20)), MAX(VALUE(SUBSTITUTE(_xlfn.FILTERXML("&lt;t&gt;&lt;s&gt;"&amp;SUBSTITUTE(Q20,",","&lt;/s&gt;&lt;s&gt;")&amp;"&lt;/s&gt;&lt;/t&gt;","//s"),"mm","")))/10, MAX(VALUE(_xlfn.FILTERXML("&lt;t&gt;&lt;s&gt;"&amp;SUBSTITUTE(Q20,",","&lt;/s&gt;&lt;s&gt;")&amp;"&lt;/s&gt;&lt;/t&gt;","//s"))))))</f>
        <v>1.5</v>
      </c>
      <c r="S20" t="str">
        <f>IF(OR('Model output'!P19="",ISNUMBER(SEARCH("Not identified", 'Model output'!P19)),ISNUMBER(SEARCH("Absent",'Model output'!P19)),AND(ISNUMBER(SEARCH("No",'Model output'!P19)),NOT(ISNUMBER(SEARCH("diagnostic",'Model output'!P19)))),ISNUMBER(SEARCH("Negative",'Model output'!P19))),"negative","positive")</f>
        <v>negative</v>
      </c>
      <c r="T20">
        <f>IF('Model output'!O19="","",'Model output'!O19)</f>
        <v>2</v>
      </c>
      <c r="U20" t="str">
        <f>IF('Model output'!Q19&lt;&gt;"",'Model output'!Q19,IF('Classification result'!S20="positive",IF(ISNUMBER(SEARCH("single",'Model output'!P19)),1,IF(OR(ISNUMBER(SEARCH("&lt;4",'Model output'!P19)),ISNUMBER(SEARCH("&lt; 4",'Model output'!P19)),ISNUMBER(SEARCH("less than 4",'Model output'!P19))),"&lt;4",IF(OR(ISNUMBER(SEARCH("&gt;4",'Model output'!P19)),ISNUMBER(SEARCH("&gt; 4",'Model output'!P19)),ISNUMBER(SEARCH("4 or more",'Model output'!P19))),"&gt;4",""))),""))</f>
        <v/>
      </c>
      <c r="V20" t="str">
        <f>IF(S20="negative","",IF(OR(ISNUMBER(SEARCH("Focal",'Model output'!P19)),'Classification result'!U20&lt;4,ISNUMBER(SEARCH("Focal",'Classification result'!U20)),ISNUMBER(SEARCH("&lt;4",'Classification result'!U20)),ISNUMBER(SEARCH("&lt; 4",'Classification result'!U20))),"minimal", IF(OR(ISNUMBER(SEARCH("Extensive",'Model output'!P19)),ISNUMBER(SEARCH("Extensive",'Classification result'!U20)),ISNUMBER(SEARCH("&gt;4",'Classification result'!U20)),ISNUMBER(SEARCH("&gt; 4",'Classification result'!U20)),ISNUMBER(SEARCH("4 or more",'Classification result'!U20))),"extensive","")))</f>
        <v/>
      </c>
      <c r="W20" t="str">
        <f>IF(OR('Model output'!R19="",ISNUMBER(SEARCH("Not identified", 'Model output'!R19)),ISNUMBER(SEARCH("Absent",'Model output'!R19)),ISNUMBER(SEARCH("No",'Model output'!R19)),ISNUMBER(SEARCH("Negative",'Model output'!R19)),ISNUMBER(SEARCH("None seen",'Model output'!R19)),ISNUMBER(SEARCH("Free",'Model output'!R19)),ISNUMBER(SEARCH("Cannot be assessed",'Model output'!R19))),"negative","positive")</f>
        <v>negative</v>
      </c>
      <c r="X20" s="19" t="str">
        <f>IF('Model output'!S19="","",'Model output'!S19)</f>
        <v/>
      </c>
      <c r="Y20" t="str">
        <f>IF(OR('Model output'!S19="",ISNUMBER(SEARCH("Absent",'Model output'!S19)),ISNUMBER(SEARCH("Not identified",'Model output'!S19)),AND(ISNUMBER(SEARCH("No",'Model output'!S19)),NOT(ISNUMBER(SEARCH("carcinoma",'Model output'!S19)))),ISNUMBER(SEARCH("no extension",'Model output'!S19)),ISNUMBER(SEARCH("negative",'Model output'!S19))),"negative",IF(Z20="positive","gETE", "positive"))</f>
        <v>negative</v>
      </c>
      <c r="Z20" t="str">
        <f>IF(OR('Model output'!S19="",ISNUMBER(SEARCH("Absent",'Model output'!S19)),ISNUMBER(SEARCH("Not identified",'Model output'!S19)),ISNUMBER(SEARCH("No",'Model output'!S19)),ISNUMBER(SEARCH("Minimal",'Model output'!S19)),ISNUMBER(SEARCH("negative",'Model output'!S19))),"negative",IF(OR(ISNUMBER(SEARCH("extensive",X20)),ISNUMBER(SEARCH("skeletal muscle",X20)),ISNUMBER(SEARCH("larynx",X20)),ISNUMBER(SEARCH("trachea",X20)),ISNUMBER(SEARCH("esophagus",X20)),ISNUMBER(SEARCH("recurrent laryngeal nerve",X20))),"positive","negative"))</f>
        <v>negative</v>
      </c>
      <c r="AA20" t="str">
        <f>IF('Model output'!T19="","",IF('Model output'!T19="Not mentioned", "No", "Yes"))</f>
        <v/>
      </c>
      <c r="AB20" t="str">
        <f>IF(AA20&lt;&gt;"Yes","",IF(OR('Model output'!U19="",ISNUMBER(SEARCH("Not identified",'Model output'!U19))),"",'Model output'!U19))</f>
        <v/>
      </c>
      <c r="AC20" s="9" t="str">
        <f>IF(OR('Model output'!V19="", AND(ISERROR(SEARCH("Positive",'Model output'!V19)), ISNUMBER(SEARCH("Negative",'Model output'!V19))), ISNUMBER(SEARCH("Uninvolved",'Model output'!V19)), ISNUMBER(SEARCH("Free",'Model output'!V19)), ISNUMBER(SEARCH("1 mm",'Model output'!V19)), ISNUMBER(SEARCH("1.0 mm",'Model output'!V19)), ISNUMBER(SEARCH("0.01 cm",'Model output'!V19)), ISNUMBER(SEARCH("0.1 CM",'Model output'!V19)), ISNUMBER(SEARCH("less than 0.2 mm",'Model output'!V19)), ISNUMBER(SEARCH("less than 0.5 mm",'Model output'!V19)), ISNUMBER(SEARCH("very close",'Model output'!V19)), ISNUMBER(SEARCH("not involved",'Model output'!V19)), ISNUMBER(SEARCH("no involvement",'Model output'!V19)), ISNUMBER(SEARCH("abut",'Model output'!V19)), AND(ISNUMBER(SEARCH("No",'Model output'!V19)),NOT(ISNUMBER(SEARCH("noted",'Model output'!V19))),NOT(ISNUMBER(SEARCH("carcinoma",'Model output'!V19))))), "negative", "positive")</f>
        <v>negative</v>
      </c>
      <c r="AE20" s="39" t="str" cm="1">
        <f t="array" aca="1" ref="AE20" ca="1">IF(OR(AC20="positive",Z20="positive",AND(OR(ISNUMBER(SEARCH("Follicular carcinoma",N20)),ISNUMBER(SEARCH("Follicular thyroid carcinoma",N20))),V20="extensive"),AND(AND(ISNUMBER(J20),J20&gt;0),AND(ISNUMBER(M20),M20&gt;3)),OR(H20="positive",AH20=1)),"high",IF(OR(ISNUMBER(SEARCH("lateral",G20,1)),ISNUMBER(SEARCH("positive",Y20,1)),ISNUMBER(SEARCH("tall",O20,1)),ISNUMBER(SEARCH("hobnail",O20,1)),ISNUMBER(SEARCH("cribriform",O20,1)),ISNUMBER(SEARCH("diffuse",O20,1)),ISNUMBER(SEARCH("columnar",O20,1)),ISNUMBER(SEARCH("solid",O20,1)),ISNUMBER(SEARCH("tall",N20,1)),ISNUMBER(SEARCH("hobnail",N20,1)),ISNUMBER(SEARCH("cribriform",N20,1)),ISNUMBER(SEARCH("diffuse",N20,1)),ISNUMBER(SEARCH("columnar",N20,1)),ISNUMBER(SEARCH("solid",N20,1)),AND(ISNUMBER(SEARCH("papillary",N20,1)),S20="positive"),AND(ISNUMBER(J20),J20&gt;=5,M20=""),AND(AND(ISNUMBER(J20),J20&gt;=5),AND(ISNUMBER(M20),M20&gt;=1)),AND(ISNUMBER(SERACH("papillary",N20)),OR(Y20="positive",Z20="positive"), ISNUMBER(SEARCH("BRAF",AB20)))),"intermediate","low"))</f>
        <v>low</v>
      </c>
      <c r="AF20" s="40" t="str">
        <f t="shared" si="1"/>
        <v>1b</v>
      </c>
      <c r="AG20" s="40" t="str">
        <f t="shared" si="2"/>
        <v>0</v>
      </c>
      <c r="AH20" s="40" t="str">
        <f t="shared" si="5"/>
        <v>0</v>
      </c>
      <c r="AI20" s="45" t="str">
        <f t="shared" si="6"/>
        <v>I</v>
      </c>
      <c r="AJ20" s="39" t="s">
        <v>698</v>
      </c>
      <c r="AK20" s="46" t="s">
        <v>888</v>
      </c>
      <c r="AL20" s="46" t="s">
        <v>889</v>
      </c>
      <c r="AM20" s="46" t="s">
        <v>892</v>
      </c>
      <c r="AN20" s="40" t="s">
        <v>73</v>
      </c>
      <c r="AO20" s="30">
        <f t="shared" ca="1" si="7"/>
        <v>1</v>
      </c>
      <c r="AP20" s="14">
        <f t="shared" si="8"/>
        <v>1</v>
      </c>
      <c r="AQ20" s="14">
        <f t="shared" si="9"/>
        <v>1</v>
      </c>
      <c r="AR20" s="14">
        <f t="shared" si="10"/>
        <v>1</v>
      </c>
      <c r="AS20" s="15">
        <f t="shared" si="3"/>
        <v>1</v>
      </c>
      <c r="AT20" s="1"/>
    </row>
    <row r="21" spans="1:46">
      <c r="A21" t="str">
        <f>'Model output'!A20</f>
        <v>TCGA-BJ-A2N7</v>
      </c>
      <c r="B21" s="52">
        <v>30</v>
      </c>
      <c r="C21" s="1" t="str">
        <f>IF(OR(ISNUMBER(SEARCH("0",'Model output'!D20)), ISNUMBER(SEARCH("1",'Model output'!D20)), ISNUMBER(SEARCH("1a",'Model output'!D20)), ISNUMBER(SEARCH("1b",'Model output'!D20)), ISNUMBER(SEARCH("2",'Model output'!D20)), ISNUMBER(SEARCH("3",'Model output'!D20)), ISNUMBER(SEARCH("4a",'Model output'!D20)), ISNUMBER(SEARCH("4b",'Model output'!D20))), IF(ISNUMBER(SEARCH("pT",'Model output'!D20)),IF(OR(ISNUMBER(SEARCH("a",'Model output'!D20)),ISNUMBER(SEARCH("b",'Model output'!D20))),MID(SUBSTITUTE('Model output'!D20," ",""),SEARCH("pT",'Model output'!D20)+2,2),MID(SUBSTITUTE('Model output'!D20," ",""),SEARCH("pT",'Model output'!D20)+2,1)),IF(ISNUMBER(SEARCH("T",'Model output'!D20)),IF(OR(ISNUMBER(SEARCH("a",'Model output'!D20)),ISNUMBER(SEARCH("b",'Model output'!D20))),MID(SUBSTITUTE('Model output'!D20," ",""),SEARCH("T",'Model output'!D20)+1,2),MID(SUBSTITUTE('Model output'!D20," ",""),SEARCH("T",'Model output'!D20)+1,1)),SUBSTITUTE('Model output'!D20," ",""))),"")</f>
        <v>3</v>
      </c>
      <c r="D21" s="1" t="str">
        <f>IF(ISNUMBER(SEARCH("lymph node",'Model output'!E20)),"1", IF(AND('Model output'!E20&lt;&gt;"",ISNUMBER('Model output'!E20),'Model output'!E20&gt;0),"1",IF(OR(ISNUMBER(SEARCH("0",'Model output'!E20)), ISNUMBER(SEARCH("1",'Model output'!E20)), ISNUMBER(SEARCH("1a",'Model output'!E20)), ISNUMBER(SEARCH("1b",'Model output'!E20)), ISNUMBER(SEARCH("X",'Model output'!E20))), IF(ISNUMBER(SEARCH("pN",'Model output'!E20)),IF(OR(ISNUMBER(SEARCH("a",'Model output'!E20)),ISNUMBER(SEARCH("b",'Model output'!E20))),MID(SUBSTITUTE('Model output'!E20," ",""),SEARCH("pN",'Model output'!E20)+2,2),MID(SUBSTITUTE('Model output'!E20," ",""),SEARCH("pN",'Model output'!E20)+2,1)),IF(ISNUMBER(SEARCH("N",'Model output'!E20)),IF(OR(ISNUMBER(SEARCH("a",'Model output'!E20)),ISNUMBER(SEARCH("b",'Model output'!E20))),MID(SUBSTITUTE('Model output'!E20," ",""),SEARCH("N",'Model output'!E20)+1,2),MID(SUBSTITUTE('Model output'!E20," ",""),SEARCH("N",'Model output'!E20)+1,1)),SUBSTITUTE('Model output'!E20," ",""))),"")))</f>
        <v>X</v>
      </c>
      <c r="E21" s="1" t="str">
        <f>IF(OR(ISNUMBER(SEARCH("Not applicable",'Model output'!F20)), ISNUMBER(SEARCH("N/A",'Model output'!F20))),"0",IF(OR(ISNUMBER(SEARCH("0",'Model output'!F20)), ISNUMBER(SEARCH("1",'Model output'!F20)), ISNUMBER(SEARCH("X",'Model output'!F20))), IF(ISNUMBER(SEARCH("pM",'Model output'!F20)),MID(SUBSTITUTE('Model output'!F20," ",""),SEARCH("pM",'Model output'!F20)+2,1),IF(ISNUMBER(SEARCH("M",'Model output'!F20)),MID(SUBSTITUTE('Model output'!F20," ",""),SEARCH("M",'Model output'!F20)+1,1),SUBSTITUTE('Model output'!F20," ",""))),""))</f>
        <v>0</v>
      </c>
      <c r="F21" t="str">
        <f t="shared" si="0"/>
        <v>negative</v>
      </c>
      <c r="G21" t="str">
        <f>IF(OR('Model output'!G20="",AND(ISNUMBER('Model output'!J20),'Model output'!J20&lt;1)),"",IF(OR(ISNUMBER(SEARCH("lateral",'Model output'!G20)),ISNUMBER(SEARCH("cervical",'Model output'!G20)),ISNUMBER(SEARCH("jugular",'Model output'!G20)),ISNUMBER(SEARCH("left neck",'Model output'!G20)),ISNUMBER(SEARCH("left anterior neck",'Model output'!G20)),ISNUMBER(SEARCH("left posterior neck",'Model output'!G20)),ISNUMBER(SEARCH("right neck",'Model output'!G20)),ISNUMBER(SEARCH("right anterior neck",'Model output'!G20)),ISNUMBER(SEARCH("right posterior neck",'Model output'!G20)),AND(ISNUMBER(SEARCH("level",'Model output'!G20)),OR(,ISNUMBER(SEARCH("II",'Model output'!G20)),ISNUMBER(SEARCH("two",'Model output'!G20)),ISNUMBER(SEARCH("2",'Model output'!G20)),ISNUMBER(SEARCH("III",'Model output'!G20)),ISNUMBER(SEARCH("three",'Model output'!G20)),ISNUMBER(SEARCH("3",'Model output'!G20)),ISNUMBER(SEARCH("IV",'Model output'!G20)),ISNUMBER(SEARCH("four",'Model output'!G20)),ISNUMBER(SEARCH("4",'Model output'!G20)),AND(ISNUMBER(SEARCH("V ",'Model output'!G20)),NOT(ISNUMBER(SEARCH("VI",'Model output'!G20)))),ISNUMBER(SEARCH("five",'Model output'!G20)),ISNUMBER(SEARCH("5",'Model output'!G20))))), "lateral", "central"))</f>
        <v/>
      </c>
      <c r="H21" t="str">
        <f>IF('Model output'!H20="","negative", IF('Model output'!H20=" ", "negative", IF(ISNUMBER(SEARCH("lymph node",'Model output'!H20)),"negative","positive")))</f>
        <v>negative</v>
      </c>
      <c r="I21" t="str">
        <f>IF('Model output'!I20="","",IF(ISNUMBER('Model output'!I20),'Model output'!I20,1))</f>
        <v/>
      </c>
      <c r="J21" t="str">
        <f>IF('Model output'!J20="","",IF(AND(ISNUMBER('Model output'!J20),'Model output'!J20&lt;=I21),'Model output'!J20,IF(ISNUMBER(SEARCH("0/",'Model output'!J20)),0,1)))</f>
        <v/>
      </c>
      <c r="K21" t="str" cm="1">
        <f t="array" ref="K21">IF(COUNT(FIND({0,1,2,3,4,5,6,7,8,9},'Model output'!K20))&gt;0,'Model output'!K20,"")</f>
        <v/>
      </c>
      <c r="L21" s="8" t="str">
        <f t="shared" si="4"/>
        <v/>
      </c>
      <c r="M21" t="str" cm="1">
        <f t="array" ref="M21">IF(L21="","",IF(ISNUMBER(SEARCH("cm",L21)),MAX(VALUE(SUBSTITUTE(_xlfn.FILTERXML("&lt;t&gt;&lt;s&gt;"&amp;SUBSTITUTE(L21,",","&lt;/s&gt;&lt;s&gt;")&amp;"&lt;/s&gt;&lt;/t&gt;","//s"),"cm",""))),MAX(VALUE(SUBSTITUTE(_xlfn.FILTERXML("&lt;t&gt;&lt;s&gt;"&amp;SUBSTITUTE(L21,",","&lt;/s&gt;&lt;s&gt;")&amp;"&lt;/s&gt;&lt;/t&gt;","//s"),"mm","")))/10))</f>
        <v/>
      </c>
      <c r="N21" t="str">
        <f>IF('Model output'!L20="","",'Model output'!L20)</f>
        <v>papillary</v>
      </c>
      <c r="O21" t="str">
        <f>IF('Model output'!M20="","",'Model output'!M20)</f>
        <v/>
      </c>
      <c r="P21" t="str">
        <f>IF('Model output'!N20="","",'Model output'!N20)</f>
        <v>5.0 cm</v>
      </c>
      <c r="Q21" t="str">
        <f t="shared" si="11"/>
        <v>5.0cm</v>
      </c>
      <c r="R21" cm="1">
        <f t="array" ref="R21">IF(Q21="","",IF(ISNUMBER(SEARCH("cm",Q21)),MAX(VALUE(SUBSTITUTE(_xlfn.FILTERXML("&lt;t&gt;&lt;s&gt;"&amp;SUBSTITUTE(Q21,",","&lt;/s&gt;&lt;s&gt;")&amp;"&lt;/s&gt;&lt;/t&gt;","//s"),"cm",""))),IF(ISNUMBER(SEARCH("mm",Q21)), MAX(VALUE(SUBSTITUTE(_xlfn.FILTERXML("&lt;t&gt;&lt;s&gt;"&amp;SUBSTITUTE(Q21,",","&lt;/s&gt;&lt;s&gt;")&amp;"&lt;/s&gt;&lt;/t&gt;","//s"),"mm","")))/10, MAX(VALUE(_xlfn.FILTERXML("&lt;t&gt;&lt;s&gt;"&amp;SUBSTITUTE(Q21,",","&lt;/s&gt;&lt;s&gt;")&amp;"&lt;/s&gt;&lt;/t&gt;","//s"))))))</f>
        <v>5</v>
      </c>
      <c r="S21" t="str">
        <f>IF(OR('Model output'!P20="",ISNUMBER(SEARCH("Not identified", 'Model output'!P20)),ISNUMBER(SEARCH("Absent",'Model output'!P20)),AND(ISNUMBER(SEARCH("No",'Model output'!P20)),NOT(ISNUMBER(SEARCH("diagnostic",'Model output'!P20)))),ISNUMBER(SEARCH("Negative",'Model output'!P20))),"negative","positive")</f>
        <v>positive</v>
      </c>
      <c r="T21">
        <f>IF('Model output'!O20="","",'Model output'!O20)</f>
        <v>2</v>
      </c>
      <c r="U21" t="str">
        <f>IF('Model output'!Q20&lt;&gt;"",'Model output'!Q20,IF('Classification result'!S21="positive",IF(ISNUMBER(SEARCH("single",'Model output'!P20)),1,IF(OR(ISNUMBER(SEARCH("&lt;4",'Model output'!P20)),ISNUMBER(SEARCH("&lt; 4",'Model output'!P20)),ISNUMBER(SEARCH("less than 4",'Model output'!P20))),"&lt;4",IF(OR(ISNUMBER(SEARCH("&gt;4",'Model output'!P20)),ISNUMBER(SEARCH("&gt; 4",'Model output'!P20)),ISNUMBER(SEARCH("4 or more",'Model output'!P20))),"&gt;4",""))),""))</f>
        <v/>
      </c>
      <c r="V21" t="str">
        <f>IF(S21="negative","",IF(OR(ISNUMBER(SEARCH("Focal",'Model output'!P20)),'Classification result'!U21&lt;4,ISNUMBER(SEARCH("Focal",'Classification result'!U21)),ISNUMBER(SEARCH("&lt;4",'Classification result'!U21)),ISNUMBER(SEARCH("&lt; 4",'Classification result'!U21))),"minimal", IF(OR(ISNUMBER(SEARCH("Extensive",'Model output'!P20)),ISNUMBER(SEARCH("Extensive",'Classification result'!U21)),ISNUMBER(SEARCH("&gt;4",'Classification result'!U21)),ISNUMBER(SEARCH("&gt; 4",'Classification result'!U21)),ISNUMBER(SEARCH("4 or more",'Classification result'!U21))),"extensive","")))</f>
        <v/>
      </c>
      <c r="W21" t="str">
        <f>IF(OR('Model output'!R20="",ISNUMBER(SEARCH("Not identified", 'Model output'!R20)),ISNUMBER(SEARCH("Absent",'Model output'!R20)),ISNUMBER(SEARCH("No",'Model output'!R20)),ISNUMBER(SEARCH("Negative",'Model output'!R20)),ISNUMBER(SEARCH("None seen",'Model output'!R20)),ISNUMBER(SEARCH("Free",'Model output'!R20)),ISNUMBER(SEARCH("Cannot be assessed",'Model output'!R20))),"negative","positive")</f>
        <v>positive</v>
      </c>
      <c r="X21" s="19" t="str">
        <f>IF('Model output'!S20="","",'Model output'!S20)</f>
        <v>Absent</v>
      </c>
      <c r="Y21" t="str">
        <f>IF(OR('Model output'!S20="",ISNUMBER(SEARCH("Absent",'Model output'!S20)),ISNUMBER(SEARCH("Not identified",'Model output'!S20)),AND(ISNUMBER(SEARCH("No",'Model output'!S20)),NOT(ISNUMBER(SEARCH("carcinoma",'Model output'!S20)))),ISNUMBER(SEARCH("no extension",'Model output'!S20)),ISNUMBER(SEARCH("negative",'Model output'!S20))),"negative",IF(Z21="positive","gETE", "positive"))</f>
        <v>negative</v>
      </c>
      <c r="Z21" t="str">
        <f>IF(OR('Model output'!S20="",ISNUMBER(SEARCH("Absent",'Model output'!S20)),ISNUMBER(SEARCH("Not identified",'Model output'!S20)),ISNUMBER(SEARCH("No",'Model output'!S20)),ISNUMBER(SEARCH("Minimal",'Model output'!S20)),ISNUMBER(SEARCH("negative",'Model output'!S20))),"negative",IF(OR(ISNUMBER(SEARCH("extensive",X21)),ISNUMBER(SEARCH("skeletal muscle",X21)),ISNUMBER(SEARCH("larynx",X21)),ISNUMBER(SEARCH("trachea",X21)),ISNUMBER(SEARCH("esophagus",X21)),ISNUMBER(SEARCH("recurrent laryngeal nerve",X21))),"positive","negative"))</f>
        <v>negative</v>
      </c>
      <c r="AA21" t="str">
        <f>IF('Model output'!T20="","",IF('Model output'!T20="Not mentioned", "No", "Yes"))</f>
        <v>Yes</v>
      </c>
      <c r="AB21" t="str">
        <f>IF(AA21&lt;&gt;"Yes","",IF(OR('Model output'!U20="",ISNUMBER(SEARCH("Not identified",'Model output'!U20))),"",'Model output'!U20))</f>
        <v/>
      </c>
      <c r="AC21" s="9" t="str">
        <f>IF(OR('Model output'!V20="", AND(ISERROR(SEARCH("Positive",'Model output'!V20)), ISNUMBER(SEARCH("Negative",'Model output'!V20))), ISNUMBER(SEARCH("Uninvolved",'Model output'!V20)), ISNUMBER(SEARCH("Free",'Model output'!V20)), ISNUMBER(SEARCH("1 mm",'Model output'!V20)), ISNUMBER(SEARCH("1.0 mm",'Model output'!V20)), ISNUMBER(SEARCH("0.01 cm",'Model output'!V20)), ISNUMBER(SEARCH("0.1 CM",'Model output'!V20)), ISNUMBER(SEARCH("less than 0.2 mm",'Model output'!V20)), ISNUMBER(SEARCH("less than 0.5 mm",'Model output'!V20)), ISNUMBER(SEARCH("very close",'Model output'!V20)), ISNUMBER(SEARCH("not involved",'Model output'!V20)), ISNUMBER(SEARCH("no involvement",'Model output'!V20)), ISNUMBER(SEARCH("abut",'Model output'!V20)), AND(ISNUMBER(SEARCH("No",'Model output'!V20)),NOT(ISNUMBER(SEARCH("noted",'Model output'!V20))),NOT(ISNUMBER(SEARCH("carcinoma",'Model output'!V20))))), "negative", "positive")</f>
        <v>negative</v>
      </c>
      <c r="AE21" s="39" t="str" cm="1">
        <f t="array" aca="1" ref="AE21" ca="1">IF(OR(AC21="positive",Z21="positive",AND(OR(ISNUMBER(SEARCH("Follicular carcinoma",N21)),ISNUMBER(SEARCH("Follicular thyroid carcinoma",N21))),V21="extensive"),AND(AND(ISNUMBER(J21),J21&gt;0),AND(ISNUMBER(M21),M21&gt;3)),OR(H21="positive",AH21=1)),"high",IF(OR(ISNUMBER(SEARCH("lateral",G21,1)),ISNUMBER(SEARCH("positive",Y21,1)),ISNUMBER(SEARCH("tall",O21,1)),ISNUMBER(SEARCH("hobnail",O21,1)),ISNUMBER(SEARCH("cribriform",O21,1)),ISNUMBER(SEARCH("diffuse",O21,1)),ISNUMBER(SEARCH("columnar",O21,1)),ISNUMBER(SEARCH("solid",O21,1)),ISNUMBER(SEARCH("tall",N21,1)),ISNUMBER(SEARCH("hobnail",N21,1)),ISNUMBER(SEARCH("cribriform",N21,1)),ISNUMBER(SEARCH("diffuse",N21,1)),ISNUMBER(SEARCH("columnar",N21,1)),ISNUMBER(SEARCH("solid",N21,1)),AND(ISNUMBER(SEARCH("papillary",N21,1)),S21="positive"),AND(ISNUMBER(J21),J21&gt;=5,M21=""),AND(AND(ISNUMBER(J21),J21&gt;=5),AND(ISNUMBER(M21),M21&gt;=1)),AND(ISNUMBER(SERACH("papillary",N21)),OR(Y21="positive",Z21="positive"), ISNUMBER(SEARCH("BRAF",AB21)))),"intermediate","low"))</f>
        <v>intermediate</v>
      </c>
      <c r="AF21" s="40" t="str">
        <f t="shared" si="1"/>
        <v>3a</v>
      </c>
      <c r="AG21" s="40" t="str">
        <f t="shared" si="2"/>
        <v>0</v>
      </c>
      <c r="AH21" s="40" t="str">
        <f t="shared" si="5"/>
        <v>0</v>
      </c>
      <c r="AI21" s="45" t="str">
        <f t="shared" si="6"/>
        <v>I</v>
      </c>
      <c r="AJ21" s="39" t="s">
        <v>699</v>
      </c>
      <c r="AK21" s="46" t="s">
        <v>894</v>
      </c>
      <c r="AL21" s="46" t="s">
        <v>892</v>
      </c>
      <c r="AM21" s="46" t="s">
        <v>892</v>
      </c>
      <c r="AN21" s="40" t="s">
        <v>73</v>
      </c>
      <c r="AO21" s="30">
        <f t="shared" ca="1" si="7"/>
        <v>1</v>
      </c>
      <c r="AP21" s="14">
        <f t="shared" si="8"/>
        <v>1</v>
      </c>
      <c r="AQ21" s="14">
        <f t="shared" si="9"/>
        <v>1</v>
      </c>
      <c r="AR21" s="14">
        <f t="shared" si="10"/>
        <v>1</v>
      </c>
      <c r="AS21" s="15">
        <f t="shared" si="3"/>
        <v>1</v>
      </c>
      <c r="AT21" s="1"/>
    </row>
    <row r="22" spans="1:46">
      <c r="A22" t="str">
        <f>'Model output'!A21</f>
        <v>TCGA-BJ-A2N8</v>
      </c>
      <c r="B22" s="52">
        <v>30</v>
      </c>
      <c r="C22" s="1" t="str">
        <f>IF(OR(ISNUMBER(SEARCH("0",'Model output'!D21)), ISNUMBER(SEARCH("1",'Model output'!D21)), ISNUMBER(SEARCH("1a",'Model output'!D21)), ISNUMBER(SEARCH("1b",'Model output'!D21)), ISNUMBER(SEARCH("2",'Model output'!D21)), ISNUMBER(SEARCH("3",'Model output'!D21)), ISNUMBER(SEARCH("4a",'Model output'!D21)), ISNUMBER(SEARCH("4b",'Model output'!D21))), IF(ISNUMBER(SEARCH("pT",'Model output'!D21)),IF(OR(ISNUMBER(SEARCH("a",'Model output'!D21)),ISNUMBER(SEARCH("b",'Model output'!D21))),MID(SUBSTITUTE('Model output'!D21," ",""),SEARCH("pT",'Model output'!D21)+2,2),MID(SUBSTITUTE('Model output'!D21," ",""),SEARCH("pT",'Model output'!D21)+2,1)),IF(ISNUMBER(SEARCH("T",'Model output'!D21)),IF(OR(ISNUMBER(SEARCH("a",'Model output'!D21)),ISNUMBER(SEARCH("b",'Model output'!D21))),MID(SUBSTITUTE('Model output'!D21," ",""),SEARCH("T",'Model output'!D21)+1,2),MID(SUBSTITUTE('Model output'!D21," ",""),SEARCH("T",'Model output'!D21)+1,1)),SUBSTITUTE('Model output'!D21," ",""))),"")</f>
        <v>1b</v>
      </c>
      <c r="D22" s="1" t="str">
        <f>IF(ISNUMBER(SEARCH("lymph node",'Model output'!E21)),"1", IF(AND('Model output'!E21&lt;&gt;"",ISNUMBER('Model output'!E21),'Model output'!E21&gt;0),"1",IF(OR(ISNUMBER(SEARCH("0",'Model output'!E21)), ISNUMBER(SEARCH("1",'Model output'!E21)), ISNUMBER(SEARCH("1a",'Model output'!E21)), ISNUMBER(SEARCH("1b",'Model output'!E21)), ISNUMBER(SEARCH("X",'Model output'!E21))), IF(ISNUMBER(SEARCH("pN",'Model output'!E21)),IF(OR(ISNUMBER(SEARCH("a",'Model output'!E21)),ISNUMBER(SEARCH("b",'Model output'!E21))),MID(SUBSTITUTE('Model output'!E21," ",""),SEARCH("pN",'Model output'!E21)+2,2),MID(SUBSTITUTE('Model output'!E21," ",""),SEARCH("pN",'Model output'!E21)+2,1)),IF(ISNUMBER(SEARCH("N",'Model output'!E21)),IF(OR(ISNUMBER(SEARCH("a",'Model output'!E21)),ISNUMBER(SEARCH("b",'Model output'!E21))),MID(SUBSTITUTE('Model output'!E21," ",""),SEARCH("N",'Model output'!E21)+1,2),MID(SUBSTITUTE('Model output'!E21," ",""),SEARCH("N",'Model output'!E21)+1,1)),SUBSTITUTE('Model output'!E21," ",""))),"")))</f>
        <v>0</v>
      </c>
      <c r="E22" s="1" t="str">
        <f>IF(OR(ISNUMBER(SEARCH("Not applicable",'Model output'!F21)), ISNUMBER(SEARCH("N/A",'Model output'!F21))),"0",IF(OR(ISNUMBER(SEARCH("0",'Model output'!F21)), ISNUMBER(SEARCH("1",'Model output'!F21)), ISNUMBER(SEARCH("X",'Model output'!F21))), IF(ISNUMBER(SEARCH("pM",'Model output'!F21)),MID(SUBSTITUTE('Model output'!F21," ",""),SEARCH("pM",'Model output'!F21)+2,1),IF(ISNUMBER(SEARCH("M",'Model output'!F21)),MID(SUBSTITUTE('Model output'!F21," ",""),SEARCH("M",'Model output'!F21)+1,1),SUBSTITUTE('Model output'!F21," ",""))),""))</f>
        <v>0</v>
      </c>
      <c r="F22" t="str">
        <f t="shared" si="0"/>
        <v>negative</v>
      </c>
      <c r="G22" t="str">
        <f>IF(OR('Model output'!G21="",AND(ISNUMBER('Model output'!J21),'Model output'!J21&lt;1)),"",IF(OR(ISNUMBER(SEARCH("lateral",'Model output'!G21)),ISNUMBER(SEARCH("cervical",'Model output'!G21)),ISNUMBER(SEARCH("jugular",'Model output'!G21)),ISNUMBER(SEARCH("left neck",'Model output'!G21)),ISNUMBER(SEARCH("left anterior neck",'Model output'!G21)),ISNUMBER(SEARCH("left posterior neck",'Model output'!G21)),ISNUMBER(SEARCH("right neck",'Model output'!G21)),ISNUMBER(SEARCH("right anterior neck",'Model output'!G21)),ISNUMBER(SEARCH("right posterior neck",'Model output'!G21)),AND(ISNUMBER(SEARCH("level",'Model output'!G21)),OR(,ISNUMBER(SEARCH("II",'Model output'!G21)),ISNUMBER(SEARCH("two",'Model output'!G21)),ISNUMBER(SEARCH("2",'Model output'!G21)),ISNUMBER(SEARCH("III",'Model output'!G21)),ISNUMBER(SEARCH("three",'Model output'!G21)),ISNUMBER(SEARCH("3",'Model output'!G21)),ISNUMBER(SEARCH("IV",'Model output'!G21)),ISNUMBER(SEARCH("four",'Model output'!G21)),ISNUMBER(SEARCH("4",'Model output'!G21)),AND(ISNUMBER(SEARCH("V ",'Model output'!G21)),NOT(ISNUMBER(SEARCH("VI",'Model output'!G21)))),ISNUMBER(SEARCH("five",'Model output'!G21)),ISNUMBER(SEARCH("5",'Model output'!G21))))), "lateral", "central"))</f>
        <v/>
      </c>
      <c r="H22" t="str">
        <f>IF('Model output'!H21="","negative", IF('Model output'!H21=" ", "negative", IF(ISNUMBER(SEARCH("lymph node",'Model output'!H21)),"negative","positive")))</f>
        <v>negative</v>
      </c>
      <c r="I22">
        <f>IF('Model output'!I21="","",IF(ISNUMBER('Model output'!I21),'Model output'!I21,1))</f>
        <v>2</v>
      </c>
      <c r="J22">
        <f>IF('Model output'!J21="","",IF(AND(ISNUMBER('Model output'!J21),'Model output'!J21&lt;=I22),'Model output'!J21,IF(ISNUMBER(SEARCH("0/",'Model output'!J21)),0,1)))</f>
        <v>0</v>
      </c>
      <c r="K22" t="str" cm="1">
        <f t="array" ref="K22">IF(COUNT(FIND({0,1,2,3,4,5,6,7,8,9},'Model output'!K21))&gt;0,'Model output'!K21,"")</f>
        <v/>
      </c>
      <c r="L22" s="8" t="str">
        <f t="shared" si="4"/>
        <v/>
      </c>
      <c r="M22" t="str" cm="1">
        <f t="array" ref="M22">IF(L22="","",IF(ISNUMBER(SEARCH("cm",L22)),MAX(VALUE(SUBSTITUTE(_xlfn.FILTERXML("&lt;t&gt;&lt;s&gt;"&amp;SUBSTITUTE(L22,",","&lt;/s&gt;&lt;s&gt;")&amp;"&lt;/s&gt;&lt;/t&gt;","//s"),"cm",""))),MAX(VALUE(SUBSTITUTE(_xlfn.FILTERXML("&lt;t&gt;&lt;s&gt;"&amp;SUBSTITUTE(L22,",","&lt;/s&gt;&lt;s&gt;")&amp;"&lt;/s&gt;&lt;/t&gt;","//s"),"mm","")))/10))</f>
        <v/>
      </c>
      <c r="N22" t="str">
        <f>IF('Model output'!L21="","",'Model output'!L21)</f>
        <v>papillary</v>
      </c>
      <c r="O22" t="str">
        <f>IF('Model output'!M21="","",'Model output'!M21)</f>
        <v>conventional</v>
      </c>
      <c r="P22" t="str">
        <f>IF('Model output'!N21="","",'Model output'!N21)</f>
        <v>1.4 cm</v>
      </c>
      <c r="Q22" t="str">
        <f t="shared" si="11"/>
        <v>1.4cm</v>
      </c>
      <c r="R22" cm="1">
        <f t="array" ref="R22">IF(Q22="","",IF(ISNUMBER(SEARCH("cm",Q22)),MAX(VALUE(SUBSTITUTE(_xlfn.FILTERXML("&lt;t&gt;&lt;s&gt;"&amp;SUBSTITUTE(Q22,",","&lt;/s&gt;&lt;s&gt;")&amp;"&lt;/s&gt;&lt;/t&gt;","//s"),"cm",""))),IF(ISNUMBER(SEARCH("mm",Q22)), MAX(VALUE(SUBSTITUTE(_xlfn.FILTERXML("&lt;t&gt;&lt;s&gt;"&amp;SUBSTITUTE(Q22,",","&lt;/s&gt;&lt;s&gt;")&amp;"&lt;/s&gt;&lt;/t&gt;","//s"),"mm","")))/10, MAX(VALUE(_xlfn.FILTERXML("&lt;t&gt;&lt;s&gt;"&amp;SUBSTITUTE(Q22,",","&lt;/s&gt;&lt;s&gt;")&amp;"&lt;/s&gt;&lt;/t&gt;","//s"))))))</f>
        <v>1.4</v>
      </c>
      <c r="S22" t="str">
        <f>IF(OR('Model output'!P21="",ISNUMBER(SEARCH("Not identified", 'Model output'!P21)),ISNUMBER(SEARCH("Absent",'Model output'!P21)),AND(ISNUMBER(SEARCH("No",'Model output'!P21)),NOT(ISNUMBER(SEARCH("diagnostic",'Model output'!P21)))),ISNUMBER(SEARCH("Negative",'Model output'!P21))),"negative","positive")</f>
        <v>positive</v>
      </c>
      <c r="T22">
        <f>IF('Model output'!O21="","",'Model output'!O21)</f>
        <v>2</v>
      </c>
      <c r="U22" t="str">
        <f>IF('Model output'!Q21&lt;&gt;"",'Model output'!Q21,IF('Classification result'!S22="positive",IF(ISNUMBER(SEARCH("single",'Model output'!P21)),1,IF(OR(ISNUMBER(SEARCH("&lt;4",'Model output'!P21)),ISNUMBER(SEARCH("&lt; 4",'Model output'!P21)),ISNUMBER(SEARCH("less than 4",'Model output'!P21))),"&lt;4",IF(OR(ISNUMBER(SEARCH("&gt;4",'Model output'!P21)),ISNUMBER(SEARCH("&gt; 4",'Model output'!P21)),ISNUMBER(SEARCH("4 or more",'Model output'!P21))),"&gt;4",""))),""))</f>
        <v/>
      </c>
      <c r="V22" t="str">
        <f>IF(S22="negative","",IF(OR(ISNUMBER(SEARCH("Focal",'Model output'!P21)),'Classification result'!U22&lt;4,ISNUMBER(SEARCH("Focal",'Classification result'!U22)),ISNUMBER(SEARCH("&lt;4",'Classification result'!U22)),ISNUMBER(SEARCH("&lt; 4",'Classification result'!U22))),"minimal", IF(OR(ISNUMBER(SEARCH("Extensive",'Model output'!P21)),ISNUMBER(SEARCH("Extensive",'Classification result'!U22)),ISNUMBER(SEARCH("&gt;4",'Classification result'!U22)),ISNUMBER(SEARCH("&gt; 4",'Classification result'!U22)),ISNUMBER(SEARCH("4 or more",'Classification result'!U22))),"extensive","")))</f>
        <v/>
      </c>
      <c r="W22" t="str">
        <f>IF(OR('Model output'!R21="",ISNUMBER(SEARCH("Not identified", 'Model output'!R21)),ISNUMBER(SEARCH("Absent",'Model output'!R21)),ISNUMBER(SEARCH("No",'Model output'!R21)),ISNUMBER(SEARCH("Negative",'Model output'!R21)),ISNUMBER(SEARCH("None seen",'Model output'!R21)),ISNUMBER(SEARCH("Free",'Model output'!R21)),ISNUMBER(SEARCH("Cannot be assessed",'Model output'!R21))),"negative","positive")</f>
        <v>negative</v>
      </c>
      <c r="X22" s="19" t="str">
        <f>IF('Model output'!S21="","",'Model output'!S21)</f>
        <v>Not identified</v>
      </c>
      <c r="Y22" t="str">
        <f>IF(OR('Model output'!S21="",ISNUMBER(SEARCH("Absent",'Model output'!S21)),ISNUMBER(SEARCH("Not identified",'Model output'!S21)),AND(ISNUMBER(SEARCH("No",'Model output'!S21)),NOT(ISNUMBER(SEARCH("carcinoma",'Model output'!S21)))),ISNUMBER(SEARCH("no extension",'Model output'!S21)),ISNUMBER(SEARCH("negative",'Model output'!S21))),"negative",IF(Z22="positive","gETE", "positive"))</f>
        <v>negative</v>
      </c>
      <c r="Z22" t="str">
        <f>IF(OR('Model output'!S21="",ISNUMBER(SEARCH("Absent",'Model output'!S21)),ISNUMBER(SEARCH("Not identified",'Model output'!S21)),ISNUMBER(SEARCH("No",'Model output'!S21)),ISNUMBER(SEARCH("Minimal",'Model output'!S21)),ISNUMBER(SEARCH("negative",'Model output'!S21))),"negative",IF(OR(ISNUMBER(SEARCH("extensive",X22)),ISNUMBER(SEARCH("skeletal muscle",X22)),ISNUMBER(SEARCH("larynx",X22)),ISNUMBER(SEARCH("trachea",X22)),ISNUMBER(SEARCH("esophagus",X22)),ISNUMBER(SEARCH("recurrent laryngeal nerve",X22))),"positive","negative"))</f>
        <v>negative</v>
      </c>
      <c r="AA22" t="str">
        <f>IF('Model output'!T21="","",IF('Model output'!T21="Not mentioned", "No", "Yes"))</f>
        <v>Yes</v>
      </c>
      <c r="AB22" t="str">
        <f>IF(AA22&lt;&gt;"Yes","",IF(OR('Model output'!U21="",ISNUMBER(SEARCH("Not identified",'Model output'!U21))),"",'Model output'!U21))</f>
        <v>NRAS codon 61</v>
      </c>
      <c r="AC22" s="9" t="str">
        <f>IF(OR('Model output'!V21="", AND(ISERROR(SEARCH("Positive",'Model output'!V21)), ISNUMBER(SEARCH("Negative",'Model output'!V21))), ISNUMBER(SEARCH("Uninvolved",'Model output'!V21)), ISNUMBER(SEARCH("Free",'Model output'!V21)), ISNUMBER(SEARCH("1 mm",'Model output'!V21)), ISNUMBER(SEARCH("1.0 mm",'Model output'!V21)), ISNUMBER(SEARCH("0.01 cm",'Model output'!V21)), ISNUMBER(SEARCH("0.1 CM",'Model output'!V21)), ISNUMBER(SEARCH("less than 0.2 mm",'Model output'!V21)), ISNUMBER(SEARCH("less than 0.5 mm",'Model output'!V21)), ISNUMBER(SEARCH("very close",'Model output'!V21)), ISNUMBER(SEARCH("not involved",'Model output'!V21)), ISNUMBER(SEARCH("no involvement",'Model output'!V21)), ISNUMBER(SEARCH("abut",'Model output'!V21)), AND(ISNUMBER(SEARCH("No",'Model output'!V21)),NOT(ISNUMBER(SEARCH("noted",'Model output'!V21))),NOT(ISNUMBER(SEARCH("carcinoma",'Model output'!V21))))), "negative", "positive")</f>
        <v>negative</v>
      </c>
      <c r="AE22" s="39" t="str" cm="1">
        <f t="array" aca="1" ref="AE22" ca="1">IF(OR(AC22="positive",Z22="positive",AND(OR(ISNUMBER(SEARCH("Follicular carcinoma",N22)),ISNUMBER(SEARCH("Follicular thyroid carcinoma",N22))),V22="extensive"),AND(AND(ISNUMBER(J22),J22&gt;0),AND(ISNUMBER(M22),M22&gt;3)),OR(H22="positive",AH22=1)),"high",IF(OR(ISNUMBER(SEARCH("lateral",G22,1)),ISNUMBER(SEARCH("positive",Y22,1)),ISNUMBER(SEARCH("tall",O22,1)),ISNUMBER(SEARCH("hobnail",O22,1)),ISNUMBER(SEARCH("cribriform",O22,1)),ISNUMBER(SEARCH("diffuse",O22,1)),ISNUMBER(SEARCH("columnar",O22,1)),ISNUMBER(SEARCH("solid",O22,1)),ISNUMBER(SEARCH("tall",N22,1)),ISNUMBER(SEARCH("hobnail",N22,1)),ISNUMBER(SEARCH("cribriform",N22,1)),ISNUMBER(SEARCH("diffuse",N22,1)),ISNUMBER(SEARCH("columnar",N22,1)),ISNUMBER(SEARCH("solid",N22,1)),AND(ISNUMBER(SEARCH("papillary",N22,1)),S22="positive"),AND(ISNUMBER(J22),J22&gt;=5,M22=""),AND(AND(ISNUMBER(J22),J22&gt;=5),AND(ISNUMBER(M22),M22&gt;=1)),AND(ISNUMBER(SERACH("papillary",N22)),OR(Y22="positive",Z22="positive"), ISNUMBER(SEARCH("BRAF",AB22)))),"intermediate","low"))</f>
        <v>intermediate</v>
      </c>
      <c r="AF22" s="40" t="str">
        <f t="shared" si="1"/>
        <v>1b</v>
      </c>
      <c r="AG22" s="40" t="str">
        <f t="shared" si="2"/>
        <v>0</v>
      </c>
      <c r="AH22" s="40" t="str">
        <f t="shared" si="5"/>
        <v>0</v>
      </c>
      <c r="AI22" s="45" t="str">
        <f t="shared" si="6"/>
        <v>I</v>
      </c>
      <c r="AJ22" s="39" t="s">
        <v>699</v>
      </c>
      <c r="AK22" s="46" t="s">
        <v>888</v>
      </c>
      <c r="AL22" s="46" t="s">
        <v>889</v>
      </c>
      <c r="AM22" s="46" t="s">
        <v>892</v>
      </c>
      <c r="AN22" s="40" t="s">
        <v>73</v>
      </c>
      <c r="AO22" s="30">
        <f t="shared" ca="1" si="7"/>
        <v>1</v>
      </c>
      <c r="AP22" s="14">
        <f t="shared" si="8"/>
        <v>1</v>
      </c>
      <c r="AQ22" s="14">
        <f t="shared" si="9"/>
        <v>1</v>
      </c>
      <c r="AR22" s="14">
        <f t="shared" si="10"/>
        <v>1</v>
      </c>
      <c r="AS22" s="15">
        <f t="shared" si="3"/>
        <v>1</v>
      </c>
      <c r="AT22" s="1"/>
    </row>
    <row r="23" spans="1:46">
      <c r="A23" t="str">
        <f>'Model output'!A22</f>
        <v>TCGA-BJ-A2N9</v>
      </c>
      <c r="B23" s="52">
        <v>42</v>
      </c>
      <c r="C23" s="1" t="str">
        <f>IF(OR(ISNUMBER(SEARCH("0",'Model output'!D22)), ISNUMBER(SEARCH("1",'Model output'!D22)), ISNUMBER(SEARCH("1a",'Model output'!D22)), ISNUMBER(SEARCH("1b",'Model output'!D22)), ISNUMBER(SEARCH("2",'Model output'!D22)), ISNUMBER(SEARCH("3",'Model output'!D22)), ISNUMBER(SEARCH("4a",'Model output'!D22)), ISNUMBER(SEARCH("4b",'Model output'!D22))), IF(ISNUMBER(SEARCH("pT",'Model output'!D22)),IF(OR(ISNUMBER(SEARCH("a",'Model output'!D22)),ISNUMBER(SEARCH("b",'Model output'!D22))),MID(SUBSTITUTE('Model output'!D22," ",""),SEARCH("pT",'Model output'!D22)+2,2),MID(SUBSTITUTE('Model output'!D22," ",""),SEARCH("pT",'Model output'!D22)+2,1)),IF(ISNUMBER(SEARCH("T",'Model output'!D22)),IF(OR(ISNUMBER(SEARCH("a",'Model output'!D22)),ISNUMBER(SEARCH("b",'Model output'!D22))),MID(SUBSTITUTE('Model output'!D22," ",""),SEARCH("T",'Model output'!D22)+1,2),MID(SUBSTITUTE('Model output'!D22," ",""),SEARCH("T",'Model output'!D22)+1,1)),SUBSTITUTE('Model output'!D22," ",""))),"")</f>
        <v>2</v>
      </c>
      <c r="D23" s="1" t="str">
        <f>IF(ISNUMBER(SEARCH("lymph node",'Model output'!E22)),"1", IF(AND('Model output'!E22&lt;&gt;"",ISNUMBER('Model output'!E22),'Model output'!E22&gt;0),"1",IF(OR(ISNUMBER(SEARCH("0",'Model output'!E22)), ISNUMBER(SEARCH("1",'Model output'!E22)), ISNUMBER(SEARCH("1a",'Model output'!E22)), ISNUMBER(SEARCH("1b",'Model output'!E22)), ISNUMBER(SEARCH("X",'Model output'!E22))), IF(ISNUMBER(SEARCH("pN",'Model output'!E22)),IF(OR(ISNUMBER(SEARCH("a",'Model output'!E22)),ISNUMBER(SEARCH("b",'Model output'!E22))),MID(SUBSTITUTE('Model output'!E22," ",""),SEARCH("pN",'Model output'!E22)+2,2),MID(SUBSTITUTE('Model output'!E22," ",""),SEARCH("pN",'Model output'!E22)+2,1)),IF(ISNUMBER(SEARCH("N",'Model output'!E22)),IF(OR(ISNUMBER(SEARCH("a",'Model output'!E22)),ISNUMBER(SEARCH("b",'Model output'!E22))),MID(SUBSTITUTE('Model output'!E22," ",""),SEARCH("N",'Model output'!E22)+1,2),MID(SUBSTITUTE('Model output'!E22," ",""),SEARCH("N",'Model output'!E22)+1,1)),SUBSTITUTE('Model output'!E22," ",""))),"")))</f>
        <v>0</v>
      </c>
      <c r="E23" s="1" t="str">
        <f>IF(OR(ISNUMBER(SEARCH("Not applicable",'Model output'!F22)), ISNUMBER(SEARCH("N/A",'Model output'!F22))),"0",IF(OR(ISNUMBER(SEARCH("0",'Model output'!F22)), ISNUMBER(SEARCH("1",'Model output'!F22)), ISNUMBER(SEARCH("X",'Model output'!F22))), IF(ISNUMBER(SEARCH("pM",'Model output'!F22)),MID(SUBSTITUTE('Model output'!F22," ",""),SEARCH("pM",'Model output'!F22)+2,1),IF(ISNUMBER(SEARCH("M",'Model output'!F22)),MID(SUBSTITUTE('Model output'!F22," ",""),SEARCH("M",'Model output'!F22)+1,1),SUBSTITUTE('Model output'!F22," ",""))),""))</f>
        <v>0</v>
      </c>
      <c r="F23" t="str">
        <f t="shared" si="0"/>
        <v>negative</v>
      </c>
      <c r="G23" t="str">
        <f>IF(OR('Model output'!G22="",AND(ISNUMBER('Model output'!J22),'Model output'!J22&lt;1)),"",IF(OR(ISNUMBER(SEARCH("lateral",'Model output'!G22)),ISNUMBER(SEARCH("cervical",'Model output'!G22)),ISNUMBER(SEARCH("jugular",'Model output'!G22)),ISNUMBER(SEARCH("left neck",'Model output'!G22)),ISNUMBER(SEARCH("left anterior neck",'Model output'!G22)),ISNUMBER(SEARCH("left posterior neck",'Model output'!G22)),ISNUMBER(SEARCH("right neck",'Model output'!G22)),ISNUMBER(SEARCH("right anterior neck",'Model output'!G22)),ISNUMBER(SEARCH("right posterior neck",'Model output'!G22)),AND(ISNUMBER(SEARCH("level",'Model output'!G22)),OR(,ISNUMBER(SEARCH("II",'Model output'!G22)),ISNUMBER(SEARCH("two",'Model output'!G22)),ISNUMBER(SEARCH("2",'Model output'!G22)),ISNUMBER(SEARCH("III",'Model output'!G22)),ISNUMBER(SEARCH("three",'Model output'!G22)),ISNUMBER(SEARCH("3",'Model output'!G22)),ISNUMBER(SEARCH("IV",'Model output'!G22)),ISNUMBER(SEARCH("four",'Model output'!G22)),ISNUMBER(SEARCH("4",'Model output'!G22)),AND(ISNUMBER(SEARCH("V ",'Model output'!G22)),NOT(ISNUMBER(SEARCH("VI",'Model output'!G22)))),ISNUMBER(SEARCH("five",'Model output'!G22)),ISNUMBER(SEARCH("5",'Model output'!G22))))), "lateral", "central"))</f>
        <v/>
      </c>
      <c r="H23" t="str">
        <f>IF('Model output'!H22="","negative", IF('Model output'!H22=" ", "negative", IF(ISNUMBER(SEARCH("lymph node",'Model output'!H22)),"negative","positive")))</f>
        <v>negative</v>
      </c>
      <c r="I23">
        <f>IF('Model output'!I22="","",IF(ISNUMBER('Model output'!I22),'Model output'!I22,1))</f>
        <v>11</v>
      </c>
      <c r="J23">
        <f>IF('Model output'!J22="","",IF(AND(ISNUMBER('Model output'!J22),'Model output'!J22&lt;=I23),'Model output'!J22,IF(ISNUMBER(SEARCH("0/",'Model output'!J22)),0,1)))</f>
        <v>0</v>
      </c>
      <c r="K23" t="str" cm="1">
        <f t="array" ref="K23">IF(COUNT(FIND({0,1,2,3,4,5,6,7,8,9},'Model output'!K22))&gt;0,'Model output'!K22,"")</f>
        <v/>
      </c>
      <c r="L23" s="8" t="str">
        <f t="shared" si="4"/>
        <v/>
      </c>
      <c r="M23" t="str" cm="1">
        <f t="array" ref="M23">IF(L23="","",IF(ISNUMBER(SEARCH("cm",L23)),MAX(VALUE(SUBSTITUTE(_xlfn.FILTERXML("&lt;t&gt;&lt;s&gt;"&amp;SUBSTITUTE(L23,",","&lt;/s&gt;&lt;s&gt;")&amp;"&lt;/s&gt;&lt;/t&gt;","//s"),"cm",""))),MAX(VALUE(SUBSTITUTE(_xlfn.FILTERXML("&lt;t&gt;&lt;s&gt;"&amp;SUBSTITUTE(L23,",","&lt;/s&gt;&lt;s&gt;")&amp;"&lt;/s&gt;&lt;/t&gt;","//s"),"mm","")))/10))</f>
        <v/>
      </c>
      <c r="N23" t="str">
        <f>IF('Model output'!L22="","",'Model output'!L22)</f>
        <v>papillary</v>
      </c>
      <c r="O23" t="str">
        <f>IF('Model output'!M22="","",'Model output'!M22)</f>
        <v>encapsulated oncocytic follicular</v>
      </c>
      <c r="P23" t="str">
        <f>IF('Model output'!N22="","",'Model output'!N22)</f>
        <v>2.5 cm</v>
      </c>
      <c r="Q23" t="str">
        <f t="shared" si="11"/>
        <v>2.5cm</v>
      </c>
      <c r="R23" cm="1">
        <f t="array" ref="R23">IF(Q23="","",IF(ISNUMBER(SEARCH("cm",Q23)),MAX(VALUE(SUBSTITUTE(_xlfn.FILTERXML("&lt;t&gt;&lt;s&gt;"&amp;SUBSTITUTE(Q23,",","&lt;/s&gt;&lt;s&gt;")&amp;"&lt;/s&gt;&lt;/t&gt;","//s"),"cm",""))),IF(ISNUMBER(SEARCH("mm",Q23)), MAX(VALUE(SUBSTITUTE(_xlfn.FILTERXML("&lt;t&gt;&lt;s&gt;"&amp;SUBSTITUTE(Q23,",","&lt;/s&gt;&lt;s&gt;")&amp;"&lt;/s&gt;&lt;/t&gt;","//s"),"mm","")))/10, MAX(VALUE(_xlfn.FILTERXML("&lt;t&gt;&lt;s&gt;"&amp;SUBSTITUTE(Q23,",","&lt;/s&gt;&lt;s&gt;")&amp;"&lt;/s&gt;&lt;/t&gt;","//s"))))))</f>
        <v>2.5</v>
      </c>
      <c r="S23" t="str">
        <f>IF(OR('Model output'!P22="",ISNUMBER(SEARCH("Not identified", 'Model output'!P22)),ISNUMBER(SEARCH("Absent",'Model output'!P22)),AND(ISNUMBER(SEARCH("No",'Model output'!P22)),NOT(ISNUMBER(SEARCH("diagnostic",'Model output'!P22)))),ISNUMBER(SEARCH("Negative",'Model output'!P22))),"negative","positive")</f>
        <v>negative</v>
      </c>
      <c r="T23">
        <f>IF('Model output'!O22="","",'Model output'!O22)</f>
        <v>1</v>
      </c>
      <c r="U23" t="str">
        <f>IF('Model output'!Q22&lt;&gt;"",'Model output'!Q22,IF('Classification result'!S23="positive",IF(ISNUMBER(SEARCH("single",'Model output'!P22)),1,IF(OR(ISNUMBER(SEARCH("&lt;4",'Model output'!P22)),ISNUMBER(SEARCH("&lt; 4",'Model output'!P22)),ISNUMBER(SEARCH("less than 4",'Model output'!P22))),"&lt;4",IF(OR(ISNUMBER(SEARCH("&gt;4",'Model output'!P22)),ISNUMBER(SEARCH("&gt; 4",'Model output'!P22)),ISNUMBER(SEARCH("4 or more",'Model output'!P22))),"&gt;4",""))),""))</f>
        <v/>
      </c>
      <c r="V23" t="str">
        <f>IF(S23="negative","",IF(OR(ISNUMBER(SEARCH("Focal",'Model output'!P22)),'Classification result'!U23&lt;4,ISNUMBER(SEARCH("Focal",'Classification result'!U23)),ISNUMBER(SEARCH("&lt;4",'Classification result'!U23)),ISNUMBER(SEARCH("&lt; 4",'Classification result'!U23))),"minimal", IF(OR(ISNUMBER(SEARCH("Extensive",'Model output'!P22)),ISNUMBER(SEARCH("Extensive",'Classification result'!U23)),ISNUMBER(SEARCH("&gt;4",'Classification result'!U23)),ISNUMBER(SEARCH("&gt; 4",'Classification result'!U23)),ISNUMBER(SEARCH("4 or more",'Classification result'!U23))),"extensive","")))</f>
        <v/>
      </c>
      <c r="W23" t="str">
        <f>IF(OR('Model output'!R22="",ISNUMBER(SEARCH("Not identified", 'Model output'!R22)),ISNUMBER(SEARCH("Absent",'Model output'!R22)),ISNUMBER(SEARCH("No",'Model output'!R22)),ISNUMBER(SEARCH("Negative",'Model output'!R22)),ISNUMBER(SEARCH("None seen",'Model output'!R22)),ISNUMBER(SEARCH("Free",'Model output'!R22)),ISNUMBER(SEARCH("Cannot be assessed",'Model output'!R22))),"negative","positive")</f>
        <v>negative</v>
      </c>
      <c r="X23" s="19" t="str">
        <f>IF('Model output'!S22="","",'Model output'!S22)</f>
        <v>Not identified</v>
      </c>
      <c r="Y23" t="str">
        <f>IF(OR('Model output'!S22="",ISNUMBER(SEARCH("Absent",'Model output'!S22)),ISNUMBER(SEARCH("Not identified",'Model output'!S22)),AND(ISNUMBER(SEARCH("No",'Model output'!S22)),NOT(ISNUMBER(SEARCH("carcinoma",'Model output'!S22)))),ISNUMBER(SEARCH("no extension",'Model output'!S22)),ISNUMBER(SEARCH("negative",'Model output'!S22))),"negative",IF(Z23="positive","gETE", "positive"))</f>
        <v>negative</v>
      </c>
      <c r="Z23" t="str">
        <f>IF(OR('Model output'!S22="",ISNUMBER(SEARCH("Absent",'Model output'!S22)),ISNUMBER(SEARCH("Not identified",'Model output'!S22)),ISNUMBER(SEARCH("No",'Model output'!S22)),ISNUMBER(SEARCH("Minimal",'Model output'!S22)),ISNUMBER(SEARCH("negative",'Model output'!S22))),"negative",IF(OR(ISNUMBER(SEARCH("extensive",X23)),ISNUMBER(SEARCH("skeletal muscle",X23)),ISNUMBER(SEARCH("larynx",X23)),ISNUMBER(SEARCH("trachea",X23)),ISNUMBER(SEARCH("esophagus",X23)),ISNUMBER(SEARCH("recurrent laryngeal nerve",X23))),"positive","negative"))</f>
        <v>negative</v>
      </c>
      <c r="AA23" t="str">
        <f>IF('Model output'!T22="","",IF('Model output'!T22="Not mentioned", "No", "Yes"))</f>
        <v>Yes</v>
      </c>
      <c r="AB23" t="str">
        <f>IF(AA23&lt;&gt;"Yes","",IF(OR('Model output'!U22="",ISNUMBER(SEARCH("Not identified",'Model output'!U22))),"",'Model output'!U22))</f>
        <v/>
      </c>
      <c r="AC23" s="9" t="str">
        <f>IF(OR('Model output'!V22="", AND(ISERROR(SEARCH("Positive",'Model output'!V22)), ISNUMBER(SEARCH("Negative",'Model output'!V22))), ISNUMBER(SEARCH("Uninvolved",'Model output'!V22)), ISNUMBER(SEARCH("Free",'Model output'!V22)), ISNUMBER(SEARCH("1 mm",'Model output'!V22)), ISNUMBER(SEARCH("1.0 mm",'Model output'!V22)), ISNUMBER(SEARCH("0.01 cm",'Model output'!V22)), ISNUMBER(SEARCH("0.1 CM",'Model output'!V22)), ISNUMBER(SEARCH("less than 0.2 mm",'Model output'!V22)), ISNUMBER(SEARCH("less than 0.5 mm",'Model output'!V22)), ISNUMBER(SEARCH("very close",'Model output'!V22)), ISNUMBER(SEARCH("not involved",'Model output'!V22)), ISNUMBER(SEARCH("no involvement",'Model output'!V22)), ISNUMBER(SEARCH("abut",'Model output'!V22)), AND(ISNUMBER(SEARCH("No",'Model output'!V22)),NOT(ISNUMBER(SEARCH("noted",'Model output'!V22))),NOT(ISNUMBER(SEARCH("carcinoma",'Model output'!V22))))), "negative", "positive")</f>
        <v>negative</v>
      </c>
      <c r="AE23" s="39" t="str" cm="1">
        <f t="array" aca="1" ref="AE23" ca="1">IF(OR(AC23="positive",Z23="positive",AND(OR(ISNUMBER(SEARCH("Follicular carcinoma",N23)),ISNUMBER(SEARCH("Follicular thyroid carcinoma",N23))),V23="extensive"),AND(AND(ISNUMBER(J23),J23&gt;0),AND(ISNUMBER(M23),M23&gt;3)),OR(H23="positive",AH23=1)),"high",IF(OR(ISNUMBER(SEARCH("lateral",G23,1)),ISNUMBER(SEARCH("positive",Y23,1)),ISNUMBER(SEARCH("tall",O23,1)),ISNUMBER(SEARCH("hobnail",O23,1)),ISNUMBER(SEARCH("cribriform",O23,1)),ISNUMBER(SEARCH("diffuse",O23,1)),ISNUMBER(SEARCH("columnar",O23,1)),ISNUMBER(SEARCH("solid",O23,1)),ISNUMBER(SEARCH("tall",N23,1)),ISNUMBER(SEARCH("hobnail",N23,1)),ISNUMBER(SEARCH("cribriform",N23,1)),ISNUMBER(SEARCH("diffuse",N23,1)),ISNUMBER(SEARCH("columnar",N23,1)),ISNUMBER(SEARCH("solid",N23,1)),AND(ISNUMBER(SEARCH("papillary",N23,1)),S23="positive"),AND(ISNUMBER(J23),J23&gt;=5,M23=""),AND(AND(ISNUMBER(J23),J23&gt;=5),AND(ISNUMBER(M23),M23&gt;=1)),AND(ISNUMBER(SERACH("papillary",N23)),OR(Y23="positive",Z23="positive"), ISNUMBER(SEARCH("BRAF",AB23)))),"intermediate","low"))</f>
        <v>low</v>
      </c>
      <c r="AF23" s="40" t="str">
        <f t="shared" si="1"/>
        <v>2</v>
      </c>
      <c r="AG23" s="40" t="str">
        <f t="shared" si="2"/>
        <v>0</v>
      </c>
      <c r="AH23" s="40" t="str">
        <f t="shared" si="5"/>
        <v>0</v>
      </c>
      <c r="AI23" s="45" t="str">
        <f t="shared" si="6"/>
        <v>I</v>
      </c>
      <c r="AJ23" s="39" t="s">
        <v>698</v>
      </c>
      <c r="AK23" s="46" t="s">
        <v>891</v>
      </c>
      <c r="AL23" s="46" t="s">
        <v>889</v>
      </c>
      <c r="AM23" s="46" t="s">
        <v>892</v>
      </c>
      <c r="AN23" s="40" t="s">
        <v>73</v>
      </c>
      <c r="AO23" s="30">
        <f t="shared" ca="1" si="7"/>
        <v>1</v>
      </c>
      <c r="AP23" s="14">
        <f t="shared" si="8"/>
        <v>1</v>
      </c>
      <c r="AQ23" s="14">
        <f t="shared" si="9"/>
        <v>1</v>
      </c>
      <c r="AR23" s="14">
        <f t="shared" si="10"/>
        <v>1</v>
      </c>
      <c r="AS23" s="15">
        <f t="shared" si="3"/>
        <v>1</v>
      </c>
      <c r="AT23" s="1"/>
    </row>
    <row r="24" spans="1:46">
      <c r="A24" t="str">
        <f>'Model output'!A23</f>
        <v>TCGA-BJ-A2NA</v>
      </c>
      <c r="B24" s="52">
        <v>77</v>
      </c>
      <c r="C24" s="1" t="str">
        <f>IF(OR(ISNUMBER(SEARCH("0",'Model output'!D23)), ISNUMBER(SEARCH("1",'Model output'!D23)), ISNUMBER(SEARCH("1a",'Model output'!D23)), ISNUMBER(SEARCH("1b",'Model output'!D23)), ISNUMBER(SEARCH("2",'Model output'!D23)), ISNUMBER(SEARCH("3",'Model output'!D23)), ISNUMBER(SEARCH("4a",'Model output'!D23)), ISNUMBER(SEARCH("4b",'Model output'!D23))), IF(ISNUMBER(SEARCH("pT",'Model output'!D23)),IF(OR(ISNUMBER(SEARCH("a",'Model output'!D23)),ISNUMBER(SEARCH("b",'Model output'!D23))),MID(SUBSTITUTE('Model output'!D23," ",""),SEARCH("pT",'Model output'!D23)+2,2),MID(SUBSTITUTE('Model output'!D23," ",""),SEARCH("pT",'Model output'!D23)+2,1)),IF(ISNUMBER(SEARCH("T",'Model output'!D23)),IF(OR(ISNUMBER(SEARCH("a",'Model output'!D23)),ISNUMBER(SEARCH("b",'Model output'!D23))),MID(SUBSTITUTE('Model output'!D23," ",""),SEARCH("T",'Model output'!D23)+1,2),MID(SUBSTITUTE('Model output'!D23," ",""),SEARCH("T",'Model output'!D23)+1,1)),SUBSTITUTE('Model output'!D23," ",""))),"")</f>
        <v>3</v>
      </c>
      <c r="D24" s="1" t="str">
        <f>IF(ISNUMBER(SEARCH("lymph node",'Model output'!E23)),"1", IF(AND('Model output'!E23&lt;&gt;"",ISNUMBER('Model output'!E23),'Model output'!E23&gt;0),"1",IF(OR(ISNUMBER(SEARCH("0",'Model output'!E23)), ISNUMBER(SEARCH("1",'Model output'!E23)), ISNUMBER(SEARCH("1a",'Model output'!E23)), ISNUMBER(SEARCH("1b",'Model output'!E23)), ISNUMBER(SEARCH("X",'Model output'!E23))), IF(ISNUMBER(SEARCH("pN",'Model output'!E23)),IF(OR(ISNUMBER(SEARCH("a",'Model output'!E23)),ISNUMBER(SEARCH("b",'Model output'!E23))),MID(SUBSTITUTE('Model output'!E23," ",""),SEARCH("pN",'Model output'!E23)+2,2),MID(SUBSTITUTE('Model output'!E23," ",""),SEARCH("pN",'Model output'!E23)+2,1)),IF(ISNUMBER(SEARCH("N",'Model output'!E23)),IF(OR(ISNUMBER(SEARCH("a",'Model output'!E23)),ISNUMBER(SEARCH("b",'Model output'!E23))),MID(SUBSTITUTE('Model output'!E23," ",""),SEARCH("N",'Model output'!E23)+1,2),MID(SUBSTITUTE('Model output'!E23," ",""),SEARCH("N",'Model output'!E23)+1,1)),SUBSTITUTE('Model output'!E23," ",""))),"")))</f>
        <v>0</v>
      </c>
      <c r="E24" s="1" t="str">
        <f>IF(OR(ISNUMBER(SEARCH("Not applicable",'Model output'!F23)), ISNUMBER(SEARCH("N/A",'Model output'!F23))),"0",IF(OR(ISNUMBER(SEARCH("0",'Model output'!F23)), ISNUMBER(SEARCH("1",'Model output'!F23)), ISNUMBER(SEARCH("X",'Model output'!F23))), IF(ISNUMBER(SEARCH("pM",'Model output'!F23)),MID(SUBSTITUTE('Model output'!F23," ",""),SEARCH("pM",'Model output'!F23)+2,1),IF(ISNUMBER(SEARCH("M",'Model output'!F23)),MID(SUBSTITUTE('Model output'!F23," ",""),SEARCH("M",'Model output'!F23)+1,1),SUBSTITUTE('Model output'!F23," ",""))),""))</f>
        <v>0</v>
      </c>
      <c r="F24" t="str">
        <f t="shared" si="0"/>
        <v>negative</v>
      </c>
      <c r="G24" t="str">
        <f>IF(OR('Model output'!G23="",AND(ISNUMBER('Model output'!J23),'Model output'!J23&lt;1)),"",IF(OR(ISNUMBER(SEARCH("lateral",'Model output'!G23)),ISNUMBER(SEARCH("cervical",'Model output'!G23)),ISNUMBER(SEARCH("jugular",'Model output'!G23)),ISNUMBER(SEARCH("left neck",'Model output'!G23)),ISNUMBER(SEARCH("left anterior neck",'Model output'!G23)),ISNUMBER(SEARCH("left posterior neck",'Model output'!G23)),ISNUMBER(SEARCH("right neck",'Model output'!G23)),ISNUMBER(SEARCH("right anterior neck",'Model output'!G23)),ISNUMBER(SEARCH("right posterior neck",'Model output'!G23)),AND(ISNUMBER(SEARCH("level",'Model output'!G23)),OR(,ISNUMBER(SEARCH("II",'Model output'!G23)),ISNUMBER(SEARCH("two",'Model output'!G23)),ISNUMBER(SEARCH("2",'Model output'!G23)),ISNUMBER(SEARCH("III",'Model output'!G23)),ISNUMBER(SEARCH("three",'Model output'!G23)),ISNUMBER(SEARCH("3",'Model output'!G23)),ISNUMBER(SEARCH("IV",'Model output'!G23)),ISNUMBER(SEARCH("four",'Model output'!G23)),ISNUMBER(SEARCH("4",'Model output'!G23)),AND(ISNUMBER(SEARCH("V ",'Model output'!G23)),NOT(ISNUMBER(SEARCH("VI",'Model output'!G23)))),ISNUMBER(SEARCH("five",'Model output'!G23)),ISNUMBER(SEARCH("5",'Model output'!G23))))), "lateral", "central"))</f>
        <v/>
      </c>
      <c r="H24" t="str">
        <f>IF('Model output'!H23="","negative", IF('Model output'!H23=" ", "negative", IF(ISNUMBER(SEARCH("lymph node",'Model output'!H23)),"negative","positive")))</f>
        <v>negative</v>
      </c>
      <c r="I24">
        <f>IF('Model output'!I23="","",IF(ISNUMBER('Model output'!I23),'Model output'!I23,1))</f>
        <v>1</v>
      </c>
      <c r="J24">
        <f>IF('Model output'!J23="","",IF(AND(ISNUMBER('Model output'!J23),'Model output'!J23&lt;=I24),'Model output'!J23,IF(ISNUMBER(SEARCH("0/",'Model output'!J23)),0,1)))</f>
        <v>0</v>
      </c>
      <c r="K24" t="str" cm="1">
        <f t="array" ref="K24">IF(COUNT(FIND({0,1,2,3,4,5,6,7,8,9},'Model output'!K23))&gt;0,'Model output'!K23,"")</f>
        <v/>
      </c>
      <c r="L24" s="8" t="str">
        <f t="shared" si="4"/>
        <v/>
      </c>
      <c r="M24" t="str" cm="1">
        <f t="array" ref="M24">IF(L24="","",IF(ISNUMBER(SEARCH("cm",L24)),MAX(VALUE(SUBSTITUTE(_xlfn.FILTERXML("&lt;t&gt;&lt;s&gt;"&amp;SUBSTITUTE(L24,",","&lt;/s&gt;&lt;s&gt;")&amp;"&lt;/s&gt;&lt;/t&gt;","//s"),"cm",""))),MAX(VALUE(SUBSTITUTE(_xlfn.FILTERXML("&lt;t&gt;&lt;s&gt;"&amp;SUBSTITUTE(L24,",","&lt;/s&gt;&lt;s&gt;")&amp;"&lt;/s&gt;&lt;/t&gt;","//s"),"mm","")))/10))</f>
        <v/>
      </c>
      <c r="N24" t="str">
        <f>IF('Model output'!L23="","",'Model output'!L23)</f>
        <v>papillary</v>
      </c>
      <c r="O24" t="str">
        <f>IF('Model output'!M23="","",'Model output'!M23)</f>
        <v>conventional</v>
      </c>
      <c r="P24" t="str">
        <f>IF('Model output'!N23="","",'Model output'!N23)</f>
        <v>1.5 cm</v>
      </c>
      <c r="Q24" t="str">
        <f t="shared" si="11"/>
        <v>1.5cm</v>
      </c>
      <c r="R24" cm="1">
        <f t="array" ref="R24">IF(Q24="","",IF(ISNUMBER(SEARCH("cm",Q24)),MAX(VALUE(SUBSTITUTE(_xlfn.FILTERXML("&lt;t&gt;&lt;s&gt;"&amp;SUBSTITUTE(Q24,",","&lt;/s&gt;&lt;s&gt;")&amp;"&lt;/s&gt;&lt;/t&gt;","//s"),"cm",""))),IF(ISNUMBER(SEARCH("mm",Q24)), MAX(VALUE(SUBSTITUTE(_xlfn.FILTERXML("&lt;t&gt;&lt;s&gt;"&amp;SUBSTITUTE(Q24,",","&lt;/s&gt;&lt;s&gt;")&amp;"&lt;/s&gt;&lt;/t&gt;","//s"),"mm","")))/10, MAX(VALUE(_xlfn.FILTERXML("&lt;t&gt;&lt;s&gt;"&amp;SUBSTITUTE(Q24,",","&lt;/s&gt;&lt;s&gt;")&amp;"&lt;/s&gt;&lt;/t&gt;","//s"))))))</f>
        <v>1.5</v>
      </c>
      <c r="S24" t="str">
        <f>IF(OR('Model output'!P23="",ISNUMBER(SEARCH("Not identified", 'Model output'!P23)),ISNUMBER(SEARCH("Absent",'Model output'!P23)),AND(ISNUMBER(SEARCH("No",'Model output'!P23)),NOT(ISNUMBER(SEARCH("diagnostic",'Model output'!P23)))),ISNUMBER(SEARCH("Negative",'Model output'!P23))),"negative","positive")</f>
        <v>positive</v>
      </c>
      <c r="T24">
        <f>IF('Model output'!O23="","",'Model output'!O23)</f>
        <v>7</v>
      </c>
      <c r="U24" t="str">
        <f>IF('Model output'!Q23&lt;&gt;"",'Model output'!Q23,IF('Classification result'!S24="positive",IF(ISNUMBER(SEARCH("single",'Model output'!P23)),1,IF(OR(ISNUMBER(SEARCH("&lt;4",'Model output'!P23)),ISNUMBER(SEARCH("&lt; 4",'Model output'!P23)),ISNUMBER(SEARCH("less than 4",'Model output'!P23))),"&lt;4",IF(OR(ISNUMBER(SEARCH("&gt;4",'Model output'!P23)),ISNUMBER(SEARCH("&gt; 4",'Model output'!P23)),ISNUMBER(SEARCH("4 or more",'Model output'!P23))),"&gt;4",""))),""))</f>
        <v/>
      </c>
      <c r="V24" t="str">
        <f>IF(S24="negative","",IF(OR(ISNUMBER(SEARCH("Focal",'Model output'!P23)),'Classification result'!U24&lt;4,ISNUMBER(SEARCH("Focal",'Classification result'!U24)),ISNUMBER(SEARCH("&lt;4",'Classification result'!U24)),ISNUMBER(SEARCH("&lt; 4",'Classification result'!U24))),"minimal", IF(OR(ISNUMBER(SEARCH("Extensive",'Model output'!P23)),ISNUMBER(SEARCH("Extensive",'Classification result'!U24)),ISNUMBER(SEARCH("&gt;4",'Classification result'!U24)),ISNUMBER(SEARCH("&gt; 4",'Classification result'!U24)),ISNUMBER(SEARCH("4 or more",'Classification result'!U24))),"extensive","")))</f>
        <v/>
      </c>
      <c r="W24" t="str">
        <f>IF(OR('Model output'!R23="",ISNUMBER(SEARCH("Not identified", 'Model output'!R23)),ISNUMBER(SEARCH("Absent",'Model output'!R23)),ISNUMBER(SEARCH("No",'Model output'!R23)),ISNUMBER(SEARCH("Negative",'Model output'!R23)),ISNUMBER(SEARCH("None seen",'Model output'!R23)),ISNUMBER(SEARCH("Free",'Model output'!R23)),ISNUMBER(SEARCH("Cannot be assessed",'Model output'!R23))),"negative","positive")</f>
        <v>positive</v>
      </c>
      <c r="X24" s="19" t="str">
        <f>IF('Model output'!S23="","",'Model output'!S23)</f>
        <v>Present</v>
      </c>
      <c r="Y24" t="str">
        <f>IF(OR('Model output'!S23="",ISNUMBER(SEARCH("Absent",'Model output'!S23)),ISNUMBER(SEARCH("Not identified",'Model output'!S23)),AND(ISNUMBER(SEARCH("No",'Model output'!S23)),NOT(ISNUMBER(SEARCH("carcinoma",'Model output'!S23)))),ISNUMBER(SEARCH("no extension",'Model output'!S23)),ISNUMBER(SEARCH("negative",'Model output'!S23))),"negative",IF(Z24="positive","gETE", "positive"))</f>
        <v>positive</v>
      </c>
      <c r="Z24" t="str">
        <f>IF(OR('Model output'!S23="",ISNUMBER(SEARCH("Absent",'Model output'!S23)),ISNUMBER(SEARCH("Not identified",'Model output'!S23)),ISNUMBER(SEARCH("No",'Model output'!S23)),ISNUMBER(SEARCH("Minimal",'Model output'!S23)),ISNUMBER(SEARCH("negative",'Model output'!S23))),"negative",IF(OR(ISNUMBER(SEARCH("extensive",X24)),ISNUMBER(SEARCH("skeletal muscle",X24)),ISNUMBER(SEARCH("larynx",X24)),ISNUMBER(SEARCH("trachea",X24)),ISNUMBER(SEARCH("esophagus",X24)),ISNUMBER(SEARCH("recurrent laryngeal nerve",X24))),"positive","negative"))</f>
        <v>negative</v>
      </c>
      <c r="AA24" t="str">
        <f>IF('Model output'!T23="","",IF('Model output'!T23="Not mentioned", "No", "Yes"))</f>
        <v>Yes</v>
      </c>
      <c r="AB24" t="str">
        <f>IF(AA24&lt;&gt;"Yes","",IF(OR('Model output'!U23="",ISNUMBER(SEARCH("Not identified",'Model output'!U23))),"",'Model output'!U23))</f>
        <v>BRAF V600E</v>
      </c>
      <c r="AC24" s="9" t="str">
        <f>IF(OR('Model output'!V23="", AND(ISERROR(SEARCH("Positive",'Model output'!V23)), ISNUMBER(SEARCH("Negative",'Model output'!V23))), ISNUMBER(SEARCH("Uninvolved",'Model output'!V23)), ISNUMBER(SEARCH("Free",'Model output'!V23)), ISNUMBER(SEARCH("1 mm",'Model output'!V23)), ISNUMBER(SEARCH("1.0 mm",'Model output'!V23)), ISNUMBER(SEARCH("0.01 cm",'Model output'!V23)), ISNUMBER(SEARCH("0.1 CM",'Model output'!V23)), ISNUMBER(SEARCH("less than 0.2 mm",'Model output'!V23)), ISNUMBER(SEARCH("less than 0.5 mm",'Model output'!V23)), ISNUMBER(SEARCH("very close",'Model output'!V23)), ISNUMBER(SEARCH("not involved",'Model output'!V23)), ISNUMBER(SEARCH("no involvement",'Model output'!V23)), ISNUMBER(SEARCH("abut",'Model output'!V23)), AND(ISNUMBER(SEARCH("No",'Model output'!V23)),NOT(ISNUMBER(SEARCH("noted",'Model output'!V23))),NOT(ISNUMBER(SEARCH("carcinoma",'Model output'!V23))))), "negative", "positive")</f>
        <v>positive</v>
      </c>
      <c r="AE24" s="39" t="str" cm="1">
        <f t="array" ref="AE24">IF(OR(AC24="positive",Z24="positive",AND(OR(ISNUMBER(SEARCH("Follicular carcinoma",N24)),ISNUMBER(SEARCH("Follicular thyroid carcinoma",N24))),V24="extensive"),AND(AND(ISNUMBER(J24),J24&gt;0),AND(ISNUMBER(M24),M24&gt;3)),OR(H24="positive",AH24=1)),"high",IF(OR(ISNUMBER(SEARCH("lateral",G24,1)),ISNUMBER(SEARCH("positive",Y24,1)),ISNUMBER(SEARCH("tall",O24,1)),ISNUMBER(SEARCH("hobnail",O24,1)),ISNUMBER(SEARCH("cribriform",O24,1)),ISNUMBER(SEARCH("diffuse",O24,1)),ISNUMBER(SEARCH("columnar",O24,1)),ISNUMBER(SEARCH("solid",O24,1)),ISNUMBER(SEARCH("tall",N24,1)),ISNUMBER(SEARCH("hobnail",N24,1)),ISNUMBER(SEARCH("cribriform",N24,1)),ISNUMBER(SEARCH("diffuse",N24,1)),ISNUMBER(SEARCH("columnar",N24,1)),ISNUMBER(SEARCH("solid",N24,1)),AND(ISNUMBER(SEARCH("papillary",N24,1)),S24="positive"),AND(ISNUMBER(J24),J24&gt;=5,M24=""),AND(AND(ISNUMBER(J24),J24&gt;=5),AND(ISNUMBER(M24),M24&gt;=1)),AND(ISNUMBER(SERACH("papillary",N24)),OR(Y24="positive",Z24="positive"), ISNUMBER(SEARCH("BRAF",AB24)))),"intermediate","low"))</f>
        <v>high</v>
      </c>
      <c r="AF24" s="40" t="str">
        <f t="shared" si="1"/>
        <v>1b</v>
      </c>
      <c r="AG24" s="40" t="str">
        <f t="shared" si="2"/>
        <v>0</v>
      </c>
      <c r="AH24" s="40" t="str">
        <f t="shared" si="5"/>
        <v>0</v>
      </c>
      <c r="AI24" s="45" t="str">
        <f t="shared" si="6"/>
        <v>I</v>
      </c>
      <c r="AJ24" s="39" t="s">
        <v>697</v>
      </c>
      <c r="AK24" s="46" t="s">
        <v>888</v>
      </c>
      <c r="AL24" s="46" t="s">
        <v>889</v>
      </c>
      <c r="AM24" s="46" t="s">
        <v>892</v>
      </c>
      <c r="AN24" s="40" t="s">
        <v>73</v>
      </c>
      <c r="AO24" s="30">
        <f t="shared" si="7"/>
        <v>1</v>
      </c>
      <c r="AP24" s="14">
        <f t="shared" si="8"/>
        <v>1</v>
      </c>
      <c r="AQ24" s="14">
        <f t="shared" si="9"/>
        <v>1</v>
      </c>
      <c r="AR24" s="14">
        <f t="shared" si="10"/>
        <v>1</v>
      </c>
      <c r="AS24" s="15">
        <f t="shared" si="3"/>
        <v>1</v>
      </c>
      <c r="AT24" s="1"/>
    </row>
    <row r="25" spans="1:46">
      <c r="A25" t="str">
        <f>'Model output'!A24</f>
        <v>TCGA-BJ-A2P4</v>
      </c>
      <c r="B25" s="52">
        <v>29</v>
      </c>
      <c r="C25" s="1" t="str">
        <f>IF(OR(ISNUMBER(SEARCH("0",'Model output'!D24)), ISNUMBER(SEARCH("1",'Model output'!D24)), ISNUMBER(SEARCH("1a",'Model output'!D24)), ISNUMBER(SEARCH("1b",'Model output'!D24)), ISNUMBER(SEARCH("2",'Model output'!D24)), ISNUMBER(SEARCH("3",'Model output'!D24)), ISNUMBER(SEARCH("4a",'Model output'!D24)), ISNUMBER(SEARCH("4b",'Model output'!D24))), IF(ISNUMBER(SEARCH("pT",'Model output'!D24)),IF(OR(ISNUMBER(SEARCH("a",'Model output'!D24)),ISNUMBER(SEARCH("b",'Model output'!D24))),MID(SUBSTITUTE('Model output'!D24," ",""),SEARCH("pT",'Model output'!D24)+2,2),MID(SUBSTITUTE('Model output'!D24," ",""),SEARCH("pT",'Model output'!D24)+2,1)),IF(ISNUMBER(SEARCH("T",'Model output'!D24)),IF(OR(ISNUMBER(SEARCH("a",'Model output'!D24)),ISNUMBER(SEARCH("b",'Model output'!D24))),MID(SUBSTITUTE('Model output'!D24," ",""),SEARCH("T",'Model output'!D24)+1,2),MID(SUBSTITUTE('Model output'!D24," ",""),SEARCH("T",'Model output'!D24)+1,1)),SUBSTITUTE('Model output'!D24," ",""))),"")</f>
        <v>2</v>
      </c>
      <c r="D25" s="1" t="str">
        <f>IF(ISNUMBER(SEARCH("lymph node",'Model output'!E24)),"1", IF(AND('Model output'!E24&lt;&gt;"",ISNUMBER('Model output'!E24),'Model output'!E24&gt;0),"1",IF(OR(ISNUMBER(SEARCH("0",'Model output'!E24)), ISNUMBER(SEARCH("1",'Model output'!E24)), ISNUMBER(SEARCH("1a",'Model output'!E24)), ISNUMBER(SEARCH("1b",'Model output'!E24)), ISNUMBER(SEARCH("X",'Model output'!E24))), IF(ISNUMBER(SEARCH("pN",'Model output'!E24)),IF(OR(ISNUMBER(SEARCH("a",'Model output'!E24)),ISNUMBER(SEARCH("b",'Model output'!E24))),MID(SUBSTITUTE('Model output'!E24," ",""),SEARCH("pN",'Model output'!E24)+2,2),MID(SUBSTITUTE('Model output'!E24," ",""),SEARCH("pN",'Model output'!E24)+2,1)),IF(ISNUMBER(SEARCH("N",'Model output'!E24)),IF(OR(ISNUMBER(SEARCH("a",'Model output'!E24)),ISNUMBER(SEARCH("b",'Model output'!E24))),MID(SUBSTITUTE('Model output'!E24," ",""),SEARCH("N",'Model output'!E24)+1,2),MID(SUBSTITUTE('Model output'!E24," ",""),SEARCH("N",'Model output'!E24)+1,1)),SUBSTITUTE('Model output'!E24," ",""))),"")))</f>
        <v>X</v>
      </c>
      <c r="E25" s="1" t="str">
        <f>IF(OR(ISNUMBER(SEARCH("Not applicable",'Model output'!F24)), ISNUMBER(SEARCH("N/A",'Model output'!F24))),"0",IF(OR(ISNUMBER(SEARCH("0",'Model output'!F24)), ISNUMBER(SEARCH("1",'Model output'!F24)), ISNUMBER(SEARCH("X",'Model output'!F24))), IF(ISNUMBER(SEARCH("pM",'Model output'!F24)),MID(SUBSTITUTE('Model output'!F24," ",""),SEARCH("pM",'Model output'!F24)+2,1),IF(ISNUMBER(SEARCH("M",'Model output'!F24)),MID(SUBSTITUTE('Model output'!F24," ",""),SEARCH("M",'Model output'!F24)+1,1),SUBSTITUTE('Model output'!F24," ",""))),""))</f>
        <v>0</v>
      </c>
      <c r="F25" t="str">
        <f t="shared" si="0"/>
        <v>negative</v>
      </c>
      <c r="G25" t="str">
        <f>IF(OR('Model output'!G24="",AND(ISNUMBER('Model output'!J24),'Model output'!J24&lt;1)),"",IF(OR(ISNUMBER(SEARCH("lateral",'Model output'!G24)),ISNUMBER(SEARCH("cervical",'Model output'!G24)),ISNUMBER(SEARCH("jugular",'Model output'!G24)),ISNUMBER(SEARCH("left neck",'Model output'!G24)),ISNUMBER(SEARCH("left anterior neck",'Model output'!G24)),ISNUMBER(SEARCH("left posterior neck",'Model output'!G24)),ISNUMBER(SEARCH("right neck",'Model output'!G24)),ISNUMBER(SEARCH("right anterior neck",'Model output'!G24)),ISNUMBER(SEARCH("right posterior neck",'Model output'!G24)),AND(ISNUMBER(SEARCH("level",'Model output'!G24)),OR(,ISNUMBER(SEARCH("II",'Model output'!G24)),ISNUMBER(SEARCH("two",'Model output'!G24)),ISNUMBER(SEARCH("2",'Model output'!G24)),ISNUMBER(SEARCH("III",'Model output'!G24)),ISNUMBER(SEARCH("three",'Model output'!G24)),ISNUMBER(SEARCH("3",'Model output'!G24)),ISNUMBER(SEARCH("IV",'Model output'!G24)),ISNUMBER(SEARCH("four",'Model output'!G24)),ISNUMBER(SEARCH("4",'Model output'!G24)),AND(ISNUMBER(SEARCH("V ",'Model output'!G24)),NOT(ISNUMBER(SEARCH("VI",'Model output'!G24)))),ISNUMBER(SEARCH("five",'Model output'!G24)),ISNUMBER(SEARCH("5",'Model output'!G24))))), "lateral", "central"))</f>
        <v/>
      </c>
      <c r="H25" t="str">
        <f>IF('Model output'!H24="","negative", IF('Model output'!H24=" ", "negative", IF(ISNUMBER(SEARCH("lymph node",'Model output'!H24)),"negative","positive")))</f>
        <v>negative</v>
      </c>
      <c r="I25" t="str">
        <f>IF('Model output'!I24="","",IF(ISNUMBER('Model output'!I24),'Model output'!I24,1))</f>
        <v/>
      </c>
      <c r="J25" t="str">
        <f>IF('Model output'!J24="","",IF(AND(ISNUMBER('Model output'!J24),'Model output'!J24&lt;=I25),'Model output'!J24,IF(ISNUMBER(SEARCH("0/",'Model output'!J24)),0,1)))</f>
        <v/>
      </c>
      <c r="K25" t="str" cm="1">
        <f t="array" ref="K25">IF(COUNT(FIND({0,1,2,3,4,5,6,7,8,9},'Model output'!K24))&gt;0,'Model output'!K24,"")</f>
        <v/>
      </c>
      <c r="L25" s="8" t="str">
        <f t="shared" si="4"/>
        <v/>
      </c>
      <c r="M25" t="str" cm="1">
        <f t="array" ref="M25">IF(L25="","",IF(ISNUMBER(SEARCH("cm",L25)),MAX(VALUE(SUBSTITUTE(_xlfn.FILTERXML("&lt;t&gt;&lt;s&gt;"&amp;SUBSTITUTE(L25,",","&lt;/s&gt;&lt;s&gt;")&amp;"&lt;/s&gt;&lt;/t&gt;","//s"),"cm",""))),MAX(VALUE(SUBSTITUTE(_xlfn.FILTERXML("&lt;t&gt;&lt;s&gt;"&amp;SUBSTITUTE(L25,",","&lt;/s&gt;&lt;s&gt;")&amp;"&lt;/s&gt;&lt;/t&gt;","//s"),"mm","")))/10))</f>
        <v/>
      </c>
      <c r="N25" t="str">
        <f>IF('Model output'!L24="","",'Model output'!L24)</f>
        <v>Papillary</v>
      </c>
      <c r="O25" t="str">
        <f>IF('Model output'!M24="","",'Model output'!M24)</f>
        <v/>
      </c>
      <c r="P25" t="str">
        <f>IF('Model output'!N24="","",'Model output'!N24)</f>
        <v>3.3 cm</v>
      </c>
      <c r="Q25" t="str">
        <f t="shared" si="11"/>
        <v>3.3cm</v>
      </c>
      <c r="R25" cm="1">
        <f t="array" ref="R25">IF(Q25="","",IF(ISNUMBER(SEARCH("cm",Q25)),MAX(VALUE(SUBSTITUTE(_xlfn.FILTERXML("&lt;t&gt;&lt;s&gt;"&amp;SUBSTITUTE(Q25,",","&lt;/s&gt;&lt;s&gt;")&amp;"&lt;/s&gt;&lt;/t&gt;","//s"),"cm",""))),IF(ISNUMBER(SEARCH("mm",Q25)), MAX(VALUE(SUBSTITUTE(_xlfn.FILTERXML("&lt;t&gt;&lt;s&gt;"&amp;SUBSTITUTE(Q25,",","&lt;/s&gt;&lt;s&gt;")&amp;"&lt;/s&gt;&lt;/t&gt;","//s"),"mm","")))/10, MAX(VALUE(_xlfn.FILTERXML("&lt;t&gt;&lt;s&gt;"&amp;SUBSTITUTE(Q25,",","&lt;/s&gt;&lt;s&gt;")&amp;"&lt;/s&gt;&lt;/t&gt;","//s"))))))</f>
        <v>3.3</v>
      </c>
      <c r="S25" t="str">
        <f>IF(OR('Model output'!P24="",ISNUMBER(SEARCH("Not identified", 'Model output'!P24)),ISNUMBER(SEARCH("Absent",'Model output'!P24)),AND(ISNUMBER(SEARCH("No",'Model output'!P24)),NOT(ISNUMBER(SEARCH("diagnostic",'Model output'!P24)))),ISNUMBER(SEARCH("Negative",'Model output'!P24))),"negative","positive")</f>
        <v>negative</v>
      </c>
      <c r="T25" t="str">
        <f>IF('Model output'!O24="","",'Model output'!O24)</f>
        <v/>
      </c>
      <c r="U25" t="str">
        <f>IF('Model output'!Q24&lt;&gt;"",'Model output'!Q24,IF('Classification result'!S25="positive",IF(ISNUMBER(SEARCH("single",'Model output'!P24)),1,IF(OR(ISNUMBER(SEARCH("&lt;4",'Model output'!P24)),ISNUMBER(SEARCH("&lt; 4",'Model output'!P24)),ISNUMBER(SEARCH("less than 4",'Model output'!P24))),"&lt;4",IF(OR(ISNUMBER(SEARCH("&gt;4",'Model output'!P24)),ISNUMBER(SEARCH("&gt; 4",'Model output'!P24)),ISNUMBER(SEARCH("4 or more",'Model output'!P24))),"&gt;4",""))),""))</f>
        <v/>
      </c>
      <c r="V25" t="str">
        <f>IF(S25="negative","",IF(OR(ISNUMBER(SEARCH("Focal",'Model output'!P24)),'Classification result'!U25&lt;4,ISNUMBER(SEARCH("Focal",'Classification result'!U25)),ISNUMBER(SEARCH("&lt;4",'Classification result'!U25)),ISNUMBER(SEARCH("&lt; 4",'Classification result'!U25))),"minimal", IF(OR(ISNUMBER(SEARCH("Extensive",'Model output'!P24)),ISNUMBER(SEARCH("Extensive",'Classification result'!U25)),ISNUMBER(SEARCH("&gt;4",'Classification result'!U25)),ISNUMBER(SEARCH("&gt; 4",'Classification result'!U25)),ISNUMBER(SEARCH("4 or more",'Classification result'!U25))),"extensive","")))</f>
        <v/>
      </c>
      <c r="W25" t="str">
        <f>IF(OR('Model output'!R24="",ISNUMBER(SEARCH("Not identified", 'Model output'!R24)),ISNUMBER(SEARCH("Absent",'Model output'!R24)),ISNUMBER(SEARCH("No",'Model output'!R24)),ISNUMBER(SEARCH("Negative",'Model output'!R24)),ISNUMBER(SEARCH("None seen",'Model output'!R24)),ISNUMBER(SEARCH("Free",'Model output'!R24)),ISNUMBER(SEARCH("Cannot be assessed",'Model output'!R24))),"negative","positive")</f>
        <v>negative</v>
      </c>
      <c r="X25" s="19" t="str">
        <f>IF('Model output'!S24="","",'Model output'!S24)</f>
        <v>Not identified</v>
      </c>
      <c r="Y25" t="str">
        <f>IF(OR('Model output'!S24="",ISNUMBER(SEARCH("Absent",'Model output'!S24)),ISNUMBER(SEARCH("Not identified",'Model output'!S24)),AND(ISNUMBER(SEARCH("No",'Model output'!S24)),NOT(ISNUMBER(SEARCH("carcinoma",'Model output'!S24)))),ISNUMBER(SEARCH("no extension",'Model output'!S24)),ISNUMBER(SEARCH("negative",'Model output'!S24))),"negative",IF(Z25="positive","gETE", "positive"))</f>
        <v>negative</v>
      </c>
      <c r="Z25" t="str">
        <f>IF(OR('Model output'!S24="",ISNUMBER(SEARCH("Absent",'Model output'!S24)),ISNUMBER(SEARCH("Not identified",'Model output'!S24)),ISNUMBER(SEARCH("No",'Model output'!S24)),ISNUMBER(SEARCH("Minimal",'Model output'!S24)),ISNUMBER(SEARCH("negative",'Model output'!S24))),"negative",IF(OR(ISNUMBER(SEARCH("extensive",X25)),ISNUMBER(SEARCH("skeletal muscle",X25)),ISNUMBER(SEARCH("larynx",X25)),ISNUMBER(SEARCH("trachea",X25)),ISNUMBER(SEARCH("esophagus",X25)),ISNUMBER(SEARCH("recurrent laryngeal nerve",X25))),"positive","negative"))</f>
        <v>negative</v>
      </c>
      <c r="AA25" t="str">
        <f>IF('Model output'!T24="","",IF('Model output'!T24="Not mentioned", "No", "Yes"))</f>
        <v>Yes</v>
      </c>
      <c r="AB25" t="str">
        <f>IF(AA25&lt;&gt;"Yes","",IF(OR('Model output'!U24="",ISNUMBER(SEARCH("Not identified",'Model output'!U24))),"",'Model output'!U24))</f>
        <v>HRAS</v>
      </c>
      <c r="AC25" s="9" t="str">
        <f>IF(OR('Model output'!V24="", AND(ISERROR(SEARCH("Positive",'Model output'!V24)), ISNUMBER(SEARCH("Negative",'Model output'!V24))), ISNUMBER(SEARCH("Uninvolved",'Model output'!V24)), ISNUMBER(SEARCH("Free",'Model output'!V24)), ISNUMBER(SEARCH("1 mm",'Model output'!V24)), ISNUMBER(SEARCH("1.0 mm",'Model output'!V24)), ISNUMBER(SEARCH("0.01 cm",'Model output'!V24)), ISNUMBER(SEARCH("0.1 CM",'Model output'!V24)), ISNUMBER(SEARCH("less than 0.2 mm",'Model output'!V24)), ISNUMBER(SEARCH("less than 0.5 mm",'Model output'!V24)), ISNUMBER(SEARCH("very close",'Model output'!V24)), ISNUMBER(SEARCH("not involved",'Model output'!V24)), ISNUMBER(SEARCH("no involvement",'Model output'!V24)), ISNUMBER(SEARCH("abut",'Model output'!V24)), AND(ISNUMBER(SEARCH("No",'Model output'!V24)),NOT(ISNUMBER(SEARCH("noted",'Model output'!V24))),NOT(ISNUMBER(SEARCH("carcinoma",'Model output'!V24))))), "negative", "positive")</f>
        <v>negative</v>
      </c>
      <c r="AE25" s="39" t="str" cm="1">
        <f t="array" aca="1" ref="AE25" ca="1">IF(OR(AC25="positive",Z25="positive",AND(OR(ISNUMBER(SEARCH("Follicular carcinoma",N25)),ISNUMBER(SEARCH("Follicular thyroid carcinoma",N25))),V25="extensive"),AND(AND(ISNUMBER(J25),J25&gt;0),AND(ISNUMBER(M25),M25&gt;3)),OR(H25="positive",AH25=1)),"high",IF(OR(ISNUMBER(SEARCH("lateral",G25,1)),ISNUMBER(SEARCH("positive",Y25,1)),ISNUMBER(SEARCH("tall",O25,1)),ISNUMBER(SEARCH("hobnail",O25,1)),ISNUMBER(SEARCH("cribriform",O25,1)),ISNUMBER(SEARCH("diffuse",O25,1)),ISNUMBER(SEARCH("columnar",O25,1)),ISNUMBER(SEARCH("solid",O25,1)),ISNUMBER(SEARCH("tall",N25,1)),ISNUMBER(SEARCH("hobnail",N25,1)),ISNUMBER(SEARCH("cribriform",N25,1)),ISNUMBER(SEARCH("diffuse",N25,1)),ISNUMBER(SEARCH("columnar",N25,1)),ISNUMBER(SEARCH("solid",N25,1)),AND(ISNUMBER(SEARCH("papillary",N25,1)),S25="positive"),AND(ISNUMBER(J25),J25&gt;=5,M25=""),AND(AND(ISNUMBER(J25),J25&gt;=5),AND(ISNUMBER(M25),M25&gt;=1)),AND(ISNUMBER(SERACH("papillary",N25)),OR(Y25="positive",Z25="positive"), ISNUMBER(SEARCH("BRAF",AB25)))),"intermediate","low"))</f>
        <v>low</v>
      </c>
      <c r="AF25" s="40" t="str">
        <f t="shared" si="1"/>
        <v>2</v>
      </c>
      <c r="AG25" s="40" t="str">
        <f t="shared" si="2"/>
        <v>0</v>
      </c>
      <c r="AH25" s="40" t="str">
        <f t="shared" si="5"/>
        <v>0</v>
      </c>
      <c r="AI25" s="45" t="str">
        <f t="shared" si="6"/>
        <v>I</v>
      </c>
      <c r="AJ25" s="39" t="s">
        <v>698</v>
      </c>
      <c r="AK25" s="46" t="s">
        <v>891</v>
      </c>
      <c r="AL25" s="46" t="s">
        <v>892</v>
      </c>
      <c r="AM25" s="46" t="s">
        <v>892</v>
      </c>
      <c r="AN25" s="40" t="s">
        <v>73</v>
      </c>
      <c r="AO25" s="30">
        <f t="shared" ca="1" si="7"/>
        <v>1</v>
      </c>
      <c r="AP25" s="14">
        <f t="shared" si="8"/>
        <v>1</v>
      </c>
      <c r="AQ25" s="14">
        <f t="shared" si="9"/>
        <v>1</v>
      </c>
      <c r="AR25" s="14">
        <f t="shared" si="10"/>
        <v>1</v>
      </c>
      <c r="AS25" s="15">
        <f t="shared" si="3"/>
        <v>1</v>
      </c>
      <c r="AT25" s="1"/>
    </row>
    <row r="26" spans="1:46">
      <c r="A26" t="str">
        <f>'Model output'!A25</f>
        <v>TCGA-BJ-A3EZ</v>
      </c>
      <c r="B26" s="52">
        <v>51</v>
      </c>
      <c r="C26" s="1" t="str">
        <f>IF(OR(ISNUMBER(SEARCH("0",'Model output'!D25)), ISNUMBER(SEARCH("1",'Model output'!D25)), ISNUMBER(SEARCH("1a",'Model output'!D25)), ISNUMBER(SEARCH("1b",'Model output'!D25)), ISNUMBER(SEARCH("2",'Model output'!D25)), ISNUMBER(SEARCH("3",'Model output'!D25)), ISNUMBER(SEARCH("4a",'Model output'!D25)), ISNUMBER(SEARCH("4b",'Model output'!D25))), IF(ISNUMBER(SEARCH("pT",'Model output'!D25)),IF(OR(ISNUMBER(SEARCH("a",'Model output'!D25)),ISNUMBER(SEARCH("b",'Model output'!D25))),MID(SUBSTITUTE('Model output'!D25," ",""),SEARCH("pT",'Model output'!D25)+2,2),MID(SUBSTITUTE('Model output'!D25," ",""),SEARCH("pT",'Model output'!D25)+2,1)),IF(ISNUMBER(SEARCH("T",'Model output'!D25)),IF(OR(ISNUMBER(SEARCH("a",'Model output'!D25)),ISNUMBER(SEARCH("b",'Model output'!D25))),MID(SUBSTITUTE('Model output'!D25," ",""),SEARCH("T",'Model output'!D25)+1,2),MID(SUBSTITUTE('Model output'!D25," ",""),SEARCH("T",'Model output'!D25)+1,1)),SUBSTITUTE('Model output'!D25," ",""))),"")</f>
        <v>3</v>
      </c>
      <c r="D26" s="1" t="str">
        <f>IF(ISNUMBER(SEARCH("lymph node",'Model output'!E25)),"1", IF(AND('Model output'!E25&lt;&gt;"",ISNUMBER('Model output'!E25),'Model output'!E25&gt;0),"1",IF(OR(ISNUMBER(SEARCH("0",'Model output'!E25)), ISNUMBER(SEARCH("1",'Model output'!E25)), ISNUMBER(SEARCH("1a",'Model output'!E25)), ISNUMBER(SEARCH("1b",'Model output'!E25)), ISNUMBER(SEARCH("X",'Model output'!E25))), IF(ISNUMBER(SEARCH("pN",'Model output'!E25)),IF(OR(ISNUMBER(SEARCH("a",'Model output'!E25)),ISNUMBER(SEARCH("b",'Model output'!E25))),MID(SUBSTITUTE('Model output'!E25," ",""),SEARCH("pN",'Model output'!E25)+2,2),MID(SUBSTITUTE('Model output'!E25," ",""),SEARCH("pN",'Model output'!E25)+2,1)),IF(ISNUMBER(SEARCH("N",'Model output'!E25)),IF(OR(ISNUMBER(SEARCH("a",'Model output'!E25)),ISNUMBER(SEARCH("b",'Model output'!E25))),MID(SUBSTITUTE('Model output'!E25," ",""),SEARCH("N",'Model output'!E25)+1,2),MID(SUBSTITUTE('Model output'!E25," ",""),SEARCH("N",'Model output'!E25)+1,1)),SUBSTITUTE('Model output'!E25," ",""))),"")))</f>
        <v>1b</v>
      </c>
      <c r="E26" s="1" t="str">
        <f>IF(OR(ISNUMBER(SEARCH("Not applicable",'Model output'!F25)), ISNUMBER(SEARCH("N/A",'Model output'!F25))),"0",IF(OR(ISNUMBER(SEARCH("0",'Model output'!F25)), ISNUMBER(SEARCH("1",'Model output'!F25)), ISNUMBER(SEARCH("X",'Model output'!F25))), IF(ISNUMBER(SEARCH("pM",'Model output'!F25)),MID(SUBSTITUTE('Model output'!F25," ",""),SEARCH("pM",'Model output'!F25)+2,1),IF(ISNUMBER(SEARCH("M",'Model output'!F25)),MID(SUBSTITUTE('Model output'!F25," ",""),SEARCH("M",'Model output'!F25)+1,1),SUBSTITUTE('Model output'!F25," ",""))),""))</f>
        <v>0</v>
      </c>
      <c r="F26" t="str">
        <f t="shared" si="0"/>
        <v>positive</v>
      </c>
      <c r="G26" t="str">
        <f>IF(OR('Model output'!G25="",AND(ISNUMBER('Model output'!J25),'Model output'!J25&lt;1)),"",IF(OR(ISNUMBER(SEARCH("lateral",'Model output'!G25)),ISNUMBER(SEARCH("cervical",'Model output'!G25)),ISNUMBER(SEARCH("jugular",'Model output'!G25)),ISNUMBER(SEARCH("left neck",'Model output'!G25)),ISNUMBER(SEARCH("left anterior neck",'Model output'!G25)),ISNUMBER(SEARCH("left posterior neck",'Model output'!G25)),ISNUMBER(SEARCH("right neck",'Model output'!G25)),ISNUMBER(SEARCH("right anterior neck",'Model output'!G25)),ISNUMBER(SEARCH("right posterior neck",'Model output'!G25)),AND(ISNUMBER(SEARCH("level",'Model output'!G25)),OR(,ISNUMBER(SEARCH("II",'Model output'!G25)),ISNUMBER(SEARCH("two",'Model output'!G25)),ISNUMBER(SEARCH("2",'Model output'!G25)),ISNUMBER(SEARCH("III",'Model output'!G25)),ISNUMBER(SEARCH("three",'Model output'!G25)),ISNUMBER(SEARCH("3",'Model output'!G25)),ISNUMBER(SEARCH("IV",'Model output'!G25)),ISNUMBER(SEARCH("four",'Model output'!G25)),ISNUMBER(SEARCH("4",'Model output'!G25)),AND(ISNUMBER(SEARCH("V ",'Model output'!G25)),NOT(ISNUMBER(SEARCH("VI",'Model output'!G25)))),ISNUMBER(SEARCH("five",'Model output'!G25)),ISNUMBER(SEARCH("5",'Model output'!G25))))), "lateral", "central"))</f>
        <v>lateral</v>
      </c>
      <c r="H26" t="str">
        <f>IF('Model output'!H25="","negative", IF('Model output'!H25=" ", "negative", IF(ISNUMBER(SEARCH("lymph node",'Model output'!H25)),"negative","positive")))</f>
        <v>negative</v>
      </c>
      <c r="I26">
        <f>IF('Model output'!I25="","",IF(ISNUMBER('Model output'!I25),'Model output'!I25,1))</f>
        <v>42</v>
      </c>
      <c r="J26">
        <f>IF('Model output'!J25="","",IF(AND(ISNUMBER('Model output'!J25),'Model output'!J25&lt;=I26),'Model output'!J25,IF(ISNUMBER(SEARCH("0/",'Model output'!J25)),0,1)))</f>
        <v>6</v>
      </c>
      <c r="K26" t="str" cm="1">
        <f t="array" ref="K26">IF(COUNT(FIND({0,1,2,3,4,5,6,7,8,9},'Model output'!K25))&gt;0,'Model output'!K25,"")</f>
        <v/>
      </c>
      <c r="L26" s="8" t="str">
        <f t="shared" si="4"/>
        <v/>
      </c>
      <c r="M26" t="str" cm="1">
        <f t="array" ref="M26">IF(L26="","",IF(ISNUMBER(SEARCH("cm",L26)),MAX(VALUE(SUBSTITUTE(_xlfn.FILTERXML("&lt;t&gt;&lt;s&gt;"&amp;SUBSTITUTE(L26,",","&lt;/s&gt;&lt;s&gt;")&amp;"&lt;/s&gt;&lt;/t&gt;","//s"),"cm",""))),MAX(VALUE(SUBSTITUTE(_xlfn.FILTERXML("&lt;t&gt;&lt;s&gt;"&amp;SUBSTITUTE(L26,",","&lt;/s&gt;&lt;s&gt;")&amp;"&lt;/s&gt;&lt;/t&gt;","//s"),"mm","")))/10))</f>
        <v/>
      </c>
      <c r="N26" t="str">
        <f>IF('Model output'!L25="","",'Model output'!L25)</f>
        <v>papillary</v>
      </c>
      <c r="O26" t="str">
        <f>IF('Model output'!M25="","",'Model output'!M25)</f>
        <v>conventional</v>
      </c>
      <c r="P26" t="str">
        <f>IF('Model output'!N25="","",'Model output'!N25)</f>
        <v>2.4 cm</v>
      </c>
      <c r="Q26" t="str">
        <f t="shared" si="11"/>
        <v>2.4cm</v>
      </c>
      <c r="R26" cm="1">
        <f t="array" ref="R26">IF(Q26="","",IF(ISNUMBER(SEARCH("cm",Q26)),MAX(VALUE(SUBSTITUTE(_xlfn.FILTERXML("&lt;t&gt;&lt;s&gt;"&amp;SUBSTITUTE(Q26,",","&lt;/s&gt;&lt;s&gt;")&amp;"&lt;/s&gt;&lt;/t&gt;","//s"),"cm",""))),IF(ISNUMBER(SEARCH("mm",Q26)), MAX(VALUE(SUBSTITUTE(_xlfn.FILTERXML("&lt;t&gt;&lt;s&gt;"&amp;SUBSTITUTE(Q26,",","&lt;/s&gt;&lt;s&gt;")&amp;"&lt;/s&gt;&lt;/t&gt;","//s"),"mm","")))/10, MAX(VALUE(_xlfn.FILTERXML("&lt;t&gt;&lt;s&gt;"&amp;SUBSTITUTE(Q26,",","&lt;/s&gt;&lt;s&gt;")&amp;"&lt;/s&gt;&lt;/t&gt;","//s"))))))</f>
        <v>2.4</v>
      </c>
      <c r="S26" t="str">
        <f>IF(OR('Model output'!P25="",ISNUMBER(SEARCH("Not identified", 'Model output'!P25)),ISNUMBER(SEARCH("Absent",'Model output'!P25)),AND(ISNUMBER(SEARCH("No",'Model output'!P25)),NOT(ISNUMBER(SEARCH("diagnostic",'Model output'!P25)))),ISNUMBER(SEARCH("Negative",'Model output'!P25))),"negative","positive")</f>
        <v>positive</v>
      </c>
      <c r="T26" t="str">
        <f>IF('Model output'!O25="","",'Model output'!O25)</f>
        <v>three</v>
      </c>
      <c r="U26" t="str">
        <f>IF('Model output'!Q25&lt;&gt;"",'Model output'!Q25,IF('Classification result'!S26="positive",IF(ISNUMBER(SEARCH("single",'Model output'!P25)),1,IF(OR(ISNUMBER(SEARCH("&lt;4",'Model output'!P25)),ISNUMBER(SEARCH("&lt; 4",'Model output'!P25)),ISNUMBER(SEARCH("less than 4",'Model output'!P25))),"&lt;4",IF(OR(ISNUMBER(SEARCH("&gt;4",'Model output'!P25)),ISNUMBER(SEARCH("&gt; 4",'Model output'!P25)),ISNUMBER(SEARCH("4 or more",'Model output'!P25))),"&gt;4",""))),""))</f>
        <v/>
      </c>
      <c r="V26" t="str">
        <f>IF(S26="negative","",IF(OR(ISNUMBER(SEARCH("Focal",'Model output'!P25)),'Classification result'!U26&lt;4,ISNUMBER(SEARCH("Focal",'Classification result'!U26)),ISNUMBER(SEARCH("&lt;4",'Classification result'!U26)),ISNUMBER(SEARCH("&lt; 4",'Classification result'!U26))),"minimal", IF(OR(ISNUMBER(SEARCH("Extensive",'Model output'!P25)),ISNUMBER(SEARCH("Extensive",'Classification result'!U26)),ISNUMBER(SEARCH("&gt;4",'Classification result'!U26)),ISNUMBER(SEARCH("&gt; 4",'Classification result'!U26)),ISNUMBER(SEARCH("4 or more",'Classification result'!U26))),"extensive","")))</f>
        <v/>
      </c>
      <c r="W26" t="str">
        <f>IF(OR('Model output'!R25="",ISNUMBER(SEARCH("Not identified", 'Model output'!R25)),ISNUMBER(SEARCH("Absent",'Model output'!R25)),ISNUMBER(SEARCH("No",'Model output'!R25)),ISNUMBER(SEARCH("Negative",'Model output'!R25)),ISNUMBER(SEARCH("None seen",'Model output'!R25)),ISNUMBER(SEARCH("Free",'Model output'!R25)),ISNUMBER(SEARCH("Cannot be assessed",'Model output'!R25))),"negative","positive")</f>
        <v>positive</v>
      </c>
      <c r="X26" s="19" t="str">
        <f>IF('Model output'!S25="","",'Model output'!S25)</f>
        <v>Present</v>
      </c>
      <c r="Y26" t="str">
        <f>IF(OR('Model output'!S25="",ISNUMBER(SEARCH("Absent",'Model output'!S25)),ISNUMBER(SEARCH("Not identified",'Model output'!S25)),AND(ISNUMBER(SEARCH("No",'Model output'!S25)),NOT(ISNUMBER(SEARCH("carcinoma",'Model output'!S25)))),ISNUMBER(SEARCH("no extension",'Model output'!S25)),ISNUMBER(SEARCH("negative",'Model output'!S25))),"negative",IF(Z26="positive","gETE", "positive"))</f>
        <v>positive</v>
      </c>
      <c r="Z26" t="str">
        <f>IF(OR('Model output'!S25="",ISNUMBER(SEARCH("Absent",'Model output'!S25)),ISNUMBER(SEARCH("Not identified",'Model output'!S25)),ISNUMBER(SEARCH("No",'Model output'!S25)),ISNUMBER(SEARCH("Minimal",'Model output'!S25)),ISNUMBER(SEARCH("negative",'Model output'!S25))),"negative",IF(OR(ISNUMBER(SEARCH("extensive",X26)),ISNUMBER(SEARCH("skeletal muscle",X26)),ISNUMBER(SEARCH("larynx",X26)),ISNUMBER(SEARCH("trachea",X26)),ISNUMBER(SEARCH("esophagus",X26)),ISNUMBER(SEARCH("recurrent laryngeal nerve",X26))),"positive","negative"))</f>
        <v>negative</v>
      </c>
      <c r="AA26" t="str">
        <f>IF('Model output'!T25="","",IF('Model output'!T25="Not mentioned", "No", "Yes"))</f>
        <v/>
      </c>
      <c r="AB26" t="str">
        <f>IF(AA26&lt;&gt;"Yes","",IF(OR('Model output'!U25="",ISNUMBER(SEARCH("Not identified",'Model output'!U25))),"",'Model output'!U25))</f>
        <v/>
      </c>
      <c r="AC26" s="9" t="str">
        <f>IF(OR('Model output'!V25="", AND(ISERROR(SEARCH("Positive",'Model output'!V25)), ISNUMBER(SEARCH("Negative",'Model output'!V25))), ISNUMBER(SEARCH("Uninvolved",'Model output'!V25)), ISNUMBER(SEARCH("Free",'Model output'!V25)), ISNUMBER(SEARCH("1 mm",'Model output'!V25)), ISNUMBER(SEARCH("1.0 mm",'Model output'!V25)), ISNUMBER(SEARCH("0.01 cm",'Model output'!V25)), ISNUMBER(SEARCH("0.1 CM",'Model output'!V25)), ISNUMBER(SEARCH("less than 0.2 mm",'Model output'!V25)), ISNUMBER(SEARCH("less than 0.5 mm",'Model output'!V25)), ISNUMBER(SEARCH("very close",'Model output'!V25)), ISNUMBER(SEARCH("not involved",'Model output'!V25)), ISNUMBER(SEARCH("no involvement",'Model output'!V25)), ISNUMBER(SEARCH("abut",'Model output'!V25)), AND(ISNUMBER(SEARCH("No",'Model output'!V25)),NOT(ISNUMBER(SEARCH("noted",'Model output'!V25))),NOT(ISNUMBER(SEARCH("carcinoma",'Model output'!V25))))), "negative", "positive")</f>
        <v>positive</v>
      </c>
      <c r="AE26" s="39" t="str" cm="1">
        <f t="array" ref="AE26">IF(OR(AC26="positive",Z26="positive",AND(OR(ISNUMBER(SEARCH("Follicular carcinoma",N26)),ISNUMBER(SEARCH("Follicular thyroid carcinoma",N26))),V26="extensive"),AND(AND(ISNUMBER(J26),J26&gt;0),AND(ISNUMBER(M26),M26&gt;3)),OR(H26="positive",AH26=1)),"high",IF(OR(ISNUMBER(SEARCH("lateral",G26,1)),ISNUMBER(SEARCH("positive",Y26,1)),ISNUMBER(SEARCH("tall",O26,1)),ISNUMBER(SEARCH("hobnail",O26,1)),ISNUMBER(SEARCH("cribriform",O26,1)),ISNUMBER(SEARCH("diffuse",O26,1)),ISNUMBER(SEARCH("columnar",O26,1)),ISNUMBER(SEARCH("solid",O26,1)),ISNUMBER(SEARCH("tall",N26,1)),ISNUMBER(SEARCH("hobnail",N26,1)),ISNUMBER(SEARCH("cribriform",N26,1)),ISNUMBER(SEARCH("diffuse",N26,1)),ISNUMBER(SEARCH("columnar",N26,1)),ISNUMBER(SEARCH("solid",N26,1)),AND(ISNUMBER(SEARCH("papillary",N26,1)),S26="positive"),AND(ISNUMBER(J26),J26&gt;=5,M26=""),AND(AND(ISNUMBER(J26),J26&gt;=5),AND(ISNUMBER(M26),M26&gt;=1)),AND(ISNUMBER(SERACH("papillary",N26)),OR(Y26="positive",Z26="positive"), ISNUMBER(SEARCH("BRAF",AB26)))),"intermediate","low"))</f>
        <v>high</v>
      </c>
      <c r="AF26" s="40" t="str">
        <f t="shared" si="1"/>
        <v>2</v>
      </c>
      <c r="AG26" s="40" t="str">
        <f t="shared" si="2"/>
        <v>1b</v>
      </c>
      <c r="AH26" s="40" t="str">
        <f t="shared" si="5"/>
        <v>0</v>
      </c>
      <c r="AI26" s="45" t="str">
        <f t="shared" si="6"/>
        <v>I</v>
      </c>
      <c r="AJ26" s="39" t="s">
        <v>697</v>
      </c>
      <c r="AK26" s="46" t="s">
        <v>887</v>
      </c>
      <c r="AL26" s="46" t="s">
        <v>888</v>
      </c>
      <c r="AM26" s="46" t="s">
        <v>892</v>
      </c>
      <c r="AN26" s="40" t="s">
        <v>73</v>
      </c>
      <c r="AO26" s="30">
        <f t="shared" si="7"/>
        <v>1</v>
      </c>
      <c r="AP26" s="14">
        <f t="shared" si="8"/>
        <v>0</v>
      </c>
      <c r="AQ26" s="14">
        <f t="shared" si="9"/>
        <v>1</v>
      </c>
      <c r="AR26" s="14">
        <f t="shared" si="10"/>
        <v>1</v>
      </c>
      <c r="AS26" s="15">
        <f t="shared" si="3"/>
        <v>1</v>
      </c>
      <c r="AT26" s="1"/>
    </row>
    <row r="27" spans="1:46">
      <c r="A27" t="str">
        <f>'Model output'!A26</f>
        <v>TCGA-BJ-A3F0</v>
      </c>
      <c r="B27" s="52">
        <v>64</v>
      </c>
      <c r="C27" s="1" t="str">
        <f>IF(OR(ISNUMBER(SEARCH("0",'Model output'!D26)), ISNUMBER(SEARCH("1",'Model output'!D26)), ISNUMBER(SEARCH("1a",'Model output'!D26)), ISNUMBER(SEARCH("1b",'Model output'!D26)), ISNUMBER(SEARCH("2",'Model output'!D26)), ISNUMBER(SEARCH("3",'Model output'!D26)), ISNUMBER(SEARCH("4a",'Model output'!D26)), ISNUMBER(SEARCH("4b",'Model output'!D26))), IF(ISNUMBER(SEARCH("pT",'Model output'!D26)),IF(OR(ISNUMBER(SEARCH("a",'Model output'!D26)),ISNUMBER(SEARCH("b",'Model output'!D26))),MID(SUBSTITUTE('Model output'!D26," ",""),SEARCH("pT",'Model output'!D26)+2,2),MID(SUBSTITUTE('Model output'!D26," ",""),SEARCH("pT",'Model output'!D26)+2,1)),IF(ISNUMBER(SEARCH("T",'Model output'!D26)),IF(OR(ISNUMBER(SEARCH("a",'Model output'!D26)),ISNUMBER(SEARCH("b",'Model output'!D26))),MID(SUBSTITUTE('Model output'!D26," ",""),SEARCH("T",'Model output'!D26)+1,2),MID(SUBSTITUTE('Model output'!D26," ",""),SEARCH("T",'Model output'!D26)+1,1)),SUBSTITUTE('Model output'!D26," ",""))),"")</f>
        <v>1b</v>
      </c>
      <c r="D27" s="1" t="str">
        <f>IF(ISNUMBER(SEARCH("lymph node",'Model output'!E26)),"1", IF(AND('Model output'!E26&lt;&gt;"",ISNUMBER('Model output'!E26),'Model output'!E26&gt;0),"1",IF(OR(ISNUMBER(SEARCH("0",'Model output'!E26)), ISNUMBER(SEARCH("1",'Model output'!E26)), ISNUMBER(SEARCH("1a",'Model output'!E26)), ISNUMBER(SEARCH("1b",'Model output'!E26)), ISNUMBER(SEARCH("X",'Model output'!E26))), IF(ISNUMBER(SEARCH("pN",'Model output'!E26)),IF(OR(ISNUMBER(SEARCH("a",'Model output'!E26)),ISNUMBER(SEARCH("b",'Model output'!E26))),MID(SUBSTITUTE('Model output'!E26," ",""),SEARCH("pN",'Model output'!E26)+2,2),MID(SUBSTITUTE('Model output'!E26," ",""),SEARCH("pN",'Model output'!E26)+2,1)),IF(ISNUMBER(SEARCH("N",'Model output'!E26)),IF(OR(ISNUMBER(SEARCH("a",'Model output'!E26)),ISNUMBER(SEARCH("b",'Model output'!E26))),MID(SUBSTITUTE('Model output'!E26," ",""),SEARCH("N",'Model output'!E26)+1,2),MID(SUBSTITUTE('Model output'!E26," ",""),SEARCH("N",'Model output'!E26)+1,1)),SUBSTITUTE('Model output'!E26," ",""))),"")))</f>
        <v>X</v>
      </c>
      <c r="E27" s="1" t="str">
        <f>IF(OR(ISNUMBER(SEARCH("Not applicable",'Model output'!F26)), ISNUMBER(SEARCH("N/A",'Model output'!F26))),"0",IF(OR(ISNUMBER(SEARCH("0",'Model output'!F26)), ISNUMBER(SEARCH("1",'Model output'!F26)), ISNUMBER(SEARCH("X",'Model output'!F26))), IF(ISNUMBER(SEARCH("pM",'Model output'!F26)),MID(SUBSTITUTE('Model output'!F26," ",""),SEARCH("pM",'Model output'!F26)+2,1),IF(ISNUMBER(SEARCH("M",'Model output'!F26)),MID(SUBSTITUTE('Model output'!F26," ",""),SEARCH("M",'Model output'!F26)+1,1),SUBSTITUTE('Model output'!F26," ",""))),""))</f>
        <v>0</v>
      </c>
      <c r="F27" t="str">
        <f t="shared" si="0"/>
        <v>negative</v>
      </c>
      <c r="G27" t="str">
        <f>IF(OR('Model output'!G26="",AND(ISNUMBER('Model output'!J26),'Model output'!J26&lt;1)),"",IF(OR(ISNUMBER(SEARCH("lateral",'Model output'!G26)),ISNUMBER(SEARCH("cervical",'Model output'!G26)),ISNUMBER(SEARCH("jugular",'Model output'!G26)),ISNUMBER(SEARCH("left neck",'Model output'!G26)),ISNUMBER(SEARCH("left anterior neck",'Model output'!G26)),ISNUMBER(SEARCH("left posterior neck",'Model output'!G26)),ISNUMBER(SEARCH("right neck",'Model output'!G26)),ISNUMBER(SEARCH("right anterior neck",'Model output'!G26)),ISNUMBER(SEARCH("right posterior neck",'Model output'!G26)),AND(ISNUMBER(SEARCH("level",'Model output'!G26)),OR(,ISNUMBER(SEARCH("II",'Model output'!G26)),ISNUMBER(SEARCH("two",'Model output'!G26)),ISNUMBER(SEARCH("2",'Model output'!G26)),ISNUMBER(SEARCH("III",'Model output'!G26)),ISNUMBER(SEARCH("three",'Model output'!G26)),ISNUMBER(SEARCH("3",'Model output'!G26)),ISNUMBER(SEARCH("IV",'Model output'!G26)),ISNUMBER(SEARCH("four",'Model output'!G26)),ISNUMBER(SEARCH("4",'Model output'!G26)),AND(ISNUMBER(SEARCH("V ",'Model output'!G26)),NOT(ISNUMBER(SEARCH("VI",'Model output'!G26)))),ISNUMBER(SEARCH("five",'Model output'!G26)),ISNUMBER(SEARCH("5",'Model output'!G26))))), "lateral", "central"))</f>
        <v/>
      </c>
      <c r="H27" t="str">
        <f>IF('Model output'!H26="","negative", IF('Model output'!H26=" ", "negative", IF(ISNUMBER(SEARCH("lymph node",'Model output'!H26)),"negative","positive")))</f>
        <v>negative</v>
      </c>
      <c r="I27" t="str">
        <f>IF('Model output'!I26="","",IF(ISNUMBER('Model output'!I26),'Model output'!I26,1))</f>
        <v/>
      </c>
      <c r="J27" t="str">
        <f>IF('Model output'!J26="","",IF(AND(ISNUMBER('Model output'!J26),'Model output'!J26&lt;=I27),'Model output'!J26,IF(ISNUMBER(SEARCH("0/",'Model output'!J26)),0,1)))</f>
        <v/>
      </c>
      <c r="K27" t="str" cm="1">
        <f t="array" ref="K27">IF(COUNT(FIND({0,1,2,3,4,5,6,7,8,9},'Model output'!K26))&gt;0,'Model output'!K26,"")</f>
        <v/>
      </c>
      <c r="L27" s="8" t="str">
        <f t="shared" si="4"/>
        <v/>
      </c>
      <c r="M27" t="str" cm="1">
        <f t="array" ref="M27">IF(L27="","",IF(ISNUMBER(SEARCH("cm",L27)),MAX(VALUE(SUBSTITUTE(_xlfn.FILTERXML("&lt;t&gt;&lt;s&gt;"&amp;SUBSTITUTE(L27,",","&lt;/s&gt;&lt;s&gt;")&amp;"&lt;/s&gt;&lt;/t&gt;","//s"),"cm",""))),MAX(VALUE(SUBSTITUTE(_xlfn.FILTERXML("&lt;t&gt;&lt;s&gt;"&amp;SUBSTITUTE(L27,",","&lt;/s&gt;&lt;s&gt;")&amp;"&lt;/s&gt;&lt;/t&gt;","//s"),"mm","")))/10))</f>
        <v/>
      </c>
      <c r="N27" t="str">
        <f>IF('Model output'!L26="","",'Model output'!L26)</f>
        <v>Papillary</v>
      </c>
      <c r="O27" t="str">
        <f>IF('Model output'!M26="","",'Model output'!M26)</f>
        <v>encapsulated follicular variant</v>
      </c>
      <c r="P27" t="str">
        <f>IF('Model output'!N26="","",'Model output'!N26)</f>
        <v>1.4 cm</v>
      </c>
      <c r="Q27" t="str">
        <f t="shared" si="11"/>
        <v>1.4cm</v>
      </c>
      <c r="R27" cm="1">
        <f t="array" ref="R27">IF(Q27="","",IF(ISNUMBER(SEARCH("cm",Q27)),MAX(VALUE(SUBSTITUTE(_xlfn.FILTERXML("&lt;t&gt;&lt;s&gt;"&amp;SUBSTITUTE(Q27,",","&lt;/s&gt;&lt;s&gt;")&amp;"&lt;/s&gt;&lt;/t&gt;","//s"),"cm",""))),IF(ISNUMBER(SEARCH("mm",Q27)), MAX(VALUE(SUBSTITUTE(_xlfn.FILTERXML("&lt;t&gt;&lt;s&gt;"&amp;SUBSTITUTE(Q27,",","&lt;/s&gt;&lt;s&gt;")&amp;"&lt;/s&gt;&lt;/t&gt;","//s"),"mm","")))/10, MAX(VALUE(_xlfn.FILTERXML("&lt;t&gt;&lt;s&gt;"&amp;SUBSTITUTE(Q27,",","&lt;/s&gt;&lt;s&gt;")&amp;"&lt;/s&gt;&lt;/t&gt;","//s"))))))</f>
        <v>1.4</v>
      </c>
      <c r="S27" t="str">
        <f>IF(OR('Model output'!P26="",ISNUMBER(SEARCH("Not identified", 'Model output'!P26)),ISNUMBER(SEARCH("Absent",'Model output'!P26)),AND(ISNUMBER(SEARCH("No",'Model output'!P26)),NOT(ISNUMBER(SEARCH("diagnostic",'Model output'!P26)))),ISNUMBER(SEARCH("Negative",'Model output'!P26))),"negative","positive")</f>
        <v>negative</v>
      </c>
      <c r="T27">
        <f>IF('Model output'!O26="","",'Model output'!O26)</f>
        <v>1</v>
      </c>
      <c r="U27" t="str">
        <f>IF('Model output'!Q26&lt;&gt;"",'Model output'!Q26,IF('Classification result'!S27="positive",IF(ISNUMBER(SEARCH("single",'Model output'!P26)),1,IF(OR(ISNUMBER(SEARCH("&lt;4",'Model output'!P26)),ISNUMBER(SEARCH("&lt; 4",'Model output'!P26)),ISNUMBER(SEARCH("less than 4",'Model output'!P26))),"&lt;4",IF(OR(ISNUMBER(SEARCH("&gt;4",'Model output'!P26)),ISNUMBER(SEARCH("&gt; 4",'Model output'!P26)),ISNUMBER(SEARCH("4 or more",'Model output'!P26))),"&gt;4",""))),""))</f>
        <v/>
      </c>
      <c r="V27" t="str">
        <f>IF(S27="negative","",IF(OR(ISNUMBER(SEARCH("Focal",'Model output'!P26)),'Classification result'!U27&lt;4,ISNUMBER(SEARCH("Focal",'Classification result'!U27)),ISNUMBER(SEARCH("&lt;4",'Classification result'!U27)),ISNUMBER(SEARCH("&lt; 4",'Classification result'!U27))),"minimal", IF(OR(ISNUMBER(SEARCH("Extensive",'Model output'!P26)),ISNUMBER(SEARCH("Extensive",'Classification result'!U27)),ISNUMBER(SEARCH("&gt;4",'Classification result'!U27)),ISNUMBER(SEARCH("&gt; 4",'Classification result'!U27)),ISNUMBER(SEARCH("4 or more",'Classification result'!U27))),"extensive","")))</f>
        <v/>
      </c>
      <c r="W27" t="str">
        <f>IF(OR('Model output'!R26="",ISNUMBER(SEARCH("Not identified", 'Model output'!R26)),ISNUMBER(SEARCH("Absent",'Model output'!R26)),ISNUMBER(SEARCH("No",'Model output'!R26)),ISNUMBER(SEARCH("Negative",'Model output'!R26)),ISNUMBER(SEARCH("None seen",'Model output'!R26)),ISNUMBER(SEARCH("Free",'Model output'!R26)),ISNUMBER(SEARCH("Cannot be assessed",'Model output'!R26))),"negative","positive")</f>
        <v>negative</v>
      </c>
      <c r="X27" s="19" t="str">
        <f>IF('Model output'!S26="","",'Model output'!S26)</f>
        <v/>
      </c>
      <c r="Y27" t="str">
        <f>IF(OR('Model output'!S26="",ISNUMBER(SEARCH("Absent",'Model output'!S26)),ISNUMBER(SEARCH("Not identified",'Model output'!S26)),AND(ISNUMBER(SEARCH("No",'Model output'!S26)),NOT(ISNUMBER(SEARCH("carcinoma",'Model output'!S26)))),ISNUMBER(SEARCH("no extension",'Model output'!S26)),ISNUMBER(SEARCH("negative",'Model output'!S26))),"negative",IF(Z27="positive","gETE", "positive"))</f>
        <v>negative</v>
      </c>
      <c r="Z27" t="str">
        <f>IF(OR('Model output'!S26="",ISNUMBER(SEARCH("Absent",'Model output'!S26)),ISNUMBER(SEARCH("Not identified",'Model output'!S26)),ISNUMBER(SEARCH("No",'Model output'!S26)),ISNUMBER(SEARCH("Minimal",'Model output'!S26)),ISNUMBER(SEARCH("negative",'Model output'!S26))),"negative",IF(OR(ISNUMBER(SEARCH("extensive",X27)),ISNUMBER(SEARCH("skeletal muscle",X27)),ISNUMBER(SEARCH("larynx",X27)),ISNUMBER(SEARCH("trachea",X27)),ISNUMBER(SEARCH("esophagus",X27)),ISNUMBER(SEARCH("recurrent laryngeal nerve",X27))),"positive","negative"))</f>
        <v>negative</v>
      </c>
      <c r="AA27" t="str">
        <f>IF('Model output'!T26="","",IF('Model output'!T26="Not mentioned", "No", "Yes"))</f>
        <v/>
      </c>
      <c r="AB27" t="str">
        <f>IF(AA27&lt;&gt;"Yes","",IF(OR('Model output'!U26="",ISNUMBER(SEARCH("Not identified",'Model output'!U26))),"",'Model output'!U26))</f>
        <v/>
      </c>
      <c r="AC27" s="9" t="str">
        <f>IF(OR('Model output'!V26="", AND(ISERROR(SEARCH("Positive",'Model output'!V26)), ISNUMBER(SEARCH("Negative",'Model output'!V26))), ISNUMBER(SEARCH("Uninvolved",'Model output'!V26)), ISNUMBER(SEARCH("Free",'Model output'!V26)), ISNUMBER(SEARCH("1 mm",'Model output'!V26)), ISNUMBER(SEARCH("1.0 mm",'Model output'!V26)), ISNUMBER(SEARCH("0.01 cm",'Model output'!V26)), ISNUMBER(SEARCH("0.1 CM",'Model output'!V26)), ISNUMBER(SEARCH("less than 0.2 mm",'Model output'!V26)), ISNUMBER(SEARCH("less than 0.5 mm",'Model output'!V26)), ISNUMBER(SEARCH("very close",'Model output'!V26)), ISNUMBER(SEARCH("not involved",'Model output'!V26)), ISNUMBER(SEARCH("no involvement",'Model output'!V26)), ISNUMBER(SEARCH("abut",'Model output'!V26)), AND(ISNUMBER(SEARCH("No",'Model output'!V26)),NOT(ISNUMBER(SEARCH("noted",'Model output'!V26))),NOT(ISNUMBER(SEARCH("carcinoma",'Model output'!V26))))), "negative", "positive")</f>
        <v>negative</v>
      </c>
      <c r="AE27" s="39" t="str" cm="1">
        <f t="array" aca="1" ref="AE27" ca="1">IF(OR(AC27="positive",Z27="positive",AND(OR(ISNUMBER(SEARCH("Follicular carcinoma",N27)),ISNUMBER(SEARCH("Follicular thyroid carcinoma",N27))),V27="extensive"),AND(AND(ISNUMBER(J27),J27&gt;0),AND(ISNUMBER(M27),M27&gt;3)),OR(H27="positive",AH27=1)),"high",IF(OR(ISNUMBER(SEARCH("lateral",G27,1)),ISNUMBER(SEARCH("positive",Y27,1)),ISNUMBER(SEARCH("tall",O27,1)),ISNUMBER(SEARCH("hobnail",O27,1)),ISNUMBER(SEARCH("cribriform",O27,1)),ISNUMBER(SEARCH("diffuse",O27,1)),ISNUMBER(SEARCH("columnar",O27,1)),ISNUMBER(SEARCH("solid",O27,1)),ISNUMBER(SEARCH("tall",N27,1)),ISNUMBER(SEARCH("hobnail",N27,1)),ISNUMBER(SEARCH("cribriform",N27,1)),ISNUMBER(SEARCH("diffuse",N27,1)),ISNUMBER(SEARCH("columnar",N27,1)),ISNUMBER(SEARCH("solid",N27,1)),AND(ISNUMBER(SEARCH("papillary",N27,1)),S27="positive"),AND(ISNUMBER(J27),J27&gt;=5,M27=""),AND(AND(ISNUMBER(J27),J27&gt;=5),AND(ISNUMBER(M27),M27&gt;=1)),AND(ISNUMBER(SERACH("papillary",N27)),OR(Y27="positive",Z27="positive"), ISNUMBER(SEARCH("BRAF",AB27)))),"intermediate","low"))</f>
        <v>low</v>
      </c>
      <c r="AF27" s="40" t="str">
        <f t="shared" si="1"/>
        <v>1b</v>
      </c>
      <c r="AG27" s="40" t="str">
        <f t="shared" si="2"/>
        <v>0</v>
      </c>
      <c r="AH27" s="40" t="str">
        <f t="shared" si="5"/>
        <v>0</v>
      </c>
      <c r="AI27" s="45" t="str">
        <f t="shared" si="6"/>
        <v>I</v>
      </c>
      <c r="AJ27" s="39" t="s">
        <v>698</v>
      </c>
      <c r="AK27" s="46" t="s">
        <v>888</v>
      </c>
      <c r="AL27" s="46" t="s">
        <v>892</v>
      </c>
      <c r="AM27" s="46" t="s">
        <v>892</v>
      </c>
      <c r="AN27" s="40" t="s">
        <v>73</v>
      </c>
      <c r="AO27" s="30">
        <f t="shared" ca="1" si="7"/>
        <v>1</v>
      </c>
      <c r="AP27" s="14">
        <f t="shared" si="8"/>
        <v>1</v>
      </c>
      <c r="AQ27" s="14">
        <f t="shared" si="9"/>
        <v>1</v>
      </c>
      <c r="AR27" s="14">
        <f t="shared" si="10"/>
        <v>1</v>
      </c>
      <c r="AS27" s="15">
        <f t="shared" si="3"/>
        <v>1</v>
      </c>
      <c r="AT27" s="1"/>
    </row>
    <row r="28" spans="1:46">
      <c r="A28" t="str">
        <f>'Model output'!A27</f>
        <v>TCGA-BJ-A3PR</v>
      </c>
      <c r="B28" s="52">
        <v>69</v>
      </c>
      <c r="C28" s="1" t="str">
        <f>IF(OR(ISNUMBER(SEARCH("0",'Model output'!D27)), ISNUMBER(SEARCH("1",'Model output'!D27)), ISNUMBER(SEARCH("1a",'Model output'!D27)), ISNUMBER(SEARCH("1b",'Model output'!D27)), ISNUMBER(SEARCH("2",'Model output'!D27)), ISNUMBER(SEARCH("3",'Model output'!D27)), ISNUMBER(SEARCH("4a",'Model output'!D27)), ISNUMBER(SEARCH("4b",'Model output'!D27))), IF(ISNUMBER(SEARCH("pT",'Model output'!D27)),IF(OR(ISNUMBER(SEARCH("a",'Model output'!D27)),ISNUMBER(SEARCH("b",'Model output'!D27))),MID(SUBSTITUTE('Model output'!D27," ",""),SEARCH("pT",'Model output'!D27)+2,2),MID(SUBSTITUTE('Model output'!D27," ",""),SEARCH("pT",'Model output'!D27)+2,1)),IF(ISNUMBER(SEARCH("T",'Model output'!D27)),IF(OR(ISNUMBER(SEARCH("a",'Model output'!D27)),ISNUMBER(SEARCH("b",'Model output'!D27))),MID(SUBSTITUTE('Model output'!D27," ",""),SEARCH("T",'Model output'!D27)+1,2),MID(SUBSTITUTE('Model output'!D27," ",""),SEARCH("T",'Model output'!D27)+1,1)),SUBSTITUTE('Model output'!D27," ",""))),"")</f>
        <v>2</v>
      </c>
      <c r="D28" s="1" t="str">
        <f>IF(ISNUMBER(SEARCH("lymph node",'Model output'!E27)),"1", IF(AND('Model output'!E27&lt;&gt;"",ISNUMBER('Model output'!E27),'Model output'!E27&gt;0),"1",IF(OR(ISNUMBER(SEARCH("0",'Model output'!E27)), ISNUMBER(SEARCH("1",'Model output'!E27)), ISNUMBER(SEARCH("1a",'Model output'!E27)), ISNUMBER(SEARCH("1b",'Model output'!E27)), ISNUMBER(SEARCH("X",'Model output'!E27))), IF(ISNUMBER(SEARCH("pN",'Model output'!E27)),IF(OR(ISNUMBER(SEARCH("a",'Model output'!E27)),ISNUMBER(SEARCH("b",'Model output'!E27))),MID(SUBSTITUTE('Model output'!E27," ",""),SEARCH("pN",'Model output'!E27)+2,2),MID(SUBSTITUTE('Model output'!E27," ",""),SEARCH("pN",'Model output'!E27)+2,1)),IF(ISNUMBER(SEARCH("N",'Model output'!E27)),IF(OR(ISNUMBER(SEARCH("a",'Model output'!E27)),ISNUMBER(SEARCH("b",'Model output'!E27))),MID(SUBSTITUTE('Model output'!E27," ",""),SEARCH("N",'Model output'!E27)+1,2),MID(SUBSTITUTE('Model output'!E27," ",""),SEARCH("N",'Model output'!E27)+1,1)),SUBSTITUTE('Model output'!E27," ",""))),"")))</f>
        <v>0</v>
      </c>
      <c r="E28" s="1" t="str">
        <f>IF(OR(ISNUMBER(SEARCH("Not applicable",'Model output'!F27)), ISNUMBER(SEARCH("N/A",'Model output'!F27))),"0",IF(OR(ISNUMBER(SEARCH("0",'Model output'!F27)), ISNUMBER(SEARCH("1",'Model output'!F27)), ISNUMBER(SEARCH("X",'Model output'!F27))), IF(ISNUMBER(SEARCH("pM",'Model output'!F27)),MID(SUBSTITUTE('Model output'!F27," ",""),SEARCH("pM",'Model output'!F27)+2,1),IF(ISNUMBER(SEARCH("M",'Model output'!F27)),MID(SUBSTITUTE('Model output'!F27," ",""),SEARCH("M",'Model output'!F27)+1,1),SUBSTITUTE('Model output'!F27," ",""))),""))</f>
        <v>0</v>
      </c>
      <c r="F28" t="str">
        <f t="shared" si="0"/>
        <v>negative</v>
      </c>
      <c r="G28" t="str">
        <f>IF(OR('Model output'!G27="",AND(ISNUMBER('Model output'!J27),'Model output'!J27&lt;1)),"",IF(OR(ISNUMBER(SEARCH("lateral",'Model output'!G27)),ISNUMBER(SEARCH("cervical",'Model output'!G27)),ISNUMBER(SEARCH("jugular",'Model output'!G27)),ISNUMBER(SEARCH("left neck",'Model output'!G27)),ISNUMBER(SEARCH("left anterior neck",'Model output'!G27)),ISNUMBER(SEARCH("left posterior neck",'Model output'!G27)),ISNUMBER(SEARCH("right neck",'Model output'!G27)),ISNUMBER(SEARCH("right anterior neck",'Model output'!G27)),ISNUMBER(SEARCH("right posterior neck",'Model output'!G27)),AND(ISNUMBER(SEARCH("level",'Model output'!G27)),OR(,ISNUMBER(SEARCH("II",'Model output'!G27)),ISNUMBER(SEARCH("two",'Model output'!G27)),ISNUMBER(SEARCH("2",'Model output'!G27)),ISNUMBER(SEARCH("III",'Model output'!G27)),ISNUMBER(SEARCH("three",'Model output'!G27)),ISNUMBER(SEARCH("3",'Model output'!G27)),ISNUMBER(SEARCH("IV",'Model output'!G27)),ISNUMBER(SEARCH("four",'Model output'!G27)),ISNUMBER(SEARCH("4",'Model output'!G27)),AND(ISNUMBER(SEARCH("V ",'Model output'!G27)),NOT(ISNUMBER(SEARCH("VI",'Model output'!G27)))),ISNUMBER(SEARCH("five",'Model output'!G27)),ISNUMBER(SEARCH("5",'Model output'!G27))))), "lateral", "central"))</f>
        <v/>
      </c>
      <c r="H28" t="str">
        <f>IF('Model output'!H27="","negative", IF('Model output'!H27=" ", "negative", IF(ISNUMBER(SEARCH("lymph node",'Model output'!H27)),"negative","positive")))</f>
        <v>negative</v>
      </c>
      <c r="I28">
        <f>IF('Model output'!I27="","",IF(ISNUMBER('Model output'!I27),'Model output'!I27,1))</f>
        <v>6</v>
      </c>
      <c r="J28">
        <f>IF('Model output'!J27="","",IF(AND(ISNUMBER('Model output'!J27),'Model output'!J27&lt;=I28),'Model output'!J27,IF(ISNUMBER(SEARCH("0/",'Model output'!J27)),0,1)))</f>
        <v>0</v>
      </c>
      <c r="K28" t="str" cm="1">
        <f t="array" ref="K28">IF(COUNT(FIND({0,1,2,3,4,5,6,7,8,9},'Model output'!K27))&gt;0,'Model output'!K27,"")</f>
        <v/>
      </c>
      <c r="L28" s="8" t="str">
        <f t="shared" si="4"/>
        <v/>
      </c>
      <c r="M28" t="str" cm="1">
        <f t="array" ref="M28">IF(L28="","",IF(ISNUMBER(SEARCH("cm",L28)),MAX(VALUE(SUBSTITUTE(_xlfn.FILTERXML("&lt;t&gt;&lt;s&gt;"&amp;SUBSTITUTE(L28,",","&lt;/s&gt;&lt;s&gt;")&amp;"&lt;/s&gt;&lt;/t&gt;","//s"),"cm",""))),MAX(VALUE(SUBSTITUTE(_xlfn.FILTERXML("&lt;t&gt;&lt;s&gt;"&amp;SUBSTITUTE(L28,",","&lt;/s&gt;&lt;s&gt;")&amp;"&lt;/s&gt;&lt;/t&gt;","//s"),"mm","")))/10))</f>
        <v/>
      </c>
      <c r="N28" t="str">
        <f>IF('Model output'!L27="","",'Model output'!L27)</f>
        <v>papillary</v>
      </c>
      <c r="O28" t="str">
        <f>IF('Model output'!M27="","",'Model output'!M27)</f>
        <v/>
      </c>
      <c r="P28" t="str">
        <f>IF('Model output'!N27="","",'Model output'!N27)</f>
        <v>2.5 cm</v>
      </c>
      <c r="Q28" t="str">
        <f t="shared" si="11"/>
        <v>2.5cm</v>
      </c>
      <c r="R28" cm="1">
        <f t="array" ref="R28">IF(Q28="","",IF(ISNUMBER(SEARCH("cm",Q28)),MAX(VALUE(SUBSTITUTE(_xlfn.FILTERXML("&lt;t&gt;&lt;s&gt;"&amp;SUBSTITUTE(Q28,",","&lt;/s&gt;&lt;s&gt;")&amp;"&lt;/s&gt;&lt;/t&gt;","//s"),"cm",""))),IF(ISNUMBER(SEARCH("mm",Q28)), MAX(VALUE(SUBSTITUTE(_xlfn.FILTERXML("&lt;t&gt;&lt;s&gt;"&amp;SUBSTITUTE(Q28,",","&lt;/s&gt;&lt;s&gt;")&amp;"&lt;/s&gt;&lt;/t&gt;","//s"),"mm","")))/10, MAX(VALUE(_xlfn.FILTERXML("&lt;t&gt;&lt;s&gt;"&amp;SUBSTITUTE(Q28,",","&lt;/s&gt;&lt;s&gt;")&amp;"&lt;/s&gt;&lt;/t&gt;","//s"))))))</f>
        <v>2.5</v>
      </c>
      <c r="S28" t="str">
        <f>IF(OR('Model output'!P27="",ISNUMBER(SEARCH("Not identified", 'Model output'!P27)),ISNUMBER(SEARCH("Absent",'Model output'!P27)),AND(ISNUMBER(SEARCH("No",'Model output'!P27)),NOT(ISNUMBER(SEARCH("diagnostic",'Model output'!P27)))),ISNUMBER(SEARCH("Negative",'Model output'!P27))),"negative","positive")</f>
        <v>negative</v>
      </c>
      <c r="T28">
        <f>IF('Model output'!O27="","",'Model output'!O27)</f>
        <v>1</v>
      </c>
      <c r="U28" t="str">
        <f>IF('Model output'!Q27&lt;&gt;"",'Model output'!Q27,IF('Classification result'!S28="positive",IF(ISNUMBER(SEARCH("single",'Model output'!P27)),1,IF(OR(ISNUMBER(SEARCH("&lt;4",'Model output'!P27)),ISNUMBER(SEARCH("&lt; 4",'Model output'!P27)),ISNUMBER(SEARCH("less than 4",'Model output'!P27))),"&lt;4",IF(OR(ISNUMBER(SEARCH("&gt;4",'Model output'!P27)),ISNUMBER(SEARCH("&gt; 4",'Model output'!P27)),ISNUMBER(SEARCH("4 or more",'Model output'!P27))),"&gt;4",""))),""))</f>
        <v/>
      </c>
      <c r="V28" t="str">
        <f>IF(S28="negative","",IF(OR(ISNUMBER(SEARCH("Focal",'Model output'!P27)),'Classification result'!U28&lt;4,ISNUMBER(SEARCH("Focal",'Classification result'!U28)),ISNUMBER(SEARCH("&lt;4",'Classification result'!U28)),ISNUMBER(SEARCH("&lt; 4",'Classification result'!U28))),"minimal", IF(OR(ISNUMBER(SEARCH("Extensive",'Model output'!P27)),ISNUMBER(SEARCH("Extensive",'Classification result'!U28)),ISNUMBER(SEARCH("&gt;4",'Classification result'!U28)),ISNUMBER(SEARCH("&gt; 4",'Classification result'!U28)),ISNUMBER(SEARCH("4 or more",'Classification result'!U28))),"extensive","")))</f>
        <v/>
      </c>
      <c r="W28" t="str">
        <f>IF(OR('Model output'!R27="",ISNUMBER(SEARCH("Not identified", 'Model output'!R27)),ISNUMBER(SEARCH("Absent",'Model output'!R27)),ISNUMBER(SEARCH("No",'Model output'!R27)),ISNUMBER(SEARCH("Negative",'Model output'!R27)),ISNUMBER(SEARCH("None seen",'Model output'!R27)),ISNUMBER(SEARCH("Free",'Model output'!R27)),ISNUMBER(SEARCH("Cannot be assessed",'Model output'!R27))),"negative","positive")</f>
        <v>positive</v>
      </c>
      <c r="X28" s="19" t="str">
        <f>IF('Model output'!S27="","",'Model output'!S27)</f>
        <v>Present</v>
      </c>
      <c r="Y28" t="str">
        <f>IF(OR('Model output'!S27="",ISNUMBER(SEARCH("Absent",'Model output'!S27)),ISNUMBER(SEARCH("Not identified",'Model output'!S27)),AND(ISNUMBER(SEARCH("No",'Model output'!S27)),NOT(ISNUMBER(SEARCH("carcinoma",'Model output'!S27)))),ISNUMBER(SEARCH("no extension",'Model output'!S27)),ISNUMBER(SEARCH("negative",'Model output'!S27))),"negative",IF(Z28="positive","gETE", "positive"))</f>
        <v>positive</v>
      </c>
      <c r="Z28" t="str">
        <f>IF(OR('Model output'!S27="",ISNUMBER(SEARCH("Absent",'Model output'!S27)),ISNUMBER(SEARCH("Not identified",'Model output'!S27)),ISNUMBER(SEARCH("No",'Model output'!S27)),ISNUMBER(SEARCH("Minimal",'Model output'!S27)),ISNUMBER(SEARCH("negative",'Model output'!S27))),"negative",IF(OR(ISNUMBER(SEARCH("extensive",X28)),ISNUMBER(SEARCH("skeletal muscle",X28)),ISNUMBER(SEARCH("larynx",X28)),ISNUMBER(SEARCH("trachea",X28)),ISNUMBER(SEARCH("esophagus",X28)),ISNUMBER(SEARCH("recurrent laryngeal nerve",X28))),"positive","negative"))</f>
        <v>negative</v>
      </c>
      <c r="AA28" t="str">
        <f>IF('Model output'!T27="","",IF('Model output'!T27="Not mentioned", "No", "Yes"))</f>
        <v/>
      </c>
      <c r="AB28" t="str">
        <f>IF(AA28&lt;&gt;"Yes","",IF(OR('Model output'!U27="",ISNUMBER(SEARCH("Not identified",'Model output'!U27))),"",'Model output'!U27))</f>
        <v/>
      </c>
      <c r="AC28" s="9" t="str">
        <f>IF(OR('Model output'!V27="", AND(ISERROR(SEARCH("Positive",'Model output'!V27)), ISNUMBER(SEARCH("Negative",'Model output'!V27))), ISNUMBER(SEARCH("Uninvolved",'Model output'!V27)), ISNUMBER(SEARCH("Free",'Model output'!V27)), ISNUMBER(SEARCH("1 mm",'Model output'!V27)), ISNUMBER(SEARCH("1.0 mm",'Model output'!V27)), ISNUMBER(SEARCH("0.01 cm",'Model output'!V27)), ISNUMBER(SEARCH("0.1 CM",'Model output'!V27)), ISNUMBER(SEARCH("less than 0.2 mm",'Model output'!V27)), ISNUMBER(SEARCH("less than 0.5 mm",'Model output'!V27)), ISNUMBER(SEARCH("very close",'Model output'!V27)), ISNUMBER(SEARCH("not involved",'Model output'!V27)), ISNUMBER(SEARCH("no involvement",'Model output'!V27)), ISNUMBER(SEARCH("abut",'Model output'!V27)), AND(ISNUMBER(SEARCH("No",'Model output'!V27)),NOT(ISNUMBER(SEARCH("noted",'Model output'!V27))),NOT(ISNUMBER(SEARCH("carcinoma",'Model output'!V27))))), "negative", "positive")</f>
        <v>positive</v>
      </c>
      <c r="AE28" s="39" t="str" cm="1">
        <f t="array" ref="AE28">IF(OR(AC28="positive",Z28="positive",AND(OR(ISNUMBER(SEARCH("Follicular carcinoma",N28)),ISNUMBER(SEARCH("Follicular thyroid carcinoma",N28))),V28="extensive"),AND(AND(ISNUMBER(J28),J28&gt;0),AND(ISNUMBER(M28),M28&gt;3)),OR(H28="positive",AH28=1)),"high",IF(OR(ISNUMBER(SEARCH("lateral",G28,1)),ISNUMBER(SEARCH("positive",Y28,1)),ISNUMBER(SEARCH("tall",O28,1)),ISNUMBER(SEARCH("hobnail",O28,1)),ISNUMBER(SEARCH("cribriform",O28,1)),ISNUMBER(SEARCH("diffuse",O28,1)),ISNUMBER(SEARCH("columnar",O28,1)),ISNUMBER(SEARCH("solid",O28,1)),ISNUMBER(SEARCH("tall",N28,1)),ISNUMBER(SEARCH("hobnail",N28,1)),ISNUMBER(SEARCH("cribriform",N28,1)),ISNUMBER(SEARCH("diffuse",N28,1)),ISNUMBER(SEARCH("columnar",N28,1)),ISNUMBER(SEARCH("solid",N28,1)),AND(ISNUMBER(SEARCH("papillary",N28,1)),S28="positive"),AND(ISNUMBER(J28),J28&gt;=5,M28=""),AND(AND(ISNUMBER(J28),J28&gt;=5),AND(ISNUMBER(M28),M28&gt;=1)),AND(ISNUMBER(SERACH("papillary",N28)),OR(Y28="positive",Z28="positive"), ISNUMBER(SEARCH("BRAF",AB28)))),"intermediate","low"))</f>
        <v>high</v>
      </c>
      <c r="AF28" s="40" t="str">
        <f t="shared" si="1"/>
        <v>2</v>
      </c>
      <c r="AG28" s="40" t="str">
        <f t="shared" si="2"/>
        <v>0</v>
      </c>
      <c r="AH28" s="40" t="str">
        <f t="shared" si="5"/>
        <v>0</v>
      </c>
      <c r="AI28" s="45" t="str">
        <f t="shared" si="6"/>
        <v>I</v>
      </c>
      <c r="AJ28" s="39" t="s">
        <v>697</v>
      </c>
      <c r="AK28" s="46" t="s">
        <v>891</v>
      </c>
      <c r="AL28" s="46" t="s">
        <v>889</v>
      </c>
      <c r="AM28" s="46" t="s">
        <v>892</v>
      </c>
      <c r="AN28" s="40" t="s">
        <v>73</v>
      </c>
      <c r="AO28" s="30">
        <f t="shared" si="7"/>
        <v>1</v>
      </c>
      <c r="AP28" s="14">
        <f t="shared" si="8"/>
        <v>1</v>
      </c>
      <c r="AQ28" s="14">
        <f t="shared" si="9"/>
        <v>1</v>
      </c>
      <c r="AR28" s="14">
        <f t="shared" si="10"/>
        <v>1</v>
      </c>
      <c r="AS28" s="15">
        <f t="shared" si="3"/>
        <v>1</v>
      </c>
      <c r="AT28" s="1"/>
    </row>
    <row r="29" spans="1:46">
      <c r="A29" t="str">
        <f>'Model output'!A28</f>
        <v>TCGA-BJ-A3PT</v>
      </c>
      <c r="B29" s="52">
        <v>51</v>
      </c>
      <c r="C29" s="1" t="str">
        <f>IF(OR(ISNUMBER(SEARCH("0",'Model output'!D28)), ISNUMBER(SEARCH("1",'Model output'!D28)), ISNUMBER(SEARCH("1a",'Model output'!D28)), ISNUMBER(SEARCH("1b",'Model output'!D28)), ISNUMBER(SEARCH("2",'Model output'!D28)), ISNUMBER(SEARCH("3",'Model output'!D28)), ISNUMBER(SEARCH("4a",'Model output'!D28)), ISNUMBER(SEARCH("4b",'Model output'!D28))), IF(ISNUMBER(SEARCH("pT",'Model output'!D28)),IF(OR(ISNUMBER(SEARCH("a",'Model output'!D28)),ISNUMBER(SEARCH("b",'Model output'!D28))),MID(SUBSTITUTE('Model output'!D28," ",""),SEARCH("pT",'Model output'!D28)+2,2),MID(SUBSTITUTE('Model output'!D28," ",""),SEARCH("pT",'Model output'!D28)+2,1)),IF(ISNUMBER(SEARCH("T",'Model output'!D28)),IF(OR(ISNUMBER(SEARCH("a",'Model output'!D28)),ISNUMBER(SEARCH("b",'Model output'!D28))),MID(SUBSTITUTE('Model output'!D28," ",""),SEARCH("T",'Model output'!D28)+1,2),MID(SUBSTITUTE('Model output'!D28," ",""),SEARCH("T",'Model output'!D28)+1,1)),SUBSTITUTE('Model output'!D28," ",""))),"")</f>
        <v>3</v>
      </c>
      <c r="D29" s="1" t="str">
        <f>IF(ISNUMBER(SEARCH("lymph node",'Model output'!E28)),"1", IF(AND('Model output'!E28&lt;&gt;"",ISNUMBER('Model output'!E28),'Model output'!E28&gt;0),"1",IF(OR(ISNUMBER(SEARCH("0",'Model output'!E28)), ISNUMBER(SEARCH("1",'Model output'!E28)), ISNUMBER(SEARCH("1a",'Model output'!E28)), ISNUMBER(SEARCH("1b",'Model output'!E28)), ISNUMBER(SEARCH("X",'Model output'!E28))), IF(ISNUMBER(SEARCH("pN",'Model output'!E28)),IF(OR(ISNUMBER(SEARCH("a",'Model output'!E28)),ISNUMBER(SEARCH("b",'Model output'!E28))),MID(SUBSTITUTE('Model output'!E28," ",""),SEARCH("pN",'Model output'!E28)+2,2),MID(SUBSTITUTE('Model output'!E28," ",""),SEARCH("pN",'Model output'!E28)+2,1)),IF(ISNUMBER(SEARCH("N",'Model output'!E28)),IF(OR(ISNUMBER(SEARCH("a",'Model output'!E28)),ISNUMBER(SEARCH("b",'Model output'!E28))),MID(SUBSTITUTE('Model output'!E28," ",""),SEARCH("N",'Model output'!E28)+1,2),MID(SUBSTITUTE('Model output'!E28," ",""),SEARCH("N",'Model output'!E28)+1,1)),SUBSTITUTE('Model output'!E28," ",""))),"")))</f>
        <v>X</v>
      </c>
      <c r="E29" s="1" t="str">
        <f>IF(OR(ISNUMBER(SEARCH("Not applicable",'Model output'!F28)), ISNUMBER(SEARCH("N/A",'Model output'!F28))),"0",IF(OR(ISNUMBER(SEARCH("0",'Model output'!F28)), ISNUMBER(SEARCH("1",'Model output'!F28)), ISNUMBER(SEARCH("X",'Model output'!F28))), IF(ISNUMBER(SEARCH("pM",'Model output'!F28)),MID(SUBSTITUTE('Model output'!F28," ",""),SEARCH("pM",'Model output'!F28)+2,1),IF(ISNUMBER(SEARCH("M",'Model output'!F28)),MID(SUBSTITUTE('Model output'!F28," ",""),SEARCH("M",'Model output'!F28)+1,1),SUBSTITUTE('Model output'!F28," ",""))),""))</f>
        <v>0</v>
      </c>
      <c r="F29" t="str">
        <f t="shared" si="0"/>
        <v>negative</v>
      </c>
      <c r="G29" t="str">
        <f>IF(OR('Model output'!G28="",AND(ISNUMBER('Model output'!J28),'Model output'!J28&lt;1)),"",IF(OR(ISNUMBER(SEARCH("lateral",'Model output'!G28)),ISNUMBER(SEARCH("cervical",'Model output'!G28)),ISNUMBER(SEARCH("jugular",'Model output'!G28)),ISNUMBER(SEARCH("left neck",'Model output'!G28)),ISNUMBER(SEARCH("left anterior neck",'Model output'!G28)),ISNUMBER(SEARCH("left posterior neck",'Model output'!G28)),ISNUMBER(SEARCH("right neck",'Model output'!G28)),ISNUMBER(SEARCH("right anterior neck",'Model output'!G28)),ISNUMBER(SEARCH("right posterior neck",'Model output'!G28)),AND(ISNUMBER(SEARCH("level",'Model output'!G28)),OR(,ISNUMBER(SEARCH("II",'Model output'!G28)),ISNUMBER(SEARCH("two",'Model output'!G28)),ISNUMBER(SEARCH("2",'Model output'!G28)),ISNUMBER(SEARCH("III",'Model output'!G28)),ISNUMBER(SEARCH("three",'Model output'!G28)),ISNUMBER(SEARCH("3",'Model output'!G28)),ISNUMBER(SEARCH("IV",'Model output'!G28)),ISNUMBER(SEARCH("four",'Model output'!G28)),ISNUMBER(SEARCH("4",'Model output'!G28)),AND(ISNUMBER(SEARCH("V ",'Model output'!G28)),NOT(ISNUMBER(SEARCH("VI",'Model output'!G28)))),ISNUMBER(SEARCH("five",'Model output'!G28)),ISNUMBER(SEARCH("5",'Model output'!G28))))), "lateral", "central"))</f>
        <v/>
      </c>
      <c r="H29" t="str">
        <f>IF('Model output'!H28="","negative", IF('Model output'!H28=" ", "negative", IF(ISNUMBER(SEARCH("lymph node",'Model output'!H28)),"negative","positive")))</f>
        <v>negative</v>
      </c>
      <c r="I29">
        <f>IF('Model output'!I28="","",IF(ISNUMBER('Model output'!I28),'Model output'!I28,1))</f>
        <v>0</v>
      </c>
      <c r="J29">
        <f>IF('Model output'!J28="","",IF(AND(ISNUMBER('Model output'!J28),'Model output'!J28&lt;=I29),'Model output'!J28,IF(ISNUMBER(SEARCH("0/",'Model output'!J28)),0,1)))</f>
        <v>0</v>
      </c>
      <c r="K29" t="str" cm="1">
        <f t="array" ref="K29">IF(COUNT(FIND({0,1,2,3,4,5,6,7,8,9},'Model output'!K28))&gt;0,'Model output'!K28,"")</f>
        <v/>
      </c>
      <c r="L29" s="8" t="str">
        <f t="shared" si="4"/>
        <v/>
      </c>
      <c r="M29" t="str" cm="1">
        <f t="array" ref="M29">IF(L29="","",IF(ISNUMBER(SEARCH("cm",L29)),MAX(VALUE(SUBSTITUTE(_xlfn.FILTERXML("&lt;t&gt;&lt;s&gt;"&amp;SUBSTITUTE(L29,",","&lt;/s&gt;&lt;s&gt;")&amp;"&lt;/s&gt;&lt;/t&gt;","//s"),"cm",""))),MAX(VALUE(SUBSTITUTE(_xlfn.FILTERXML("&lt;t&gt;&lt;s&gt;"&amp;SUBSTITUTE(L29,",","&lt;/s&gt;&lt;s&gt;")&amp;"&lt;/s&gt;&lt;/t&gt;","//s"),"mm","")))/10))</f>
        <v/>
      </c>
      <c r="N29" t="str">
        <f>IF('Model output'!L28="","",'Model output'!L28)</f>
        <v>papillary</v>
      </c>
      <c r="O29" t="str">
        <f>IF('Model output'!M28="","",'Model output'!M28)</f>
        <v>follicular variant</v>
      </c>
      <c r="P29" t="str">
        <f>IF('Model output'!N28="","",'Model output'!N28)</f>
        <v>1.5 cm</v>
      </c>
      <c r="Q29" t="str">
        <f t="shared" si="11"/>
        <v>1.5cm</v>
      </c>
      <c r="R29" cm="1">
        <f t="array" ref="R29">IF(Q29="","",IF(ISNUMBER(SEARCH("cm",Q29)),MAX(VALUE(SUBSTITUTE(_xlfn.FILTERXML("&lt;t&gt;&lt;s&gt;"&amp;SUBSTITUTE(Q29,",","&lt;/s&gt;&lt;s&gt;")&amp;"&lt;/s&gt;&lt;/t&gt;","//s"),"cm",""))),IF(ISNUMBER(SEARCH("mm",Q29)), MAX(VALUE(SUBSTITUTE(_xlfn.FILTERXML("&lt;t&gt;&lt;s&gt;"&amp;SUBSTITUTE(Q29,",","&lt;/s&gt;&lt;s&gt;")&amp;"&lt;/s&gt;&lt;/t&gt;","//s"),"mm","")))/10, MAX(VALUE(_xlfn.FILTERXML("&lt;t&gt;&lt;s&gt;"&amp;SUBSTITUTE(Q29,",","&lt;/s&gt;&lt;s&gt;")&amp;"&lt;/s&gt;&lt;/t&gt;","//s"))))))</f>
        <v>1.5</v>
      </c>
      <c r="S29" t="str">
        <f>IF(OR('Model output'!P28="",ISNUMBER(SEARCH("Not identified", 'Model output'!P28)),ISNUMBER(SEARCH("Absent",'Model output'!P28)),AND(ISNUMBER(SEARCH("No",'Model output'!P28)),NOT(ISNUMBER(SEARCH("diagnostic",'Model output'!P28)))),ISNUMBER(SEARCH("Negative",'Model output'!P28))),"negative","positive")</f>
        <v>negative</v>
      </c>
      <c r="T29">
        <f>IF('Model output'!O28="","",'Model output'!O28)</f>
        <v>2</v>
      </c>
      <c r="U29" t="str">
        <f>IF('Model output'!Q28&lt;&gt;"",'Model output'!Q28,IF('Classification result'!S29="positive",IF(ISNUMBER(SEARCH("single",'Model output'!P28)),1,IF(OR(ISNUMBER(SEARCH("&lt;4",'Model output'!P28)),ISNUMBER(SEARCH("&lt; 4",'Model output'!P28)),ISNUMBER(SEARCH("less than 4",'Model output'!P28))),"&lt;4",IF(OR(ISNUMBER(SEARCH("&gt;4",'Model output'!P28)),ISNUMBER(SEARCH("&gt; 4",'Model output'!P28)),ISNUMBER(SEARCH("4 or more",'Model output'!P28))),"&gt;4",""))),""))</f>
        <v/>
      </c>
      <c r="V29" t="str">
        <f>IF(S29="negative","",IF(OR(ISNUMBER(SEARCH("Focal",'Model output'!P28)),'Classification result'!U29&lt;4,ISNUMBER(SEARCH("Focal",'Classification result'!U29)),ISNUMBER(SEARCH("&lt;4",'Classification result'!U29)),ISNUMBER(SEARCH("&lt; 4",'Classification result'!U29))),"minimal", IF(OR(ISNUMBER(SEARCH("Extensive",'Model output'!P28)),ISNUMBER(SEARCH("Extensive",'Classification result'!U29)),ISNUMBER(SEARCH("&gt;4",'Classification result'!U29)),ISNUMBER(SEARCH("&gt; 4",'Classification result'!U29)),ISNUMBER(SEARCH("4 or more",'Classification result'!U29))),"extensive","")))</f>
        <v/>
      </c>
      <c r="W29" t="str">
        <f>IF(OR('Model output'!R28="",ISNUMBER(SEARCH("Not identified", 'Model output'!R28)),ISNUMBER(SEARCH("Absent",'Model output'!R28)),ISNUMBER(SEARCH("No",'Model output'!R28)),ISNUMBER(SEARCH("Negative",'Model output'!R28)),ISNUMBER(SEARCH("None seen",'Model output'!R28)),ISNUMBER(SEARCH("Free",'Model output'!R28)),ISNUMBER(SEARCH("Cannot be assessed",'Model output'!R28))),"negative","positive")</f>
        <v>positive</v>
      </c>
      <c r="X29" s="19" t="str">
        <f>IF('Model output'!S28="","",'Model output'!S28)</f>
        <v>Present</v>
      </c>
      <c r="Y29" t="str">
        <f>IF(OR('Model output'!S28="",ISNUMBER(SEARCH("Absent",'Model output'!S28)),ISNUMBER(SEARCH("Not identified",'Model output'!S28)),AND(ISNUMBER(SEARCH("No",'Model output'!S28)),NOT(ISNUMBER(SEARCH("carcinoma",'Model output'!S28)))),ISNUMBER(SEARCH("no extension",'Model output'!S28)),ISNUMBER(SEARCH("negative",'Model output'!S28))),"negative",IF(Z29="positive","gETE", "positive"))</f>
        <v>positive</v>
      </c>
      <c r="Z29" t="str">
        <f>IF(OR('Model output'!S28="",ISNUMBER(SEARCH("Absent",'Model output'!S28)),ISNUMBER(SEARCH("Not identified",'Model output'!S28)),ISNUMBER(SEARCH("No",'Model output'!S28)),ISNUMBER(SEARCH("Minimal",'Model output'!S28)),ISNUMBER(SEARCH("negative",'Model output'!S28))),"negative",IF(OR(ISNUMBER(SEARCH("extensive",X29)),ISNUMBER(SEARCH("skeletal muscle",X29)),ISNUMBER(SEARCH("larynx",X29)),ISNUMBER(SEARCH("trachea",X29)),ISNUMBER(SEARCH("esophagus",X29)),ISNUMBER(SEARCH("recurrent laryngeal nerve",X29))),"positive","negative"))</f>
        <v>negative</v>
      </c>
      <c r="AA29" t="str">
        <f>IF('Model output'!T28="","",IF('Model output'!T28="Not mentioned", "No", "Yes"))</f>
        <v>Yes</v>
      </c>
      <c r="AB29" t="str">
        <f>IF(AA29&lt;&gt;"Yes","",IF(OR('Model output'!U28="",ISNUMBER(SEARCH("Not identified",'Model output'!U28))),"",'Model output'!U28))</f>
        <v>HRAS codon 61</v>
      </c>
      <c r="AC29" s="9" t="str">
        <f>IF(OR('Model output'!V28="", AND(ISERROR(SEARCH("Positive",'Model output'!V28)), ISNUMBER(SEARCH("Negative",'Model output'!V28))), ISNUMBER(SEARCH("Uninvolved",'Model output'!V28)), ISNUMBER(SEARCH("Free",'Model output'!V28)), ISNUMBER(SEARCH("1 mm",'Model output'!V28)), ISNUMBER(SEARCH("1.0 mm",'Model output'!V28)), ISNUMBER(SEARCH("0.01 cm",'Model output'!V28)), ISNUMBER(SEARCH("0.1 CM",'Model output'!V28)), ISNUMBER(SEARCH("less than 0.2 mm",'Model output'!V28)), ISNUMBER(SEARCH("less than 0.5 mm",'Model output'!V28)), ISNUMBER(SEARCH("very close",'Model output'!V28)), ISNUMBER(SEARCH("not involved",'Model output'!V28)), ISNUMBER(SEARCH("no involvement",'Model output'!V28)), ISNUMBER(SEARCH("abut",'Model output'!V28)), AND(ISNUMBER(SEARCH("No",'Model output'!V28)),NOT(ISNUMBER(SEARCH("noted",'Model output'!V28))),NOT(ISNUMBER(SEARCH("carcinoma",'Model output'!V28))))), "negative", "positive")</f>
        <v>positive</v>
      </c>
      <c r="AE29" s="39" t="str" cm="1">
        <f t="array" ref="AE29">IF(OR(AC29="positive",Z29="positive",AND(OR(ISNUMBER(SEARCH("Follicular carcinoma",N29)),ISNUMBER(SEARCH("Follicular thyroid carcinoma",N29))),V29="extensive"),AND(AND(ISNUMBER(J29),J29&gt;0),AND(ISNUMBER(M29),M29&gt;3)),OR(H29="positive",AH29=1)),"high",IF(OR(ISNUMBER(SEARCH("lateral",G29,1)),ISNUMBER(SEARCH("positive",Y29,1)),ISNUMBER(SEARCH("tall",O29,1)),ISNUMBER(SEARCH("hobnail",O29,1)),ISNUMBER(SEARCH("cribriform",O29,1)),ISNUMBER(SEARCH("diffuse",O29,1)),ISNUMBER(SEARCH("columnar",O29,1)),ISNUMBER(SEARCH("solid",O29,1)),ISNUMBER(SEARCH("tall",N29,1)),ISNUMBER(SEARCH("hobnail",N29,1)),ISNUMBER(SEARCH("cribriform",N29,1)),ISNUMBER(SEARCH("diffuse",N29,1)),ISNUMBER(SEARCH("columnar",N29,1)),ISNUMBER(SEARCH("solid",N29,1)),AND(ISNUMBER(SEARCH("papillary",N29,1)),S29="positive"),AND(ISNUMBER(J29),J29&gt;=5,M29=""),AND(AND(ISNUMBER(J29),J29&gt;=5),AND(ISNUMBER(M29),M29&gt;=1)),AND(ISNUMBER(SERACH("papillary",N29)),OR(Y29="positive",Z29="positive"), ISNUMBER(SEARCH("BRAF",AB29)))),"intermediate","low"))</f>
        <v>high</v>
      </c>
      <c r="AF29" s="40" t="str">
        <f t="shared" si="1"/>
        <v>1b</v>
      </c>
      <c r="AG29" s="40" t="str">
        <f t="shared" si="2"/>
        <v>0</v>
      </c>
      <c r="AH29" s="40" t="str">
        <f t="shared" si="5"/>
        <v>0</v>
      </c>
      <c r="AI29" s="45" t="str">
        <f t="shared" si="6"/>
        <v>I</v>
      </c>
      <c r="AJ29" s="39" t="s">
        <v>697</v>
      </c>
      <c r="AK29" s="46" t="s">
        <v>888</v>
      </c>
      <c r="AL29" s="46" t="s">
        <v>892</v>
      </c>
      <c r="AM29" s="46" t="s">
        <v>892</v>
      </c>
      <c r="AN29" s="40" t="s">
        <v>73</v>
      </c>
      <c r="AO29" s="30">
        <f t="shared" si="7"/>
        <v>1</v>
      </c>
      <c r="AP29" s="14">
        <f t="shared" si="8"/>
        <v>1</v>
      </c>
      <c r="AQ29" s="14">
        <f t="shared" si="9"/>
        <v>1</v>
      </c>
      <c r="AR29" s="14">
        <f t="shared" si="10"/>
        <v>1</v>
      </c>
      <c r="AS29" s="15">
        <f t="shared" si="3"/>
        <v>1</v>
      </c>
      <c r="AT29" s="1"/>
    </row>
    <row r="30" spans="1:46">
      <c r="A30" t="str">
        <f>'Model output'!A29</f>
        <v>TCGA-BJ-A3PU</v>
      </c>
      <c r="B30" s="52">
        <v>52</v>
      </c>
      <c r="C30" s="1" t="str">
        <f>IF(OR(ISNUMBER(SEARCH("0",'Model output'!D29)), ISNUMBER(SEARCH("1",'Model output'!D29)), ISNUMBER(SEARCH("1a",'Model output'!D29)), ISNUMBER(SEARCH("1b",'Model output'!D29)), ISNUMBER(SEARCH("2",'Model output'!D29)), ISNUMBER(SEARCH("3",'Model output'!D29)), ISNUMBER(SEARCH("4a",'Model output'!D29)), ISNUMBER(SEARCH("4b",'Model output'!D29))), IF(ISNUMBER(SEARCH("pT",'Model output'!D29)),IF(OR(ISNUMBER(SEARCH("a",'Model output'!D29)),ISNUMBER(SEARCH("b",'Model output'!D29))),MID(SUBSTITUTE('Model output'!D29," ",""),SEARCH("pT",'Model output'!D29)+2,2),MID(SUBSTITUTE('Model output'!D29," ",""),SEARCH("pT",'Model output'!D29)+2,1)),IF(ISNUMBER(SEARCH("T",'Model output'!D29)),IF(OR(ISNUMBER(SEARCH("a",'Model output'!D29)),ISNUMBER(SEARCH("b",'Model output'!D29))),MID(SUBSTITUTE('Model output'!D29," ",""),SEARCH("T",'Model output'!D29)+1,2),MID(SUBSTITUTE('Model output'!D29," ",""),SEARCH("T",'Model output'!D29)+1,1)),SUBSTITUTE('Model output'!D29," ",""))),"")</f>
        <v>3</v>
      </c>
      <c r="D30" s="1" t="str">
        <f>IF(ISNUMBER(SEARCH("lymph node",'Model output'!E29)),"1", IF(AND('Model output'!E29&lt;&gt;"",ISNUMBER('Model output'!E29),'Model output'!E29&gt;0),"1",IF(OR(ISNUMBER(SEARCH("0",'Model output'!E29)), ISNUMBER(SEARCH("1",'Model output'!E29)), ISNUMBER(SEARCH("1a",'Model output'!E29)), ISNUMBER(SEARCH("1b",'Model output'!E29)), ISNUMBER(SEARCH("X",'Model output'!E29))), IF(ISNUMBER(SEARCH("pN",'Model output'!E29)),IF(OR(ISNUMBER(SEARCH("a",'Model output'!E29)),ISNUMBER(SEARCH("b",'Model output'!E29))),MID(SUBSTITUTE('Model output'!E29," ",""),SEARCH("pN",'Model output'!E29)+2,2),MID(SUBSTITUTE('Model output'!E29," ",""),SEARCH("pN",'Model output'!E29)+2,1)),IF(ISNUMBER(SEARCH("N",'Model output'!E29)),IF(OR(ISNUMBER(SEARCH("a",'Model output'!E29)),ISNUMBER(SEARCH("b",'Model output'!E29))),MID(SUBSTITUTE('Model output'!E29," ",""),SEARCH("N",'Model output'!E29)+1,2),MID(SUBSTITUTE('Model output'!E29," ",""),SEARCH("N",'Model output'!E29)+1,1)),SUBSTITUTE('Model output'!E29," ",""))),"")))</f>
        <v>1a</v>
      </c>
      <c r="E30" s="1" t="str">
        <f>IF(OR(ISNUMBER(SEARCH("Not applicable",'Model output'!F29)), ISNUMBER(SEARCH("N/A",'Model output'!F29))),"0",IF(OR(ISNUMBER(SEARCH("0",'Model output'!F29)), ISNUMBER(SEARCH("1",'Model output'!F29)), ISNUMBER(SEARCH("X",'Model output'!F29))), IF(ISNUMBER(SEARCH("pM",'Model output'!F29)),MID(SUBSTITUTE('Model output'!F29," ",""),SEARCH("pM",'Model output'!F29)+2,1),IF(ISNUMBER(SEARCH("M",'Model output'!F29)),MID(SUBSTITUTE('Model output'!F29," ",""),SEARCH("M",'Model output'!F29)+1,1),SUBSTITUTE('Model output'!F29," ",""))),""))</f>
        <v/>
      </c>
      <c r="F30" t="str">
        <f t="shared" si="0"/>
        <v>positive</v>
      </c>
      <c r="G30" t="str">
        <f>IF(OR('Model output'!G29="",AND(ISNUMBER('Model output'!J29),'Model output'!J29&lt;1)),"",IF(OR(ISNUMBER(SEARCH("lateral",'Model output'!G29)),ISNUMBER(SEARCH("cervical",'Model output'!G29)),ISNUMBER(SEARCH("jugular",'Model output'!G29)),ISNUMBER(SEARCH("left neck",'Model output'!G29)),ISNUMBER(SEARCH("left anterior neck",'Model output'!G29)),ISNUMBER(SEARCH("left posterior neck",'Model output'!G29)),ISNUMBER(SEARCH("right neck",'Model output'!G29)),ISNUMBER(SEARCH("right anterior neck",'Model output'!G29)),ISNUMBER(SEARCH("right posterior neck",'Model output'!G29)),AND(ISNUMBER(SEARCH("level",'Model output'!G29)),OR(,ISNUMBER(SEARCH("II",'Model output'!G29)),ISNUMBER(SEARCH("two",'Model output'!G29)),ISNUMBER(SEARCH("2",'Model output'!G29)),ISNUMBER(SEARCH("III",'Model output'!G29)),ISNUMBER(SEARCH("three",'Model output'!G29)),ISNUMBER(SEARCH("3",'Model output'!G29)),ISNUMBER(SEARCH("IV",'Model output'!G29)),ISNUMBER(SEARCH("four",'Model output'!G29)),ISNUMBER(SEARCH("4",'Model output'!G29)),AND(ISNUMBER(SEARCH("V ",'Model output'!G29)),NOT(ISNUMBER(SEARCH("VI",'Model output'!G29)))),ISNUMBER(SEARCH("five",'Model output'!G29)),ISNUMBER(SEARCH("5",'Model output'!G29))))), "lateral", "central"))</f>
        <v/>
      </c>
      <c r="H30" t="str">
        <f>IF('Model output'!H29="","negative", IF('Model output'!H29=" ", "negative", IF(ISNUMBER(SEARCH("lymph node",'Model output'!H29)),"negative","positive")))</f>
        <v>negative</v>
      </c>
      <c r="I30">
        <f>IF('Model output'!I29="","",IF(ISNUMBER('Model output'!I29),'Model output'!I29,1))</f>
        <v>7</v>
      </c>
      <c r="J30">
        <f>IF('Model output'!J29="","",IF(AND(ISNUMBER('Model output'!J29),'Model output'!J29&lt;=I30),'Model output'!J29,IF(ISNUMBER(SEARCH("0/",'Model output'!J29)),0,1)))</f>
        <v>7</v>
      </c>
      <c r="K30" t="str" cm="1">
        <f t="array" ref="K30">IF(COUNT(FIND({0,1,2,3,4,5,6,7,8,9},'Model output'!K29))&gt;0,'Model output'!K29,"")</f>
        <v/>
      </c>
      <c r="L30" s="8" t="str">
        <f t="shared" si="4"/>
        <v/>
      </c>
      <c r="M30" t="str" cm="1">
        <f t="array" ref="M30">IF(L30="","",IF(ISNUMBER(SEARCH("cm",L30)),MAX(VALUE(SUBSTITUTE(_xlfn.FILTERXML("&lt;t&gt;&lt;s&gt;"&amp;SUBSTITUTE(L30,",","&lt;/s&gt;&lt;s&gt;")&amp;"&lt;/s&gt;&lt;/t&gt;","//s"),"cm",""))),MAX(VALUE(SUBSTITUTE(_xlfn.FILTERXML("&lt;t&gt;&lt;s&gt;"&amp;SUBSTITUTE(L30,",","&lt;/s&gt;&lt;s&gt;")&amp;"&lt;/s&gt;&lt;/t&gt;","//s"),"mm","")))/10))</f>
        <v/>
      </c>
      <c r="N30" t="str">
        <f>IF('Model output'!L29="","",'Model output'!L29)</f>
        <v>papillary</v>
      </c>
      <c r="O30" t="str">
        <f>IF('Model output'!M29="","",'Model output'!M29)</f>
        <v>follicular</v>
      </c>
      <c r="P30" t="str">
        <f>IF('Model output'!N29="","",'Model output'!N29)</f>
        <v>2.6 cm</v>
      </c>
      <c r="Q30" t="str">
        <f t="shared" si="11"/>
        <v>2.6cm</v>
      </c>
      <c r="R30" cm="1">
        <f t="array" ref="R30">IF(Q30="","",IF(ISNUMBER(SEARCH("cm",Q30)),MAX(VALUE(SUBSTITUTE(_xlfn.FILTERXML("&lt;t&gt;&lt;s&gt;"&amp;SUBSTITUTE(Q30,",","&lt;/s&gt;&lt;s&gt;")&amp;"&lt;/s&gt;&lt;/t&gt;","//s"),"cm",""))),IF(ISNUMBER(SEARCH("mm",Q30)), MAX(VALUE(SUBSTITUTE(_xlfn.FILTERXML("&lt;t&gt;&lt;s&gt;"&amp;SUBSTITUTE(Q30,",","&lt;/s&gt;&lt;s&gt;")&amp;"&lt;/s&gt;&lt;/t&gt;","//s"),"mm","")))/10, MAX(VALUE(_xlfn.FILTERXML("&lt;t&gt;&lt;s&gt;"&amp;SUBSTITUTE(Q30,",","&lt;/s&gt;&lt;s&gt;")&amp;"&lt;/s&gt;&lt;/t&gt;","//s"))))))</f>
        <v>2.6</v>
      </c>
      <c r="S30" t="str">
        <f>IF(OR('Model output'!P29="",ISNUMBER(SEARCH("Not identified", 'Model output'!P29)),ISNUMBER(SEARCH("Absent",'Model output'!P29)),AND(ISNUMBER(SEARCH("No",'Model output'!P29)),NOT(ISNUMBER(SEARCH("diagnostic",'Model output'!P29)))),ISNUMBER(SEARCH("Negative",'Model output'!P29))),"negative","positive")</f>
        <v>positive</v>
      </c>
      <c r="T30" t="str">
        <f>IF('Model output'!O29="","",'Model output'!O29)</f>
        <v/>
      </c>
      <c r="U30" t="str">
        <f>IF('Model output'!Q29&lt;&gt;"",'Model output'!Q29,IF('Classification result'!S30="positive",IF(ISNUMBER(SEARCH("single",'Model output'!P29)),1,IF(OR(ISNUMBER(SEARCH("&lt;4",'Model output'!P29)),ISNUMBER(SEARCH("&lt; 4",'Model output'!P29)),ISNUMBER(SEARCH("less than 4",'Model output'!P29))),"&lt;4",IF(OR(ISNUMBER(SEARCH("&gt;4",'Model output'!P29)),ISNUMBER(SEARCH("&gt; 4",'Model output'!P29)),ISNUMBER(SEARCH("4 or more",'Model output'!P29))),"&gt;4",""))),""))</f>
        <v/>
      </c>
      <c r="V30" t="str">
        <f>IF(S30="negative","",IF(OR(ISNUMBER(SEARCH("Focal",'Model output'!P29)),'Classification result'!U30&lt;4,ISNUMBER(SEARCH("Focal",'Classification result'!U30)),ISNUMBER(SEARCH("&lt;4",'Classification result'!U30)),ISNUMBER(SEARCH("&lt; 4",'Classification result'!U30))),"minimal", IF(OR(ISNUMBER(SEARCH("Extensive",'Model output'!P29)),ISNUMBER(SEARCH("Extensive",'Classification result'!U30)),ISNUMBER(SEARCH("&gt;4",'Classification result'!U30)),ISNUMBER(SEARCH("&gt; 4",'Classification result'!U30)),ISNUMBER(SEARCH("4 or more",'Classification result'!U30))),"extensive","")))</f>
        <v/>
      </c>
      <c r="W30" t="str">
        <f>IF(OR('Model output'!R29="",ISNUMBER(SEARCH("Not identified", 'Model output'!R29)),ISNUMBER(SEARCH("Absent",'Model output'!R29)),ISNUMBER(SEARCH("No",'Model output'!R29)),ISNUMBER(SEARCH("Negative",'Model output'!R29)),ISNUMBER(SEARCH("None seen",'Model output'!R29)),ISNUMBER(SEARCH("Free",'Model output'!R29)),ISNUMBER(SEARCH("Cannot be assessed",'Model output'!R29))),"negative","positive")</f>
        <v>positive</v>
      </c>
      <c r="X30" s="19" t="str">
        <f>IF('Model output'!S29="","",'Model output'!S29)</f>
        <v>Present</v>
      </c>
      <c r="Y30" t="str">
        <f>IF(OR('Model output'!S29="",ISNUMBER(SEARCH("Absent",'Model output'!S29)),ISNUMBER(SEARCH("Not identified",'Model output'!S29)),AND(ISNUMBER(SEARCH("No",'Model output'!S29)),NOT(ISNUMBER(SEARCH("carcinoma",'Model output'!S29)))),ISNUMBER(SEARCH("no extension",'Model output'!S29)),ISNUMBER(SEARCH("negative",'Model output'!S29))),"negative",IF(Z30="positive","gETE", "positive"))</f>
        <v>positive</v>
      </c>
      <c r="Z30" t="str">
        <f>IF(OR('Model output'!S29="",ISNUMBER(SEARCH("Absent",'Model output'!S29)),ISNUMBER(SEARCH("Not identified",'Model output'!S29)),ISNUMBER(SEARCH("No",'Model output'!S29)),ISNUMBER(SEARCH("Minimal",'Model output'!S29)),ISNUMBER(SEARCH("negative",'Model output'!S29))),"negative",IF(OR(ISNUMBER(SEARCH("extensive",X30)),ISNUMBER(SEARCH("skeletal muscle",X30)),ISNUMBER(SEARCH("larynx",X30)),ISNUMBER(SEARCH("trachea",X30)),ISNUMBER(SEARCH("esophagus",X30)),ISNUMBER(SEARCH("recurrent laryngeal nerve",X30))),"positive","negative"))</f>
        <v>negative</v>
      </c>
      <c r="AA30" t="str">
        <f>IF('Model output'!T29="","",IF('Model output'!T29="Not mentioned", "No", "Yes"))</f>
        <v/>
      </c>
      <c r="AB30" t="str">
        <f>IF(AA30&lt;&gt;"Yes","",IF(OR('Model output'!U29="",ISNUMBER(SEARCH("Not identified",'Model output'!U29))),"",'Model output'!U29))</f>
        <v/>
      </c>
      <c r="AC30" s="9" t="str">
        <f>IF(OR('Model output'!V29="", AND(ISERROR(SEARCH("Positive",'Model output'!V29)), ISNUMBER(SEARCH("Negative",'Model output'!V29))), ISNUMBER(SEARCH("Uninvolved",'Model output'!V29)), ISNUMBER(SEARCH("Free",'Model output'!V29)), ISNUMBER(SEARCH("1 mm",'Model output'!V29)), ISNUMBER(SEARCH("1.0 mm",'Model output'!V29)), ISNUMBER(SEARCH("0.01 cm",'Model output'!V29)), ISNUMBER(SEARCH("0.1 CM",'Model output'!V29)), ISNUMBER(SEARCH("less than 0.2 mm",'Model output'!V29)), ISNUMBER(SEARCH("less than 0.5 mm",'Model output'!V29)), ISNUMBER(SEARCH("very close",'Model output'!V29)), ISNUMBER(SEARCH("not involved",'Model output'!V29)), ISNUMBER(SEARCH("no involvement",'Model output'!V29)), ISNUMBER(SEARCH("abut",'Model output'!V29)), AND(ISNUMBER(SEARCH("No",'Model output'!V29)),NOT(ISNUMBER(SEARCH("noted",'Model output'!V29))),NOT(ISNUMBER(SEARCH("carcinoma",'Model output'!V29))))), "negative", "positive")</f>
        <v>positive</v>
      </c>
      <c r="AE30" s="39" t="str" cm="1">
        <f t="array" ref="AE30">IF(OR(AC30="positive",Z30="positive",AND(OR(ISNUMBER(SEARCH("Follicular carcinoma",N30)),ISNUMBER(SEARCH("Follicular thyroid carcinoma",N30))),V30="extensive"),AND(AND(ISNUMBER(J30),J30&gt;0),AND(ISNUMBER(M30),M30&gt;3)),OR(H30="positive",AH30=1)),"high",IF(OR(ISNUMBER(SEARCH("lateral",G30,1)),ISNUMBER(SEARCH("positive",Y30,1)),ISNUMBER(SEARCH("tall",O30,1)),ISNUMBER(SEARCH("hobnail",O30,1)),ISNUMBER(SEARCH("cribriform",O30,1)),ISNUMBER(SEARCH("diffuse",O30,1)),ISNUMBER(SEARCH("columnar",O30,1)),ISNUMBER(SEARCH("solid",O30,1)),ISNUMBER(SEARCH("tall",N30,1)),ISNUMBER(SEARCH("hobnail",N30,1)),ISNUMBER(SEARCH("cribriform",N30,1)),ISNUMBER(SEARCH("diffuse",N30,1)),ISNUMBER(SEARCH("columnar",N30,1)),ISNUMBER(SEARCH("solid",N30,1)),AND(ISNUMBER(SEARCH("papillary",N30,1)),S30="positive"),AND(ISNUMBER(J30),J30&gt;=5,M30=""),AND(AND(ISNUMBER(J30),J30&gt;=5),AND(ISNUMBER(M30),M30&gt;=1)),AND(ISNUMBER(SERACH("papillary",N30)),OR(Y30="positive",Z30="positive"), ISNUMBER(SEARCH("BRAF",AB30)))),"intermediate","low"))</f>
        <v>high</v>
      </c>
      <c r="AF30" s="40" t="str">
        <f t="shared" si="1"/>
        <v>2</v>
      </c>
      <c r="AG30" s="40" t="str">
        <f t="shared" si="2"/>
        <v>1a</v>
      </c>
      <c r="AH30" s="40" t="str">
        <f t="shared" si="5"/>
        <v>0</v>
      </c>
      <c r="AI30" s="45" t="str">
        <f t="shared" si="6"/>
        <v>I</v>
      </c>
      <c r="AJ30" s="39" t="s">
        <v>697</v>
      </c>
      <c r="AK30" s="46" t="s">
        <v>887</v>
      </c>
      <c r="AL30" s="46" t="s">
        <v>893</v>
      </c>
      <c r="AM30" s="46" t="s">
        <v>892</v>
      </c>
      <c r="AN30" s="40" t="s">
        <v>73</v>
      </c>
      <c r="AO30" s="30">
        <f t="shared" si="7"/>
        <v>1</v>
      </c>
      <c r="AP30" s="14">
        <f t="shared" si="8"/>
        <v>0</v>
      </c>
      <c r="AQ30" s="14">
        <f t="shared" si="9"/>
        <v>1</v>
      </c>
      <c r="AR30" s="14">
        <f t="shared" si="10"/>
        <v>1</v>
      </c>
      <c r="AS30" s="15">
        <f t="shared" si="3"/>
        <v>1</v>
      </c>
      <c r="AT30" s="1"/>
    </row>
    <row r="31" spans="1:46">
      <c r="A31" t="str">
        <f>'Model output'!A30</f>
        <v>TCGA-BJ-A45D</v>
      </c>
      <c r="B31" s="52">
        <v>36</v>
      </c>
      <c r="C31" s="1" t="str">
        <f>IF(OR(ISNUMBER(SEARCH("0",'Model output'!D30)), ISNUMBER(SEARCH("1",'Model output'!D30)), ISNUMBER(SEARCH("1a",'Model output'!D30)), ISNUMBER(SEARCH("1b",'Model output'!D30)), ISNUMBER(SEARCH("2",'Model output'!D30)), ISNUMBER(SEARCH("3",'Model output'!D30)), ISNUMBER(SEARCH("4a",'Model output'!D30)), ISNUMBER(SEARCH("4b",'Model output'!D30))), IF(ISNUMBER(SEARCH("pT",'Model output'!D30)),IF(OR(ISNUMBER(SEARCH("a",'Model output'!D30)),ISNUMBER(SEARCH("b",'Model output'!D30))),MID(SUBSTITUTE('Model output'!D30," ",""),SEARCH("pT",'Model output'!D30)+2,2),MID(SUBSTITUTE('Model output'!D30," ",""),SEARCH("pT",'Model output'!D30)+2,1)),IF(ISNUMBER(SEARCH("T",'Model output'!D30)),IF(OR(ISNUMBER(SEARCH("a",'Model output'!D30)),ISNUMBER(SEARCH("b",'Model output'!D30))),MID(SUBSTITUTE('Model output'!D30," ",""),SEARCH("T",'Model output'!D30)+1,2),MID(SUBSTITUTE('Model output'!D30," ",""),SEARCH("T",'Model output'!D30)+1,1)),SUBSTITUTE('Model output'!D30," ",""))),"")</f>
        <v>2</v>
      </c>
      <c r="D31" s="1" t="str">
        <f>IF(ISNUMBER(SEARCH("lymph node",'Model output'!E30)),"1", IF(AND('Model output'!E30&lt;&gt;"",ISNUMBER('Model output'!E30),'Model output'!E30&gt;0),"1",IF(OR(ISNUMBER(SEARCH("0",'Model output'!E30)), ISNUMBER(SEARCH("1",'Model output'!E30)), ISNUMBER(SEARCH("1a",'Model output'!E30)), ISNUMBER(SEARCH("1b",'Model output'!E30)), ISNUMBER(SEARCH("X",'Model output'!E30))), IF(ISNUMBER(SEARCH("pN",'Model output'!E30)),IF(OR(ISNUMBER(SEARCH("a",'Model output'!E30)),ISNUMBER(SEARCH("b",'Model output'!E30))),MID(SUBSTITUTE('Model output'!E30," ",""),SEARCH("pN",'Model output'!E30)+2,2),MID(SUBSTITUTE('Model output'!E30," ",""),SEARCH("pN",'Model output'!E30)+2,1)),IF(ISNUMBER(SEARCH("N",'Model output'!E30)),IF(OR(ISNUMBER(SEARCH("a",'Model output'!E30)),ISNUMBER(SEARCH("b",'Model output'!E30))),MID(SUBSTITUTE('Model output'!E30," ",""),SEARCH("N",'Model output'!E30)+1,2),MID(SUBSTITUTE('Model output'!E30," ",""),SEARCH("N",'Model output'!E30)+1,1)),SUBSTITUTE('Model output'!E30," ",""))),"")))</f>
        <v>0</v>
      </c>
      <c r="E31" s="1" t="str">
        <f>IF(OR(ISNUMBER(SEARCH("Not applicable",'Model output'!F30)), ISNUMBER(SEARCH("N/A",'Model output'!F30))),"0",IF(OR(ISNUMBER(SEARCH("0",'Model output'!F30)), ISNUMBER(SEARCH("1",'Model output'!F30)), ISNUMBER(SEARCH("X",'Model output'!F30))), IF(ISNUMBER(SEARCH("pM",'Model output'!F30)),MID(SUBSTITUTE('Model output'!F30," ",""),SEARCH("pM",'Model output'!F30)+2,1),IF(ISNUMBER(SEARCH("M",'Model output'!F30)),MID(SUBSTITUTE('Model output'!F30," ",""),SEARCH("M",'Model output'!F30)+1,1),SUBSTITUTE('Model output'!F30," ",""))),""))</f>
        <v>0</v>
      </c>
      <c r="F31" t="str">
        <f t="shared" si="0"/>
        <v>negative</v>
      </c>
      <c r="G31" t="str">
        <f>IF(OR('Model output'!G30="",AND(ISNUMBER('Model output'!J30),'Model output'!J30&lt;1)),"",IF(OR(ISNUMBER(SEARCH("lateral",'Model output'!G30)),ISNUMBER(SEARCH("cervical",'Model output'!G30)),ISNUMBER(SEARCH("jugular",'Model output'!G30)),ISNUMBER(SEARCH("left neck",'Model output'!G30)),ISNUMBER(SEARCH("left anterior neck",'Model output'!G30)),ISNUMBER(SEARCH("left posterior neck",'Model output'!G30)),ISNUMBER(SEARCH("right neck",'Model output'!G30)),ISNUMBER(SEARCH("right anterior neck",'Model output'!G30)),ISNUMBER(SEARCH("right posterior neck",'Model output'!G30)),AND(ISNUMBER(SEARCH("level",'Model output'!G30)),OR(,ISNUMBER(SEARCH("II",'Model output'!G30)),ISNUMBER(SEARCH("two",'Model output'!G30)),ISNUMBER(SEARCH("2",'Model output'!G30)),ISNUMBER(SEARCH("III",'Model output'!G30)),ISNUMBER(SEARCH("three",'Model output'!G30)),ISNUMBER(SEARCH("3",'Model output'!G30)),ISNUMBER(SEARCH("IV",'Model output'!G30)),ISNUMBER(SEARCH("four",'Model output'!G30)),ISNUMBER(SEARCH("4",'Model output'!G30)),AND(ISNUMBER(SEARCH("V ",'Model output'!G30)),NOT(ISNUMBER(SEARCH("VI",'Model output'!G30)))),ISNUMBER(SEARCH("five",'Model output'!G30)),ISNUMBER(SEARCH("5",'Model output'!G30))))), "lateral", "central"))</f>
        <v/>
      </c>
      <c r="H31" t="str">
        <f>IF('Model output'!H30="","negative", IF('Model output'!H30=" ", "negative", IF(ISNUMBER(SEARCH("lymph node",'Model output'!H30)),"negative","positive")))</f>
        <v>negative</v>
      </c>
      <c r="I31">
        <f>IF('Model output'!I30="","",IF(ISNUMBER('Model output'!I30),'Model output'!I30,1))</f>
        <v>1</v>
      </c>
      <c r="J31">
        <f>IF('Model output'!J30="","",IF(AND(ISNUMBER('Model output'!J30),'Model output'!J30&lt;=I31),'Model output'!J30,IF(ISNUMBER(SEARCH("0/",'Model output'!J30)),0,1)))</f>
        <v>0</v>
      </c>
      <c r="K31" t="str" cm="1">
        <f t="array" ref="K31">IF(COUNT(FIND({0,1,2,3,4,5,6,7,8,9},'Model output'!K30))&gt;0,'Model output'!K30,"")</f>
        <v/>
      </c>
      <c r="L31" s="8" t="str">
        <f t="shared" si="4"/>
        <v/>
      </c>
      <c r="M31" t="str" cm="1">
        <f t="array" ref="M31">IF(L31="","",IF(ISNUMBER(SEARCH("cm",L31)),MAX(VALUE(SUBSTITUTE(_xlfn.FILTERXML("&lt;t&gt;&lt;s&gt;"&amp;SUBSTITUTE(L31,",","&lt;/s&gt;&lt;s&gt;")&amp;"&lt;/s&gt;&lt;/t&gt;","//s"),"cm",""))),MAX(VALUE(SUBSTITUTE(_xlfn.FILTERXML("&lt;t&gt;&lt;s&gt;"&amp;SUBSTITUTE(L31,",","&lt;/s&gt;&lt;s&gt;")&amp;"&lt;/s&gt;&lt;/t&gt;","//s"),"mm","")))/10))</f>
        <v/>
      </c>
      <c r="N31" t="str">
        <f>IF('Model output'!L30="","",'Model output'!L30)</f>
        <v>papillary</v>
      </c>
      <c r="O31" t="str">
        <f>IF('Model output'!M30="","",'Model output'!M30)</f>
        <v>encapsulated follicular</v>
      </c>
      <c r="P31" t="str">
        <f>IF('Model output'!N30="","",'Model output'!N30)</f>
        <v>2.5 cm</v>
      </c>
      <c r="Q31" t="str">
        <f t="shared" si="11"/>
        <v>2.5cm</v>
      </c>
      <c r="R31" cm="1">
        <f t="array" ref="R31">IF(Q31="","",IF(ISNUMBER(SEARCH("cm",Q31)),MAX(VALUE(SUBSTITUTE(_xlfn.FILTERXML("&lt;t&gt;&lt;s&gt;"&amp;SUBSTITUTE(Q31,",","&lt;/s&gt;&lt;s&gt;")&amp;"&lt;/s&gt;&lt;/t&gt;","//s"),"cm",""))),IF(ISNUMBER(SEARCH("mm",Q31)), MAX(VALUE(SUBSTITUTE(_xlfn.FILTERXML("&lt;t&gt;&lt;s&gt;"&amp;SUBSTITUTE(Q31,",","&lt;/s&gt;&lt;s&gt;")&amp;"&lt;/s&gt;&lt;/t&gt;","//s"),"mm","")))/10, MAX(VALUE(_xlfn.FILTERXML("&lt;t&gt;&lt;s&gt;"&amp;SUBSTITUTE(Q31,",","&lt;/s&gt;&lt;s&gt;")&amp;"&lt;/s&gt;&lt;/t&gt;","//s"))))))</f>
        <v>2.5</v>
      </c>
      <c r="S31" t="str">
        <f>IF(OR('Model output'!P30="",ISNUMBER(SEARCH("Not identified", 'Model output'!P30)),ISNUMBER(SEARCH("Absent",'Model output'!P30)),AND(ISNUMBER(SEARCH("No",'Model output'!P30)),NOT(ISNUMBER(SEARCH("diagnostic",'Model output'!P30)))),ISNUMBER(SEARCH("Negative",'Model output'!P30))),"negative","positive")</f>
        <v>positive</v>
      </c>
      <c r="T31">
        <f>IF('Model output'!O30="","",'Model output'!O30)</f>
        <v>1</v>
      </c>
      <c r="U31" t="str">
        <f>IF('Model output'!Q30&lt;&gt;"",'Model output'!Q30,IF('Classification result'!S31="positive",IF(ISNUMBER(SEARCH("single",'Model output'!P30)),1,IF(OR(ISNUMBER(SEARCH("&lt;4",'Model output'!P30)),ISNUMBER(SEARCH("&lt; 4",'Model output'!P30)),ISNUMBER(SEARCH("less than 4",'Model output'!P30))),"&lt;4",IF(OR(ISNUMBER(SEARCH("&gt;4",'Model output'!P30)),ISNUMBER(SEARCH("&gt; 4",'Model output'!P30)),ISNUMBER(SEARCH("4 or more",'Model output'!P30))),"&gt;4",""))),""))</f>
        <v/>
      </c>
      <c r="V31" t="str">
        <f>IF(S31="negative","",IF(OR(ISNUMBER(SEARCH("Focal",'Model output'!P30)),'Classification result'!U31&lt;4,ISNUMBER(SEARCH("Focal",'Classification result'!U31)),ISNUMBER(SEARCH("&lt;4",'Classification result'!U31)),ISNUMBER(SEARCH("&lt; 4",'Classification result'!U31))),"minimal", IF(OR(ISNUMBER(SEARCH("Extensive",'Model output'!P30)),ISNUMBER(SEARCH("Extensive",'Classification result'!U31)),ISNUMBER(SEARCH("&gt;4",'Classification result'!U31)),ISNUMBER(SEARCH("&gt; 4",'Classification result'!U31)),ISNUMBER(SEARCH("4 or more",'Classification result'!U31))),"extensive","")))</f>
        <v/>
      </c>
      <c r="W31" t="str">
        <f>IF(OR('Model output'!R30="",ISNUMBER(SEARCH("Not identified", 'Model output'!R30)),ISNUMBER(SEARCH("Absent",'Model output'!R30)),ISNUMBER(SEARCH("No",'Model output'!R30)),ISNUMBER(SEARCH("Negative",'Model output'!R30)),ISNUMBER(SEARCH("None seen",'Model output'!R30)),ISNUMBER(SEARCH("Free",'Model output'!R30)),ISNUMBER(SEARCH("Cannot be assessed",'Model output'!R30))),"negative","positive")</f>
        <v>negative</v>
      </c>
      <c r="X31" s="19" t="str">
        <f>IF('Model output'!S30="","",'Model output'!S30)</f>
        <v>Not identified</v>
      </c>
      <c r="Y31" t="str">
        <f>IF(OR('Model output'!S30="",ISNUMBER(SEARCH("Absent",'Model output'!S30)),ISNUMBER(SEARCH("Not identified",'Model output'!S30)),AND(ISNUMBER(SEARCH("No",'Model output'!S30)),NOT(ISNUMBER(SEARCH("carcinoma",'Model output'!S30)))),ISNUMBER(SEARCH("no extension",'Model output'!S30)),ISNUMBER(SEARCH("negative",'Model output'!S30))),"negative",IF(Z31="positive","gETE", "positive"))</f>
        <v>negative</v>
      </c>
      <c r="Z31" t="str">
        <f>IF(OR('Model output'!S30="",ISNUMBER(SEARCH("Absent",'Model output'!S30)),ISNUMBER(SEARCH("Not identified",'Model output'!S30)),ISNUMBER(SEARCH("No",'Model output'!S30)),ISNUMBER(SEARCH("Minimal",'Model output'!S30)),ISNUMBER(SEARCH("negative",'Model output'!S30))),"negative",IF(OR(ISNUMBER(SEARCH("extensive",X31)),ISNUMBER(SEARCH("skeletal muscle",X31)),ISNUMBER(SEARCH("larynx",X31)),ISNUMBER(SEARCH("trachea",X31)),ISNUMBER(SEARCH("esophagus",X31)),ISNUMBER(SEARCH("recurrent laryngeal nerve",X31))),"positive","negative"))</f>
        <v>negative</v>
      </c>
      <c r="AA31" t="str">
        <f>IF('Model output'!T30="","",IF('Model output'!T30="Not mentioned", "No", "Yes"))</f>
        <v/>
      </c>
      <c r="AB31" t="str">
        <f>IF(AA31&lt;&gt;"Yes","",IF(OR('Model output'!U30="",ISNUMBER(SEARCH("Not identified",'Model output'!U30))),"",'Model output'!U30))</f>
        <v/>
      </c>
      <c r="AC31" s="9" t="str">
        <f>IF(OR('Model output'!V30="", AND(ISERROR(SEARCH("Positive",'Model output'!V30)), ISNUMBER(SEARCH("Negative",'Model output'!V30))), ISNUMBER(SEARCH("Uninvolved",'Model output'!V30)), ISNUMBER(SEARCH("Free",'Model output'!V30)), ISNUMBER(SEARCH("1 mm",'Model output'!V30)), ISNUMBER(SEARCH("1.0 mm",'Model output'!V30)), ISNUMBER(SEARCH("0.01 cm",'Model output'!V30)), ISNUMBER(SEARCH("0.1 CM",'Model output'!V30)), ISNUMBER(SEARCH("less than 0.2 mm",'Model output'!V30)), ISNUMBER(SEARCH("less than 0.5 mm",'Model output'!V30)), ISNUMBER(SEARCH("very close",'Model output'!V30)), ISNUMBER(SEARCH("not involved",'Model output'!V30)), ISNUMBER(SEARCH("no involvement",'Model output'!V30)), ISNUMBER(SEARCH("abut",'Model output'!V30)), AND(ISNUMBER(SEARCH("No",'Model output'!V30)),NOT(ISNUMBER(SEARCH("noted",'Model output'!V30))),NOT(ISNUMBER(SEARCH("carcinoma",'Model output'!V30))))), "negative", "positive")</f>
        <v>negative</v>
      </c>
      <c r="AE31" s="39" t="str" cm="1">
        <f t="array" aca="1" ref="AE31" ca="1">IF(OR(AC31="positive",Z31="positive",AND(OR(ISNUMBER(SEARCH("Follicular carcinoma",N31)),ISNUMBER(SEARCH("Follicular thyroid carcinoma",N31))),V31="extensive"),AND(AND(ISNUMBER(J31),J31&gt;0),AND(ISNUMBER(M31),M31&gt;3)),OR(H31="positive",AH31=1)),"high",IF(OR(ISNUMBER(SEARCH("lateral",G31,1)),ISNUMBER(SEARCH("positive",Y31,1)),ISNUMBER(SEARCH("tall",O31,1)),ISNUMBER(SEARCH("hobnail",O31,1)),ISNUMBER(SEARCH("cribriform",O31,1)),ISNUMBER(SEARCH("diffuse",O31,1)),ISNUMBER(SEARCH("columnar",O31,1)),ISNUMBER(SEARCH("solid",O31,1)),ISNUMBER(SEARCH("tall",N31,1)),ISNUMBER(SEARCH("hobnail",N31,1)),ISNUMBER(SEARCH("cribriform",N31,1)),ISNUMBER(SEARCH("diffuse",N31,1)),ISNUMBER(SEARCH("columnar",N31,1)),ISNUMBER(SEARCH("solid",N31,1)),AND(ISNUMBER(SEARCH("papillary",N31,1)),S31="positive"),AND(ISNUMBER(J31),J31&gt;=5,M31=""),AND(AND(ISNUMBER(J31),J31&gt;=5),AND(ISNUMBER(M31),M31&gt;=1)),AND(ISNUMBER(SERACH("papillary",N31)),OR(Y31="positive",Z31="positive"), ISNUMBER(SEARCH("BRAF",AB31)))),"intermediate","low"))</f>
        <v>intermediate</v>
      </c>
      <c r="AF31" s="40" t="str">
        <f t="shared" si="1"/>
        <v>2</v>
      </c>
      <c r="AG31" s="40" t="str">
        <f t="shared" si="2"/>
        <v>0</v>
      </c>
      <c r="AH31" s="40" t="str">
        <f t="shared" si="5"/>
        <v>0</v>
      </c>
      <c r="AI31" s="45" t="str">
        <f t="shared" si="6"/>
        <v>I</v>
      </c>
      <c r="AJ31" s="39" t="s">
        <v>698</v>
      </c>
      <c r="AK31" s="46" t="s">
        <v>891</v>
      </c>
      <c r="AL31" s="46" t="s">
        <v>889</v>
      </c>
      <c r="AM31" s="46" t="s">
        <v>892</v>
      </c>
      <c r="AN31" s="40" t="s">
        <v>73</v>
      </c>
      <c r="AO31" s="30">
        <f t="shared" ca="1" si="7"/>
        <v>0</v>
      </c>
      <c r="AP31" s="14">
        <f t="shared" si="8"/>
        <v>1</v>
      </c>
      <c r="AQ31" s="14">
        <f t="shared" si="9"/>
        <v>1</v>
      </c>
      <c r="AR31" s="14">
        <f t="shared" si="10"/>
        <v>1</v>
      </c>
      <c r="AS31" s="15">
        <f t="shared" si="3"/>
        <v>1</v>
      </c>
      <c r="AT31" s="1"/>
    </row>
    <row r="32" spans="1:46">
      <c r="A32" t="str">
        <f>'Model output'!A31</f>
        <v>TCGA-BJ-A45E</v>
      </c>
      <c r="B32" s="52">
        <v>46</v>
      </c>
      <c r="C32" s="1" t="str">
        <f>IF(OR(ISNUMBER(SEARCH("0",'Model output'!D31)), ISNUMBER(SEARCH("1",'Model output'!D31)), ISNUMBER(SEARCH("1a",'Model output'!D31)), ISNUMBER(SEARCH("1b",'Model output'!D31)), ISNUMBER(SEARCH("2",'Model output'!D31)), ISNUMBER(SEARCH("3",'Model output'!D31)), ISNUMBER(SEARCH("4a",'Model output'!D31)), ISNUMBER(SEARCH("4b",'Model output'!D31))), IF(ISNUMBER(SEARCH("pT",'Model output'!D31)),IF(OR(ISNUMBER(SEARCH("a",'Model output'!D31)),ISNUMBER(SEARCH("b",'Model output'!D31))),MID(SUBSTITUTE('Model output'!D31," ",""),SEARCH("pT",'Model output'!D31)+2,2),MID(SUBSTITUTE('Model output'!D31," ",""),SEARCH("pT",'Model output'!D31)+2,1)),IF(ISNUMBER(SEARCH("T",'Model output'!D31)),IF(OR(ISNUMBER(SEARCH("a",'Model output'!D31)),ISNUMBER(SEARCH("b",'Model output'!D31))),MID(SUBSTITUTE('Model output'!D31," ",""),SEARCH("T",'Model output'!D31)+1,2),MID(SUBSTITUTE('Model output'!D31," ",""),SEARCH("T",'Model output'!D31)+1,1)),SUBSTITUTE('Model output'!D31," ",""))),"")</f>
        <v>1a</v>
      </c>
      <c r="D32" s="1" t="str">
        <f>IF(ISNUMBER(SEARCH("lymph node",'Model output'!E31)),"1", IF(AND('Model output'!E31&lt;&gt;"",ISNUMBER('Model output'!E31),'Model output'!E31&gt;0),"1",IF(OR(ISNUMBER(SEARCH("0",'Model output'!E31)), ISNUMBER(SEARCH("1",'Model output'!E31)), ISNUMBER(SEARCH("1a",'Model output'!E31)), ISNUMBER(SEARCH("1b",'Model output'!E31)), ISNUMBER(SEARCH("X",'Model output'!E31))), IF(ISNUMBER(SEARCH("pN",'Model output'!E31)),IF(OR(ISNUMBER(SEARCH("a",'Model output'!E31)),ISNUMBER(SEARCH("b",'Model output'!E31))),MID(SUBSTITUTE('Model output'!E31," ",""),SEARCH("pN",'Model output'!E31)+2,2),MID(SUBSTITUTE('Model output'!E31," ",""),SEARCH("pN",'Model output'!E31)+2,1)),IF(ISNUMBER(SEARCH("N",'Model output'!E31)),IF(OR(ISNUMBER(SEARCH("a",'Model output'!E31)),ISNUMBER(SEARCH("b",'Model output'!E31))),MID(SUBSTITUTE('Model output'!E31," ",""),SEARCH("N",'Model output'!E31)+1,2),MID(SUBSTITUTE('Model output'!E31," ",""),SEARCH("N",'Model output'!E31)+1,1)),SUBSTITUTE('Model output'!E31," ",""))),"")))</f>
        <v>0</v>
      </c>
      <c r="E32" s="1" t="str">
        <f>IF(OR(ISNUMBER(SEARCH("Not applicable",'Model output'!F31)), ISNUMBER(SEARCH("N/A",'Model output'!F31))),"0",IF(OR(ISNUMBER(SEARCH("0",'Model output'!F31)), ISNUMBER(SEARCH("1",'Model output'!F31)), ISNUMBER(SEARCH("X",'Model output'!F31))), IF(ISNUMBER(SEARCH("pM",'Model output'!F31)),MID(SUBSTITUTE('Model output'!F31," ",""),SEARCH("pM",'Model output'!F31)+2,1),IF(ISNUMBER(SEARCH("M",'Model output'!F31)),MID(SUBSTITUTE('Model output'!F31," ",""),SEARCH("M",'Model output'!F31)+1,1),SUBSTITUTE('Model output'!F31," ",""))),""))</f>
        <v>0</v>
      </c>
      <c r="F32" t="str">
        <f t="shared" si="0"/>
        <v>negative</v>
      </c>
      <c r="G32" t="str">
        <f>IF(OR('Model output'!G31="",AND(ISNUMBER('Model output'!J31),'Model output'!J31&lt;1)),"",IF(OR(ISNUMBER(SEARCH("lateral",'Model output'!G31)),ISNUMBER(SEARCH("cervical",'Model output'!G31)),ISNUMBER(SEARCH("jugular",'Model output'!G31)),ISNUMBER(SEARCH("left neck",'Model output'!G31)),ISNUMBER(SEARCH("left anterior neck",'Model output'!G31)),ISNUMBER(SEARCH("left posterior neck",'Model output'!G31)),ISNUMBER(SEARCH("right neck",'Model output'!G31)),ISNUMBER(SEARCH("right anterior neck",'Model output'!G31)),ISNUMBER(SEARCH("right posterior neck",'Model output'!G31)),AND(ISNUMBER(SEARCH("level",'Model output'!G31)),OR(,ISNUMBER(SEARCH("II",'Model output'!G31)),ISNUMBER(SEARCH("two",'Model output'!G31)),ISNUMBER(SEARCH("2",'Model output'!G31)),ISNUMBER(SEARCH("III",'Model output'!G31)),ISNUMBER(SEARCH("three",'Model output'!G31)),ISNUMBER(SEARCH("3",'Model output'!G31)),ISNUMBER(SEARCH("IV",'Model output'!G31)),ISNUMBER(SEARCH("four",'Model output'!G31)),ISNUMBER(SEARCH("4",'Model output'!G31)),AND(ISNUMBER(SEARCH("V ",'Model output'!G31)),NOT(ISNUMBER(SEARCH("VI",'Model output'!G31)))),ISNUMBER(SEARCH("five",'Model output'!G31)),ISNUMBER(SEARCH("5",'Model output'!G31))))), "lateral", "central"))</f>
        <v/>
      </c>
      <c r="H32" t="str">
        <f>IF('Model output'!H31="","negative", IF('Model output'!H31=" ", "negative", IF(ISNUMBER(SEARCH("lymph node",'Model output'!H31)),"negative","positive")))</f>
        <v>negative</v>
      </c>
      <c r="I32">
        <f>IF('Model output'!I31="","",IF(ISNUMBER('Model output'!I31),'Model output'!I31,1))</f>
        <v>4</v>
      </c>
      <c r="J32">
        <f>IF('Model output'!J31="","",IF(AND(ISNUMBER('Model output'!J31),'Model output'!J31&lt;=I32),'Model output'!J31,IF(ISNUMBER(SEARCH("0/",'Model output'!J31)),0,1)))</f>
        <v>0</v>
      </c>
      <c r="K32" t="str" cm="1">
        <f t="array" ref="K32">IF(COUNT(FIND({0,1,2,3,4,5,6,7,8,9},'Model output'!K31))&gt;0,'Model output'!K31,"")</f>
        <v/>
      </c>
      <c r="L32" s="8" t="str">
        <f t="shared" si="4"/>
        <v/>
      </c>
      <c r="M32" t="str" cm="1">
        <f t="array" ref="M32">IF(L32="","",IF(ISNUMBER(SEARCH("cm",L32)),MAX(VALUE(SUBSTITUTE(_xlfn.FILTERXML("&lt;t&gt;&lt;s&gt;"&amp;SUBSTITUTE(L32,",","&lt;/s&gt;&lt;s&gt;")&amp;"&lt;/s&gt;&lt;/t&gt;","//s"),"cm",""))),MAX(VALUE(SUBSTITUTE(_xlfn.FILTERXML("&lt;t&gt;&lt;s&gt;"&amp;SUBSTITUTE(L32,",","&lt;/s&gt;&lt;s&gt;")&amp;"&lt;/s&gt;&lt;/t&gt;","//s"),"mm","")))/10))</f>
        <v/>
      </c>
      <c r="N32" t="str">
        <f>IF('Model output'!L31="","",'Model output'!L31)</f>
        <v>papillary</v>
      </c>
      <c r="O32" t="str">
        <f>IF('Model output'!M31="","",'Model output'!M31)</f>
        <v>oncocytic/Warthin-like</v>
      </c>
      <c r="P32" t="str">
        <f>IF('Model output'!N31="","",'Model output'!N31)</f>
        <v>0.5 cm</v>
      </c>
      <c r="Q32" t="str">
        <f t="shared" si="11"/>
        <v>0.5cm</v>
      </c>
      <c r="R32" cm="1">
        <f t="array" ref="R32">IF(Q32="","",IF(ISNUMBER(SEARCH("cm",Q32)),MAX(VALUE(SUBSTITUTE(_xlfn.FILTERXML("&lt;t&gt;&lt;s&gt;"&amp;SUBSTITUTE(Q32,",","&lt;/s&gt;&lt;s&gt;")&amp;"&lt;/s&gt;&lt;/t&gt;","//s"),"cm",""))),IF(ISNUMBER(SEARCH("mm",Q32)), MAX(VALUE(SUBSTITUTE(_xlfn.FILTERXML("&lt;t&gt;&lt;s&gt;"&amp;SUBSTITUTE(Q32,",","&lt;/s&gt;&lt;s&gt;")&amp;"&lt;/s&gt;&lt;/t&gt;","//s"),"mm","")))/10, MAX(VALUE(_xlfn.FILTERXML("&lt;t&gt;&lt;s&gt;"&amp;SUBSTITUTE(Q32,",","&lt;/s&gt;&lt;s&gt;")&amp;"&lt;/s&gt;&lt;/t&gt;","//s"))))))</f>
        <v>0.5</v>
      </c>
      <c r="S32" t="str">
        <f>IF(OR('Model output'!P31="",ISNUMBER(SEARCH("Not identified", 'Model output'!P31)),ISNUMBER(SEARCH("Absent",'Model output'!P31)),AND(ISNUMBER(SEARCH("No",'Model output'!P31)),NOT(ISNUMBER(SEARCH("diagnostic",'Model output'!P31)))),ISNUMBER(SEARCH("Negative",'Model output'!P31))),"negative","positive")</f>
        <v>positive</v>
      </c>
      <c r="T32">
        <f>IF('Model output'!O31="","",'Model output'!O31)</f>
        <v>1</v>
      </c>
      <c r="U32" t="str">
        <f>IF('Model output'!Q31&lt;&gt;"",'Model output'!Q31,IF('Classification result'!S32="positive",IF(ISNUMBER(SEARCH("single",'Model output'!P31)),1,IF(OR(ISNUMBER(SEARCH("&lt;4",'Model output'!P31)),ISNUMBER(SEARCH("&lt; 4",'Model output'!P31)),ISNUMBER(SEARCH("less than 4",'Model output'!P31))),"&lt;4",IF(OR(ISNUMBER(SEARCH("&gt;4",'Model output'!P31)),ISNUMBER(SEARCH("&gt; 4",'Model output'!P31)),ISNUMBER(SEARCH("4 or more",'Model output'!P31))),"&gt;4",""))),""))</f>
        <v/>
      </c>
      <c r="V32" t="str">
        <f>IF(S32="negative","",IF(OR(ISNUMBER(SEARCH("Focal",'Model output'!P31)),'Classification result'!U32&lt;4,ISNUMBER(SEARCH("Focal",'Classification result'!U32)),ISNUMBER(SEARCH("&lt;4",'Classification result'!U32)),ISNUMBER(SEARCH("&lt; 4",'Classification result'!U32))),"minimal", IF(OR(ISNUMBER(SEARCH("Extensive",'Model output'!P31)),ISNUMBER(SEARCH("Extensive",'Classification result'!U32)),ISNUMBER(SEARCH("&gt;4",'Classification result'!U32)),ISNUMBER(SEARCH("&gt; 4",'Classification result'!U32)),ISNUMBER(SEARCH("4 or more",'Classification result'!U32))),"extensive","")))</f>
        <v/>
      </c>
      <c r="W32" t="str">
        <f>IF(OR('Model output'!R31="",ISNUMBER(SEARCH("Not identified", 'Model output'!R31)),ISNUMBER(SEARCH("Absent",'Model output'!R31)),ISNUMBER(SEARCH("No",'Model output'!R31)),ISNUMBER(SEARCH("Negative",'Model output'!R31)),ISNUMBER(SEARCH("None seen",'Model output'!R31)),ISNUMBER(SEARCH("Free",'Model output'!R31)),ISNUMBER(SEARCH("Cannot be assessed",'Model output'!R31))),"negative","positive")</f>
        <v>negative</v>
      </c>
      <c r="X32" s="19" t="str">
        <f>IF('Model output'!S31="","",'Model output'!S31)</f>
        <v>Not Identified</v>
      </c>
      <c r="Y32" t="str">
        <f>IF(OR('Model output'!S31="",ISNUMBER(SEARCH("Absent",'Model output'!S31)),ISNUMBER(SEARCH("Not identified",'Model output'!S31)),AND(ISNUMBER(SEARCH("No",'Model output'!S31)),NOT(ISNUMBER(SEARCH("carcinoma",'Model output'!S31)))),ISNUMBER(SEARCH("no extension",'Model output'!S31)),ISNUMBER(SEARCH("negative",'Model output'!S31))),"negative",IF(Z32="positive","gETE", "positive"))</f>
        <v>negative</v>
      </c>
      <c r="Z32" t="str">
        <f>IF(OR('Model output'!S31="",ISNUMBER(SEARCH("Absent",'Model output'!S31)),ISNUMBER(SEARCH("Not identified",'Model output'!S31)),ISNUMBER(SEARCH("No",'Model output'!S31)),ISNUMBER(SEARCH("Minimal",'Model output'!S31)),ISNUMBER(SEARCH("negative",'Model output'!S31))),"negative",IF(OR(ISNUMBER(SEARCH("extensive",X32)),ISNUMBER(SEARCH("skeletal muscle",X32)),ISNUMBER(SEARCH("larynx",X32)),ISNUMBER(SEARCH("trachea",X32)),ISNUMBER(SEARCH("esophagus",X32)),ISNUMBER(SEARCH("recurrent laryngeal nerve",X32))),"positive","negative"))</f>
        <v>negative</v>
      </c>
      <c r="AA32" t="str">
        <f>IF('Model output'!T31="","",IF('Model output'!T31="Not mentioned", "No", "Yes"))</f>
        <v>Yes</v>
      </c>
      <c r="AB32" t="str">
        <f>IF(AA32&lt;&gt;"Yes","",IF(OR('Model output'!U31="",ISNUMBER(SEARCH("Not identified",'Model output'!U31))),"",'Model output'!U31))</f>
        <v/>
      </c>
      <c r="AC32" s="9" t="str">
        <f>IF(OR('Model output'!V31="", AND(ISERROR(SEARCH("Positive",'Model output'!V31)), ISNUMBER(SEARCH("Negative",'Model output'!V31))), ISNUMBER(SEARCH("Uninvolved",'Model output'!V31)), ISNUMBER(SEARCH("Free",'Model output'!V31)), ISNUMBER(SEARCH("1 mm",'Model output'!V31)), ISNUMBER(SEARCH("1.0 mm",'Model output'!V31)), ISNUMBER(SEARCH("0.01 cm",'Model output'!V31)), ISNUMBER(SEARCH("0.1 CM",'Model output'!V31)), ISNUMBER(SEARCH("less than 0.2 mm",'Model output'!V31)), ISNUMBER(SEARCH("less than 0.5 mm",'Model output'!V31)), ISNUMBER(SEARCH("very close",'Model output'!V31)), ISNUMBER(SEARCH("not involved",'Model output'!V31)), ISNUMBER(SEARCH("no involvement",'Model output'!V31)), ISNUMBER(SEARCH("abut",'Model output'!V31)), AND(ISNUMBER(SEARCH("No",'Model output'!V31)),NOT(ISNUMBER(SEARCH("noted",'Model output'!V31))),NOT(ISNUMBER(SEARCH("carcinoma",'Model output'!V31))))), "negative", "positive")</f>
        <v>negative</v>
      </c>
      <c r="AE32" s="39" t="str" cm="1">
        <f t="array" aca="1" ref="AE32" ca="1">IF(OR(AC32="positive",Z32="positive",AND(OR(ISNUMBER(SEARCH("Follicular carcinoma",N32)),ISNUMBER(SEARCH("Follicular thyroid carcinoma",N32))),V32="extensive"),AND(AND(ISNUMBER(J32),J32&gt;0),AND(ISNUMBER(M32),M32&gt;3)),OR(H32="positive",AH32=1)),"high",IF(OR(ISNUMBER(SEARCH("lateral",G32,1)),ISNUMBER(SEARCH("positive",Y32,1)),ISNUMBER(SEARCH("tall",O32,1)),ISNUMBER(SEARCH("hobnail",O32,1)),ISNUMBER(SEARCH("cribriform",O32,1)),ISNUMBER(SEARCH("diffuse",O32,1)),ISNUMBER(SEARCH("columnar",O32,1)),ISNUMBER(SEARCH("solid",O32,1)),ISNUMBER(SEARCH("tall",N32,1)),ISNUMBER(SEARCH("hobnail",N32,1)),ISNUMBER(SEARCH("cribriform",N32,1)),ISNUMBER(SEARCH("diffuse",N32,1)),ISNUMBER(SEARCH("columnar",N32,1)),ISNUMBER(SEARCH("solid",N32,1)),AND(ISNUMBER(SEARCH("papillary",N32,1)),S32="positive"),AND(ISNUMBER(J32),J32&gt;=5,M32=""),AND(AND(ISNUMBER(J32),J32&gt;=5),AND(ISNUMBER(M32),M32&gt;=1)),AND(ISNUMBER(SERACH("papillary",N32)),OR(Y32="positive",Z32="positive"), ISNUMBER(SEARCH("BRAF",AB32)))),"intermediate","low"))</f>
        <v>intermediate</v>
      </c>
      <c r="AF32" s="40" t="str">
        <f t="shared" si="1"/>
        <v>1a</v>
      </c>
      <c r="AG32" s="40" t="str">
        <f t="shared" si="2"/>
        <v>0</v>
      </c>
      <c r="AH32" s="40" t="str">
        <f t="shared" si="5"/>
        <v>0</v>
      </c>
      <c r="AI32" s="45" t="str">
        <f t="shared" si="6"/>
        <v>I</v>
      </c>
      <c r="AJ32" s="39" t="s">
        <v>698</v>
      </c>
      <c r="AK32" s="46" t="s">
        <v>893</v>
      </c>
      <c r="AL32" s="46" t="s">
        <v>889</v>
      </c>
      <c r="AM32" s="46" t="s">
        <v>892</v>
      </c>
      <c r="AN32" s="40" t="s">
        <v>73</v>
      </c>
      <c r="AO32" s="30">
        <f t="shared" ca="1" si="7"/>
        <v>0</v>
      </c>
      <c r="AP32" s="14">
        <f t="shared" si="8"/>
        <v>1</v>
      </c>
      <c r="AQ32" s="14">
        <f t="shared" si="9"/>
        <v>1</v>
      </c>
      <c r="AR32" s="14">
        <f t="shared" si="10"/>
        <v>1</v>
      </c>
      <c r="AS32" s="15">
        <f t="shared" si="3"/>
        <v>1</v>
      </c>
      <c r="AT32" s="1"/>
    </row>
    <row r="33" spans="1:46">
      <c r="A33" t="str">
        <f>'Model output'!A32</f>
        <v>TCGA-BJ-A45G</v>
      </c>
      <c r="B33" s="52">
        <v>48</v>
      </c>
      <c r="C33" s="1" t="str">
        <f>IF(OR(ISNUMBER(SEARCH("0",'Model output'!D32)), ISNUMBER(SEARCH("1",'Model output'!D32)), ISNUMBER(SEARCH("1a",'Model output'!D32)), ISNUMBER(SEARCH("1b",'Model output'!D32)), ISNUMBER(SEARCH("2",'Model output'!D32)), ISNUMBER(SEARCH("3",'Model output'!D32)), ISNUMBER(SEARCH("4a",'Model output'!D32)), ISNUMBER(SEARCH("4b",'Model output'!D32))), IF(ISNUMBER(SEARCH("pT",'Model output'!D32)),IF(OR(ISNUMBER(SEARCH("a",'Model output'!D32)),ISNUMBER(SEARCH("b",'Model output'!D32))),MID(SUBSTITUTE('Model output'!D32," ",""),SEARCH("pT",'Model output'!D32)+2,2),MID(SUBSTITUTE('Model output'!D32," ",""),SEARCH("pT",'Model output'!D32)+2,1)),IF(ISNUMBER(SEARCH("T",'Model output'!D32)),IF(OR(ISNUMBER(SEARCH("a",'Model output'!D32)),ISNUMBER(SEARCH("b",'Model output'!D32))),MID(SUBSTITUTE('Model output'!D32," ",""),SEARCH("T",'Model output'!D32)+1,2),MID(SUBSTITUTE('Model output'!D32," ",""),SEARCH("T",'Model output'!D32)+1,1)),SUBSTITUTE('Model output'!D32," ",""))),"")</f>
        <v>2</v>
      </c>
      <c r="D33" s="1" t="str">
        <f>IF(ISNUMBER(SEARCH("lymph node",'Model output'!E32)),"1", IF(AND('Model output'!E32&lt;&gt;"",ISNUMBER('Model output'!E32),'Model output'!E32&gt;0),"1",IF(OR(ISNUMBER(SEARCH("0",'Model output'!E32)), ISNUMBER(SEARCH("1",'Model output'!E32)), ISNUMBER(SEARCH("1a",'Model output'!E32)), ISNUMBER(SEARCH("1b",'Model output'!E32)), ISNUMBER(SEARCH("X",'Model output'!E32))), IF(ISNUMBER(SEARCH("pN",'Model output'!E32)),IF(OR(ISNUMBER(SEARCH("a",'Model output'!E32)),ISNUMBER(SEARCH("b",'Model output'!E32))),MID(SUBSTITUTE('Model output'!E32," ",""),SEARCH("pN",'Model output'!E32)+2,2),MID(SUBSTITUTE('Model output'!E32," ",""),SEARCH("pN",'Model output'!E32)+2,1)),IF(ISNUMBER(SEARCH("N",'Model output'!E32)),IF(OR(ISNUMBER(SEARCH("a",'Model output'!E32)),ISNUMBER(SEARCH("b",'Model output'!E32))),MID(SUBSTITUTE('Model output'!E32," ",""),SEARCH("N",'Model output'!E32)+1,2),MID(SUBSTITUTE('Model output'!E32," ",""),SEARCH("N",'Model output'!E32)+1,1)),SUBSTITUTE('Model output'!E32," ",""))),"")))</f>
        <v>1a</v>
      </c>
      <c r="E33" s="1" t="str">
        <f>IF(OR(ISNUMBER(SEARCH("Not applicable",'Model output'!F32)), ISNUMBER(SEARCH("N/A",'Model output'!F32))),"0",IF(OR(ISNUMBER(SEARCH("0",'Model output'!F32)), ISNUMBER(SEARCH("1",'Model output'!F32)), ISNUMBER(SEARCH("X",'Model output'!F32))), IF(ISNUMBER(SEARCH("pM",'Model output'!F32)),MID(SUBSTITUTE('Model output'!F32," ",""),SEARCH("pM",'Model output'!F32)+2,1),IF(ISNUMBER(SEARCH("M",'Model output'!F32)),MID(SUBSTITUTE('Model output'!F32," ",""),SEARCH("M",'Model output'!F32)+1,1),SUBSTITUTE('Model output'!F32," ",""))),""))</f>
        <v>0</v>
      </c>
      <c r="F33" t="str">
        <f t="shared" si="0"/>
        <v>positive</v>
      </c>
      <c r="G33" t="str">
        <f>IF(OR('Model output'!G32="",AND(ISNUMBER('Model output'!J32),'Model output'!J32&lt;1)),"",IF(OR(ISNUMBER(SEARCH("lateral",'Model output'!G32)),ISNUMBER(SEARCH("cervical",'Model output'!G32)),ISNUMBER(SEARCH("jugular",'Model output'!G32)),ISNUMBER(SEARCH("left neck",'Model output'!G32)),ISNUMBER(SEARCH("left anterior neck",'Model output'!G32)),ISNUMBER(SEARCH("left posterior neck",'Model output'!G32)),ISNUMBER(SEARCH("right neck",'Model output'!G32)),ISNUMBER(SEARCH("right anterior neck",'Model output'!G32)),ISNUMBER(SEARCH("right posterior neck",'Model output'!G32)),AND(ISNUMBER(SEARCH("level",'Model output'!G32)),OR(,ISNUMBER(SEARCH("II",'Model output'!G32)),ISNUMBER(SEARCH("two",'Model output'!G32)),ISNUMBER(SEARCH("2",'Model output'!G32)),ISNUMBER(SEARCH("III",'Model output'!G32)),ISNUMBER(SEARCH("three",'Model output'!G32)),ISNUMBER(SEARCH("3",'Model output'!G32)),ISNUMBER(SEARCH("IV",'Model output'!G32)),ISNUMBER(SEARCH("four",'Model output'!G32)),ISNUMBER(SEARCH("4",'Model output'!G32)),AND(ISNUMBER(SEARCH("V ",'Model output'!G32)),NOT(ISNUMBER(SEARCH("VI",'Model output'!G32)))),ISNUMBER(SEARCH("five",'Model output'!G32)),ISNUMBER(SEARCH("5",'Model output'!G32))))), "lateral", "central"))</f>
        <v>central</v>
      </c>
      <c r="H33" t="str">
        <f>IF('Model output'!H32="","negative", IF('Model output'!H32=" ", "negative", IF(ISNUMBER(SEARCH("lymph node",'Model output'!H32)),"negative","positive")))</f>
        <v>negative</v>
      </c>
      <c r="I33">
        <f>IF('Model output'!I32="","",IF(ISNUMBER('Model output'!I32),'Model output'!I32,1))</f>
        <v>7</v>
      </c>
      <c r="J33">
        <f>IF('Model output'!J32="","",IF(AND(ISNUMBER('Model output'!J32),'Model output'!J32&lt;=I33),'Model output'!J32,IF(ISNUMBER(SEARCH("0/",'Model output'!J32)),0,1)))</f>
        <v>4</v>
      </c>
      <c r="K33" t="str" cm="1">
        <f t="array" ref="K33">IF(COUNT(FIND({0,1,2,3,4,5,6,7,8,9},'Model output'!K32))&gt;0,'Model output'!K32,"")</f>
        <v/>
      </c>
      <c r="L33" s="8" t="str">
        <f t="shared" si="4"/>
        <v/>
      </c>
      <c r="M33" t="str" cm="1">
        <f t="array" ref="M33">IF(L33="","",IF(ISNUMBER(SEARCH("cm",L33)),MAX(VALUE(SUBSTITUTE(_xlfn.FILTERXML("&lt;t&gt;&lt;s&gt;"&amp;SUBSTITUTE(L33,",","&lt;/s&gt;&lt;s&gt;")&amp;"&lt;/s&gt;&lt;/t&gt;","//s"),"cm",""))),MAX(VALUE(SUBSTITUTE(_xlfn.FILTERXML("&lt;t&gt;&lt;s&gt;"&amp;SUBSTITUTE(L33,",","&lt;/s&gt;&lt;s&gt;")&amp;"&lt;/s&gt;&lt;/t&gt;","//s"),"mm","")))/10))</f>
        <v/>
      </c>
      <c r="N33" t="str">
        <f>IF('Model output'!L32="","",'Model output'!L32)</f>
        <v>papillary</v>
      </c>
      <c r="O33" t="str">
        <f>IF('Model output'!M32="","",'Model output'!M32)</f>
        <v>encapsulated follicular</v>
      </c>
      <c r="P33" t="str">
        <f>IF('Model output'!N32="","",'Model output'!N32)</f>
        <v>2.5 cm</v>
      </c>
      <c r="Q33" t="str">
        <f t="shared" si="11"/>
        <v>2.5cm</v>
      </c>
      <c r="R33" cm="1">
        <f t="array" ref="R33">IF(Q33="","",IF(ISNUMBER(SEARCH("cm",Q33)),MAX(VALUE(SUBSTITUTE(_xlfn.FILTERXML("&lt;t&gt;&lt;s&gt;"&amp;SUBSTITUTE(Q33,",","&lt;/s&gt;&lt;s&gt;")&amp;"&lt;/s&gt;&lt;/t&gt;","//s"),"cm",""))),IF(ISNUMBER(SEARCH("mm",Q33)), MAX(VALUE(SUBSTITUTE(_xlfn.FILTERXML("&lt;t&gt;&lt;s&gt;"&amp;SUBSTITUTE(Q33,",","&lt;/s&gt;&lt;s&gt;")&amp;"&lt;/s&gt;&lt;/t&gt;","//s"),"mm","")))/10, MAX(VALUE(_xlfn.FILTERXML("&lt;t&gt;&lt;s&gt;"&amp;SUBSTITUTE(Q33,",","&lt;/s&gt;&lt;s&gt;")&amp;"&lt;/s&gt;&lt;/t&gt;","//s"))))))</f>
        <v>2.5</v>
      </c>
      <c r="S33" t="str">
        <f>IF(OR('Model output'!P32="",ISNUMBER(SEARCH("Not identified", 'Model output'!P32)),ISNUMBER(SEARCH("Absent",'Model output'!P32)),AND(ISNUMBER(SEARCH("No",'Model output'!P32)),NOT(ISNUMBER(SEARCH("diagnostic",'Model output'!P32)))),ISNUMBER(SEARCH("Negative",'Model output'!P32))),"negative","positive")</f>
        <v>positive</v>
      </c>
      <c r="T33" t="str">
        <f>IF('Model output'!O32="","",'Model output'!O32)</f>
        <v>two</v>
      </c>
      <c r="U33" t="str">
        <f>IF('Model output'!Q32&lt;&gt;"",'Model output'!Q32,IF('Classification result'!S33="positive",IF(ISNUMBER(SEARCH("single",'Model output'!P32)),1,IF(OR(ISNUMBER(SEARCH("&lt;4",'Model output'!P32)),ISNUMBER(SEARCH("&lt; 4",'Model output'!P32)),ISNUMBER(SEARCH("less than 4",'Model output'!P32))),"&lt;4",IF(OR(ISNUMBER(SEARCH("&gt;4",'Model output'!P32)),ISNUMBER(SEARCH("&gt; 4",'Model output'!P32)),ISNUMBER(SEARCH("4 or more",'Model output'!P32))),"&gt;4",""))),""))</f>
        <v/>
      </c>
      <c r="V33" t="str">
        <f>IF(S33="negative","",IF(OR(ISNUMBER(SEARCH("Focal",'Model output'!P32)),'Classification result'!U33&lt;4,ISNUMBER(SEARCH("Focal",'Classification result'!U33)),ISNUMBER(SEARCH("&lt;4",'Classification result'!U33)),ISNUMBER(SEARCH("&lt; 4",'Classification result'!U33))),"minimal", IF(OR(ISNUMBER(SEARCH("Extensive",'Model output'!P32)),ISNUMBER(SEARCH("Extensive",'Classification result'!U33)),ISNUMBER(SEARCH("&gt;4",'Classification result'!U33)),ISNUMBER(SEARCH("&gt; 4",'Classification result'!U33)),ISNUMBER(SEARCH("4 or more",'Classification result'!U33))),"extensive","")))</f>
        <v/>
      </c>
      <c r="W33" t="str">
        <f>IF(OR('Model output'!R32="",ISNUMBER(SEARCH("Not identified", 'Model output'!R32)),ISNUMBER(SEARCH("Absent",'Model output'!R32)),ISNUMBER(SEARCH("No",'Model output'!R32)),ISNUMBER(SEARCH("Negative",'Model output'!R32)),ISNUMBER(SEARCH("None seen",'Model output'!R32)),ISNUMBER(SEARCH("Free",'Model output'!R32)),ISNUMBER(SEARCH("Cannot be assessed",'Model output'!R32))),"negative","positive")</f>
        <v>positive</v>
      </c>
      <c r="X33" s="19" t="str">
        <f>IF('Model output'!S32="","",'Model output'!S32)</f>
        <v>Not Identified</v>
      </c>
      <c r="Y33" t="str">
        <f>IF(OR('Model output'!S32="",ISNUMBER(SEARCH("Absent",'Model output'!S32)),ISNUMBER(SEARCH("Not identified",'Model output'!S32)),AND(ISNUMBER(SEARCH("No",'Model output'!S32)),NOT(ISNUMBER(SEARCH("carcinoma",'Model output'!S32)))),ISNUMBER(SEARCH("no extension",'Model output'!S32)),ISNUMBER(SEARCH("negative",'Model output'!S32))),"negative",IF(Z33="positive","gETE", "positive"))</f>
        <v>negative</v>
      </c>
      <c r="Z33" t="str">
        <f>IF(OR('Model output'!S32="",ISNUMBER(SEARCH("Absent",'Model output'!S32)),ISNUMBER(SEARCH("Not identified",'Model output'!S32)),ISNUMBER(SEARCH("No",'Model output'!S32)),ISNUMBER(SEARCH("Minimal",'Model output'!S32)),ISNUMBER(SEARCH("negative",'Model output'!S32))),"negative",IF(OR(ISNUMBER(SEARCH("extensive",X33)),ISNUMBER(SEARCH("skeletal muscle",X33)),ISNUMBER(SEARCH("larynx",X33)),ISNUMBER(SEARCH("trachea",X33)),ISNUMBER(SEARCH("esophagus",X33)),ISNUMBER(SEARCH("recurrent laryngeal nerve",X33))),"positive","negative"))</f>
        <v>negative</v>
      </c>
      <c r="AA33" t="str">
        <f>IF('Model output'!T32="","",IF('Model output'!T32="Not mentioned", "No", "Yes"))</f>
        <v/>
      </c>
      <c r="AB33" t="str">
        <f>IF(AA33&lt;&gt;"Yes","",IF(OR('Model output'!U32="",ISNUMBER(SEARCH("Not identified",'Model output'!U32))),"",'Model output'!U32))</f>
        <v/>
      </c>
      <c r="AC33" s="9" t="str">
        <f>IF(OR('Model output'!V32="", AND(ISERROR(SEARCH("Positive",'Model output'!V32)), ISNUMBER(SEARCH("Negative",'Model output'!V32))), ISNUMBER(SEARCH("Uninvolved",'Model output'!V32)), ISNUMBER(SEARCH("Free",'Model output'!V32)), ISNUMBER(SEARCH("1 mm",'Model output'!V32)), ISNUMBER(SEARCH("1.0 mm",'Model output'!V32)), ISNUMBER(SEARCH("0.01 cm",'Model output'!V32)), ISNUMBER(SEARCH("0.1 CM",'Model output'!V32)), ISNUMBER(SEARCH("less than 0.2 mm",'Model output'!V32)), ISNUMBER(SEARCH("less than 0.5 mm",'Model output'!V32)), ISNUMBER(SEARCH("very close",'Model output'!V32)), ISNUMBER(SEARCH("not involved",'Model output'!V32)), ISNUMBER(SEARCH("no involvement",'Model output'!V32)), ISNUMBER(SEARCH("abut",'Model output'!V32)), AND(ISNUMBER(SEARCH("No",'Model output'!V32)),NOT(ISNUMBER(SEARCH("noted",'Model output'!V32))),NOT(ISNUMBER(SEARCH("carcinoma",'Model output'!V32))))), "negative", "positive")</f>
        <v>negative</v>
      </c>
      <c r="AE33" s="39" t="str" cm="1">
        <f t="array" aca="1" ref="AE33" ca="1">IF(OR(AC33="positive",Z33="positive",AND(OR(ISNUMBER(SEARCH("Follicular carcinoma",N33)),ISNUMBER(SEARCH("Follicular thyroid carcinoma",N33))),V33="extensive"),AND(AND(ISNUMBER(J33),J33&gt;0),AND(ISNUMBER(M33),M33&gt;3)),OR(H33="positive",AH33=1)),"high",IF(OR(ISNUMBER(SEARCH("lateral",G33,1)),ISNUMBER(SEARCH("positive",Y33,1)),ISNUMBER(SEARCH("tall",O33,1)),ISNUMBER(SEARCH("hobnail",O33,1)),ISNUMBER(SEARCH("cribriform",O33,1)),ISNUMBER(SEARCH("diffuse",O33,1)),ISNUMBER(SEARCH("columnar",O33,1)),ISNUMBER(SEARCH("solid",O33,1)),ISNUMBER(SEARCH("tall",N33,1)),ISNUMBER(SEARCH("hobnail",N33,1)),ISNUMBER(SEARCH("cribriform",N33,1)),ISNUMBER(SEARCH("diffuse",N33,1)),ISNUMBER(SEARCH("columnar",N33,1)),ISNUMBER(SEARCH("solid",N33,1)),AND(ISNUMBER(SEARCH("papillary",N33,1)),S33="positive"),AND(ISNUMBER(J33),J33&gt;=5,M33=""),AND(AND(ISNUMBER(J33),J33&gt;=5),AND(ISNUMBER(M33),M33&gt;=1)),AND(ISNUMBER(SERACH("papillary",N33)),OR(Y33="positive",Z33="positive"), ISNUMBER(SEARCH("BRAF",AB33)))),"intermediate","low"))</f>
        <v>intermediate</v>
      </c>
      <c r="AF33" s="40" t="str">
        <f t="shared" si="1"/>
        <v>2</v>
      </c>
      <c r="AG33" s="40" t="str">
        <f t="shared" si="2"/>
        <v>1a</v>
      </c>
      <c r="AH33" s="40" t="str">
        <f t="shared" si="5"/>
        <v>0</v>
      </c>
      <c r="AI33" s="45" t="str">
        <f t="shared" si="6"/>
        <v>I</v>
      </c>
      <c r="AJ33" s="39" t="s">
        <v>699</v>
      </c>
      <c r="AK33" s="46" t="s">
        <v>891</v>
      </c>
      <c r="AL33" s="46" t="s">
        <v>893</v>
      </c>
      <c r="AM33" s="46" t="s">
        <v>892</v>
      </c>
      <c r="AN33" s="40" t="s">
        <v>73</v>
      </c>
      <c r="AO33" s="30">
        <f t="shared" ca="1" si="7"/>
        <v>1</v>
      </c>
      <c r="AP33" s="14">
        <f t="shared" si="8"/>
        <v>1</v>
      </c>
      <c r="AQ33" s="14">
        <f t="shared" si="9"/>
        <v>1</v>
      </c>
      <c r="AR33" s="14">
        <f t="shared" si="10"/>
        <v>1</v>
      </c>
      <c r="AS33" s="15">
        <f t="shared" si="3"/>
        <v>1</v>
      </c>
      <c r="AT33" s="1"/>
    </row>
    <row r="34" spans="1:46">
      <c r="A34" t="str">
        <f>'Model output'!A33</f>
        <v>TCGA-BJ-A45H</v>
      </c>
      <c r="B34" s="52">
        <v>45</v>
      </c>
      <c r="C34" s="1" t="str">
        <f>IF(OR(ISNUMBER(SEARCH("0",'Model output'!D33)), ISNUMBER(SEARCH("1",'Model output'!D33)), ISNUMBER(SEARCH("1a",'Model output'!D33)), ISNUMBER(SEARCH("1b",'Model output'!D33)), ISNUMBER(SEARCH("2",'Model output'!D33)), ISNUMBER(SEARCH("3",'Model output'!D33)), ISNUMBER(SEARCH("4a",'Model output'!D33)), ISNUMBER(SEARCH("4b",'Model output'!D33))), IF(ISNUMBER(SEARCH("pT",'Model output'!D33)),IF(OR(ISNUMBER(SEARCH("a",'Model output'!D33)),ISNUMBER(SEARCH("b",'Model output'!D33))),MID(SUBSTITUTE('Model output'!D33," ",""),SEARCH("pT",'Model output'!D33)+2,2),MID(SUBSTITUTE('Model output'!D33," ",""),SEARCH("pT",'Model output'!D33)+2,1)),IF(ISNUMBER(SEARCH("T",'Model output'!D33)),IF(OR(ISNUMBER(SEARCH("a",'Model output'!D33)),ISNUMBER(SEARCH("b",'Model output'!D33))),MID(SUBSTITUTE('Model output'!D33," ",""),SEARCH("T",'Model output'!D33)+1,2),MID(SUBSTITUTE('Model output'!D33," ",""),SEARCH("T",'Model output'!D33)+1,1)),SUBSTITUTE('Model output'!D33," ",""))),"")</f>
        <v>3</v>
      </c>
      <c r="D34" s="1" t="str">
        <f>IF(ISNUMBER(SEARCH("lymph node",'Model output'!E33)),"1", IF(AND('Model output'!E33&lt;&gt;"",ISNUMBER('Model output'!E33),'Model output'!E33&gt;0),"1",IF(OR(ISNUMBER(SEARCH("0",'Model output'!E33)), ISNUMBER(SEARCH("1",'Model output'!E33)), ISNUMBER(SEARCH("1a",'Model output'!E33)), ISNUMBER(SEARCH("1b",'Model output'!E33)), ISNUMBER(SEARCH("X",'Model output'!E33))), IF(ISNUMBER(SEARCH("pN",'Model output'!E33)),IF(OR(ISNUMBER(SEARCH("a",'Model output'!E33)),ISNUMBER(SEARCH("b",'Model output'!E33))),MID(SUBSTITUTE('Model output'!E33," ",""),SEARCH("pN",'Model output'!E33)+2,2),MID(SUBSTITUTE('Model output'!E33," ",""),SEARCH("pN",'Model output'!E33)+2,1)),IF(ISNUMBER(SEARCH("N",'Model output'!E33)),IF(OR(ISNUMBER(SEARCH("a",'Model output'!E33)),ISNUMBER(SEARCH("b",'Model output'!E33))),MID(SUBSTITUTE('Model output'!E33," ",""),SEARCH("N",'Model output'!E33)+1,2),MID(SUBSTITUTE('Model output'!E33," ",""),SEARCH("N",'Model output'!E33)+1,1)),SUBSTITUTE('Model output'!E33," ",""))),"")))</f>
        <v>X</v>
      </c>
      <c r="E34" s="1" t="str">
        <f>IF(OR(ISNUMBER(SEARCH("Not applicable",'Model output'!F33)), ISNUMBER(SEARCH("N/A",'Model output'!F33))),"0",IF(OR(ISNUMBER(SEARCH("0",'Model output'!F33)), ISNUMBER(SEARCH("1",'Model output'!F33)), ISNUMBER(SEARCH("X",'Model output'!F33))), IF(ISNUMBER(SEARCH("pM",'Model output'!F33)),MID(SUBSTITUTE('Model output'!F33," ",""),SEARCH("pM",'Model output'!F33)+2,1),IF(ISNUMBER(SEARCH("M",'Model output'!F33)),MID(SUBSTITUTE('Model output'!F33," ",""),SEARCH("M",'Model output'!F33)+1,1),SUBSTITUTE('Model output'!F33," ",""))),""))</f>
        <v>0</v>
      </c>
      <c r="F34" t="str">
        <f t="shared" si="0"/>
        <v>negative</v>
      </c>
      <c r="G34" t="str">
        <f>IF(OR('Model output'!G33="",AND(ISNUMBER('Model output'!J33),'Model output'!J33&lt;1)),"",IF(OR(ISNUMBER(SEARCH("lateral",'Model output'!G33)),ISNUMBER(SEARCH("cervical",'Model output'!G33)),ISNUMBER(SEARCH("jugular",'Model output'!G33)),ISNUMBER(SEARCH("left neck",'Model output'!G33)),ISNUMBER(SEARCH("left anterior neck",'Model output'!G33)),ISNUMBER(SEARCH("left posterior neck",'Model output'!G33)),ISNUMBER(SEARCH("right neck",'Model output'!G33)),ISNUMBER(SEARCH("right anterior neck",'Model output'!G33)),ISNUMBER(SEARCH("right posterior neck",'Model output'!G33)),AND(ISNUMBER(SEARCH("level",'Model output'!G33)),OR(,ISNUMBER(SEARCH("II",'Model output'!G33)),ISNUMBER(SEARCH("two",'Model output'!G33)),ISNUMBER(SEARCH("2",'Model output'!G33)),ISNUMBER(SEARCH("III",'Model output'!G33)),ISNUMBER(SEARCH("three",'Model output'!G33)),ISNUMBER(SEARCH("3",'Model output'!G33)),ISNUMBER(SEARCH("IV",'Model output'!G33)),ISNUMBER(SEARCH("four",'Model output'!G33)),ISNUMBER(SEARCH("4",'Model output'!G33)),AND(ISNUMBER(SEARCH("V ",'Model output'!G33)),NOT(ISNUMBER(SEARCH("VI",'Model output'!G33)))),ISNUMBER(SEARCH("five",'Model output'!G33)),ISNUMBER(SEARCH("5",'Model output'!G33))))), "lateral", "central"))</f>
        <v/>
      </c>
      <c r="H34" t="str">
        <f>IF('Model output'!H33="","negative", IF('Model output'!H33=" ", "negative", IF(ISNUMBER(SEARCH("lymph node",'Model output'!H33)),"negative","positive")))</f>
        <v>negative</v>
      </c>
      <c r="I34" t="str">
        <f>IF('Model output'!I33="","",IF(ISNUMBER('Model output'!I33),'Model output'!I33,1))</f>
        <v/>
      </c>
      <c r="J34" t="str">
        <f>IF('Model output'!J33="","",IF(AND(ISNUMBER('Model output'!J33),'Model output'!J33&lt;=I34),'Model output'!J33,IF(ISNUMBER(SEARCH("0/",'Model output'!J33)),0,1)))</f>
        <v/>
      </c>
      <c r="K34" t="str" cm="1">
        <f t="array" ref="K34">IF(COUNT(FIND({0,1,2,3,4,5,6,7,8,9},'Model output'!K33))&gt;0,'Model output'!K33,"")</f>
        <v/>
      </c>
      <c r="L34" s="8" t="str">
        <f t="shared" si="4"/>
        <v/>
      </c>
      <c r="M34" t="str" cm="1">
        <f t="array" ref="M34">IF(L34="","",IF(ISNUMBER(SEARCH("cm",L34)),MAX(VALUE(SUBSTITUTE(_xlfn.FILTERXML("&lt;t&gt;&lt;s&gt;"&amp;SUBSTITUTE(L34,",","&lt;/s&gt;&lt;s&gt;")&amp;"&lt;/s&gt;&lt;/t&gt;","//s"),"cm",""))),MAX(VALUE(SUBSTITUTE(_xlfn.FILTERXML("&lt;t&gt;&lt;s&gt;"&amp;SUBSTITUTE(L34,",","&lt;/s&gt;&lt;s&gt;")&amp;"&lt;/s&gt;&lt;/t&gt;","//s"),"mm","")))/10))</f>
        <v/>
      </c>
      <c r="N34" t="str">
        <f>IF('Model output'!L33="","",'Model output'!L33)</f>
        <v>Papillary</v>
      </c>
      <c r="O34" t="str">
        <f>IF('Model output'!M33="","",'Model output'!M33)</f>
        <v>Conventional</v>
      </c>
      <c r="P34" t="str">
        <f>IF('Model output'!N33="","",'Model output'!N33)</f>
        <v>1.5 cm</v>
      </c>
      <c r="Q34" t="str">
        <f t="shared" si="11"/>
        <v>1.5cm</v>
      </c>
      <c r="R34" cm="1">
        <f t="array" ref="R34">IF(Q34="","",IF(ISNUMBER(SEARCH("cm",Q34)),MAX(VALUE(SUBSTITUTE(_xlfn.FILTERXML("&lt;t&gt;&lt;s&gt;"&amp;SUBSTITUTE(Q34,",","&lt;/s&gt;&lt;s&gt;")&amp;"&lt;/s&gt;&lt;/t&gt;","//s"),"cm",""))),IF(ISNUMBER(SEARCH("mm",Q34)), MAX(VALUE(SUBSTITUTE(_xlfn.FILTERXML("&lt;t&gt;&lt;s&gt;"&amp;SUBSTITUTE(Q34,",","&lt;/s&gt;&lt;s&gt;")&amp;"&lt;/s&gt;&lt;/t&gt;","//s"),"mm","")))/10, MAX(VALUE(_xlfn.FILTERXML("&lt;t&gt;&lt;s&gt;"&amp;SUBSTITUTE(Q34,",","&lt;/s&gt;&lt;s&gt;")&amp;"&lt;/s&gt;&lt;/t&gt;","//s"))))))</f>
        <v>1.5</v>
      </c>
      <c r="S34" t="str">
        <f>IF(OR('Model output'!P33="",ISNUMBER(SEARCH("Not identified", 'Model output'!P33)),ISNUMBER(SEARCH("Absent",'Model output'!P33)),AND(ISNUMBER(SEARCH("No",'Model output'!P33)),NOT(ISNUMBER(SEARCH("diagnostic",'Model output'!P33)))),ISNUMBER(SEARCH("Negative",'Model output'!P33))),"negative","positive")</f>
        <v>positive</v>
      </c>
      <c r="T34">
        <f>IF('Model output'!O33="","",'Model output'!O33)</f>
        <v>2</v>
      </c>
      <c r="U34" t="str">
        <f>IF('Model output'!Q33&lt;&gt;"",'Model output'!Q33,IF('Classification result'!S34="positive",IF(ISNUMBER(SEARCH("single",'Model output'!P33)),1,IF(OR(ISNUMBER(SEARCH("&lt;4",'Model output'!P33)),ISNUMBER(SEARCH("&lt; 4",'Model output'!P33)),ISNUMBER(SEARCH("less than 4",'Model output'!P33))),"&lt;4",IF(OR(ISNUMBER(SEARCH("&gt;4",'Model output'!P33)),ISNUMBER(SEARCH("&gt; 4",'Model output'!P33)),ISNUMBER(SEARCH("4 or more",'Model output'!P33))),"&gt;4",""))),""))</f>
        <v/>
      </c>
      <c r="V34" t="str">
        <f>IF(S34="negative","",IF(OR(ISNUMBER(SEARCH("Focal",'Model output'!P33)),'Classification result'!U34&lt;4,ISNUMBER(SEARCH("Focal",'Classification result'!U34)),ISNUMBER(SEARCH("&lt;4",'Classification result'!U34)),ISNUMBER(SEARCH("&lt; 4",'Classification result'!U34))),"minimal", IF(OR(ISNUMBER(SEARCH("Extensive",'Model output'!P33)),ISNUMBER(SEARCH("Extensive",'Classification result'!U34)),ISNUMBER(SEARCH("&gt;4",'Classification result'!U34)),ISNUMBER(SEARCH("&gt; 4",'Classification result'!U34)),ISNUMBER(SEARCH("4 or more",'Classification result'!U34))),"extensive","")))</f>
        <v/>
      </c>
      <c r="W34" t="str">
        <f>IF(OR('Model output'!R33="",ISNUMBER(SEARCH("Not identified", 'Model output'!R33)),ISNUMBER(SEARCH("Absent",'Model output'!R33)),ISNUMBER(SEARCH("No",'Model output'!R33)),ISNUMBER(SEARCH("Negative",'Model output'!R33)),ISNUMBER(SEARCH("None seen",'Model output'!R33)),ISNUMBER(SEARCH("Free",'Model output'!R33)),ISNUMBER(SEARCH("Cannot be assessed",'Model output'!R33))),"negative","positive")</f>
        <v>negative</v>
      </c>
      <c r="X34" s="19" t="str">
        <f>IF('Model output'!S33="","",'Model output'!S33)</f>
        <v>Present</v>
      </c>
      <c r="Y34" t="str">
        <f>IF(OR('Model output'!S33="",ISNUMBER(SEARCH("Absent",'Model output'!S33)),ISNUMBER(SEARCH("Not identified",'Model output'!S33)),AND(ISNUMBER(SEARCH("No",'Model output'!S33)),NOT(ISNUMBER(SEARCH("carcinoma",'Model output'!S33)))),ISNUMBER(SEARCH("no extension",'Model output'!S33)),ISNUMBER(SEARCH("negative",'Model output'!S33))),"negative",IF(Z34="positive","gETE", "positive"))</f>
        <v>positive</v>
      </c>
      <c r="Z34" t="str">
        <f>IF(OR('Model output'!S33="",ISNUMBER(SEARCH("Absent",'Model output'!S33)),ISNUMBER(SEARCH("Not identified",'Model output'!S33)),ISNUMBER(SEARCH("No",'Model output'!S33)),ISNUMBER(SEARCH("Minimal",'Model output'!S33)),ISNUMBER(SEARCH("negative",'Model output'!S33))),"negative",IF(OR(ISNUMBER(SEARCH("extensive",X34)),ISNUMBER(SEARCH("skeletal muscle",X34)),ISNUMBER(SEARCH("larynx",X34)),ISNUMBER(SEARCH("trachea",X34)),ISNUMBER(SEARCH("esophagus",X34)),ISNUMBER(SEARCH("recurrent laryngeal nerve",X34))),"positive","negative"))</f>
        <v>negative</v>
      </c>
      <c r="AA34" t="str">
        <f>IF('Model output'!T33="","",IF('Model output'!T33="Not mentioned", "No", "Yes"))</f>
        <v>Yes</v>
      </c>
      <c r="AB34" t="str">
        <f>IF(AA34&lt;&gt;"Yes","",IF(OR('Model output'!U33="",ISNUMBER(SEARCH("Not identified",'Model output'!U33))),"",'Model output'!U33))</f>
        <v>BRAF V600E</v>
      </c>
      <c r="AC34" s="9" t="str">
        <f>IF(OR('Model output'!V33="", AND(ISERROR(SEARCH("Positive",'Model output'!V33)), ISNUMBER(SEARCH("Negative",'Model output'!V33))), ISNUMBER(SEARCH("Uninvolved",'Model output'!V33)), ISNUMBER(SEARCH("Free",'Model output'!V33)), ISNUMBER(SEARCH("1 mm",'Model output'!V33)), ISNUMBER(SEARCH("1.0 mm",'Model output'!V33)), ISNUMBER(SEARCH("0.01 cm",'Model output'!V33)), ISNUMBER(SEARCH("0.1 CM",'Model output'!V33)), ISNUMBER(SEARCH("less than 0.2 mm",'Model output'!V33)), ISNUMBER(SEARCH("less than 0.5 mm",'Model output'!V33)), ISNUMBER(SEARCH("very close",'Model output'!V33)), ISNUMBER(SEARCH("not involved",'Model output'!V33)), ISNUMBER(SEARCH("no involvement",'Model output'!V33)), ISNUMBER(SEARCH("abut",'Model output'!V33)), AND(ISNUMBER(SEARCH("No",'Model output'!V33)),NOT(ISNUMBER(SEARCH("noted",'Model output'!V33))),NOT(ISNUMBER(SEARCH("carcinoma",'Model output'!V33))))), "negative", "positive")</f>
        <v>positive</v>
      </c>
      <c r="AE34" s="39" t="str" cm="1">
        <f t="array" ref="AE34">IF(OR(AC34="positive",Z34="positive",AND(OR(ISNUMBER(SEARCH("Follicular carcinoma",N34)),ISNUMBER(SEARCH("Follicular thyroid carcinoma",N34))),V34="extensive"),AND(AND(ISNUMBER(J34),J34&gt;0),AND(ISNUMBER(M34),M34&gt;3)),OR(H34="positive",AH34=1)),"high",IF(OR(ISNUMBER(SEARCH("lateral",G34,1)),ISNUMBER(SEARCH("positive",Y34,1)),ISNUMBER(SEARCH("tall",O34,1)),ISNUMBER(SEARCH("hobnail",O34,1)),ISNUMBER(SEARCH("cribriform",O34,1)),ISNUMBER(SEARCH("diffuse",O34,1)),ISNUMBER(SEARCH("columnar",O34,1)),ISNUMBER(SEARCH("solid",O34,1)),ISNUMBER(SEARCH("tall",N34,1)),ISNUMBER(SEARCH("hobnail",N34,1)),ISNUMBER(SEARCH("cribriform",N34,1)),ISNUMBER(SEARCH("diffuse",N34,1)),ISNUMBER(SEARCH("columnar",N34,1)),ISNUMBER(SEARCH("solid",N34,1)),AND(ISNUMBER(SEARCH("papillary",N34,1)),S34="positive"),AND(ISNUMBER(J34),J34&gt;=5,M34=""),AND(AND(ISNUMBER(J34),J34&gt;=5),AND(ISNUMBER(M34),M34&gt;=1)),AND(ISNUMBER(SERACH("papillary",N34)),OR(Y34="positive",Z34="positive"), ISNUMBER(SEARCH("BRAF",AB34)))),"intermediate","low"))</f>
        <v>high</v>
      </c>
      <c r="AF34" s="40" t="str">
        <f t="shared" si="1"/>
        <v>1b</v>
      </c>
      <c r="AG34" s="40" t="str">
        <f t="shared" si="2"/>
        <v>0</v>
      </c>
      <c r="AH34" s="40" t="str">
        <f t="shared" si="5"/>
        <v>0</v>
      </c>
      <c r="AI34" s="45" t="str">
        <f t="shared" si="6"/>
        <v>I</v>
      </c>
      <c r="AJ34" s="39" t="s">
        <v>697</v>
      </c>
      <c r="AK34" s="46" t="s">
        <v>887</v>
      </c>
      <c r="AL34" s="46" t="s">
        <v>892</v>
      </c>
      <c r="AM34" s="46" t="s">
        <v>892</v>
      </c>
      <c r="AN34" s="40" t="s">
        <v>73</v>
      </c>
      <c r="AO34" s="30">
        <f t="shared" si="7"/>
        <v>1</v>
      </c>
      <c r="AP34" s="14">
        <f t="shared" si="8"/>
        <v>0</v>
      </c>
      <c r="AQ34" s="14">
        <f t="shared" si="9"/>
        <v>1</v>
      </c>
      <c r="AR34" s="14">
        <f t="shared" si="10"/>
        <v>1</v>
      </c>
      <c r="AS34" s="15">
        <f t="shared" si="3"/>
        <v>1</v>
      </c>
      <c r="AT34" s="1"/>
    </row>
    <row r="35" spans="1:46">
      <c r="A35" t="str">
        <f>'Model output'!A34</f>
        <v>TCGA-BJ-A45I</v>
      </c>
      <c r="B35" s="52">
        <v>51</v>
      </c>
      <c r="C35" s="1" t="str">
        <f>IF(OR(ISNUMBER(SEARCH("0",'Model output'!D34)), ISNUMBER(SEARCH("1",'Model output'!D34)), ISNUMBER(SEARCH("1a",'Model output'!D34)), ISNUMBER(SEARCH("1b",'Model output'!D34)), ISNUMBER(SEARCH("2",'Model output'!D34)), ISNUMBER(SEARCH("3",'Model output'!D34)), ISNUMBER(SEARCH("4a",'Model output'!D34)), ISNUMBER(SEARCH("4b",'Model output'!D34))), IF(ISNUMBER(SEARCH("pT",'Model output'!D34)),IF(OR(ISNUMBER(SEARCH("a",'Model output'!D34)),ISNUMBER(SEARCH("b",'Model output'!D34))),MID(SUBSTITUTE('Model output'!D34," ",""),SEARCH("pT",'Model output'!D34)+2,2),MID(SUBSTITUTE('Model output'!D34," ",""),SEARCH("pT",'Model output'!D34)+2,1)),IF(ISNUMBER(SEARCH("T",'Model output'!D34)),IF(OR(ISNUMBER(SEARCH("a",'Model output'!D34)),ISNUMBER(SEARCH("b",'Model output'!D34))),MID(SUBSTITUTE('Model output'!D34," ",""),SEARCH("T",'Model output'!D34)+1,2),MID(SUBSTITUTE('Model output'!D34," ",""),SEARCH("T",'Model output'!D34)+1,1)),SUBSTITUTE('Model output'!D34," ",""))),"")</f>
        <v>3</v>
      </c>
      <c r="D35" s="1" t="str">
        <f>IF(ISNUMBER(SEARCH("lymph node",'Model output'!E34)),"1", IF(AND('Model output'!E34&lt;&gt;"",ISNUMBER('Model output'!E34),'Model output'!E34&gt;0),"1",IF(OR(ISNUMBER(SEARCH("0",'Model output'!E34)), ISNUMBER(SEARCH("1",'Model output'!E34)), ISNUMBER(SEARCH("1a",'Model output'!E34)), ISNUMBER(SEARCH("1b",'Model output'!E34)), ISNUMBER(SEARCH("X",'Model output'!E34))), IF(ISNUMBER(SEARCH("pN",'Model output'!E34)),IF(OR(ISNUMBER(SEARCH("a",'Model output'!E34)),ISNUMBER(SEARCH("b",'Model output'!E34))),MID(SUBSTITUTE('Model output'!E34," ",""),SEARCH("pN",'Model output'!E34)+2,2),MID(SUBSTITUTE('Model output'!E34," ",""),SEARCH("pN",'Model output'!E34)+2,1)),IF(ISNUMBER(SEARCH("N",'Model output'!E34)),IF(OR(ISNUMBER(SEARCH("a",'Model output'!E34)),ISNUMBER(SEARCH("b",'Model output'!E34))),MID(SUBSTITUTE('Model output'!E34," ",""),SEARCH("N",'Model output'!E34)+1,2),MID(SUBSTITUTE('Model output'!E34," ",""),SEARCH("N",'Model output'!E34)+1,1)),SUBSTITUTE('Model output'!E34," ",""))),"")))</f>
        <v>0</v>
      </c>
      <c r="E35" s="1" t="str">
        <f>IF(OR(ISNUMBER(SEARCH("Not applicable",'Model output'!F34)), ISNUMBER(SEARCH("N/A",'Model output'!F34))),"0",IF(OR(ISNUMBER(SEARCH("0",'Model output'!F34)), ISNUMBER(SEARCH("1",'Model output'!F34)), ISNUMBER(SEARCH("X",'Model output'!F34))), IF(ISNUMBER(SEARCH("pM",'Model output'!F34)),MID(SUBSTITUTE('Model output'!F34," ",""),SEARCH("pM",'Model output'!F34)+2,1),IF(ISNUMBER(SEARCH("M",'Model output'!F34)),MID(SUBSTITUTE('Model output'!F34," ",""),SEARCH("M",'Model output'!F34)+1,1),SUBSTITUTE('Model output'!F34," ",""))),""))</f>
        <v>0</v>
      </c>
      <c r="F35" t="str">
        <f t="shared" si="0"/>
        <v>negative</v>
      </c>
      <c r="G35" t="str">
        <f>IF(OR('Model output'!G34="",AND(ISNUMBER('Model output'!J34),'Model output'!J34&lt;1)),"",IF(OR(ISNUMBER(SEARCH("lateral",'Model output'!G34)),ISNUMBER(SEARCH("cervical",'Model output'!G34)),ISNUMBER(SEARCH("jugular",'Model output'!G34)),ISNUMBER(SEARCH("left neck",'Model output'!G34)),ISNUMBER(SEARCH("left anterior neck",'Model output'!G34)),ISNUMBER(SEARCH("left posterior neck",'Model output'!G34)),ISNUMBER(SEARCH("right neck",'Model output'!G34)),ISNUMBER(SEARCH("right anterior neck",'Model output'!G34)),ISNUMBER(SEARCH("right posterior neck",'Model output'!G34)),AND(ISNUMBER(SEARCH("level",'Model output'!G34)),OR(,ISNUMBER(SEARCH("II",'Model output'!G34)),ISNUMBER(SEARCH("two",'Model output'!G34)),ISNUMBER(SEARCH("2",'Model output'!G34)),ISNUMBER(SEARCH("III",'Model output'!G34)),ISNUMBER(SEARCH("three",'Model output'!G34)),ISNUMBER(SEARCH("3",'Model output'!G34)),ISNUMBER(SEARCH("IV",'Model output'!G34)),ISNUMBER(SEARCH("four",'Model output'!G34)),ISNUMBER(SEARCH("4",'Model output'!G34)),AND(ISNUMBER(SEARCH("V ",'Model output'!G34)),NOT(ISNUMBER(SEARCH("VI",'Model output'!G34)))),ISNUMBER(SEARCH("five",'Model output'!G34)),ISNUMBER(SEARCH("5",'Model output'!G34))))), "lateral", "central"))</f>
        <v/>
      </c>
      <c r="H35" t="str">
        <f>IF('Model output'!H34="","negative", IF('Model output'!H34=" ", "negative", IF(ISNUMBER(SEARCH("lymph node",'Model output'!H34)),"negative","positive")))</f>
        <v>negative</v>
      </c>
      <c r="I35">
        <f>IF('Model output'!I34="","",IF(ISNUMBER('Model output'!I34),'Model output'!I34,1))</f>
        <v>6</v>
      </c>
      <c r="J35">
        <f>IF('Model output'!J34="","",IF(AND(ISNUMBER('Model output'!J34),'Model output'!J34&lt;=I35),'Model output'!J34,IF(ISNUMBER(SEARCH("0/",'Model output'!J34)),0,1)))</f>
        <v>0</v>
      </c>
      <c r="K35" t="str" cm="1">
        <f t="array" ref="K35">IF(COUNT(FIND({0,1,2,3,4,5,6,7,8,9},'Model output'!K34))&gt;0,'Model output'!K34,"")</f>
        <v/>
      </c>
      <c r="L35" s="8" t="str">
        <f t="shared" si="4"/>
        <v/>
      </c>
      <c r="M35" t="str" cm="1">
        <f t="array" ref="M35">IF(L35="","",IF(ISNUMBER(SEARCH("cm",L35)),MAX(VALUE(SUBSTITUTE(_xlfn.FILTERXML("&lt;t&gt;&lt;s&gt;"&amp;SUBSTITUTE(L35,",","&lt;/s&gt;&lt;s&gt;")&amp;"&lt;/s&gt;&lt;/t&gt;","//s"),"cm",""))),MAX(VALUE(SUBSTITUTE(_xlfn.FILTERXML("&lt;t&gt;&lt;s&gt;"&amp;SUBSTITUTE(L35,",","&lt;/s&gt;&lt;s&gt;")&amp;"&lt;/s&gt;&lt;/t&gt;","//s"),"mm","")))/10))</f>
        <v/>
      </c>
      <c r="N35" t="str">
        <f>IF('Model output'!L34="","",'Model output'!L34)</f>
        <v>papillary</v>
      </c>
      <c r="O35" t="str">
        <f>IF('Model output'!M34="","",'Model output'!M34)</f>
        <v>tall cell</v>
      </c>
      <c r="P35" t="str">
        <f>IF('Model output'!N34="","",'Model output'!N34)</f>
        <v>2.1 cm</v>
      </c>
      <c r="Q35" t="str">
        <f t="shared" si="11"/>
        <v>2.1cm</v>
      </c>
      <c r="R35" cm="1">
        <f t="array" ref="R35">IF(Q35="","",IF(ISNUMBER(SEARCH("cm",Q35)),MAX(VALUE(SUBSTITUTE(_xlfn.FILTERXML("&lt;t&gt;&lt;s&gt;"&amp;SUBSTITUTE(Q35,",","&lt;/s&gt;&lt;s&gt;")&amp;"&lt;/s&gt;&lt;/t&gt;","//s"),"cm",""))),IF(ISNUMBER(SEARCH("mm",Q35)), MAX(VALUE(SUBSTITUTE(_xlfn.FILTERXML("&lt;t&gt;&lt;s&gt;"&amp;SUBSTITUTE(Q35,",","&lt;/s&gt;&lt;s&gt;")&amp;"&lt;/s&gt;&lt;/t&gt;","//s"),"mm","")))/10, MAX(VALUE(_xlfn.FILTERXML("&lt;t&gt;&lt;s&gt;"&amp;SUBSTITUTE(Q35,",","&lt;/s&gt;&lt;s&gt;")&amp;"&lt;/s&gt;&lt;/t&gt;","//s"))))))</f>
        <v>2.1</v>
      </c>
      <c r="S35" t="str">
        <f>IF(OR('Model output'!P34="",ISNUMBER(SEARCH("Not identified", 'Model output'!P34)),ISNUMBER(SEARCH("Absent",'Model output'!P34)),AND(ISNUMBER(SEARCH("No",'Model output'!P34)),NOT(ISNUMBER(SEARCH("diagnostic",'Model output'!P34)))),ISNUMBER(SEARCH("Negative",'Model output'!P34))),"negative","positive")</f>
        <v>negative</v>
      </c>
      <c r="T35" t="str">
        <f>IF('Model output'!O34="","",'Model output'!O34)</f>
        <v>Multifocal</v>
      </c>
      <c r="U35" t="str">
        <f>IF('Model output'!Q34&lt;&gt;"",'Model output'!Q34,IF('Classification result'!S35="positive",IF(ISNUMBER(SEARCH("single",'Model output'!P34)),1,IF(OR(ISNUMBER(SEARCH("&lt;4",'Model output'!P34)),ISNUMBER(SEARCH("&lt; 4",'Model output'!P34)),ISNUMBER(SEARCH("less than 4",'Model output'!P34))),"&lt;4",IF(OR(ISNUMBER(SEARCH("&gt;4",'Model output'!P34)),ISNUMBER(SEARCH("&gt; 4",'Model output'!P34)),ISNUMBER(SEARCH("4 or more",'Model output'!P34))),"&gt;4",""))),""))</f>
        <v/>
      </c>
      <c r="V35" t="str">
        <f>IF(S35="negative","",IF(OR(ISNUMBER(SEARCH("Focal",'Model output'!P34)),'Classification result'!U35&lt;4,ISNUMBER(SEARCH("Focal",'Classification result'!U35)),ISNUMBER(SEARCH("&lt;4",'Classification result'!U35)),ISNUMBER(SEARCH("&lt; 4",'Classification result'!U35))),"minimal", IF(OR(ISNUMBER(SEARCH("Extensive",'Model output'!P34)),ISNUMBER(SEARCH("Extensive",'Classification result'!U35)),ISNUMBER(SEARCH("&gt;4",'Classification result'!U35)),ISNUMBER(SEARCH("&gt; 4",'Classification result'!U35)),ISNUMBER(SEARCH("4 or more",'Classification result'!U35))),"extensive","")))</f>
        <v/>
      </c>
      <c r="W35" t="str">
        <f>IF(OR('Model output'!R34="",ISNUMBER(SEARCH("Not identified", 'Model output'!R34)),ISNUMBER(SEARCH("Absent",'Model output'!R34)),ISNUMBER(SEARCH("No",'Model output'!R34)),ISNUMBER(SEARCH("Negative",'Model output'!R34)),ISNUMBER(SEARCH("None seen",'Model output'!R34)),ISNUMBER(SEARCH("Free",'Model output'!R34)),ISNUMBER(SEARCH("Cannot be assessed",'Model output'!R34))),"negative","positive")</f>
        <v>negative</v>
      </c>
      <c r="X35" s="19" t="str">
        <f>IF('Model output'!S34="","",'Model output'!S34)</f>
        <v>Present</v>
      </c>
      <c r="Y35" t="str">
        <f>IF(OR('Model output'!S34="",ISNUMBER(SEARCH("Absent",'Model output'!S34)),ISNUMBER(SEARCH("Not identified",'Model output'!S34)),AND(ISNUMBER(SEARCH("No",'Model output'!S34)),NOT(ISNUMBER(SEARCH("carcinoma",'Model output'!S34)))),ISNUMBER(SEARCH("no extension",'Model output'!S34)),ISNUMBER(SEARCH("negative",'Model output'!S34))),"negative",IF(Z35="positive","gETE", "positive"))</f>
        <v>positive</v>
      </c>
      <c r="Z35" t="str">
        <f>IF(OR('Model output'!S34="",ISNUMBER(SEARCH("Absent",'Model output'!S34)),ISNUMBER(SEARCH("Not identified",'Model output'!S34)),ISNUMBER(SEARCH("No",'Model output'!S34)),ISNUMBER(SEARCH("Minimal",'Model output'!S34)),ISNUMBER(SEARCH("negative",'Model output'!S34))),"negative",IF(OR(ISNUMBER(SEARCH("extensive",X35)),ISNUMBER(SEARCH("skeletal muscle",X35)),ISNUMBER(SEARCH("larynx",X35)),ISNUMBER(SEARCH("trachea",X35)),ISNUMBER(SEARCH("esophagus",X35)),ISNUMBER(SEARCH("recurrent laryngeal nerve",X35))),"positive","negative"))</f>
        <v>negative</v>
      </c>
      <c r="AA35" t="str">
        <f>IF('Model output'!T34="","",IF('Model output'!T34="Not mentioned", "No", "Yes"))</f>
        <v>Yes</v>
      </c>
      <c r="AB35" t="str">
        <f>IF(AA35&lt;&gt;"Yes","",IF(OR('Model output'!U34="",ISNUMBER(SEARCH("Not identified",'Model output'!U34))),"",'Model output'!U34))</f>
        <v>BRAF V600E</v>
      </c>
      <c r="AC35" s="9" t="str">
        <f>IF(OR('Model output'!V34="", AND(ISERROR(SEARCH("Positive",'Model output'!V34)), ISNUMBER(SEARCH("Negative",'Model output'!V34))), ISNUMBER(SEARCH("Uninvolved",'Model output'!V34)), ISNUMBER(SEARCH("Free",'Model output'!V34)), ISNUMBER(SEARCH("1 mm",'Model output'!V34)), ISNUMBER(SEARCH("1.0 mm",'Model output'!V34)), ISNUMBER(SEARCH("0.01 cm",'Model output'!V34)), ISNUMBER(SEARCH("0.1 CM",'Model output'!V34)), ISNUMBER(SEARCH("less than 0.2 mm",'Model output'!V34)), ISNUMBER(SEARCH("less than 0.5 mm",'Model output'!V34)), ISNUMBER(SEARCH("very close",'Model output'!V34)), ISNUMBER(SEARCH("not involved",'Model output'!V34)), ISNUMBER(SEARCH("no involvement",'Model output'!V34)), ISNUMBER(SEARCH("abut",'Model output'!V34)), AND(ISNUMBER(SEARCH("No",'Model output'!V34)),NOT(ISNUMBER(SEARCH("noted",'Model output'!V34))),NOT(ISNUMBER(SEARCH("carcinoma",'Model output'!V34))))), "negative", "positive")</f>
        <v>positive</v>
      </c>
      <c r="AE35" s="39" t="str" cm="1">
        <f t="array" ref="AE35">IF(OR(AC35="positive",Z35="positive",AND(OR(ISNUMBER(SEARCH("Follicular carcinoma",N35)),ISNUMBER(SEARCH("Follicular thyroid carcinoma",N35))),V35="extensive"),AND(AND(ISNUMBER(J35),J35&gt;0),AND(ISNUMBER(M35),M35&gt;3)),OR(H35="positive",AH35=1)),"high",IF(OR(ISNUMBER(SEARCH("lateral",G35,1)),ISNUMBER(SEARCH("positive",Y35,1)),ISNUMBER(SEARCH("tall",O35,1)),ISNUMBER(SEARCH("hobnail",O35,1)),ISNUMBER(SEARCH("cribriform",O35,1)),ISNUMBER(SEARCH("diffuse",O35,1)),ISNUMBER(SEARCH("columnar",O35,1)),ISNUMBER(SEARCH("solid",O35,1)),ISNUMBER(SEARCH("tall",N35,1)),ISNUMBER(SEARCH("hobnail",N35,1)),ISNUMBER(SEARCH("cribriform",N35,1)),ISNUMBER(SEARCH("diffuse",N35,1)),ISNUMBER(SEARCH("columnar",N35,1)),ISNUMBER(SEARCH("solid",N35,1)),AND(ISNUMBER(SEARCH("papillary",N35,1)),S35="positive"),AND(ISNUMBER(J35),J35&gt;=5,M35=""),AND(AND(ISNUMBER(J35),J35&gt;=5),AND(ISNUMBER(M35),M35&gt;=1)),AND(ISNUMBER(SERACH("papillary",N35)),OR(Y35="positive",Z35="positive"), ISNUMBER(SEARCH("BRAF",AB35)))),"intermediate","low"))</f>
        <v>high</v>
      </c>
      <c r="AF35" s="40" t="str">
        <f t="shared" si="1"/>
        <v>2</v>
      </c>
      <c r="AG35" s="40" t="str">
        <f t="shared" si="2"/>
        <v>0</v>
      </c>
      <c r="AH35" s="40" t="str">
        <f t="shared" si="5"/>
        <v>0</v>
      </c>
      <c r="AI35" s="45" t="str">
        <f t="shared" si="6"/>
        <v>I</v>
      </c>
      <c r="AJ35" s="39" t="s">
        <v>697</v>
      </c>
      <c r="AK35" s="46" t="s">
        <v>887</v>
      </c>
      <c r="AL35" s="46" t="s">
        <v>889</v>
      </c>
      <c r="AM35" s="46" t="s">
        <v>892</v>
      </c>
      <c r="AN35" s="40" t="s">
        <v>73</v>
      </c>
      <c r="AO35" s="30">
        <f t="shared" si="7"/>
        <v>1</v>
      </c>
      <c r="AP35" s="14">
        <f t="shared" si="8"/>
        <v>0</v>
      </c>
      <c r="AQ35" s="14">
        <f t="shared" si="9"/>
        <v>1</v>
      </c>
      <c r="AR35" s="14">
        <f t="shared" si="10"/>
        <v>1</v>
      </c>
      <c r="AS35" s="15">
        <f t="shared" si="3"/>
        <v>1</v>
      </c>
      <c r="AT35" s="1"/>
    </row>
    <row r="36" spans="1:46">
      <c r="A36" t="str">
        <f>'Model output'!A35</f>
        <v>TCGA-BJ-A45J</v>
      </c>
      <c r="B36" s="52">
        <v>39</v>
      </c>
      <c r="C36" s="1" t="str">
        <f>IF(OR(ISNUMBER(SEARCH("0",'Model output'!D35)), ISNUMBER(SEARCH("1",'Model output'!D35)), ISNUMBER(SEARCH("1a",'Model output'!D35)), ISNUMBER(SEARCH("1b",'Model output'!D35)), ISNUMBER(SEARCH("2",'Model output'!D35)), ISNUMBER(SEARCH("3",'Model output'!D35)), ISNUMBER(SEARCH("4a",'Model output'!D35)), ISNUMBER(SEARCH("4b",'Model output'!D35))), IF(ISNUMBER(SEARCH("pT",'Model output'!D35)),IF(OR(ISNUMBER(SEARCH("a",'Model output'!D35)),ISNUMBER(SEARCH("b",'Model output'!D35))),MID(SUBSTITUTE('Model output'!D35," ",""),SEARCH("pT",'Model output'!D35)+2,2),MID(SUBSTITUTE('Model output'!D35," ",""),SEARCH("pT",'Model output'!D35)+2,1)),IF(ISNUMBER(SEARCH("T",'Model output'!D35)),IF(OR(ISNUMBER(SEARCH("a",'Model output'!D35)),ISNUMBER(SEARCH("b",'Model output'!D35))),MID(SUBSTITUTE('Model output'!D35," ",""),SEARCH("T",'Model output'!D35)+1,2),MID(SUBSTITUTE('Model output'!D35," ",""),SEARCH("T",'Model output'!D35)+1,1)),SUBSTITUTE('Model output'!D35," ",""))),"")</f>
        <v>1a</v>
      </c>
      <c r="D36" s="1" t="str">
        <f>IF(ISNUMBER(SEARCH("lymph node",'Model output'!E35)),"1", IF(AND('Model output'!E35&lt;&gt;"",ISNUMBER('Model output'!E35),'Model output'!E35&gt;0),"1",IF(OR(ISNUMBER(SEARCH("0",'Model output'!E35)), ISNUMBER(SEARCH("1",'Model output'!E35)), ISNUMBER(SEARCH("1a",'Model output'!E35)), ISNUMBER(SEARCH("1b",'Model output'!E35)), ISNUMBER(SEARCH("X",'Model output'!E35))), IF(ISNUMBER(SEARCH("pN",'Model output'!E35)),IF(OR(ISNUMBER(SEARCH("a",'Model output'!E35)),ISNUMBER(SEARCH("b",'Model output'!E35))),MID(SUBSTITUTE('Model output'!E35," ",""),SEARCH("pN",'Model output'!E35)+2,2),MID(SUBSTITUTE('Model output'!E35," ",""),SEARCH("pN",'Model output'!E35)+2,1)),IF(ISNUMBER(SEARCH("N",'Model output'!E35)),IF(OR(ISNUMBER(SEARCH("a",'Model output'!E35)),ISNUMBER(SEARCH("b",'Model output'!E35))),MID(SUBSTITUTE('Model output'!E35," ",""),SEARCH("N",'Model output'!E35)+1,2),MID(SUBSTITUTE('Model output'!E35," ",""),SEARCH("N",'Model output'!E35)+1,1)),SUBSTITUTE('Model output'!E35," ",""))),"")))</f>
        <v>1a</v>
      </c>
      <c r="E36" s="1" t="str">
        <f>IF(OR(ISNUMBER(SEARCH("Not applicable",'Model output'!F35)), ISNUMBER(SEARCH("N/A",'Model output'!F35))),"0",IF(OR(ISNUMBER(SEARCH("0",'Model output'!F35)), ISNUMBER(SEARCH("1",'Model output'!F35)), ISNUMBER(SEARCH("X",'Model output'!F35))), IF(ISNUMBER(SEARCH("pM",'Model output'!F35)),MID(SUBSTITUTE('Model output'!F35," ",""),SEARCH("pM",'Model output'!F35)+2,1),IF(ISNUMBER(SEARCH("M",'Model output'!F35)),MID(SUBSTITUTE('Model output'!F35," ",""),SEARCH("M",'Model output'!F35)+1,1),SUBSTITUTE('Model output'!F35," ",""))),""))</f>
        <v>0</v>
      </c>
      <c r="F36" t="str">
        <f t="shared" si="0"/>
        <v>positive</v>
      </c>
      <c r="G36" t="str">
        <f>IF(OR('Model output'!G35="",AND(ISNUMBER('Model output'!J35),'Model output'!J35&lt;1)),"",IF(OR(ISNUMBER(SEARCH("lateral",'Model output'!G35)),ISNUMBER(SEARCH("cervical",'Model output'!G35)),ISNUMBER(SEARCH("jugular",'Model output'!G35)),ISNUMBER(SEARCH("left neck",'Model output'!G35)),ISNUMBER(SEARCH("left anterior neck",'Model output'!G35)),ISNUMBER(SEARCH("left posterior neck",'Model output'!G35)),ISNUMBER(SEARCH("right neck",'Model output'!G35)),ISNUMBER(SEARCH("right anterior neck",'Model output'!G35)),ISNUMBER(SEARCH("right posterior neck",'Model output'!G35)),AND(ISNUMBER(SEARCH("level",'Model output'!G35)),OR(,ISNUMBER(SEARCH("II",'Model output'!G35)),ISNUMBER(SEARCH("two",'Model output'!G35)),ISNUMBER(SEARCH("2",'Model output'!G35)),ISNUMBER(SEARCH("III",'Model output'!G35)),ISNUMBER(SEARCH("three",'Model output'!G35)),ISNUMBER(SEARCH("3",'Model output'!G35)),ISNUMBER(SEARCH("IV",'Model output'!G35)),ISNUMBER(SEARCH("four",'Model output'!G35)),ISNUMBER(SEARCH("4",'Model output'!G35)),AND(ISNUMBER(SEARCH("V ",'Model output'!G35)),NOT(ISNUMBER(SEARCH("VI",'Model output'!G35)))),ISNUMBER(SEARCH("five",'Model output'!G35)),ISNUMBER(SEARCH("5",'Model output'!G35))))), "lateral", "central"))</f>
        <v>central</v>
      </c>
      <c r="H36" t="str">
        <f>IF('Model output'!H35="","negative", IF('Model output'!H35=" ", "negative", IF(ISNUMBER(SEARCH("lymph node",'Model output'!H35)),"negative","positive")))</f>
        <v>negative</v>
      </c>
      <c r="I36">
        <f>IF('Model output'!I35="","",IF(ISNUMBER('Model output'!I35),'Model output'!I35,1))</f>
        <v>2</v>
      </c>
      <c r="J36">
        <f>IF('Model output'!J35="","",IF(AND(ISNUMBER('Model output'!J35),'Model output'!J35&lt;=I36),'Model output'!J35,IF(ISNUMBER(SEARCH("0/",'Model output'!J35)),0,1)))</f>
        <v>1</v>
      </c>
      <c r="K36" t="str" cm="1">
        <f t="array" ref="K36">IF(COUNT(FIND({0,1,2,3,4,5,6,7,8,9},'Model output'!K35))&gt;0,'Model output'!K35,"")</f>
        <v/>
      </c>
      <c r="L36" s="8" t="str">
        <f t="shared" si="4"/>
        <v/>
      </c>
      <c r="M36" t="str" cm="1">
        <f t="array" ref="M36">IF(L36="","",IF(ISNUMBER(SEARCH("cm",L36)),MAX(VALUE(SUBSTITUTE(_xlfn.FILTERXML("&lt;t&gt;&lt;s&gt;"&amp;SUBSTITUTE(L36,",","&lt;/s&gt;&lt;s&gt;")&amp;"&lt;/s&gt;&lt;/t&gt;","//s"),"cm",""))),MAX(VALUE(SUBSTITUTE(_xlfn.FILTERXML("&lt;t&gt;&lt;s&gt;"&amp;SUBSTITUTE(L36,",","&lt;/s&gt;&lt;s&gt;")&amp;"&lt;/s&gt;&lt;/t&gt;","//s"),"mm","")))/10))</f>
        <v/>
      </c>
      <c r="N36" t="str">
        <f>IF('Model output'!L35="","",'Model output'!L35)</f>
        <v>papillary</v>
      </c>
      <c r="O36" t="str">
        <f>IF('Model output'!M35="","",'Model output'!M35)</f>
        <v>tall cell</v>
      </c>
      <c r="P36" t="str">
        <f>IF('Model output'!N35="","",'Model output'!N35)</f>
        <v>0.3 cm</v>
      </c>
      <c r="Q36" t="str">
        <f t="shared" si="11"/>
        <v>0.3cm</v>
      </c>
      <c r="R36" cm="1">
        <f t="array" ref="R36">IF(Q36="","",IF(ISNUMBER(SEARCH("cm",Q36)),MAX(VALUE(SUBSTITUTE(_xlfn.FILTERXML("&lt;t&gt;&lt;s&gt;"&amp;SUBSTITUTE(Q36,",","&lt;/s&gt;&lt;s&gt;")&amp;"&lt;/s&gt;&lt;/t&gt;","//s"),"cm",""))),IF(ISNUMBER(SEARCH("mm",Q36)), MAX(VALUE(SUBSTITUTE(_xlfn.FILTERXML("&lt;t&gt;&lt;s&gt;"&amp;SUBSTITUTE(Q36,",","&lt;/s&gt;&lt;s&gt;")&amp;"&lt;/s&gt;&lt;/t&gt;","//s"),"mm","")))/10, MAX(VALUE(_xlfn.FILTERXML("&lt;t&gt;&lt;s&gt;"&amp;SUBSTITUTE(Q36,",","&lt;/s&gt;&lt;s&gt;")&amp;"&lt;/s&gt;&lt;/t&gt;","//s"))))))</f>
        <v>0.3</v>
      </c>
      <c r="S36" t="str">
        <f>IF(OR('Model output'!P35="",ISNUMBER(SEARCH("Not identified", 'Model output'!P35)),ISNUMBER(SEARCH("Absent",'Model output'!P35)),AND(ISNUMBER(SEARCH("No",'Model output'!P35)),NOT(ISNUMBER(SEARCH("diagnostic",'Model output'!P35)))),ISNUMBER(SEARCH("Negative",'Model output'!P35))),"negative","positive")</f>
        <v>positive</v>
      </c>
      <c r="T36">
        <f>IF('Model output'!O35="","",'Model output'!O35)</f>
        <v>1</v>
      </c>
      <c r="U36" t="str">
        <f>IF('Model output'!Q35&lt;&gt;"",'Model output'!Q35,IF('Classification result'!S36="positive",IF(ISNUMBER(SEARCH("single",'Model output'!P35)),1,IF(OR(ISNUMBER(SEARCH("&lt;4",'Model output'!P35)),ISNUMBER(SEARCH("&lt; 4",'Model output'!P35)),ISNUMBER(SEARCH("less than 4",'Model output'!P35))),"&lt;4",IF(OR(ISNUMBER(SEARCH("&gt;4",'Model output'!P35)),ISNUMBER(SEARCH("&gt; 4",'Model output'!P35)),ISNUMBER(SEARCH("4 or more",'Model output'!P35))),"&gt;4",""))),""))</f>
        <v/>
      </c>
      <c r="V36" t="str">
        <f>IF(S36="negative","",IF(OR(ISNUMBER(SEARCH("Focal",'Model output'!P35)),'Classification result'!U36&lt;4,ISNUMBER(SEARCH("Focal",'Classification result'!U36)),ISNUMBER(SEARCH("&lt;4",'Classification result'!U36)),ISNUMBER(SEARCH("&lt; 4",'Classification result'!U36))),"minimal", IF(OR(ISNUMBER(SEARCH("Extensive",'Model output'!P35)),ISNUMBER(SEARCH("Extensive",'Classification result'!U36)),ISNUMBER(SEARCH("&gt;4",'Classification result'!U36)),ISNUMBER(SEARCH("&gt; 4",'Classification result'!U36)),ISNUMBER(SEARCH("4 or more",'Classification result'!U36))),"extensive","")))</f>
        <v/>
      </c>
      <c r="W36" t="str">
        <f>IF(OR('Model output'!R35="",ISNUMBER(SEARCH("Not identified", 'Model output'!R35)),ISNUMBER(SEARCH("Absent",'Model output'!R35)),ISNUMBER(SEARCH("No",'Model output'!R35)),ISNUMBER(SEARCH("Negative",'Model output'!R35)),ISNUMBER(SEARCH("None seen",'Model output'!R35)),ISNUMBER(SEARCH("Free",'Model output'!R35)),ISNUMBER(SEARCH("Cannot be assessed",'Model output'!R35))),"negative","positive")</f>
        <v>negative</v>
      </c>
      <c r="X36" s="19" t="str">
        <f>IF('Model output'!S35="","",'Model output'!S35)</f>
        <v/>
      </c>
      <c r="Y36" t="str">
        <f>IF(OR('Model output'!S35="",ISNUMBER(SEARCH("Absent",'Model output'!S35)),ISNUMBER(SEARCH("Not identified",'Model output'!S35)),AND(ISNUMBER(SEARCH("No",'Model output'!S35)),NOT(ISNUMBER(SEARCH("carcinoma",'Model output'!S35)))),ISNUMBER(SEARCH("no extension",'Model output'!S35)),ISNUMBER(SEARCH("negative",'Model output'!S35))),"negative",IF(Z36="positive","gETE", "positive"))</f>
        <v>negative</v>
      </c>
      <c r="Z36" t="str">
        <f>IF(OR('Model output'!S35="",ISNUMBER(SEARCH("Absent",'Model output'!S35)),ISNUMBER(SEARCH("Not identified",'Model output'!S35)),ISNUMBER(SEARCH("No",'Model output'!S35)),ISNUMBER(SEARCH("Minimal",'Model output'!S35)),ISNUMBER(SEARCH("negative",'Model output'!S35))),"negative",IF(OR(ISNUMBER(SEARCH("extensive",X36)),ISNUMBER(SEARCH("skeletal muscle",X36)),ISNUMBER(SEARCH("larynx",X36)),ISNUMBER(SEARCH("trachea",X36)),ISNUMBER(SEARCH("esophagus",X36)),ISNUMBER(SEARCH("recurrent laryngeal nerve",X36))),"positive","negative"))</f>
        <v>negative</v>
      </c>
      <c r="AA36" t="str">
        <f>IF('Model output'!T35="","",IF('Model output'!T35="Not mentioned", "No", "Yes"))</f>
        <v>Yes</v>
      </c>
      <c r="AB36" t="str">
        <f>IF(AA36&lt;&gt;"Yes","",IF(OR('Model output'!U35="",ISNUMBER(SEARCH("Not identified",'Model output'!U35))),"",'Model output'!U35))</f>
        <v>BRAF V600E</v>
      </c>
      <c r="AC36" s="9" t="str">
        <f>IF(OR('Model output'!V35="", AND(ISERROR(SEARCH("Positive",'Model output'!V35)), ISNUMBER(SEARCH("Negative",'Model output'!V35))), ISNUMBER(SEARCH("Uninvolved",'Model output'!V35)), ISNUMBER(SEARCH("Free",'Model output'!V35)), ISNUMBER(SEARCH("1 mm",'Model output'!V35)), ISNUMBER(SEARCH("1.0 mm",'Model output'!V35)), ISNUMBER(SEARCH("0.01 cm",'Model output'!V35)), ISNUMBER(SEARCH("0.1 CM",'Model output'!V35)), ISNUMBER(SEARCH("less than 0.2 mm",'Model output'!V35)), ISNUMBER(SEARCH("less than 0.5 mm",'Model output'!V35)), ISNUMBER(SEARCH("very close",'Model output'!V35)), ISNUMBER(SEARCH("not involved",'Model output'!V35)), ISNUMBER(SEARCH("no involvement",'Model output'!V35)), ISNUMBER(SEARCH("abut",'Model output'!V35)), AND(ISNUMBER(SEARCH("No",'Model output'!V35)),NOT(ISNUMBER(SEARCH("noted",'Model output'!V35))),NOT(ISNUMBER(SEARCH("carcinoma",'Model output'!V35))))), "negative", "positive")</f>
        <v>negative</v>
      </c>
      <c r="AE36" s="39" t="str" cm="1">
        <f t="array" aca="1" ref="AE36" ca="1">IF(OR(AC36="positive",Z36="positive",AND(OR(ISNUMBER(SEARCH("Follicular carcinoma",N36)),ISNUMBER(SEARCH("Follicular thyroid carcinoma",N36))),V36="extensive"),AND(AND(ISNUMBER(J36),J36&gt;0),AND(ISNUMBER(M36),M36&gt;3)),OR(H36="positive",AH36=1)),"high",IF(OR(ISNUMBER(SEARCH("lateral",G36,1)),ISNUMBER(SEARCH("positive",Y36,1)),ISNUMBER(SEARCH("tall",O36,1)),ISNUMBER(SEARCH("hobnail",O36,1)),ISNUMBER(SEARCH("cribriform",O36,1)),ISNUMBER(SEARCH("diffuse",O36,1)),ISNUMBER(SEARCH("columnar",O36,1)),ISNUMBER(SEARCH("solid",O36,1)),ISNUMBER(SEARCH("tall",N36,1)),ISNUMBER(SEARCH("hobnail",N36,1)),ISNUMBER(SEARCH("cribriform",N36,1)),ISNUMBER(SEARCH("diffuse",N36,1)),ISNUMBER(SEARCH("columnar",N36,1)),ISNUMBER(SEARCH("solid",N36,1)),AND(ISNUMBER(SEARCH("papillary",N36,1)),S36="positive"),AND(ISNUMBER(J36),J36&gt;=5,M36=""),AND(AND(ISNUMBER(J36),J36&gt;=5),AND(ISNUMBER(M36),M36&gt;=1)),AND(ISNUMBER(SERACH("papillary",N36)),OR(Y36="positive",Z36="positive"), ISNUMBER(SEARCH("BRAF",AB36)))),"intermediate","low"))</f>
        <v>intermediate</v>
      </c>
      <c r="AF36" s="40" t="str">
        <f t="shared" si="1"/>
        <v>1a</v>
      </c>
      <c r="AG36" s="40" t="str">
        <f t="shared" si="2"/>
        <v>1a</v>
      </c>
      <c r="AH36" s="40" t="str">
        <f t="shared" si="5"/>
        <v>0</v>
      </c>
      <c r="AI36" s="45" t="str">
        <f t="shared" si="6"/>
        <v>I</v>
      </c>
      <c r="AJ36" s="39" t="s">
        <v>699</v>
      </c>
      <c r="AK36" s="46" t="s">
        <v>893</v>
      </c>
      <c r="AL36" s="46" t="s">
        <v>893</v>
      </c>
      <c r="AM36" s="46" t="s">
        <v>892</v>
      </c>
      <c r="AN36" s="40" t="s">
        <v>73</v>
      </c>
      <c r="AO36" s="30">
        <f t="shared" ca="1" si="7"/>
        <v>1</v>
      </c>
      <c r="AP36" s="14">
        <f t="shared" si="8"/>
        <v>1</v>
      </c>
      <c r="AQ36" s="14">
        <f t="shared" si="9"/>
        <v>1</v>
      </c>
      <c r="AR36" s="14">
        <f t="shared" si="10"/>
        <v>1</v>
      </c>
      <c r="AS36" s="15">
        <f t="shared" si="3"/>
        <v>1</v>
      </c>
      <c r="AT36" s="1"/>
    </row>
    <row r="37" spans="1:46">
      <c r="A37" t="str">
        <f>'Model output'!A36</f>
        <v>TCGA-BJ-A45K</v>
      </c>
      <c r="B37" s="52">
        <v>33</v>
      </c>
      <c r="C37" s="1" t="str">
        <f>IF(OR(ISNUMBER(SEARCH("0",'Model output'!D36)), ISNUMBER(SEARCH("1",'Model output'!D36)), ISNUMBER(SEARCH("1a",'Model output'!D36)), ISNUMBER(SEARCH("1b",'Model output'!D36)), ISNUMBER(SEARCH("2",'Model output'!D36)), ISNUMBER(SEARCH("3",'Model output'!D36)), ISNUMBER(SEARCH("4a",'Model output'!D36)), ISNUMBER(SEARCH("4b",'Model output'!D36))), IF(ISNUMBER(SEARCH("pT",'Model output'!D36)),IF(OR(ISNUMBER(SEARCH("a",'Model output'!D36)),ISNUMBER(SEARCH("b",'Model output'!D36))),MID(SUBSTITUTE('Model output'!D36," ",""),SEARCH("pT",'Model output'!D36)+2,2),MID(SUBSTITUTE('Model output'!D36," ",""),SEARCH("pT",'Model output'!D36)+2,1)),IF(ISNUMBER(SEARCH("T",'Model output'!D36)),IF(OR(ISNUMBER(SEARCH("a",'Model output'!D36)),ISNUMBER(SEARCH("b",'Model output'!D36))),MID(SUBSTITUTE('Model output'!D36," ",""),SEARCH("T",'Model output'!D36)+1,2),MID(SUBSTITUTE('Model output'!D36," ",""),SEARCH("T",'Model output'!D36)+1,1)),SUBSTITUTE('Model output'!D36," ",""))),"")</f>
        <v>2</v>
      </c>
      <c r="D37" s="1" t="str">
        <f>IF(ISNUMBER(SEARCH("lymph node",'Model output'!E36)),"1", IF(AND('Model output'!E36&lt;&gt;"",ISNUMBER('Model output'!E36),'Model output'!E36&gt;0),"1",IF(OR(ISNUMBER(SEARCH("0",'Model output'!E36)), ISNUMBER(SEARCH("1",'Model output'!E36)), ISNUMBER(SEARCH("1a",'Model output'!E36)), ISNUMBER(SEARCH("1b",'Model output'!E36)), ISNUMBER(SEARCH("X",'Model output'!E36))), IF(ISNUMBER(SEARCH("pN",'Model output'!E36)),IF(OR(ISNUMBER(SEARCH("a",'Model output'!E36)),ISNUMBER(SEARCH("b",'Model output'!E36))),MID(SUBSTITUTE('Model output'!E36," ",""),SEARCH("pN",'Model output'!E36)+2,2),MID(SUBSTITUTE('Model output'!E36," ",""),SEARCH("pN",'Model output'!E36)+2,1)),IF(ISNUMBER(SEARCH("N",'Model output'!E36)),IF(OR(ISNUMBER(SEARCH("a",'Model output'!E36)),ISNUMBER(SEARCH("b",'Model output'!E36))),MID(SUBSTITUTE('Model output'!E36," ",""),SEARCH("N",'Model output'!E36)+1,2),MID(SUBSTITUTE('Model output'!E36," ",""),SEARCH("N",'Model output'!E36)+1,1)),SUBSTITUTE('Model output'!E36," ",""))),"")))</f>
        <v>0</v>
      </c>
      <c r="E37" s="1" t="str">
        <f>IF(OR(ISNUMBER(SEARCH("Not applicable",'Model output'!F36)), ISNUMBER(SEARCH("N/A",'Model output'!F36))),"0",IF(OR(ISNUMBER(SEARCH("0",'Model output'!F36)), ISNUMBER(SEARCH("1",'Model output'!F36)), ISNUMBER(SEARCH("X",'Model output'!F36))), IF(ISNUMBER(SEARCH("pM",'Model output'!F36)),MID(SUBSTITUTE('Model output'!F36," ",""),SEARCH("pM",'Model output'!F36)+2,1),IF(ISNUMBER(SEARCH("M",'Model output'!F36)),MID(SUBSTITUTE('Model output'!F36," ",""),SEARCH("M",'Model output'!F36)+1,1),SUBSTITUTE('Model output'!F36," ",""))),""))</f>
        <v>0</v>
      </c>
      <c r="F37" t="str">
        <f t="shared" si="0"/>
        <v>negative</v>
      </c>
      <c r="G37" t="str">
        <f>IF(OR('Model output'!G36="",AND(ISNUMBER('Model output'!J36),'Model output'!J36&lt;1)),"",IF(OR(ISNUMBER(SEARCH("lateral",'Model output'!G36)),ISNUMBER(SEARCH("cervical",'Model output'!G36)),ISNUMBER(SEARCH("jugular",'Model output'!G36)),ISNUMBER(SEARCH("left neck",'Model output'!G36)),ISNUMBER(SEARCH("left anterior neck",'Model output'!G36)),ISNUMBER(SEARCH("left posterior neck",'Model output'!G36)),ISNUMBER(SEARCH("right neck",'Model output'!G36)),ISNUMBER(SEARCH("right anterior neck",'Model output'!G36)),ISNUMBER(SEARCH("right posterior neck",'Model output'!G36)),AND(ISNUMBER(SEARCH("level",'Model output'!G36)),OR(,ISNUMBER(SEARCH("II",'Model output'!G36)),ISNUMBER(SEARCH("two",'Model output'!G36)),ISNUMBER(SEARCH("2",'Model output'!G36)),ISNUMBER(SEARCH("III",'Model output'!G36)),ISNUMBER(SEARCH("three",'Model output'!G36)),ISNUMBER(SEARCH("3",'Model output'!G36)),ISNUMBER(SEARCH("IV",'Model output'!G36)),ISNUMBER(SEARCH("four",'Model output'!G36)),ISNUMBER(SEARCH("4",'Model output'!G36)),AND(ISNUMBER(SEARCH("V ",'Model output'!G36)),NOT(ISNUMBER(SEARCH("VI",'Model output'!G36)))),ISNUMBER(SEARCH("five",'Model output'!G36)),ISNUMBER(SEARCH("5",'Model output'!G36))))), "lateral", "central"))</f>
        <v/>
      </c>
      <c r="H37" t="str">
        <f>IF('Model output'!H36="","negative", IF('Model output'!H36=" ", "negative", IF(ISNUMBER(SEARCH("lymph node",'Model output'!H36)),"negative","positive")))</f>
        <v>negative</v>
      </c>
      <c r="I37">
        <f>IF('Model output'!I36="","",IF(ISNUMBER('Model output'!I36),'Model output'!I36,1))</f>
        <v>8</v>
      </c>
      <c r="J37">
        <f>IF('Model output'!J36="","",IF(AND(ISNUMBER('Model output'!J36),'Model output'!J36&lt;=I37),'Model output'!J36,IF(ISNUMBER(SEARCH("0/",'Model output'!J36)),0,1)))</f>
        <v>0</v>
      </c>
      <c r="K37" t="str" cm="1">
        <f t="array" ref="K37">IF(COUNT(FIND({0,1,2,3,4,5,6,7,8,9},'Model output'!K36))&gt;0,'Model output'!K36,"")</f>
        <v/>
      </c>
      <c r="L37" s="8" t="str">
        <f t="shared" si="4"/>
        <v/>
      </c>
      <c r="M37" t="str" cm="1">
        <f t="array" ref="M37">IF(L37="","",IF(ISNUMBER(SEARCH("cm",L37)),MAX(VALUE(SUBSTITUTE(_xlfn.FILTERXML("&lt;t&gt;&lt;s&gt;"&amp;SUBSTITUTE(L37,",","&lt;/s&gt;&lt;s&gt;")&amp;"&lt;/s&gt;&lt;/t&gt;","//s"),"cm",""))),MAX(VALUE(SUBSTITUTE(_xlfn.FILTERXML("&lt;t&gt;&lt;s&gt;"&amp;SUBSTITUTE(L37,",","&lt;/s&gt;&lt;s&gt;")&amp;"&lt;/s&gt;&lt;/t&gt;","//s"),"mm","")))/10))</f>
        <v/>
      </c>
      <c r="N37" t="str">
        <f>IF('Model output'!L36="","",'Model output'!L36)</f>
        <v>papillary</v>
      </c>
      <c r="O37" t="str">
        <f>IF('Model output'!M36="","",'Model output'!M36)</f>
        <v>follicular variant</v>
      </c>
      <c r="P37" t="str">
        <f>IF('Model output'!N36="","",'Model output'!N36)</f>
        <v>2.3 cm</v>
      </c>
      <c r="Q37" t="str">
        <f t="shared" si="11"/>
        <v>2.3cm</v>
      </c>
      <c r="R37" cm="1">
        <f t="array" ref="R37">IF(Q37="","",IF(ISNUMBER(SEARCH("cm",Q37)),MAX(VALUE(SUBSTITUTE(_xlfn.FILTERXML("&lt;t&gt;&lt;s&gt;"&amp;SUBSTITUTE(Q37,",","&lt;/s&gt;&lt;s&gt;")&amp;"&lt;/s&gt;&lt;/t&gt;","//s"),"cm",""))),IF(ISNUMBER(SEARCH("mm",Q37)), MAX(VALUE(SUBSTITUTE(_xlfn.FILTERXML("&lt;t&gt;&lt;s&gt;"&amp;SUBSTITUTE(Q37,",","&lt;/s&gt;&lt;s&gt;")&amp;"&lt;/s&gt;&lt;/t&gt;","//s"),"mm","")))/10, MAX(VALUE(_xlfn.FILTERXML("&lt;t&gt;&lt;s&gt;"&amp;SUBSTITUTE(Q37,",","&lt;/s&gt;&lt;s&gt;")&amp;"&lt;/s&gt;&lt;/t&gt;","//s"))))))</f>
        <v>2.2999999999999998</v>
      </c>
      <c r="S37" t="str">
        <f>IF(OR('Model output'!P36="",ISNUMBER(SEARCH("Not identified", 'Model output'!P36)),ISNUMBER(SEARCH("Absent",'Model output'!P36)),AND(ISNUMBER(SEARCH("No",'Model output'!P36)),NOT(ISNUMBER(SEARCH("diagnostic",'Model output'!P36)))),ISNUMBER(SEARCH("Negative",'Model output'!P36))),"negative","positive")</f>
        <v>negative</v>
      </c>
      <c r="T37" t="str">
        <f>IF('Model output'!O36="","",'Model output'!O36)</f>
        <v>Two foci</v>
      </c>
      <c r="U37" t="str">
        <f>IF('Model output'!Q36&lt;&gt;"",'Model output'!Q36,IF('Classification result'!S37="positive",IF(ISNUMBER(SEARCH("single",'Model output'!P36)),1,IF(OR(ISNUMBER(SEARCH("&lt;4",'Model output'!P36)),ISNUMBER(SEARCH("&lt; 4",'Model output'!P36)),ISNUMBER(SEARCH("less than 4",'Model output'!P36))),"&lt;4",IF(OR(ISNUMBER(SEARCH("&gt;4",'Model output'!P36)),ISNUMBER(SEARCH("&gt; 4",'Model output'!P36)),ISNUMBER(SEARCH("4 or more",'Model output'!P36))),"&gt;4",""))),""))</f>
        <v/>
      </c>
      <c r="V37" t="str">
        <f>IF(S37="negative","",IF(OR(ISNUMBER(SEARCH("Focal",'Model output'!P36)),'Classification result'!U37&lt;4,ISNUMBER(SEARCH("Focal",'Classification result'!U37)),ISNUMBER(SEARCH("&lt;4",'Classification result'!U37)),ISNUMBER(SEARCH("&lt; 4",'Classification result'!U37))),"minimal", IF(OR(ISNUMBER(SEARCH("Extensive",'Model output'!P36)),ISNUMBER(SEARCH("Extensive",'Classification result'!U37)),ISNUMBER(SEARCH("&gt;4",'Classification result'!U37)),ISNUMBER(SEARCH("&gt; 4",'Classification result'!U37)),ISNUMBER(SEARCH("4 or more",'Classification result'!U37))),"extensive","")))</f>
        <v/>
      </c>
      <c r="W37" t="str">
        <f>IF(OR('Model output'!R36="",ISNUMBER(SEARCH("Not identified", 'Model output'!R36)),ISNUMBER(SEARCH("Absent",'Model output'!R36)),ISNUMBER(SEARCH("No",'Model output'!R36)),ISNUMBER(SEARCH("Negative",'Model output'!R36)),ISNUMBER(SEARCH("None seen",'Model output'!R36)),ISNUMBER(SEARCH("Free",'Model output'!R36)),ISNUMBER(SEARCH("Cannot be assessed",'Model output'!R36))),"negative","positive")</f>
        <v>negative</v>
      </c>
      <c r="X37" s="19" t="str">
        <f>IF('Model output'!S36="","",'Model output'!S36)</f>
        <v>Not identified</v>
      </c>
      <c r="Y37" t="str">
        <f>IF(OR('Model output'!S36="",ISNUMBER(SEARCH("Absent",'Model output'!S36)),ISNUMBER(SEARCH("Not identified",'Model output'!S36)),AND(ISNUMBER(SEARCH("No",'Model output'!S36)),NOT(ISNUMBER(SEARCH("carcinoma",'Model output'!S36)))),ISNUMBER(SEARCH("no extension",'Model output'!S36)),ISNUMBER(SEARCH("negative",'Model output'!S36))),"negative",IF(Z37="positive","gETE", "positive"))</f>
        <v>negative</v>
      </c>
      <c r="Z37" t="str">
        <f>IF(OR('Model output'!S36="",ISNUMBER(SEARCH("Absent",'Model output'!S36)),ISNUMBER(SEARCH("Not identified",'Model output'!S36)),ISNUMBER(SEARCH("No",'Model output'!S36)),ISNUMBER(SEARCH("Minimal",'Model output'!S36)),ISNUMBER(SEARCH("negative",'Model output'!S36))),"negative",IF(OR(ISNUMBER(SEARCH("extensive",X37)),ISNUMBER(SEARCH("skeletal muscle",X37)),ISNUMBER(SEARCH("larynx",X37)),ISNUMBER(SEARCH("trachea",X37)),ISNUMBER(SEARCH("esophagus",X37)),ISNUMBER(SEARCH("recurrent laryngeal nerve",X37))),"positive","negative"))</f>
        <v>negative</v>
      </c>
      <c r="AA37" t="str">
        <f>IF('Model output'!T36="","",IF('Model output'!T36="Not mentioned", "No", "Yes"))</f>
        <v/>
      </c>
      <c r="AB37" t="str">
        <f>IF(AA37&lt;&gt;"Yes","",IF(OR('Model output'!U36="",ISNUMBER(SEARCH("Not identified",'Model output'!U36))),"",'Model output'!U36))</f>
        <v/>
      </c>
      <c r="AC37" s="9" t="str">
        <f>IF(OR('Model output'!V36="", AND(ISERROR(SEARCH("Positive",'Model output'!V36)), ISNUMBER(SEARCH("Negative",'Model output'!V36))), ISNUMBER(SEARCH("Uninvolved",'Model output'!V36)), ISNUMBER(SEARCH("Free",'Model output'!V36)), ISNUMBER(SEARCH("1 mm",'Model output'!V36)), ISNUMBER(SEARCH("1.0 mm",'Model output'!V36)), ISNUMBER(SEARCH("0.01 cm",'Model output'!V36)), ISNUMBER(SEARCH("0.1 CM",'Model output'!V36)), ISNUMBER(SEARCH("less than 0.2 mm",'Model output'!V36)), ISNUMBER(SEARCH("less than 0.5 mm",'Model output'!V36)), ISNUMBER(SEARCH("very close",'Model output'!V36)), ISNUMBER(SEARCH("not involved",'Model output'!V36)), ISNUMBER(SEARCH("no involvement",'Model output'!V36)), ISNUMBER(SEARCH("abut",'Model output'!V36)), AND(ISNUMBER(SEARCH("No",'Model output'!V36)),NOT(ISNUMBER(SEARCH("noted",'Model output'!V36))),NOT(ISNUMBER(SEARCH("carcinoma",'Model output'!V36))))), "negative", "positive")</f>
        <v>negative</v>
      </c>
      <c r="AE37" s="39" t="str" cm="1">
        <f t="array" aca="1" ref="AE37" ca="1">IF(OR(AC37="positive",Z37="positive",AND(OR(ISNUMBER(SEARCH("Follicular carcinoma",N37)),ISNUMBER(SEARCH("Follicular thyroid carcinoma",N37))),V37="extensive"),AND(AND(ISNUMBER(J37),J37&gt;0),AND(ISNUMBER(M37),M37&gt;3)),OR(H37="positive",AH37=1)),"high",IF(OR(ISNUMBER(SEARCH("lateral",G37,1)),ISNUMBER(SEARCH("positive",Y37,1)),ISNUMBER(SEARCH("tall",O37,1)),ISNUMBER(SEARCH("hobnail",O37,1)),ISNUMBER(SEARCH("cribriform",O37,1)),ISNUMBER(SEARCH("diffuse",O37,1)),ISNUMBER(SEARCH("columnar",O37,1)),ISNUMBER(SEARCH("solid",O37,1)),ISNUMBER(SEARCH("tall",N37,1)),ISNUMBER(SEARCH("hobnail",N37,1)),ISNUMBER(SEARCH("cribriform",N37,1)),ISNUMBER(SEARCH("diffuse",N37,1)),ISNUMBER(SEARCH("columnar",N37,1)),ISNUMBER(SEARCH("solid",N37,1)),AND(ISNUMBER(SEARCH("papillary",N37,1)),S37="positive"),AND(ISNUMBER(J37),J37&gt;=5,M37=""),AND(AND(ISNUMBER(J37),J37&gt;=5),AND(ISNUMBER(M37),M37&gt;=1)),AND(ISNUMBER(SERACH("papillary",N37)),OR(Y37="positive",Z37="positive"), ISNUMBER(SEARCH("BRAF",AB37)))),"intermediate","low"))</f>
        <v>low</v>
      </c>
      <c r="AF37" s="40" t="str">
        <f t="shared" si="1"/>
        <v>2</v>
      </c>
      <c r="AG37" s="40" t="str">
        <f t="shared" si="2"/>
        <v>0</v>
      </c>
      <c r="AH37" s="40" t="str">
        <f t="shared" si="5"/>
        <v>0</v>
      </c>
      <c r="AI37" s="45" t="str">
        <f t="shared" si="6"/>
        <v>I</v>
      </c>
      <c r="AJ37" s="39" t="s">
        <v>698</v>
      </c>
      <c r="AK37" s="46" t="s">
        <v>891</v>
      </c>
      <c r="AL37" s="46" t="s">
        <v>889</v>
      </c>
      <c r="AM37" s="46" t="s">
        <v>892</v>
      </c>
      <c r="AN37" s="40" t="s">
        <v>73</v>
      </c>
      <c r="AO37" s="30">
        <f t="shared" ca="1" si="7"/>
        <v>1</v>
      </c>
      <c r="AP37" s="14">
        <f t="shared" si="8"/>
        <v>1</v>
      </c>
      <c r="AQ37" s="14">
        <f t="shared" si="9"/>
        <v>1</v>
      </c>
      <c r="AR37" s="14">
        <f t="shared" si="10"/>
        <v>1</v>
      </c>
      <c r="AS37" s="15">
        <f t="shared" si="3"/>
        <v>1</v>
      </c>
      <c r="AT37" s="1"/>
    </row>
    <row r="38" spans="1:46">
      <c r="A38" t="str">
        <f>'Model output'!A37</f>
        <v>TCGA-BJ-A4O8</v>
      </c>
      <c r="B38" s="52">
        <v>47</v>
      </c>
      <c r="C38" s="1" t="str">
        <f>IF(OR(ISNUMBER(SEARCH("0",'Model output'!D37)), ISNUMBER(SEARCH("1",'Model output'!D37)), ISNUMBER(SEARCH("1a",'Model output'!D37)), ISNUMBER(SEARCH("1b",'Model output'!D37)), ISNUMBER(SEARCH("2",'Model output'!D37)), ISNUMBER(SEARCH("3",'Model output'!D37)), ISNUMBER(SEARCH("4a",'Model output'!D37)), ISNUMBER(SEARCH("4b",'Model output'!D37))), IF(ISNUMBER(SEARCH("pT",'Model output'!D37)),IF(OR(ISNUMBER(SEARCH("a",'Model output'!D37)),ISNUMBER(SEARCH("b",'Model output'!D37))),MID(SUBSTITUTE('Model output'!D37," ",""),SEARCH("pT",'Model output'!D37)+2,2),MID(SUBSTITUTE('Model output'!D37," ",""),SEARCH("pT",'Model output'!D37)+2,1)),IF(ISNUMBER(SEARCH("T",'Model output'!D37)),IF(OR(ISNUMBER(SEARCH("a",'Model output'!D37)),ISNUMBER(SEARCH("b",'Model output'!D37))),MID(SUBSTITUTE('Model output'!D37," ",""),SEARCH("T",'Model output'!D37)+1,2),MID(SUBSTITUTE('Model output'!D37," ",""),SEARCH("T",'Model output'!D37)+1,1)),SUBSTITUTE('Model output'!D37," ",""))),"")</f>
        <v>3</v>
      </c>
      <c r="D38" s="1" t="str">
        <f>IF(ISNUMBER(SEARCH("lymph node",'Model output'!E37)),"1", IF(AND('Model output'!E37&lt;&gt;"",ISNUMBER('Model output'!E37),'Model output'!E37&gt;0),"1",IF(OR(ISNUMBER(SEARCH("0",'Model output'!E37)), ISNUMBER(SEARCH("1",'Model output'!E37)), ISNUMBER(SEARCH("1a",'Model output'!E37)), ISNUMBER(SEARCH("1b",'Model output'!E37)), ISNUMBER(SEARCH("X",'Model output'!E37))), IF(ISNUMBER(SEARCH("pN",'Model output'!E37)),IF(OR(ISNUMBER(SEARCH("a",'Model output'!E37)),ISNUMBER(SEARCH("b",'Model output'!E37))),MID(SUBSTITUTE('Model output'!E37," ",""),SEARCH("pN",'Model output'!E37)+2,2),MID(SUBSTITUTE('Model output'!E37," ",""),SEARCH("pN",'Model output'!E37)+2,1)),IF(ISNUMBER(SEARCH("N",'Model output'!E37)),IF(OR(ISNUMBER(SEARCH("a",'Model output'!E37)),ISNUMBER(SEARCH("b",'Model output'!E37))),MID(SUBSTITUTE('Model output'!E37," ",""),SEARCH("N",'Model output'!E37)+1,2),MID(SUBSTITUTE('Model output'!E37," ",""),SEARCH("N",'Model output'!E37)+1,1)),SUBSTITUTE('Model output'!E37," ",""))),"")))</f>
        <v>1a</v>
      </c>
      <c r="E38" s="1" t="str">
        <f>IF(OR(ISNUMBER(SEARCH("Not applicable",'Model output'!F37)), ISNUMBER(SEARCH("N/A",'Model output'!F37))),"0",IF(OR(ISNUMBER(SEARCH("0",'Model output'!F37)), ISNUMBER(SEARCH("1",'Model output'!F37)), ISNUMBER(SEARCH("X",'Model output'!F37))), IF(ISNUMBER(SEARCH("pM",'Model output'!F37)),MID(SUBSTITUTE('Model output'!F37," ",""),SEARCH("pM",'Model output'!F37)+2,1),IF(ISNUMBER(SEARCH("M",'Model output'!F37)),MID(SUBSTITUTE('Model output'!F37," ",""),SEARCH("M",'Model output'!F37)+1,1),SUBSTITUTE('Model output'!F37," ",""))),""))</f>
        <v>0</v>
      </c>
      <c r="F38" t="str">
        <f t="shared" si="0"/>
        <v>positive</v>
      </c>
      <c r="G38" t="str">
        <f>IF(OR('Model output'!G37="",AND(ISNUMBER('Model output'!J37),'Model output'!J37&lt;1)),"",IF(OR(ISNUMBER(SEARCH("lateral",'Model output'!G37)),ISNUMBER(SEARCH("cervical",'Model output'!G37)),ISNUMBER(SEARCH("jugular",'Model output'!G37)),ISNUMBER(SEARCH("left neck",'Model output'!G37)),ISNUMBER(SEARCH("left anterior neck",'Model output'!G37)),ISNUMBER(SEARCH("left posterior neck",'Model output'!G37)),ISNUMBER(SEARCH("right neck",'Model output'!G37)),ISNUMBER(SEARCH("right anterior neck",'Model output'!G37)),ISNUMBER(SEARCH("right posterior neck",'Model output'!G37)),AND(ISNUMBER(SEARCH("level",'Model output'!G37)),OR(,ISNUMBER(SEARCH("II",'Model output'!G37)),ISNUMBER(SEARCH("two",'Model output'!G37)),ISNUMBER(SEARCH("2",'Model output'!G37)),ISNUMBER(SEARCH("III",'Model output'!G37)),ISNUMBER(SEARCH("three",'Model output'!G37)),ISNUMBER(SEARCH("3",'Model output'!G37)),ISNUMBER(SEARCH("IV",'Model output'!G37)),ISNUMBER(SEARCH("four",'Model output'!G37)),ISNUMBER(SEARCH("4",'Model output'!G37)),AND(ISNUMBER(SEARCH("V ",'Model output'!G37)),NOT(ISNUMBER(SEARCH("VI",'Model output'!G37)))),ISNUMBER(SEARCH("five",'Model output'!G37)),ISNUMBER(SEARCH("5",'Model output'!G37))))), "lateral", "central"))</f>
        <v/>
      </c>
      <c r="H38" t="str">
        <f>IF('Model output'!H37="","negative", IF('Model output'!H37=" ", "negative", IF(ISNUMBER(SEARCH("lymph node",'Model output'!H37)),"negative","positive")))</f>
        <v>negative</v>
      </c>
      <c r="I38">
        <f>IF('Model output'!I37="","",IF(ISNUMBER('Model output'!I37),'Model output'!I37,1))</f>
        <v>14</v>
      </c>
      <c r="J38">
        <f>IF('Model output'!J37="","",IF(AND(ISNUMBER('Model output'!J37),'Model output'!J37&lt;=I38),'Model output'!J37,IF(ISNUMBER(SEARCH("0/",'Model output'!J37)),0,1)))</f>
        <v>6</v>
      </c>
      <c r="K38" t="str" cm="1">
        <f t="array" ref="K38">IF(COUNT(FIND({0,1,2,3,4,5,6,7,8,9},'Model output'!K37))&gt;0,'Model output'!K37,"")</f>
        <v>0.2 cm</v>
      </c>
      <c r="L38" s="8" t="str">
        <f t="shared" si="4"/>
        <v>0.2cm</v>
      </c>
      <c r="M38" cm="1">
        <f t="array" ref="M38">IF(L38="","",IF(ISNUMBER(SEARCH("cm",L38)),MAX(VALUE(SUBSTITUTE(_xlfn.FILTERXML("&lt;t&gt;&lt;s&gt;"&amp;SUBSTITUTE(L38,",","&lt;/s&gt;&lt;s&gt;")&amp;"&lt;/s&gt;&lt;/t&gt;","//s"),"cm",""))),MAX(VALUE(SUBSTITUTE(_xlfn.FILTERXML("&lt;t&gt;&lt;s&gt;"&amp;SUBSTITUTE(L38,",","&lt;/s&gt;&lt;s&gt;")&amp;"&lt;/s&gt;&lt;/t&gt;","//s"),"mm","")))/10))</f>
        <v>0.2</v>
      </c>
      <c r="N38" t="str">
        <f>IF('Model output'!L37="","",'Model output'!L37)</f>
        <v>papillary</v>
      </c>
      <c r="O38" t="str">
        <f>IF('Model output'!M37="","",'Model output'!M37)</f>
        <v>conventional</v>
      </c>
      <c r="P38" t="str">
        <f>IF('Model output'!N37="","",'Model output'!N37)</f>
        <v>1.5 cm</v>
      </c>
      <c r="Q38" t="str">
        <f t="shared" si="11"/>
        <v>1.5cm</v>
      </c>
      <c r="R38" cm="1">
        <f t="array" ref="R38">IF(Q38="","",IF(ISNUMBER(SEARCH("cm",Q38)),MAX(VALUE(SUBSTITUTE(_xlfn.FILTERXML("&lt;t&gt;&lt;s&gt;"&amp;SUBSTITUTE(Q38,",","&lt;/s&gt;&lt;s&gt;")&amp;"&lt;/s&gt;&lt;/t&gt;","//s"),"cm",""))),IF(ISNUMBER(SEARCH("mm",Q38)), MAX(VALUE(SUBSTITUTE(_xlfn.FILTERXML("&lt;t&gt;&lt;s&gt;"&amp;SUBSTITUTE(Q38,",","&lt;/s&gt;&lt;s&gt;")&amp;"&lt;/s&gt;&lt;/t&gt;","//s"),"mm","")))/10, MAX(VALUE(_xlfn.FILTERXML("&lt;t&gt;&lt;s&gt;"&amp;SUBSTITUTE(Q38,",","&lt;/s&gt;&lt;s&gt;")&amp;"&lt;/s&gt;&lt;/t&gt;","//s"))))))</f>
        <v>1.5</v>
      </c>
      <c r="S38" t="str">
        <f>IF(OR('Model output'!P37="",ISNUMBER(SEARCH("Not identified", 'Model output'!P37)),ISNUMBER(SEARCH("Absent",'Model output'!P37)),AND(ISNUMBER(SEARCH("No",'Model output'!P37)),NOT(ISNUMBER(SEARCH("diagnostic",'Model output'!P37)))),ISNUMBER(SEARCH("Negative",'Model output'!P37))),"negative","positive")</f>
        <v>negative</v>
      </c>
      <c r="T38" t="str">
        <f>IF('Model output'!O37="","",'Model output'!O37)</f>
        <v>Multifocal</v>
      </c>
      <c r="U38" t="str">
        <f>IF('Model output'!Q37&lt;&gt;"",'Model output'!Q37,IF('Classification result'!S38="positive",IF(ISNUMBER(SEARCH("single",'Model output'!P37)),1,IF(OR(ISNUMBER(SEARCH("&lt;4",'Model output'!P37)),ISNUMBER(SEARCH("&lt; 4",'Model output'!P37)),ISNUMBER(SEARCH("less than 4",'Model output'!P37))),"&lt;4",IF(OR(ISNUMBER(SEARCH("&gt;4",'Model output'!P37)),ISNUMBER(SEARCH("&gt; 4",'Model output'!P37)),ISNUMBER(SEARCH("4 or more",'Model output'!P37))),"&gt;4",""))),""))</f>
        <v/>
      </c>
      <c r="V38" t="str">
        <f>IF(S38="negative","",IF(OR(ISNUMBER(SEARCH("Focal",'Model output'!P37)),'Classification result'!U38&lt;4,ISNUMBER(SEARCH("Focal",'Classification result'!U38)),ISNUMBER(SEARCH("&lt;4",'Classification result'!U38)),ISNUMBER(SEARCH("&lt; 4",'Classification result'!U38))),"minimal", IF(OR(ISNUMBER(SEARCH("Extensive",'Model output'!P37)),ISNUMBER(SEARCH("Extensive",'Classification result'!U38)),ISNUMBER(SEARCH("&gt;4",'Classification result'!U38)),ISNUMBER(SEARCH("&gt; 4",'Classification result'!U38)),ISNUMBER(SEARCH("4 or more",'Classification result'!U38))),"extensive","")))</f>
        <v/>
      </c>
      <c r="W38" t="str">
        <f>IF(OR('Model output'!R37="",ISNUMBER(SEARCH("Not identified", 'Model output'!R37)),ISNUMBER(SEARCH("Absent",'Model output'!R37)),ISNUMBER(SEARCH("No",'Model output'!R37)),ISNUMBER(SEARCH("Negative",'Model output'!R37)),ISNUMBER(SEARCH("None seen",'Model output'!R37)),ISNUMBER(SEARCH("Free",'Model output'!R37)),ISNUMBER(SEARCH("Cannot be assessed",'Model output'!R37))),"negative","positive")</f>
        <v>negative</v>
      </c>
      <c r="X38" s="19" t="str">
        <f>IF('Model output'!S37="","",'Model output'!S37)</f>
        <v>Minimal</v>
      </c>
      <c r="Y38" t="str">
        <f>IF(OR('Model output'!S37="",ISNUMBER(SEARCH("Absent",'Model output'!S37)),ISNUMBER(SEARCH("Not identified",'Model output'!S37)),AND(ISNUMBER(SEARCH("No",'Model output'!S37)),NOT(ISNUMBER(SEARCH("carcinoma",'Model output'!S37)))),ISNUMBER(SEARCH("no extension",'Model output'!S37)),ISNUMBER(SEARCH("negative",'Model output'!S37))),"negative",IF(Z38="positive","gETE", "positive"))</f>
        <v>positive</v>
      </c>
      <c r="Z38" t="str">
        <f>IF(OR('Model output'!S37="",ISNUMBER(SEARCH("Absent",'Model output'!S37)),ISNUMBER(SEARCH("Not identified",'Model output'!S37)),ISNUMBER(SEARCH("No",'Model output'!S37)),ISNUMBER(SEARCH("Minimal",'Model output'!S37)),ISNUMBER(SEARCH("negative",'Model output'!S37))),"negative",IF(OR(ISNUMBER(SEARCH("extensive",X38)),ISNUMBER(SEARCH("skeletal muscle",X38)),ISNUMBER(SEARCH("larynx",X38)),ISNUMBER(SEARCH("trachea",X38)),ISNUMBER(SEARCH("esophagus",X38)),ISNUMBER(SEARCH("recurrent laryngeal nerve",X38))),"positive","negative"))</f>
        <v>negative</v>
      </c>
      <c r="AA38" t="str">
        <f>IF('Model output'!T37="","",IF('Model output'!T37="Not mentioned", "No", "Yes"))</f>
        <v>Yes</v>
      </c>
      <c r="AB38" t="str">
        <f>IF(AA38&lt;&gt;"Yes","",IF(OR('Model output'!U37="",ISNUMBER(SEARCH("Not identified",'Model output'!U37))),"",'Model output'!U37))</f>
        <v>BRAF V600E</v>
      </c>
      <c r="AC38" s="9" t="str">
        <f>IF(OR('Model output'!V37="", AND(ISERROR(SEARCH("Positive",'Model output'!V37)), ISNUMBER(SEARCH("Negative",'Model output'!V37))), ISNUMBER(SEARCH("Uninvolved",'Model output'!V37)), ISNUMBER(SEARCH("Free",'Model output'!V37)), ISNUMBER(SEARCH("1 mm",'Model output'!V37)), ISNUMBER(SEARCH("1.0 mm",'Model output'!V37)), ISNUMBER(SEARCH("0.01 cm",'Model output'!V37)), ISNUMBER(SEARCH("0.1 CM",'Model output'!V37)), ISNUMBER(SEARCH("less than 0.2 mm",'Model output'!V37)), ISNUMBER(SEARCH("less than 0.5 mm",'Model output'!V37)), ISNUMBER(SEARCH("very close",'Model output'!V37)), ISNUMBER(SEARCH("not involved",'Model output'!V37)), ISNUMBER(SEARCH("no involvement",'Model output'!V37)), ISNUMBER(SEARCH("abut",'Model output'!V37)), AND(ISNUMBER(SEARCH("No",'Model output'!V37)),NOT(ISNUMBER(SEARCH("noted",'Model output'!V37))),NOT(ISNUMBER(SEARCH("carcinoma",'Model output'!V37))))), "negative", "positive")</f>
        <v>negative</v>
      </c>
      <c r="AE38" s="39" t="str" cm="1">
        <f t="array" aca="1" ref="AE38" ca="1">IF(OR(AC38="positive",Z38="positive",AND(OR(ISNUMBER(SEARCH("Follicular carcinoma",N38)),ISNUMBER(SEARCH("Follicular thyroid carcinoma",N38))),V38="extensive"),AND(AND(ISNUMBER(J38),J38&gt;0),AND(ISNUMBER(M38),M38&gt;3)),OR(H38="positive",AH38=1)),"high",IF(OR(ISNUMBER(SEARCH("lateral",G38,1)),ISNUMBER(SEARCH("positive",Y38,1)),ISNUMBER(SEARCH("tall",O38,1)),ISNUMBER(SEARCH("hobnail",O38,1)),ISNUMBER(SEARCH("cribriform",O38,1)),ISNUMBER(SEARCH("diffuse",O38,1)),ISNUMBER(SEARCH("columnar",O38,1)),ISNUMBER(SEARCH("solid",O38,1)),ISNUMBER(SEARCH("tall",N38,1)),ISNUMBER(SEARCH("hobnail",N38,1)),ISNUMBER(SEARCH("cribriform",N38,1)),ISNUMBER(SEARCH("diffuse",N38,1)),ISNUMBER(SEARCH("columnar",N38,1)),ISNUMBER(SEARCH("solid",N38,1)),AND(ISNUMBER(SEARCH("papillary",N38,1)),S38="positive"),AND(ISNUMBER(J38),J38&gt;=5,M38=""),AND(AND(ISNUMBER(J38),J38&gt;=5),AND(ISNUMBER(M38),M38&gt;=1)),AND(ISNUMBER(SERACH("papillary",N38)),OR(Y38="positive",Z38="positive"), ISNUMBER(SEARCH("BRAF",AB38)))),"intermediate","low"))</f>
        <v>intermediate</v>
      </c>
      <c r="AF38" s="40" t="str">
        <f t="shared" si="1"/>
        <v>1b</v>
      </c>
      <c r="AG38" s="40" t="str">
        <f t="shared" si="2"/>
        <v>1a</v>
      </c>
      <c r="AH38" s="40" t="str">
        <f t="shared" si="5"/>
        <v>0</v>
      </c>
      <c r="AI38" s="45" t="str">
        <f t="shared" si="6"/>
        <v>I</v>
      </c>
      <c r="AJ38" s="39" t="s">
        <v>699</v>
      </c>
      <c r="AK38" s="46" t="s">
        <v>888</v>
      </c>
      <c r="AL38" s="46" t="s">
        <v>893</v>
      </c>
      <c r="AM38" s="46" t="s">
        <v>892</v>
      </c>
      <c r="AN38" s="40" t="s">
        <v>73</v>
      </c>
      <c r="AO38" s="30">
        <f t="shared" ca="1" si="7"/>
        <v>1</v>
      </c>
      <c r="AP38" s="14">
        <f t="shared" si="8"/>
        <v>1</v>
      </c>
      <c r="AQ38" s="14">
        <f t="shared" si="9"/>
        <v>1</v>
      </c>
      <c r="AR38" s="14">
        <f t="shared" si="10"/>
        <v>1</v>
      </c>
      <c r="AS38" s="15">
        <f t="shared" si="3"/>
        <v>1</v>
      </c>
      <c r="AT38" s="1"/>
    </row>
    <row r="39" spans="1:46">
      <c r="A39" t="str">
        <f>'Model output'!A38</f>
        <v>TCGA-BJ-A4O9</v>
      </c>
      <c r="B39" s="52">
        <v>51</v>
      </c>
      <c r="C39" s="1" t="str">
        <f>IF(OR(ISNUMBER(SEARCH("0",'Model output'!D38)), ISNUMBER(SEARCH("1",'Model output'!D38)), ISNUMBER(SEARCH("1a",'Model output'!D38)), ISNUMBER(SEARCH("1b",'Model output'!D38)), ISNUMBER(SEARCH("2",'Model output'!D38)), ISNUMBER(SEARCH("3",'Model output'!D38)), ISNUMBER(SEARCH("4a",'Model output'!D38)), ISNUMBER(SEARCH("4b",'Model output'!D38))), IF(ISNUMBER(SEARCH("pT",'Model output'!D38)),IF(OR(ISNUMBER(SEARCH("a",'Model output'!D38)),ISNUMBER(SEARCH("b",'Model output'!D38))),MID(SUBSTITUTE('Model output'!D38," ",""),SEARCH("pT",'Model output'!D38)+2,2),MID(SUBSTITUTE('Model output'!D38," ",""),SEARCH("pT",'Model output'!D38)+2,1)),IF(ISNUMBER(SEARCH("T",'Model output'!D38)),IF(OR(ISNUMBER(SEARCH("a",'Model output'!D38)),ISNUMBER(SEARCH("b",'Model output'!D38))),MID(SUBSTITUTE('Model output'!D38," ",""),SEARCH("T",'Model output'!D38)+1,2),MID(SUBSTITUTE('Model output'!D38," ",""),SEARCH("T",'Model output'!D38)+1,1)),SUBSTITUTE('Model output'!D38," ",""))),"")</f>
        <v>2</v>
      </c>
      <c r="D39" s="1" t="str">
        <f>IF(ISNUMBER(SEARCH("lymph node",'Model output'!E38)),"1", IF(AND('Model output'!E38&lt;&gt;"",ISNUMBER('Model output'!E38),'Model output'!E38&gt;0),"1",IF(OR(ISNUMBER(SEARCH("0",'Model output'!E38)), ISNUMBER(SEARCH("1",'Model output'!E38)), ISNUMBER(SEARCH("1a",'Model output'!E38)), ISNUMBER(SEARCH("1b",'Model output'!E38)), ISNUMBER(SEARCH("X",'Model output'!E38))), IF(ISNUMBER(SEARCH("pN",'Model output'!E38)),IF(OR(ISNUMBER(SEARCH("a",'Model output'!E38)),ISNUMBER(SEARCH("b",'Model output'!E38))),MID(SUBSTITUTE('Model output'!E38," ",""),SEARCH("pN",'Model output'!E38)+2,2),MID(SUBSTITUTE('Model output'!E38," ",""),SEARCH("pN",'Model output'!E38)+2,1)),IF(ISNUMBER(SEARCH("N",'Model output'!E38)),IF(OR(ISNUMBER(SEARCH("a",'Model output'!E38)),ISNUMBER(SEARCH("b",'Model output'!E38))),MID(SUBSTITUTE('Model output'!E38," ",""),SEARCH("N",'Model output'!E38)+1,2),MID(SUBSTITUTE('Model output'!E38," ",""),SEARCH("N",'Model output'!E38)+1,1)),SUBSTITUTE('Model output'!E38," ",""))),"")))</f>
        <v>0</v>
      </c>
      <c r="E39" s="1" t="str">
        <f>IF(OR(ISNUMBER(SEARCH("Not applicable",'Model output'!F38)), ISNUMBER(SEARCH("N/A",'Model output'!F38))),"0",IF(OR(ISNUMBER(SEARCH("0",'Model output'!F38)), ISNUMBER(SEARCH("1",'Model output'!F38)), ISNUMBER(SEARCH("X",'Model output'!F38))), IF(ISNUMBER(SEARCH("pM",'Model output'!F38)),MID(SUBSTITUTE('Model output'!F38," ",""),SEARCH("pM",'Model output'!F38)+2,1),IF(ISNUMBER(SEARCH("M",'Model output'!F38)),MID(SUBSTITUTE('Model output'!F38," ",""),SEARCH("M",'Model output'!F38)+1,1),SUBSTITUTE('Model output'!F38," ",""))),""))</f>
        <v>0</v>
      </c>
      <c r="F39" t="str">
        <f t="shared" si="0"/>
        <v>negative</v>
      </c>
      <c r="G39" t="str">
        <f>IF(OR('Model output'!G38="",AND(ISNUMBER('Model output'!J38),'Model output'!J38&lt;1)),"",IF(OR(ISNUMBER(SEARCH("lateral",'Model output'!G38)),ISNUMBER(SEARCH("cervical",'Model output'!G38)),ISNUMBER(SEARCH("jugular",'Model output'!G38)),ISNUMBER(SEARCH("left neck",'Model output'!G38)),ISNUMBER(SEARCH("left anterior neck",'Model output'!G38)),ISNUMBER(SEARCH("left posterior neck",'Model output'!G38)),ISNUMBER(SEARCH("right neck",'Model output'!G38)),ISNUMBER(SEARCH("right anterior neck",'Model output'!G38)),ISNUMBER(SEARCH("right posterior neck",'Model output'!G38)),AND(ISNUMBER(SEARCH("level",'Model output'!G38)),OR(,ISNUMBER(SEARCH("II",'Model output'!G38)),ISNUMBER(SEARCH("two",'Model output'!G38)),ISNUMBER(SEARCH("2",'Model output'!G38)),ISNUMBER(SEARCH("III",'Model output'!G38)),ISNUMBER(SEARCH("three",'Model output'!G38)),ISNUMBER(SEARCH("3",'Model output'!G38)),ISNUMBER(SEARCH("IV",'Model output'!G38)),ISNUMBER(SEARCH("four",'Model output'!G38)),ISNUMBER(SEARCH("4",'Model output'!G38)),AND(ISNUMBER(SEARCH("V ",'Model output'!G38)),NOT(ISNUMBER(SEARCH("VI",'Model output'!G38)))),ISNUMBER(SEARCH("five",'Model output'!G38)),ISNUMBER(SEARCH("5",'Model output'!G38))))), "lateral", "central"))</f>
        <v/>
      </c>
      <c r="H39" t="str">
        <f>IF('Model output'!H38="","negative", IF('Model output'!H38=" ", "negative", IF(ISNUMBER(SEARCH("lymph node",'Model output'!H38)),"negative","positive")))</f>
        <v>negative</v>
      </c>
      <c r="I39">
        <f>IF('Model output'!I38="","",IF(ISNUMBER('Model output'!I38),'Model output'!I38,1))</f>
        <v>8</v>
      </c>
      <c r="J39">
        <f>IF('Model output'!J38="","",IF(AND(ISNUMBER('Model output'!J38),'Model output'!J38&lt;=I39),'Model output'!J38,IF(ISNUMBER(SEARCH("0/",'Model output'!J38)),0,1)))</f>
        <v>0</v>
      </c>
      <c r="K39" t="str" cm="1">
        <f t="array" ref="K39">IF(COUNT(FIND({0,1,2,3,4,5,6,7,8,9},'Model output'!K38))&gt;0,'Model output'!K38,"")</f>
        <v/>
      </c>
      <c r="L39" s="8" t="str">
        <f t="shared" si="4"/>
        <v/>
      </c>
      <c r="M39" t="str" cm="1">
        <f t="array" ref="M39">IF(L39="","",IF(ISNUMBER(SEARCH("cm",L39)),MAX(VALUE(SUBSTITUTE(_xlfn.FILTERXML("&lt;t&gt;&lt;s&gt;"&amp;SUBSTITUTE(L39,",","&lt;/s&gt;&lt;s&gt;")&amp;"&lt;/s&gt;&lt;/t&gt;","//s"),"cm",""))),MAX(VALUE(SUBSTITUTE(_xlfn.FILTERXML("&lt;t&gt;&lt;s&gt;"&amp;SUBSTITUTE(L39,",","&lt;/s&gt;&lt;s&gt;")&amp;"&lt;/s&gt;&lt;/t&gt;","//s"),"mm","")))/10))</f>
        <v/>
      </c>
      <c r="N39" t="str">
        <f>IF('Model output'!L38="","",'Model output'!L38)</f>
        <v>papillary</v>
      </c>
      <c r="O39" t="str">
        <f>IF('Model output'!M38="","",'Model output'!M38)</f>
        <v>encapsulated follicular</v>
      </c>
      <c r="P39" t="str">
        <f>IF('Model output'!N38="","",'Model output'!N38)</f>
        <v>3.8 cm</v>
      </c>
      <c r="Q39" t="str">
        <f t="shared" si="11"/>
        <v>3.8cm</v>
      </c>
      <c r="R39" cm="1">
        <f t="array" ref="R39">IF(Q39="","",IF(ISNUMBER(SEARCH("cm",Q39)),MAX(VALUE(SUBSTITUTE(_xlfn.FILTERXML("&lt;t&gt;&lt;s&gt;"&amp;SUBSTITUTE(Q39,",","&lt;/s&gt;&lt;s&gt;")&amp;"&lt;/s&gt;&lt;/t&gt;","//s"),"cm",""))),IF(ISNUMBER(SEARCH("mm",Q39)), MAX(VALUE(SUBSTITUTE(_xlfn.FILTERXML("&lt;t&gt;&lt;s&gt;"&amp;SUBSTITUTE(Q39,",","&lt;/s&gt;&lt;s&gt;")&amp;"&lt;/s&gt;&lt;/t&gt;","//s"),"mm","")))/10, MAX(VALUE(_xlfn.FILTERXML("&lt;t&gt;&lt;s&gt;"&amp;SUBSTITUTE(Q39,",","&lt;/s&gt;&lt;s&gt;")&amp;"&lt;/s&gt;&lt;/t&gt;","//s"))))))</f>
        <v>3.8</v>
      </c>
      <c r="S39" t="str">
        <f>IF(OR('Model output'!P38="",ISNUMBER(SEARCH("Not identified", 'Model output'!P38)),ISNUMBER(SEARCH("Absent",'Model output'!P38)),AND(ISNUMBER(SEARCH("No",'Model output'!P38)),NOT(ISNUMBER(SEARCH("diagnostic",'Model output'!P38)))),ISNUMBER(SEARCH("Negative",'Model output'!P38))),"negative","positive")</f>
        <v>negative</v>
      </c>
      <c r="T39">
        <f>IF('Model output'!O38="","",'Model output'!O38)</f>
        <v>1</v>
      </c>
      <c r="U39" t="str">
        <f>IF('Model output'!Q38&lt;&gt;"",'Model output'!Q38,IF('Classification result'!S39="positive",IF(ISNUMBER(SEARCH("single",'Model output'!P38)),1,IF(OR(ISNUMBER(SEARCH("&lt;4",'Model output'!P38)),ISNUMBER(SEARCH("&lt; 4",'Model output'!P38)),ISNUMBER(SEARCH("less than 4",'Model output'!P38))),"&lt;4",IF(OR(ISNUMBER(SEARCH("&gt;4",'Model output'!P38)),ISNUMBER(SEARCH("&gt; 4",'Model output'!P38)),ISNUMBER(SEARCH("4 or more",'Model output'!P38))),"&gt;4",""))),""))</f>
        <v/>
      </c>
      <c r="V39" t="str">
        <f>IF(S39="negative","",IF(OR(ISNUMBER(SEARCH("Focal",'Model output'!P38)),'Classification result'!U39&lt;4,ISNUMBER(SEARCH("Focal",'Classification result'!U39)),ISNUMBER(SEARCH("&lt;4",'Classification result'!U39)),ISNUMBER(SEARCH("&lt; 4",'Classification result'!U39))),"minimal", IF(OR(ISNUMBER(SEARCH("Extensive",'Model output'!P38)),ISNUMBER(SEARCH("Extensive",'Classification result'!U39)),ISNUMBER(SEARCH("&gt;4",'Classification result'!U39)),ISNUMBER(SEARCH("&gt; 4",'Classification result'!U39)),ISNUMBER(SEARCH("4 or more",'Classification result'!U39))),"extensive","")))</f>
        <v/>
      </c>
      <c r="W39" t="str">
        <f>IF(OR('Model output'!R38="",ISNUMBER(SEARCH("Not identified", 'Model output'!R38)),ISNUMBER(SEARCH("Absent",'Model output'!R38)),ISNUMBER(SEARCH("No",'Model output'!R38)),ISNUMBER(SEARCH("Negative",'Model output'!R38)),ISNUMBER(SEARCH("None seen",'Model output'!R38)),ISNUMBER(SEARCH("Free",'Model output'!R38)),ISNUMBER(SEARCH("Cannot be assessed",'Model output'!R38))),"negative","positive")</f>
        <v>negative</v>
      </c>
      <c r="X39" s="19" t="str">
        <f>IF('Model output'!S38="","",'Model output'!S38)</f>
        <v>Not Identified</v>
      </c>
      <c r="Y39" t="str">
        <f>IF(OR('Model output'!S38="",ISNUMBER(SEARCH("Absent",'Model output'!S38)),ISNUMBER(SEARCH("Not identified",'Model output'!S38)),AND(ISNUMBER(SEARCH("No",'Model output'!S38)),NOT(ISNUMBER(SEARCH("carcinoma",'Model output'!S38)))),ISNUMBER(SEARCH("no extension",'Model output'!S38)),ISNUMBER(SEARCH("negative",'Model output'!S38))),"negative",IF(Z39="positive","gETE", "positive"))</f>
        <v>negative</v>
      </c>
      <c r="Z39" t="str">
        <f>IF(OR('Model output'!S38="",ISNUMBER(SEARCH("Absent",'Model output'!S38)),ISNUMBER(SEARCH("Not identified",'Model output'!S38)),ISNUMBER(SEARCH("No",'Model output'!S38)),ISNUMBER(SEARCH("Minimal",'Model output'!S38)),ISNUMBER(SEARCH("negative",'Model output'!S38))),"negative",IF(OR(ISNUMBER(SEARCH("extensive",X39)),ISNUMBER(SEARCH("skeletal muscle",X39)),ISNUMBER(SEARCH("larynx",X39)),ISNUMBER(SEARCH("trachea",X39)),ISNUMBER(SEARCH("esophagus",X39)),ISNUMBER(SEARCH("recurrent laryngeal nerve",X39))),"positive","negative"))</f>
        <v>negative</v>
      </c>
      <c r="AA39" t="str">
        <f>IF('Model output'!T38="","",IF('Model output'!T38="Not mentioned", "No", "Yes"))</f>
        <v>Yes</v>
      </c>
      <c r="AB39" t="str">
        <f>IF(AA39&lt;&gt;"Yes","",IF(OR('Model output'!U38="",ISNUMBER(SEARCH("Not identified",'Model output'!U38))),"",'Model output'!U38))</f>
        <v>BRAF V600E</v>
      </c>
      <c r="AC39" s="9" t="str">
        <f>IF(OR('Model output'!V38="", AND(ISERROR(SEARCH("Positive",'Model output'!V38)), ISNUMBER(SEARCH("Negative",'Model output'!V38))), ISNUMBER(SEARCH("Uninvolved",'Model output'!V38)), ISNUMBER(SEARCH("Free",'Model output'!V38)), ISNUMBER(SEARCH("1 mm",'Model output'!V38)), ISNUMBER(SEARCH("1.0 mm",'Model output'!V38)), ISNUMBER(SEARCH("0.01 cm",'Model output'!V38)), ISNUMBER(SEARCH("0.1 CM",'Model output'!V38)), ISNUMBER(SEARCH("less than 0.2 mm",'Model output'!V38)), ISNUMBER(SEARCH("less than 0.5 mm",'Model output'!V38)), ISNUMBER(SEARCH("very close",'Model output'!V38)), ISNUMBER(SEARCH("not involved",'Model output'!V38)), ISNUMBER(SEARCH("no involvement",'Model output'!V38)), ISNUMBER(SEARCH("abut",'Model output'!V38)), AND(ISNUMBER(SEARCH("No",'Model output'!V38)),NOT(ISNUMBER(SEARCH("noted",'Model output'!V38))),NOT(ISNUMBER(SEARCH("carcinoma",'Model output'!V38))))), "negative", "positive")</f>
        <v>negative</v>
      </c>
      <c r="AE39" s="39" t="str" cm="1">
        <f t="array" aca="1" ref="AE39" ca="1">IF(OR(AC39="positive",Z39="positive",AND(OR(ISNUMBER(SEARCH("Follicular carcinoma",N39)),ISNUMBER(SEARCH("Follicular thyroid carcinoma",N39))),V39="extensive"),AND(AND(ISNUMBER(J39),J39&gt;0),AND(ISNUMBER(M39),M39&gt;3)),OR(H39="positive",AH39=1)),"high",IF(OR(ISNUMBER(SEARCH("lateral",G39,1)),ISNUMBER(SEARCH("positive",Y39,1)),ISNUMBER(SEARCH("tall",O39,1)),ISNUMBER(SEARCH("hobnail",O39,1)),ISNUMBER(SEARCH("cribriform",O39,1)),ISNUMBER(SEARCH("diffuse",O39,1)),ISNUMBER(SEARCH("columnar",O39,1)),ISNUMBER(SEARCH("solid",O39,1)),ISNUMBER(SEARCH("tall",N39,1)),ISNUMBER(SEARCH("hobnail",N39,1)),ISNUMBER(SEARCH("cribriform",N39,1)),ISNUMBER(SEARCH("diffuse",N39,1)),ISNUMBER(SEARCH("columnar",N39,1)),ISNUMBER(SEARCH("solid",N39,1)),AND(ISNUMBER(SEARCH("papillary",N39,1)),S39="positive"),AND(ISNUMBER(J39),J39&gt;=5,M39=""),AND(AND(ISNUMBER(J39),J39&gt;=5),AND(ISNUMBER(M39),M39&gt;=1)),AND(ISNUMBER(SERACH("papillary",N39)),OR(Y39="positive",Z39="positive"), ISNUMBER(SEARCH("BRAF",AB39)))),"intermediate","low"))</f>
        <v>low</v>
      </c>
      <c r="AF39" s="40" t="str">
        <f t="shared" si="1"/>
        <v>2</v>
      </c>
      <c r="AG39" s="40" t="str">
        <f t="shared" si="2"/>
        <v>0</v>
      </c>
      <c r="AH39" s="40" t="str">
        <f t="shared" si="5"/>
        <v>0</v>
      </c>
      <c r="AI39" s="45" t="str">
        <f t="shared" si="6"/>
        <v>I</v>
      </c>
      <c r="AJ39" s="39" t="s">
        <v>698</v>
      </c>
      <c r="AK39" s="46" t="s">
        <v>891</v>
      </c>
      <c r="AL39" s="46" t="s">
        <v>889</v>
      </c>
      <c r="AM39" s="46" t="s">
        <v>892</v>
      </c>
      <c r="AN39" s="40" t="s">
        <v>73</v>
      </c>
      <c r="AO39" s="30">
        <f t="shared" ca="1" si="7"/>
        <v>1</v>
      </c>
      <c r="AP39" s="14">
        <f t="shared" si="8"/>
        <v>1</v>
      </c>
      <c r="AQ39" s="14">
        <f t="shared" si="9"/>
        <v>1</v>
      </c>
      <c r="AR39" s="14">
        <f t="shared" si="10"/>
        <v>1</v>
      </c>
      <c r="AS39" s="15">
        <f t="shared" si="3"/>
        <v>1</v>
      </c>
      <c r="AT39" s="1"/>
    </row>
    <row r="40" spans="1:46">
      <c r="A40" t="str">
        <f>'Model output'!A39</f>
        <v>TCGA-DE-A0Y2</v>
      </c>
      <c r="B40" s="52">
        <v>30</v>
      </c>
      <c r="C40" s="1" t="str">
        <f>IF(OR(ISNUMBER(SEARCH("0",'Model output'!D39)), ISNUMBER(SEARCH("1",'Model output'!D39)), ISNUMBER(SEARCH("1a",'Model output'!D39)), ISNUMBER(SEARCH("1b",'Model output'!D39)), ISNUMBER(SEARCH("2",'Model output'!D39)), ISNUMBER(SEARCH("3",'Model output'!D39)), ISNUMBER(SEARCH("4a",'Model output'!D39)), ISNUMBER(SEARCH("4b",'Model output'!D39))), IF(ISNUMBER(SEARCH("pT",'Model output'!D39)),IF(OR(ISNUMBER(SEARCH("a",'Model output'!D39)),ISNUMBER(SEARCH("b",'Model output'!D39))),MID(SUBSTITUTE('Model output'!D39," ",""),SEARCH("pT",'Model output'!D39)+2,2),MID(SUBSTITUTE('Model output'!D39," ",""),SEARCH("pT",'Model output'!D39)+2,1)),IF(ISNUMBER(SEARCH("T",'Model output'!D39)),IF(OR(ISNUMBER(SEARCH("a",'Model output'!D39)),ISNUMBER(SEARCH("b",'Model output'!D39))),MID(SUBSTITUTE('Model output'!D39," ",""),SEARCH("T",'Model output'!D39)+1,2),MID(SUBSTITUTE('Model output'!D39," ",""),SEARCH("T",'Model output'!D39)+1,1)),SUBSTITUTE('Model output'!D39," ",""))),"")</f>
        <v>2</v>
      </c>
      <c r="D40" s="1" t="str">
        <f>IF(ISNUMBER(SEARCH("lymph node",'Model output'!E39)),"1", IF(AND('Model output'!E39&lt;&gt;"",ISNUMBER('Model output'!E39),'Model output'!E39&gt;0),"1",IF(OR(ISNUMBER(SEARCH("0",'Model output'!E39)), ISNUMBER(SEARCH("1",'Model output'!E39)), ISNUMBER(SEARCH("1a",'Model output'!E39)), ISNUMBER(SEARCH("1b",'Model output'!E39)), ISNUMBER(SEARCH("X",'Model output'!E39))), IF(ISNUMBER(SEARCH("pN",'Model output'!E39)),IF(OR(ISNUMBER(SEARCH("a",'Model output'!E39)),ISNUMBER(SEARCH("b",'Model output'!E39))),MID(SUBSTITUTE('Model output'!E39," ",""),SEARCH("pN",'Model output'!E39)+2,2),MID(SUBSTITUTE('Model output'!E39," ",""),SEARCH("pN",'Model output'!E39)+2,1)),IF(ISNUMBER(SEARCH("N",'Model output'!E39)),IF(OR(ISNUMBER(SEARCH("a",'Model output'!E39)),ISNUMBER(SEARCH("b",'Model output'!E39))),MID(SUBSTITUTE('Model output'!E39," ",""),SEARCH("N",'Model output'!E39)+1,2),MID(SUBSTITUTE('Model output'!E39," ",""),SEARCH("N",'Model output'!E39)+1,1)),SUBSTITUTE('Model output'!E39," ",""))),"")))</f>
        <v>1a</v>
      </c>
      <c r="E40" s="1" t="str">
        <f>IF(OR(ISNUMBER(SEARCH("Not applicable",'Model output'!F39)), ISNUMBER(SEARCH("N/A",'Model output'!F39))),"0",IF(OR(ISNUMBER(SEARCH("0",'Model output'!F39)), ISNUMBER(SEARCH("1",'Model output'!F39)), ISNUMBER(SEARCH("X",'Model output'!F39))), IF(ISNUMBER(SEARCH("pM",'Model output'!F39)),MID(SUBSTITUTE('Model output'!F39," ",""),SEARCH("pM",'Model output'!F39)+2,1),IF(ISNUMBER(SEARCH("M",'Model output'!F39)),MID(SUBSTITUTE('Model output'!F39," ",""),SEARCH("M",'Model output'!F39)+1,1),SUBSTITUTE('Model output'!F39," ",""))),""))</f>
        <v/>
      </c>
      <c r="F40" t="str">
        <f t="shared" si="0"/>
        <v>positive</v>
      </c>
      <c r="G40" t="str">
        <f>IF(OR('Model output'!G39="",AND(ISNUMBER('Model output'!J39),'Model output'!J39&lt;1)),"",IF(OR(ISNUMBER(SEARCH("lateral",'Model output'!G39)),ISNUMBER(SEARCH("cervical",'Model output'!G39)),ISNUMBER(SEARCH("jugular",'Model output'!G39)),ISNUMBER(SEARCH("left neck",'Model output'!G39)),ISNUMBER(SEARCH("left anterior neck",'Model output'!G39)),ISNUMBER(SEARCH("left posterior neck",'Model output'!G39)),ISNUMBER(SEARCH("right neck",'Model output'!G39)),ISNUMBER(SEARCH("right anterior neck",'Model output'!G39)),ISNUMBER(SEARCH("right posterior neck",'Model output'!G39)),AND(ISNUMBER(SEARCH("level",'Model output'!G39)),OR(,ISNUMBER(SEARCH("II",'Model output'!G39)),ISNUMBER(SEARCH("two",'Model output'!G39)),ISNUMBER(SEARCH("2",'Model output'!G39)),ISNUMBER(SEARCH("III",'Model output'!G39)),ISNUMBER(SEARCH("three",'Model output'!G39)),ISNUMBER(SEARCH("3",'Model output'!G39)),ISNUMBER(SEARCH("IV",'Model output'!G39)),ISNUMBER(SEARCH("four",'Model output'!G39)),ISNUMBER(SEARCH("4",'Model output'!G39)),AND(ISNUMBER(SEARCH("V ",'Model output'!G39)),NOT(ISNUMBER(SEARCH("VI",'Model output'!G39)))),ISNUMBER(SEARCH("five",'Model output'!G39)),ISNUMBER(SEARCH("5",'Model output'!G39))))), "lateral", "central"))</f>
        <v>lateral</v>
      </c>
      <c r="H40" t="str">
        <f>IF('Model output'!H39="","negative", IF('Model output'!H39=" ", "negative", IF(ISNUMBER(SEARCH("lymph node",'Model output'!H39)),"negative","positive")))</f>
        <v>negative</v>
      </c>
      <c r="I40">
        <f>IF('Model output'!I39="","",IF(ISNUMBER('Model output'!I39),'Model output'!I39,1))</f>
        <v>10</v>
      </c>
      <c r="J40">
        <f>IF('Model output'!J39="","",IF(AND(ISNUMBER('Model output'!J39),'Model output'!J39&lt;=I40),'Model output'!J39,IF(ISNUMBER(SEARCH("0/",'Model output'!J39)),0,1)))</f>
        <v>5</v>
      </c>
      <c r="K40" t="str" cm="1">
        <f t="array" ref="K40">IF(COUNT(FIND({0,1,2,3,4,5,6,7,8,9},'Model output'!K39))&gt;0,'Model output'!K39,"")</f>
        <v>5 mm</v>
      </c>
      <c r="L40" s="8" t="str">
        <f t="shared" si="4"/>
        <v>5mm</v>
      </c>
      <c r="M40" cm="1">
        <f t="array" ref="M40">IF(L40="","",IF(ISNUMBER(SEARCH("cm",L40)),MAX(VALUE(SUBSTITUTE(_xlfn.FILTERXML("&lt;t&gt;&lt;s&gt;"&amp;SUBSTITUTE(L40,",","&lt;/s&gt;&lt;s&gt;")&amp;"&lt;/s&gt;&lt;/t&gt;","//s"),"cm",""))),MAX(VALUE(SUBSTITUTE(_xlfn.FILTERXML("&lt;t&gt;&lt;s&gt;"&amp;SUBSTITUTE(L40,",","&lt;/s&gt;&lt;s&gt;")&amp;"&lt;/s&gt;&lt;/t&gt;","//s"),"mm","")))/10))</f>
        <v>0.5</v>
      </c>
      <c r="N40" t="str">
        <f>IF('Model output'!L39="","",'Model output'!L39)</f>
        <v>papillary</v>
      </c>
      <c r="O40" t="str">
        <f>IF('Model output'!M39="","",'Model output'!M39)</f>
        <v/>
      </c>
      <c r="P40" t="str">
        <f>IF('Model output'!N39="","",'Model output'!N39)</f>
        <v>2.4 x 2.2 x 1.3 cm</v>
      </c>
      <c r="Q40" t="str">
        <f t="shared" si="11"/>
        <v>2.4,2.2,1.3cm</v>
      </c>
      <c r="R40" cm="1">
        <f t="array" ref="R40">IF(Q40="","",IF(ISNUMBER(SEARCH("cm",Q40)),MAX(VALUE(SUBSTITUTE(_xlfn.FILTERXML("&lt;t&gt;&lt;s&gt;"&amp;SUBSTITUTE(Q40,",","&lt;/s&gt;&lt;s&gt;")&amp;"&lt;/s&gt;&lt;/t&gt;","//s"),"cm",""))),IF(ISNUMBER(SEARCH("mm",Q40)), MAX(VALUE(SUBSTITUTE(_xlfn.FILTERXML("&lt;t&gt;&lt;s&gt;"&amp;SUBSTITUTE(Q40,",","&lt;/s&gt;&lt;s&gt;")&amp;"&lt;/s&gt;&lt;/t&gt;","//s"),"mm","")))/10, MAX(VALUE(_xlfn.FILTERXML("&lt;t&gt;&lt;s&gt;"&amp;SUBSTITUTE(Q40,",","&lt;/s&gt;&lt;s&gt;")&amp;"&lt;/s&gt;&lt;/t&gt;","//s"))))))</f>
        <v>2.4</v>
      </c>
      <c r="S40" t="str">
        <f>IF(OR('Model output'!P39="",ISNUMBER(SEARCH("Not identified", 'Model output'!P39)),ISNUMBER(SEARCH("Absent",'Model output'!P39)),AND(ISNUMBER(SEARCH("No",'Model output'!P39)),NOT(ISNUMBER(SEARCH("diagnostic",'Model output'!P39)))),ISNUMBER(SEARCH("Negative",'Model output'!P39))),"negative","positive")</f>
        <v>negative</v>
      </c>
      <c r="T40">
        <f>IF('Model output'!O39="","",'Model output'!O39)</f>
        <v>1</v>
      </c>
      <c r="U40" t="str">
        <f>IF('Model output'!Q39&lt;&gt;"",'Model output'!Q39,IF('Classification result'!S40="positive",IF(ISNUMBER(SEARCH("single",'Model output'!P39)),1,IF(OR(ISNUMBER(SEARCH("&lt;4",'Model output'!P39)),ISNUMBER(SEARCH("&lt; 4",'Model output'!P39)),ISNUMBER(SEARCH("less than 4",'Model output'!P39))),"&lt;4",IF(OR(ISNUMBER(SEARCH("&gt;4",'Model output'!P39)),ISNUMBER(SEARCH("&gt; 4",'Model output'!P39)),ISNUMBER(SEARCH("4 or more",'Model output'!P39))),"&gt;4",""))),""))</f>
        <v/>
      </c>
      <c r="V40" t="str">
        <f>IF(S40="negative","",IF(OR(ISNUMBER(SEARCH("Focal",'Model output'!P39)),'Classification result'!U40&lt;4,ISNUMBER(SEARCH("Focal",'Classification result'!U40)),ISNUMBER(SEARCH("&lt;4",'Classification result'!U40)),ISNUMBER(SEARCH("&lt; 4",'Classification result'!U40))),"minimal", IF(OR(ISNUMBER(SEARCH("Extensive",'Model output'!P39)),ISNUMBER(SEARCH("Extensive",'Classification result'!U40)),ISNUMBER(SEARCH("&gt;4",'Classification result'!U40)),ISNUMBER(SEARCH("&gt; 4",'Classification result'!U40)),ISNUMBER(SEARCH("4 or more",'Classification result'!U40))),"extensive","")))</f>
        <v/>
      </c>
      <c r="W40" t="str">
        <f>IF(OR('Model output'!R39="",ISNUMBER(SEARCH("Not identified", 'Model output'!R39)),ISNUMBER(SEARCH("Absent",'Model output'!R39)),ISNUMBER(SEARCH("No",'Model output'!R39)),ISNUMBER(SEARCH("Negative",'Model output'!R39)),ISNUMBER(SEARCH("None seen",'Model output'!R39)),ISNUMBER(SEARCH("Free",'Model output'!R39)),ISNUMBER(SEARCH("Cannot be assessed",'Model output'!R39))),"negative","positive")</f>
        <v>negative</v>
      </c>
      <c r="X40" s="19" t="str">
        <f>IF('Model output'!S39="","",'Model output'!S39)</f>
        <v/>
      </c>
      <c r="Y40" t="str">
        <f>IF(OR('Model output'!S39="",ISNUMBER(SEARCH("Absent",'Model output'!S39)),ISNUMBER(SEARCH("Not identified",'Model output'!S39)),AND(ISNUMBER(SEARCH("No",'Model output'!S39)),NOT(ISNUMBER(SEARCH("carcinoma",'Model output'!S39)))),ISNUMBER(SEARCH("no extension",'Model output'!S39)),ISNUMBER(SEARCH("negative",'Model output'!S39))),"negative",IF(Z40="positive","gETE", "positive"))</f>
        <v>negative</v>
      </c>
      <c r="Z40" t="str">
        <f>IF(OR('Model output'!S39="",ISNUMBER(SEARCH("Absent",'Model output'!S39)),ISNUMBER(SEARCH("Not identified",'Model output'!S39)),ISNUMBER(SEARCH("No",'Model output'!S39)),ISNUMBER(SEARCH("Minimal",'Model output'!S39)),ISNUMBER(SEARCH("negative",'Model output'!S39))),"negative",IF(OR(ISNUMBER(SEARCH("extensive",X40)),ISNUMBER(SEARCH("skeletal muscle",X40)),ISNUMBER(SEARCH("larynx",X40)),ISNUMBER(SEARCH("trachea",X40)),ISNUMBER(SEARCH("esophagus",X40)),ISNUMBER(SEARCH("recurrent laryngeal nerve",X40))),"positive","negative"))</f>
        <v>negative</v>
      </c>
      <c r="AA40" t="str">
        <f>IF('Model output'!T39="","",IF('Model output'!T39="Not mentioned", "No", "Yes"))</f>
        <v/>
      </c>
      <c r="AB40" t="str">
        <f>IF(AA40&lt;&gt;"Yes","",IF(OR('Model output'!U39="",ISNUMBER(SEARCH("Not identified",'Model output'!U39))),"",'Model output'!U39))</f>
        <v/>
      </c>
      <c r="AC40" s="9" t="str">
        <f>IF(OR('Model output'!V39="", AND(ISERROR(SEARCH("Positive",'Model output'!V39)), ISNUMBER(SEARCH("Negative",'Model output'!V39))), ISNUMBER(SEARCH("Uninvolved",'Model output'!V39)), ISNUMBER(SEARCH("Free",'Model output'!V39)), ISNUMBER(SEARCH("1 mm",'Model output'!V39)), ISNUMBER(SEARCH("1.0 mm",'Model output'!V39)), ISNUMBER(SEARCH("0.01 cm",'Model output'!V39)), ISNUMBER(SEARCH("0.1 CM",'Model output'!V39)), ISNUMBER(SEARCH("less than 0.2 mm",'Model output'!V39)), ISNUMBER(SEARCH("less than 0.5 mm",'Model output'!V39)), ISNUMBER(SEARCH("very close",'Model output'!V39)), ISNUMBER(SEARCH("not involved",'Model output'!V39)), ISNUMBER(SEARCH("no involvement",'Model output'!V39)), ISNUMBER(SEARCH("abut",'Model output'!V39)), AND(ISNUMBER(SEARCH("No",'Model output'!V39)),NOT(ISNUMBER(SEARCH("noted",'Model output'!V39))),NOT(ISNUMBER(SEARCH("carcinoma",'Model output'!V39))))), "negative", "positive")</f>
        <v>negative</v>
      </c>
      <c r="AE40" s="39" t="str" cm="1">
        <f t="array" aca="1" ref="AE40" ca="1">IF(OR(AC40="positive",Z40="positive",AND(OR(ISNUMBER(SEARCH("Follicular carcinoma",N40)),ISNUMBER(SEARCH("Follicular thyroid carcinoma",N40))),V40="extensive"),AND(AND(ISNUMBER(J40),J40&gt;0),AND(ISNUMBER(M40),M40&gt;3)),OR(H40="positive",AH40=1)),"high",IF(OR(ISNUMBER(SEARCH("lateral",G40,1)),ISNUMBER(SEARCH("positive",Y40,1)),ISNUMBER(SEARCH("tall",O40,1)),ISNUMBER(SEARCH("hobnail",O40,1)),ISNUMBER(SEARCH("cribriform",O40,1)),ISNUMBER(SEARCH("diffuse",O40,1)),ISNUMBER(SEARCH("columnar",O40,1)),ISNUMBER(SEARCH("solid",O40,1)),ISNUMBER(SEARCH("tall",N40,1)),ISNUMBER(SEARCH("hobnail",N40,1)),ISNUMBER(SEARCH("cribriform",N40,1)),ISNUMBER(SEARCH("diffuse",N40,1)),ISNUMBER(SEARCH("columnar",N40,1)),ISNUMBER(SEARCH("solid",N40,1)),AND(ISNUMBER(SEARCH("papillary",N40,1)),S40="positive"),AND(ISNUMBER(J40),J40&gt;=5,M40=""),AND(AND(ISNUMBER(J40),J40&gt;=5),AND(ISNUMBER(M40),M40&gt;=1)),AND(ISNUMBER(SERACH("papillary",N40)),OR(Y40="positive",Z40="positive"), ISNUMBER(SEARCH("BRAF",AB40)))),"intermediate","low"))</f>
        <v>intermediate</v>
      </c>
      <c r="AF40" s="40" t="str">
        <f t="shared" si="1"/>
        <v>2</v>
      </c>
      <c r="AG40" s="40" t="str">
        <f t="shared" si="2"/>
        <v>1b</v>
      </c>
      <c r="AH40" s="40" t="str">
        <f t="shared" si="5"/>
        <v>0</v>
      </c>
      <c r="AI40" s="45" t="str">
        <f t="shared" si="6"/>
        <v>I</v>
      </c>
      <c r="AJ40" s="39" t="s">
        <v>699</v>
      </c>
      <c r="AK40" s="46" t="s">
        <v>891</v>
      </c>
      <c r="AL40" s="46" t="s">
        <v>893</v>
      </c>
      <c r="AM40" s="46" t="s">
        <v>892</v>
      </c>
      <c r="AN40" s="40" t="s">
        <v>73</v>
      </c>
      <c r="AO40" s="30">
        <f t="shared" ca="1" si="7"/>
        <v>1</v>
      </c>
      <c r="AP40" s="14">
        <f t="shared" si="8"/>
        <v>1</v>
      </c>
      <c r="AQ40" s="14">
        <f t="shared" si="9"/>
        <v>0</v>
      </c>
      <c r="AR40" s="14">
        <f t="shared" si="10"/>
        <v>1</v>
      </c>
      <c r="AS40" s="15">
        <f t="shared" si="3"/>
        <v>1</v>
      </c>
      <c r="AT40" s="1"/>
    </row>
    <row r="41" spans="1:46">
      <c r="A41" t="str">
        <f>'Model output'!A40</f>
        <v>TCGA-DE-A2OL</v>
      </c>
      <c r="B41" s="52">
        <v>44</v>
      </c>
      <c r="C41" s="1" t="str">
        <f>IF(OR(ISNUMBER(SEARCH("0",'Model output'!D40)), ISNUMBER(SEARCH("1",'Model output'!D40)), ISNUMBER(SEARCH("1a",'Model output'!D40)), ISNUMBER(SEARCH("1b",'Model output'!D40)), ISNUMBER(SEARCH("2",'Model output'!D40)), ISNUMBER(SEARCH("3",'Model output'!D40)), ISNUMBER(SEARCH("4a",'Model output'!D40)), ISNUMBER(SEARCH("4b",'Model output'!D40))), IF(ISNUMBER(SEARCH("pT",'Model output'!D40)),IF(OR(ISNUMBER(SEARCH("a",'Model output'!D40)),ISNUMBER(SEARCH("b",'Model output'!D40))),MID(SUBSTITUTE('Model output'!D40," ",""),SEARCH("pT",'Model output'!D40)+2,2),MID(SUBSTITUTE('Model output'!D40," ",""),SEARCH("pT",'Model output'!D40)+2,1)),IF(ISNUMBER(SEARCH("T",'Model output'!D40)),IF(OR(ISNUMBER(SEARCH("a",'Model output'!D40)),ISNUMBER(SEARCH("b",'Model output'!D40))),MID(SUBSTITUTE('Model output'!D40," ",""),SEARCH("T",'Model output'!D40)+1,2),MID(SUBSTITUTE('Model output'!D40," ",""),SEARCH("T",'Model output'!D40)+1,1)),SUBSTITUTE('Model output'!D40," ",""))),"")</f>
        <v>2</v>
      </c>
      <c r="D41" s="1" t="str">
        <f>IF(ISNUMBER(SEARCH("lymph node",'Model output'!E40)),"1", IF(AND('Model output'!E40&lt;&gt;"",ISNUMBER('Model output'!E40),'Model output'!E40&gt;0),"1",IF(OR(ISNUMBER(SEARCH("0",'Model output'!E40)), ISNUMBER(SEARCH("1",'Model output'!E40)), ISNUMBER(SEARCH("1a",'Model output'!E40)), ISNUMBER(SEARCH("1b",'Model output'!E40)), ISNUMBER(SEARCH("X",'Model output'!E40))), IF(ISNUMBER(SEARCH("pN",'Model output'!E40)),IF(OR(ISNUMBER(SEARCH("a",'Model output'!E40)),ISNUMBER(SEARCH("b",'Model output'!E40))),MID(SUBSTITUTE('Model output'!E40," ",""),SEARCH("pN",'Model output'!E40)+2,2),MID(SUBSTITUTE('Model output'!E40," ",""),SEARCH("pN",'Model output'!E40)+2,1)),IF(ISNUMBER(SEARCH("N",'Model output'!E40)),IF(OR(ISNUMBER(SEARCH("a",'Model output'!E40)),ISNUMBER(SEARCH("b",'Model output'!E40))),MID(SUBSTITUTE('Model output'!E40," ",""),SEARCH("N",'Model output'!E40)+1,2),MID(SUBSTITUTE('Model output'!E40," ",""),SEARCH("N",'Model output'!E40)+1,1)),SUBSTITUTE('Model output'!E40," ",""))),"")))</f>
        <v>x</v>
      </c>
      <c r="E41" s="1" t="str">
        <f>IF(OR(ISNUMBER(SEARCH("Not applicable",'Model output'!F40)), ISNUMBER(SEARCH("N/A",'Model output'!F40))),"0",IF(OR(ISNUMBER(SEARCH("0",'Model output'!F40)), ISNUMBER(SEARCH("1",'Model output'!F40)), ISNUMBER(SEARCH("X",'Model output'!F40))), IF(ISNUMBER(SEARCH("pM",'Model output'!F40)),MID(SUBSTITUTE('Model output'!F40," ",""),SEARCH("pM",'Model output'!F40)+2,1),IF(ISNUMBER(SEARCH("M",'Model output'!F40)),MID(SUBSTITUTE('Model output'!F40," ",""),SEARCH("M",'Model output'!F40)+1,1),SUBSTITUTE('Model output'!F40," ",""))),""))</f>
        <v>x</v>
      </c>
      <c r="F41" t="str">
        <f t="shared" si="0"/>
        <v>negative</v>
      </c>
      <c r="G41" t="str">
        <f>IF(OR('Model output'!G40="",AND(ISNUMBER('Model output'!J40),'Model output'!J40&lt;1)),"",IF(OR(ISNUMBER(SEARCH("lateral",'Model output'!G40)),ISNUMBER(SEARCH("cervical",'Model output'!G40)),ISNUMBER(SEARCH("jugular",'Model output'!G40)),ISNUMBER(SEARCH("left neck",'Model output'!G40)),ISNUMBER(SEARCH("left anterior neck",'Model output'!G40)),ISNUMBER(SEARCH("left posterior neck",'Model output'!G40)),ISNUMBER(SEARCH("right neck",'Model output'!G40)),ISNUMBER(SEARCH("right anterior neck",'Model output'!G40)),ISNUMBER(SEARCH("right posterior neck",'Model output'!G40)),AND(ISNUMBER(SEARCH("level",'Model output'!G40)),OR(,ISNUMBER(SEARCH("II",'Model output'!G40)),ISNUMBER(SEARCH("two",'Model output'!G40)),ISNUMBER(SEARCH("2",'Model output'!G40)),ISNUMBER(SEARCH("III",'Model output'!G40)),ISNUMBER(SEARCH("three",'Model output'!G40)),ISNUMBER(SEARCH("3",'Model output'!G40)),ISNUMBER(SEARCH("IV",'Model output'!G40)),ISNUMBER(SEARCH("four",'Model output'!G40)),ISNUMBER(SEARCH("4",'Model output'!G40)),AND(ISNUMBER(SEARCH("V ",'Model output'!G40)),NOT(ISNUMBER(SEARCH("VI",'Model output'!G40)))),ISNUMBER(SEARCH("five",'Model output'!G40)),ISNUMBER(SEARCH("5",'Model output'!G40))))), "lateral", "central"))</f>
        <v/>
      </c>
      <c r="H41" t="str">
        <f>IF('Model output'!H40="","negative", IF('Model output'!H40=" ", "negative", IF(ISNUMBER(SEARCH("lymph node",'Model output'!H40)),"negative","positive")))</f>
        <v>negative</v>
      </c>
      <c r="I41">
        <f>IF('Model output'!I40="","",IF(ISNUMBER('Model output'!I40),'Model output'!I40,1))</f>
        <v>0</v>
      </c>
      <c r="J41">
        <f>IF('Model output'!J40="","",IF(AND(ISNUMBER('Model output'!J40),'Model output'!J40&lt;=I41),'Model output'!J40,IF(ISNUMBER(SEARCH("0/",'Model output'!J40)),0,1)))</f>
        <v>0</v>
      </c>
      <c r="K41" t="str" cm="1">
        <f t="array" ref="K41">IF(COUNT(FIND({0,1,2,3,4,5,6,7,8,9},'Model output'!K40))&gt;0,'Model output'!K40,"")</f>
        <v/>
      </c>
      <c r="L41" s="8" t="str">
        <f t="shared" si="4"/>
        <v/>
      </c>
      <c r="M41" t="str" cm="1">
        <f t="array" ref="M41">IF(L41="","",IF(ISNUMBER(SEARCH("cm",L41)),MAX(VALUE(SUBSTITUTE(_xlfn.FILTERXML("&lt;t&gt;&lt;s&gt;"&amp;SUBSTITUTE(L41,",","&lt;/s&gt;&lt;s&gt;")&amp;"&lt;/s&gt;&lt;/t&gt;","//s"),"cm",""))),MAX(VALUE(SUBSTITUTE(_xlfn.FILTERXML("&lt;t&gt;&lt;s&gt;"&amp;SUBSTITUTE(L41,",","&lt;/s&gt;&lt;s&gt;")&amp;"&lt;/s&gt;&lt;/t&gt;","//s"),"mm","")))/10))</f>
        <v/>
      </c>
      <c r="N41" t="str">
        <f>IF('Model output'!L40="","",'Model output'!L40)</f>
        <v>papillary</v>
      </c>
      <c r="O41" t="str">
        <f>IF('Model output'!M40="","",'Model output'!M40)</f>
        <v>follicular</v>
      </c>
      <c r="P41" t="str">
        <f>IF('Model output'!N40="","",'Model output'!N40)</f>
        <v>2.9 cm</v>
      </c>
      <c r="Q41" t="str">
        <f t="shared" si="11"/>
        <v>2.9cm</v>
      </c>
      <c r="R41" cm="1">
        <f t="array" ref="R41">IF(Q41="","",IF(ISNUMBER(SEARCH("cm",Q41)),MAX(VALUE(SUBSTITUTE(_xlfn.FILTERXML("&lt;t&gt;&lt;s&gt;"&amp;SUBSTITUTE(Q41,",","&lt;/s&gt;&lt;s&gt;")&amp;"&lt;/s&gt;&lt;/t&gt;","//s"),"cm",""))),IF(ISNUMBER(SEARCH("mm",Q41)), MAX(VALUE(SUBSTITUTE(_xlfn.FILTERXML("&lt;t&gt;&lt;s&gt;"&amp;SUBSTITUTE(Q41,",","&lt;/s&gt;&lt;s&gt;")&amp;"&lt;/s&gt;&lt;/t&gt;","//s"),"mm","")))/10, MAX(VALUE(_xlfn.FILTERXML("&lt;t&gt;&lt;s&gt;"&amp;SUBSTITUTE(Q41,",","&lt;/s&gt;&lt;s&gt;")&amp;"&lt;/s&gt;&lt;/t&gt;","//s"))))))</f>
        <v>2.9</v>
      </c>
      <c r="S41" t="str">
        <f>IF(OR('Model output'!P40="",ISNUMBER(SEARCH("Not identified", 'Model output'!P40)),ISNUMBER(SEARCH("Absent",'Model output'!P40)),AND(ISNUMBER(SEARCH("No",'Model output'!P40)),NOT(ISNUMBER(SEARCH("diagnostic",'Model output'!P40)))),ISNUMBER(SEARCH("Negative",'Model output'!P40))),"negative","positive")</f>
        <v>negative</v>
      </c>
      <c r="T41">
        <f>IF('Model output'!O40="","",'Model output'!O40)</f>
        <v>1</v>
      </c>
      <c r="U41" t="str">
        <f>IF('Model output'!Q40&lt;&gt;"",'Model output'!Q40,IF('Classification result'!S41="positive",IF(ISNUMBER(SEARCH("single",'Model output'!P40)),1,IF(OR(ISNUMBER(SEARCH("&lt;4",'Model output'!P40)),ISNUMBER(SEARCH("&lt; 4",'Model output'!P40)),ISNUMBER(SEARCH("less than 4",'Model output'!P40))),"&lt;4",IF(OR(ISNUMBER(SEARCH("&gt;4",'Model output'!P40)),ISNUMBER(SEARCH("&gt; 4",'Model output'!P40)),ISNUMBER(SEARCH("4 or more",'Model output'!P40))),"&gt;4",""))),""))</f>
        <v/>
      </c>
      <c r="V41" t="str">
        <f>IF(S41="negative","",IF(OR(ISNUMBER(SEARCH("Focal",'Model output'!P40)),'Classification result'!U41&lt;4,ISNUMBER(SEARCH("Focal",'Classification result'!U41)),ISNUMBER(SEARCH("&lt;4",'Classification result'!U41)),ISNUMBER(SEARCH("&lt; 4",'Classification result'!U41))),"minimal", IF(OR(ISNUMBER(SEARCH("Extensive",'Model output'!P40)),ISNUMBER(SEARCH("Extensive",'Classification result'!U41)),ISNUMBER(SEARCH("&gt;4",'Classification result'!U41)),ISNUMBER(SEARCH("&gt; 4",'Classification result'!U41)),ISNUMBER(SEARCH("4 or more",'Classification result'!U41))),"extensive","")))</f>
        <v/>
      </c>
      <c r="W41" t="str">
        <f>IF(OR('Model output'!R40="",ISNUMBER(SEARCH("Not identified", 'Model output'!R40)),ISNUMBER(SEARCH("Absent",'Model output'!R40)),ISNUMBER(SEARCH("No",'Model output'!R40)),ISNUMBER(SEARCH("Negative",'Model output'!R40)),ISNUMBER(SEARCH("None seen",'Model output'!R40)),ISNUMBER(SEARCH("Free",'Model output'!R40)),ISNUMBER(SEARCH("Cannot be assessed",'Model output'!R40))),"negative","positive")</f>
        <v>negative</v>
      </c>
      <c r="X41" s="19" t="str">
        <f>IF('Model output'!S40="","",'Model output'!S40)</f>
        <v>negative</v>
      </c>
      <c r="Y41" t="str">
        <f>IF(OR('Model output'!S40="",ISNUMBER(SEARCH("Absent",'Model output'!S40)),ISNUMBER(SEARCH("Not identified",'Model output'!S40)),AND(ISNUMBER(SEARCH("No",'Model output'!S40)),NOT(ISNUMBER(SEARCH("carcinoma",'Model output'!S40)))),ISNUMBER(SEARCH("no extension",'Model output'!S40)),ISNUMBER(SEARCH("negative",'Model output'!S40))),"negative",IF(Z41="positive","gETE", "positive"))</f>
        <v>negative</v>
      </c>
      <c r="Z41" t="str">
        <f>IF(OR('Model output'!S40="",ISNUMBER(SEARCH("Absent",'Model output'!S40)),ISNUMBER(SEARCH("Not identified",'Model output'!S40)),ISNUMBER(SEARCH("No",'Model output'!S40)),ISNUMBER(SEARCH("Minimal",'Model output'!S40)),ISNUMBER(SEARCH("negative",'Model output'!S40))),"negative",IF(OR(ISNUMBER(SEARCH("extensive",X41)),ISNUMBER(SEARCH("skeletal muscle",X41)),ISNUMBER(SEARCH("larynx",X41)),ISNUMBER(SEARCH("trachea",X41)),ISNUMBER(SEARCH("esophagus",X41)),ISNUMBER(SEARCH("recurrent laryngeal nerve",X41))),"positive","negative"))</f>
        <v>negative</v>
      </c>
      <c r="AA41" t="str">
        <f>IF('Model output'!T40="","",IF('Model output'!T40="Not mentioned", "No", "Yes"))</f>
        <v/>
      </c>
      <c r="AB41" t="str">
        <f>IF(AA41&lt;&gt;"Yes","",IF(OR('Model output'!U40="",ISNUMBER(SEARCH("Not identified",'Model output'!U40))),"",'Model output'!U40))</f>
        <v/>
      </c>
      <c r="AC41" s="9" t="str">
        <f>IF(OR('Model output'!V40="", AND(ISERROR(SEARCH("Positive",'Model output'!V40)), ISNUMBER(SEARCH("Negative",'Model output'!V40))), ISNUMBER(SEARCH("Uninvolved",'Model output'!V40)), ISNUMBER(SEARCH("Free",'Model output'!V40)), ISNUMBER(SEARCH("1 mm",'Model output'!V40)), ISNUMBER(SEARCH("1.0 mm",'Model output'!V40)), ISNUMBER(SEARCH("0.01 cm",'Model output'!V40)), ISNUMBER(SEARCH("0.1 CM",'Model output'!V40)), ISNUMBER(SEARCH("less than 0.2 mm",'Model output'!V40)), ISNUMBER(SEARCH("less than 0.5 mm",'Model output'!V40)), ISNUMBER(SEARCH("very close",'Model output'!V40)), ISNUMBER(SEARCH("not involved",'Model output'!V40)), ISNUMBER(SEARCH("no involvement",'Model output'!V40)), ISNUMBER(SEARCH("abut",'Model output'!V40)), AND(ISNUMBER(SEARCH("No",'Model output'!V40)),NOT(ISNUMBER(SEARCH("noted",'Model output'!V40))),NOT(ISNUMBER(SEARCH("carcinoma",'Model output'!V40))))), "negative", "positive")</f>
        <v>negative</v>
      </c>
      <c r="AE41" s="39" t="str" cm="1">
        <f t="array" aca="1" ref="AE41" ca="1">IF(OR(AC41="positive",Z41="positive",AND(OR(ISNUMBER(SEARCH("Follicular carcinoma",N41)),ISNUMBER(SEARCH("Follicular thyroid carcinoma",N41))),V41="extensive"),AND(AND(ISNUMBER(J41),J41&gt;0),AND(ISNUMBER(M41),M41&gt;3)),OR(H41="positive",AH41=1)),"high",IF(OR(ISNUMBER(SEARCH("lateral",G41,1)),ISNUMBER(SEARCH("positive",Y41,1)),ISNUMBER(SEARCH("tall",O41,1)),ISNUMBER(SEARCH("hobnail",O41,1)),ISNUMBER(SEARCH("cribriform",O41,1)),ISNUMBER(SEARCH("diffuse",O41,1)),ISNUMBER(SEARCH("columnar",O41,1)),ISNUMBER(SEARCH("solid",O41,1)),ISNUMBER(SEARCH("tall",N41,1)),ISNUMBER(SEARCH("hobnail",N41,1)),ISNUMBER(SEARCH("cribriform",N41,1)),ISNUMBER(SEARCH("diffuse",N41,1)),ISNUMBER(SEARCH("columnar",N41,1)),ISNUMBER(SEARCH("solid",N41,1)),AND(ISNUMBER(SEARCH("papillary",N41,1)),S41="positive"),AND(ISNUMBER(J41),J41&gt;=5,M41=""),AND(AND(ISNUMBER(J41),J41&gt;=5),AND(ISNUMBER(M41),M41&gt;=1)),AND(ISNUMBER(SERACH("papillary",N41)),OR(Y41="positive",Z41="positive"), ISNUMBER(SEARCH("BRAF",AB41)))),"intermediate","low"))</f>
        <v>low</v>
      </c>
      <c r="AF41" s="40" t="str">
        <f t="shared" si="1"/>
        <v>2</v>
      </c>
      <c r="AG41" s="40" t="str">
        <f t="shared" si="2"/>
        <v>0</v>
      </c>
      <c r="AH41" s="40" t="str">
        <f t="shared" si="5"/>
        <v>0</v>
      </c>
      <c r="AI41" s="45" t="str">
        <f t="shared" si="6"/>
        <v>I</v>
      </c>
      <c r="AJ41" s="39" t="s">
        <v>698</v>
      </c>
      <c r="AK41" s="46" t="s">
        <v>891</v>
      </c>
      <c r="AL41" s="46" t="s">
        <v>892</v>
      </c>
      <c r="AM41" s="46" t="s">
        <v>892</v>
      </c>
      <c r="AN41" s="40" t="s">
        <v>73</v>
      </c>
      <c r="AO41" s="30">
        <f t="shared" ca="1" si="7"/>
        <v>1</v>
      </c>
      <c r="AP41" s="14">
        <f t="shared" si="8"/>
        <v>1</v>
      </c>
      <c r="AQ41" s="14">
        <f t="shared" si="9"/>
        <v>1</v>
      </c>
      <c r="AR41" s="14">
        <f t="shared" si="10"/>
        <v>1</v>
      </c>
      <c r="AS41" s="15">
        <f t="shared" si="3"/>
        <v>1</v>
      </c>
      <c r="AT41" s="1"/>
    </row>
    <row r="42" spans="1:46">
      <c r="A42" t="str">
        <f>'Model output'!A41</f>
        <v>TCGA-DE-A3KN</v>
      </c>
      <c r="B42" s="52">
        <v>49</v>
      </c>
      <c r="C42" s="1" t="str">
        <f>IF(OR(ISNUMBER(SEARCH("0",'Model output'!D41)), ISNUMBER(SEARCH("1",'Model output'!D41)), ISNUMBER(SEARCH("1a",'Model output'!D41)), ISNUMBER(SEARCH("1b",'Model output'!D41)), ISNUMBER(SEARCH("2",'Model output'!D41)), ISNUMBER(SEARCH("3",'Model output'!D41)), ISNUMBER(SEARCH("4a",'Model output'!D41)), ISNUMBER(SEARCH("4b",'Model output'!D41))), IF(ISNUMBER(SEARCH("pT",'Model output'!D41)),IF(OR(ISNUMBER(SEARCH("a",'Model output'!D41)),ISNUMBER(SEARCH("b",'Model output'!D41))),MID(SUBSTITUTE('Model output'!D41," ",""),SEARCH("pT",'Model output'!D41)+2,2),MID(SUBSTITUTE('Model output'!D41," ",""),SEARCH("pT",'Model output'!D41)+2,1)),IF(ISNUMBER(SEARCH("T",'Model output'!D41)),IF(OR(ISNUMBER(SEARCH("a",'Model output'!D41)),ISNUMBER(SEARCH("b",'Model output'!D41))),MID(SUBSTITUTE('Model output'!D41," ",""),SEARCH("T",'Model output'!D41)+1,2),MID(SUBSTITUTE('Model output'!D41," ",""),SEARCH("T",'Model output'!D41)+1,1)),SUBSTITUTE('Model output'!D41," ",""))),"")</f>
        <v>3</v>
      </c>
      <c r="D42" s="1" t="str">
        <f>IF(ISNUMBER(SEARCH("lymph node",'Model output'!E41)),"1", IF(AND('Model output'!E41&lt;&gt;"",ISNUMBER('Model output'!E41),'Model output'!E41&gt;0),"1",IF(OR(ISNUMBER(SEARCH("0",'Model output'!E41)), ISNUMBER(SEARCH("1",'Model output'!E41)), ISNUMBER(SEARCH("1a",'Model output'!E41)), ISNUMBER(SEARCH("1b",'Model output'!E41)), ISNUMBER(SEARCH("X",'Model output'!E41))), IF(ISNUMBER(SEARCH("pN",'Model output'!E41)),IF(OR(ISNUMBER(SEARCH("a",'Model output'!E41)),ISNUMBER(SEARCH("b",'Model output'!E41))),MID(SUBSTITUTE('Model output'!E41," ",""),SEARCH("pN",'Model output'!E41)+2,2),MID(SUBSTITUTE('Model output'!E41," ",""),SEARCH("pN",'Model output'!E41)+2,1)),IF(ISNUMBER(SEARCH("N",'Model output'!E41)),IF(OR(ISNUMBER(SEARCH("a",'Model output'!E41)),ISNUMBER(SEARCH("b",'Model output'!E41))),MID(SUBSTITUTE('Model output'!E41," ",""),SEARCH("N",'Model output'!E41)+1,2),MID(SUBSTITUTE('Model output'!E41," ",""),SEARCH("N",'Model output'!E41)+1,1)),SUBSTITUTE('Model output'!E41," ",""))),"")))</f>
        <v>1b</v>
      </c>
      <c r="E42" s="1" t="str">
        <f>IF(OR(ISNUMBER(SEARCH("Not applicable",'Model output'!F41)), ISNUMBER(SEARCH("N/A",'Model output'!F41))),"0",IF(OR(ISNUMBER(SEARCH("0",'Model output'!F41)), ISNUMBER(SEARCH("1",'Model output'!F41)), ISNUMBER(SEARCH("X",'Model output'!F41))), IF(ISNUMBER(SEARCH("pM",'Model output'!F41)),MID(SUBSTITUTE('Model output'!F41," ",""),SEARCH("pM",'Model output'!F41)+2,1),IF(ISNUMBER(SEARCH("M",'Model output'!F41)),MID(SUBSTITUTE('Model output'!F41," ",""),SEARCH("M",'Model output'!F41)+1,1),SUBSTITUTE('Model output'!F41," ",""))),""))</f>
        <v/>
      </c>
      <c r="F42" t="str">
        <f t="shared" si="0"/>
        <v>positive</v>
      </c>
      <c r="G42" t="str">
        <f>IF(OR('Model output'!G41="",AND(ISNUMBER('Model output'!J41),'Model output'!J41&lt;1)),"",IF(OR(ISNUMBER(SEARCH("lateral",'Model output'!G41)),ISNUMBER(SEARCH("cervical",'Model output'!G41)),ISNUMBER(SEARCH("jugular",'Model output'!G41)),ISNUMBER(SEARCH("left neck",'Model output'!G41)),ISNUMBER(SEARCH("left anterior neck",'Model output'!G41)),ISNUMBER(SEARCH("left posterior neck",'Model output'!G41)),ISNUMBER(SEARCH("right neck",'Model output'!G41)),ISNUMBER(SEARCH("right anterior neck",'Model output'!G41)),ISNUMBER(SEARCH("right posterior neck",'Model output'!G41)),AND(ISNUMBER(SEARCH("level",'Model output'!G41)),OR(,ISNUMBER(SEARCH("II",'Model output'!G41)),ISNUMBER(SEARCH("two",'Model output'!G41)),ISNUMBER(SEARCH("2",'Model output'!G41)),ISNUMBER(SEARCH("III",'Model output'!G41)),ISNUMBER(SEARCH("three",'Model output'!G41)),ISNUMBER(SEARCH("3",'Model output'!G41)),ISNUMBER(SEARCH("IV",'Model output'!G41)),ISNUMBER(SEARCH("four",'Model output'!G41)),ISNUMBER(SEARCH("4",'Model output'!G41)),AND(ISNUMBER(SEARCH("V ",'Model output'!G41)),NOT(ISNUMBER(SEARCH("VI",'Model output'!G41)))),ISNUMBER(SEARCH("five",'Model output'!G41)),ISNUMBER(SEARCH("5",'Model output'!G41))))), "lateral", "central"))</f>
        <v>central</v>
      </c>
      <c r="H42" t="str">
        <f>IF('Model output'!H41="","negative", IF('Model output'!H41=" ", "negative", IF(ISNUMBER(SEARCH("lymph node",'Model output'!H41)),"negative","positive")))</f>
        <v>negative</v>
      </c>
      <c r="I42">
        <f>IF('Model output'!I41="","",IF(ISNUMBER('Model output'!I41),'Model output'!I41,1))</f>
        <v>9</v>
      </c>
      <c r="J42">
        <f>IF('Model output'!J41="","",IF(AND(ISNUMBER('Model output'!J41),'Model output'!J41&lt;=I42),'Model output'!J41,IF(ISNUMBER(SEARCH("0/",'Model output'!J41)),0,1)))</f>
        <v>5</v>
      </c>
      <c r="K42" t="str" cm="1">
        <f t="array" ref="K42">IF(COUNT(FIND({0,1,2,3,4,5,6,7,8,9},'Model output'!K41))&gt;0,'Model output'!K41,"")</f>
        <v>0.6 cm</v>
      </c>
      <c r="L42" s="8" t="str">
        <f t="shared" si="4"/>
        <v>0.6cm</v>
      </c>
      <c r="M42" cm="1">
        <f t="array" ref="M42">IF(L42="","",IF(ISNUMBER(SEARCH("cm",L42)),MAX(VALUE(SUBSTITUTE(_xlfn.FILTERXML("&lt;t&gt;&lt;s&gt;"&amp;SUBSTITUTE(L42,",","&lt;/s&gt;&lt;s&gt;")&amp;"&lt;/s&gt;&lt;/t&gt;","//s"),"cm",""))),MAX(VALUE(SUBSTITUTE(_xlfn.FILTERXML("&lt;t&gt;&lt;s&gt;"&amp;SUBSTITUTE(L42,",","&lt;/s&gt;&lt;s&gt;")&amp;"&lt;/s&gt;&lt;/t&gt;","//s"),"mm","")))/10))</f>
        <v>0.6</v>
      </c>
      <c r="N42" t="str">
        <f>IF('Model output'!L41="","",'Model output'!L41)</f>
        <v>papillary</v>
      </c>
      <c r="O42" t="str">
        <f>IF('Model output'!M41="","",'Model output'!M41)</f>
        <v>mixed follicular and papillary</v>
      </c>
      <c r="P42" t="str">
        <f>IF('Model output'!N41="","",'Model output'!N41)</f>
        <v>4.5 cm</v>
      </c>
      <c r="Q42" t="str">
        <f t="shared" si="11"/>
        <v>4.5cm</v>
      </c>
      <c r="R42" cm="1">
        <f t="array" ref="R42">IF(Q42="","",IF(ISNUMBER(SEARCH("cm",Q42)),MAX(VALUE(SUBSTITUTE(_xlfn.FILTERXML("&lt;t&gt;&lt;s&gt;"&amp;SUBSTITUTE(Q42,",","&lt;/s&gt;&lt;s&gt;")&amp;"&lt;/s&gt;&lt;/t&gt;","//s"),"cm",""))),IF(ISNUMBER(SEARCH("mm",Q42)), MAX(VALUE(SUBSTITUTE(_xlfn.FILTERXML("&lt;t&gt;&lt;s&gt;"&amp;SUBSTITUTE(Q42,",","&lt;/s&gt;&lt;s&gt;")&amp;"&lt;/s&gt;&lt;/t&gt;","//s"),"mm","")))/10, MAX(VALUE(_xlfn.FILTERXML("&lt;t&gt;&lt;s&gt;"&amp;SUBSTITUTE(Q42,",","&lt;/s&gt;&lt;s&gt;")&amp;"&lt;/s&gt;&lt;/t&gt;","//s"))))))</f>
        <v>4.5</v>
      </c>
      <c r="S42" t="str">
        <f>IF(OR('Model output'!P41="",ISNUMBER(SEARCH("Not identified", 'Model output'!P41)),ISNUMBER(SEARCH("Absent",'Model output'!P41)),AND(ISNUMBER(SEARCH("No",'Model output'!P41)),NOT(ISNUMBER(SEARCH("diagnostic",'Model output'!P41)))),ISNUMBER(SEARCH("Negative",'Model output'!P41))),"negative","positive")</f>
        <v>negative</v>
      </c>
      <c r="T42">
        <f>IF('Model output'!O41="","",'Model output'!O41)</f>
        <v>1</v>
      </c>
      <c r="U42" t="str">
        <f>IF('Model output'!Q41&lt;&gt;"",'Model output'!Q41,IF('Classification result'!S42="positive",IF(ISNUMBER(SEARCH("single",'Model output'!P41)),1,IF(OR(ISNUMBER(SEARCH("&lt;4",'Model output'!P41)),ISNUMBER(SEARCH("&lt; 4",'Model output'!P41)),ISNUMBER(SEARCH("less than 4",'Model output'!P41))),"&lt;4",IF(OR(ISNUMBER(SEARCH("&gt;4",'Model output'!P41)),ISNUMBER(SEARCH("&gt; 4",'Model output'!P41)),ISNUMBER(SEARCH("4 or more",'Model output'!P41))),"&gt;4",""))),""))</f>
        <v/>
      </c>
      <c r="V42" t="str">
        <f>IF(S42="negative","",IF(OR(ISNUMBER(SEARCH("Focal",'Model output'!P41)),'Classification result'!U42&lt;4,ISNUMBER(SEARCH("Focal",'Classification result'!U42)),ISNUMBER(SEARCH("&lt;4",'Classification result'!U42)),ISNUMBER(SEARCH("&lt; 4",'Classification result'!U42))),"minimal", IF(OR(ISNUMBER(SEARCH("Extensive",'Model output'!P41)),ISNUMBER(SEARCH("Extensive",'Classification result'!U42)),ISNUMBER(SEARCH("&gt;4",'Classification result'!U42)),ISNUMBER(SEARCH("&gt; 4",'Classification result'!U42)),ISNUMBER(SEARCH("4 or more",'Classification result'!U42))),"extensive","")))</f>
        <v/>
      </c>
      <c r="W42" t="str">
        <f>IF(OR('Model output'!R41="",ISNUMBER(SEARCH("Not identified", 'Model output'!R41)),ISNUMBER(SEARCH("Absent",'Model output'!R41)),ISNUMBER(SEARCH("No",'Model output'!R41)),ISNUMBER(SEARCH("Negative",'Model output'!R41)),ISNUMBER(SEARCH("None seen",'Model output'!R41)),ISNUMBER(SEARCH("Free",'Model output'!R41)),ISNUMBER(SEARCH("Cannot be assessed",'Model output'!R41))),"negative","positive")</f>
        <v>negative</v>
      </c>
      <c r="X42" s="19" t="str">
        <f>IF('Model output'!S41="","",'Model output'!S41)</f>
        <v>present, focal extension into perithyroidal soft tissues (C4)</v>
      </c>
      <c r="Y42" t="str">
        <f>IF(OR('Model output'!S41="",ISNUMBER(SEARCH("Absent",'Model output'!S41)),ISNUMBER(SEARCH("Not identified",'Model output'!S41)),AND(ISNUMBER(SEARCH("No",'Model output'!S41)),NOT(ISNUMBER(SEARCH("carcinoma",'Model output'!S41)))),ISNUMBER(SEARCH("no extension",'Model output'!S41)),ISNUMBER(SEARCH("negative",'Model output'!S41))),"negative",IF(Z42="positive","gETE", "positive"))</f>
        <v>positive</v>
      </c>
      <c r="Z42" t="str">
        <f>IF(OR('Model output'!S41="",ISNUMBER(SEARCH("Absent",'Model output'!S41)),ISNUMBER(SEARCH("Not identified",'Model output'!S41)),ISNUMBER(SEARCH("No",'Model output'!S41)),ISNUMBER(SEARCH("Minimal",'Model output'!S41)),ISNUMBER(SEARCH("negative",'Model output'!S41))),"negative",IF(OR(ISNUMBER(SEARCH("extensive",X42)),ISNUMBER(SEARCH("skeletal muscle",X42)),ISNUMBER(SEARCH("larynx",X42)),ISNUMBER(SEARCH("trachea",X42)),ISNUMBER(SEARCH("esophagus",X42)),ISNUMBER(SEARCH("recurrent laryngeal nerve",X42))),"positive","negative"))</f>
        <v>negative</v>
      </c>
      <c r="AA42" t="str">
        <f>IF('Model output'!T41="","",IF('Model output'!T41="Not mentioned", "No", "Yes"))</f>
        <v/>
      </c>
      <c r="AB42" t="str">
        <f>IF(AA42&lt;&gt;"Yes","",IF(OR('Model output'!U41="",ISNUMBER(SEARCH("Not identified",'Model output'!U41))),"",'Model output'!U41))</f>
        <v/>
      </c>
      <c r="AC42" s="9" t="str">
        <f>IF(OR('Model output'!V41="", AND(ISERROR(SEARCH("Positive",'Model output'!V41)), ISNUMBER(SEARCH("Negative",'Model output'!V41))), ISNUMBER(SEARCH("Uninvolved",'Model output'!V41)), ISNUMBER(SEARCH("Free",'Model output'!V41)), ISNUMBER(SEARCH("1 mm",'Model output'!V41)), ISNUMBER(SEARCH("1.0 mm",'Model output'!V41)), ISNUMBER(SEARCH("0.01 cm",'Model output'!V41)), ISNUMBER(SEARCH("0.1 CM",'Model output'!V41)), ISNUMBER(SEARCH("less than 0.2 mm",'Model output'!V41)), ISNUMBER(SEARCH("less than 0.5 mm",'Model output'!V41)), ISNUMBER(SEARCH("very close",'Model output'!V41)), ISNUMBER(SEARCH("not involved",'Model output'!V41)), ISNUMBER(SEARCH("no involvement",'Model output'!V41)), ISNUMBER(SEARCH("abut",'Model output'!V41)), AND(ISNUMBER(SEARCH("No",'Model output'!V41)),NOT(ISNUMBER(SEARCH("noted",'Model output'!V41))),NOT(ISNUMBER(SEARCH("carcinoma",'Model output'!V41))))), "negative", "positive")</f>
        <v>negative</v>
      </c>
      <c r="AE42" s="39" t="str" cm="1">
        <f t="array" aca="1" ref="AE42" ca="1">IF(OR(AC42="positive",Z42="positive",AND(OR(ISNUMBER(SEARCH("Follicular carcinoma",N42)),ISNUMBER(SEARCH("Follicular thyroid carcinoma",N42))),V42="extensive"),AND(AND(ISNUMBER(J42),J42&gt;0),AND(ISNUMBER(M42),M42&gt;3)),OR(H42="positive",AH42=1)),"high",IF(OR(ISNUMBER(SEARCH("lateral",G42,1)),ISNUMBER(SEARCH("positive",Y42,1)),ISNUMBER(SEARCH("tall",O42,1)),ISNUMBER(SEARCH("hobnail",O42,1)),ISNUMBER(SEARCH("cribriform",O42,1)),ISNUMBER(SEARCH("diffuse",O42,1)),ISNUMBER(SEARCH("columnar",O42,1)),ISNUMBER(SEARCH("solid",O42,1)),ISNUMBER(SEARCH("tall",N42,1)),ISNUMBER(SEARCH("hobnail",N42,1)),ISNUMBER(SEARCH("cribriform",N42,1)),ISNUMBER(SEARCH("diffuse",N42,1)),ISNUMBER(SEARCH("columnar",N42,1)),ISNUMBER(SEARCH("solid",N42,1)),AND(ISNUMBER(SEARCH("papillary",N42,1)),S42="positive"),AND(ISNUMBER(J42),J42&gt;=5,M42=""),AND(AND(ISNUMBER(J42),J42&gt;=5),AND(ISNUMBER(M42),M42&gt;=1)),AND(ISNUMBER(SERACH("papillary",N42)),OR(Y42="positive",Z42="positive"), ISNUMBER(SEARCH("BRAF",AB42)))),"intermediate","low"))</f>
        <v>intermediate</v>
      </c>
      <c r="AF42" s="40" t="str">
        <f t="shared" si="1"/>
        <v>3a</v>
      </c>
      <c r="AG42" s="40" t="str">
        <f t="shared" si="2"/>
        <v>1a</v>
      </c>
      <c r="AH42" s="40" t="str">
        <f t="shared" si="5"/>
        <v>0</v>
      </c>
      <c r="AI42" s="45" t="str">
        <f t="shared" si="6"/>
        <v>I</v>
      </c>
      <c r="AJ42" s="39" t="s">
        <v>699</v>
      </c>
      <c r="AK42" s="46" t="s">
        <v>894</v>
      </c>
      <c r="AL42" s="46" t="s">
        <v>893</v>
      </c>
      <c r="AM42" s="46" t="s">
        <v>892</v>
      </c>
      <c r="AN42" s="40" t="s">
        <v>73</v>
      </c>
      <c r="AO42" s="30">
        <f t="shared" ca="1" si="7"/>
        <v>1</v>
      </c>
      <c r="AP42" s="14">
        <f t="shared" si="8"/>
        <v>1</v>
      </c>
      <c r="AQ42" s="14">
        <f t="shared" si="9"/>
        <v>1</v>
      </c>
      <c r="AR42" s="14">
        <f t="shared" si="10"/>
        <v>1</v>
      </c>
      <c r="AS42" s="15">
        <f t="shared" si="3"/>
        <v>1</v>
      </c>
      <c r="AT42" s="1"/>
    </row>
    <row r="43" spans="1:46">
      <c r="A43" t="str">
        <f>'Model output'!A42</f>
        <v>TCGA-DE-A4M9</v>
      </c>
      <c r="B43" s="52">
        <v>28</v>
      </c>
      <c r="C43" s="1" t="str">
        <f>IF(OR(ISNUMBER(SEARCH("0",'Model output'!D42)), ISNUMBER(SEARCH("1",'Model output'!D42)), ISNUMBER(SEARCH("1a",'Model output'!D42)), ISNUMBER(SEARCH("1b",'Model output'!D42)), ISNUMBER(SEARCH("2",'Model output'!D42)), ISNUMBER(SEARCH("3",'Model output'!D42)), ISNUMBER(SEARCH("4a",'Model output'!D42)), ISNUMBER(SEARCH("4b",'Model output'!D42))), IF(ISNUMBER(SEARCH("pT",'Model output'!D42)),IF(OR(ISNUMBER(SEARCH("a",'Model output'!D42)),ISNUMBER(SEARCH("b",'Model output'!D42))),MID(SUBSTITUTE('Model output'!D42," ",""),SEARCH("pT",'Model output'!D42)+2,2),MID(SUBSTITUTE('Model output'!D42," ",""),SEARCH("pT",'Model output'!D42)+2,1)),IF(ISNUMBER(SEARCH("T",'Model output'!D42)),IF(OR(ISNUMBER(SEARCH("a",'Model output'!D42)),ISNUMBER(SEARCH("b",'Model output'!D42))),MID(SUBSTITUTE('Model output'!D42," ",""),SEARCH("T",'Model output'!D42)+1,2),MID(SUBSTITUTE('Model output'!D42," ",""),SEARCH("T",'Model output'!D42)+1,1)),SUBSTITUTE('Model output'!D42," ",""))),"")</f>
        <v>2</v>
      </c>
      <c r="D43" s="1" t="str">
        <f>IF(ISNUMBER(SEARCH("lymph node",'Model output'!E42)),"1", IF(AND('Model output'!E42&lt;&gt;"",ISNUMBER('Model output'!E42),'Model output'!E42&gt;0),"1",IF(OR(ISNUMBER(SEARCH("0",'Model output'!E42)), ISNUMBER(SEARCH("1",'Model output'!E42)), ISNUMBER(SEARCH("1a",'Model output'!E42)), ISNUMBER(SEARCH("1b",'Model output'!E42)), ISNUMBER(SEARCH("X",'Model output'!E42))), IF(ISNUMBER(SEARCH("pN",'Model output'!E42)),IF(OR(ISNUMBER(SEARCH("a",'Model output'!E42)),ISNUMBER(SEARCH("b",'Model output'!E42))),MID(SUBSTITUTE('Model output'!E42," ",""),SEARCH("pN",'Model output'!E42)+2,2),MID(SUBSTITUTE('Model output'!E42," ",""),SEARCH("pN",'Model output'!E42)+2,1)),IF(ISNUMBER(SEARCH("N",'Model output'!E42)),IF(OR(ISNUMBER(SEARCH("a",'Model output'!E42)),ISNUMBER(SEARCH("b",'Model output'!E42))),MID(SUBSTITUTE('Model output'!E42," ",""),SEARCH("N",'Model output'!E42)+1,2),MID(SUBSTITUTE('Model output'!E42," ",""),SEARCH("N",'Model output'!E42)+1,1)),SUBSTITUTE('Model output'!E42," ",""))),"")))</f>
        <v>x</v>
      </c>
      <c r="E43" s="1" t="str">
        <f>IF(OR(ISNUMBER(SEARCH("Not applicable",'Model output'!F42)), ISNUMBER(SEARCH("N/A",'Model output'!F42))),"0",IF(OR(ISNUMBER(SEARCH("0",'Model output'!F42)), ISNUMBER(SEARCH("1",'Model output'!F42)), ISNUMBER(SEARCH("X",'Model output'!F42))), IF(ISNUMBER(SEARCH("pM",'Model output'!F42)),MID(SUBSTITUTE('Model output'!F42," ",""),SEARCH("pM",'Model output'!F42)+2,1),IF(ISNUMBER(SEARCH("M",'Model output'!F42)),MID(SUBSTITUTE('Model output'!F42," ",""),SEARCH("M",'Model output'!F42)+1,1),SUBSTITUTE('Model output'!F42," ",""))),""))</f>
        <v>x</v>
      </c>
      <c r="F43" t="str">
        <f t="shared" si="0"/>
        <v>negative</v>
      </c>
      <c r="G43" t="str">
        <f>IF(OR('Model output'!G42="",AND(ISNUMBER('Model output'!J42),'Model output'!J42&lt;1)),"",IF(OR(ISNUMBER(SEARCH("lateral",'Model output'!G42)),ISNUMBER(SEARCH("cervical",'Model output'!G42)),ISNUMBER(SEARCH("jugular",'Model output'!G42)),ISNUMBER(SEARCH("left neck",'Model output'!G42)),ISNUMBER(SEARCH("left anterior neck",'Model output'!G42)),ISNUMBER(SEARCH("left posterior neck",'Model output'!G42)),ISNUMBER(SEARCH("right neck",'Model output'!G42)),ISNUMBER(SEARCH("right anterior neck",'Model output'!G42)),ISNUMBER(SEARCH("right posterior neck",'Model output'!G42)),AND(ISNUMBER(SEARCH("level",'Model output'!G42)),OR(,ISNUMBER(SEARCH("II",'Model output'!G42)),ISNUMBER(SEARCH("two",'Model output'!G42)),ISNUMBER(SEARCH("2",'Model output'!G42)),ISNUMBER(SEARCH("III",'Model output'!G42)),ISNUMBER(SEARCH("three",'Model output'!G42)),ISNUMBER(SEARCH("3",'Model output'!G42)),ISNUMBER(SEARCH("IV",'Model output'!G42)),ISNUMBER(SEARCH("four",'Model output'!G42)),ISNUMBER(SEARCH("4",'Model output'!G42)),AND(ISNUMBER(SEARCH("V ",'Model output'!G42)),NOT(ISNUMBER(SEARCH("VI",'Model output'!G42)))),ISNUMBER(SEARCH("five",'Model output'!G42)),ISNUMBER(SEARCH("5",'Model output'!G42))))), "lateral", "central"))</f>
        <v/>
      </c>
      <c r="H43" t="str">
        <f>IF('Model output'!H42="","negative", IF('Model output'!H42=" ", "negative", IF(ISNUMBER(SEARCH("lymph node",'Model output'!H42)),"negative","positive")))</f>
        <v>negative</v>
      </c>
      <c r="I43">
        <f>IF('Model output'!I42="","",IF(ISNUMBER('Model output'!I42),'Model output'!I42,1))</f>
        <v>0</v>
      </c>
      <c r="J43">
        <f>IF('Model output'!J42="","",IF(AND(ISNUMBER('Model output'!J42),'Model output'!J42&lt;=I43),'Model output'!J42,IF(ISNUMBER(SEARCH("0/",'Model output'!J42)),0,1)))</f>
        <v>0</v>
      </c>
      <c r="K43" t="str" cm="1">
        <f t="array" ref="K43">IF(COUNT(FIND({0,1,2,3,4,5,6,7,8,9},'Model output'!K42))&gt;0,'Model output'!K42,"")</f>
        <v/>
      </c>
      <c r="L43" s="8" t="str">
        <f t="shared" si="4"/>
        <v/>
      </c>
      <c r="M43" t="str" cm="1">
        <f t="array" ref="M43">IF(L43="","",IF(ISNUMBER(SEARCH("cm",L43)),MAX(VALUE(SUBSTITUTE(_xlfn.FILTERXML("&lt;t&gt;&lt;s&gt;"&amp;SUBSTITUTE(L43,",","&lt;/s&gt;&lt;s&gt;")&amp;"&lt;/s&gt;&lt;/t&gt;","//s"),"cm",""))),MAX(VALUE(SUBSTITUTE(_xlfn.FILTERXML("&lt;t&gt;&lt;s&gt;"&amp;SUBSTITUTE(L43,",","&lt;/s&gt;&lt;s&gt;")&amp;"&lt;/s&gt;&lt;/t&gt;","//s"),"mm","")))/10))</f>
        <v/>
      </c>
      <c r="N43" t="str">
        <f>IF('Model output'!L42="","",'Model output'!L42)</f>
        <v>Papillary</v>
      </c>
      <c r="O43" t="str">
        <f>IF('Model output'!M42="","",'Model output'!M42)</f>
        <v>follicular and solid</v>
      </c>
      <c r="P43" t="str">
        <f>IF('Model output'!N42="","",'Model output'!N42)</f>
        <v>3.0 cm</v>
      </c>
      <c r="Q43" t="str">
        <f t="shared" si="11"/>
        <v>3.0cm</v>
      </c>
      <c r="R43" cm="1">
        <f t="array" ref="R43">IF(Q43="","",IF(ISNUMBER(SEARCH("cm",Q43)),MAX(VALUE(SUBSTITUTE(_xlfn.FILTERXML("&lt;t&gt;&lt;s&gt;"&amp;SUBSTITUTE(Q43,",","&lt;/s&gt;&lt;s&gt;")&amp;"&lt;/s&gt;&lt;/t&gt;","//s"),"cm",""))),IF(ISNUMBER(SEARCH("mm",Q43)), MAX(VALUE(SUBSTITUTE(_xlfn.FILTERXML("&lt;t&gt;&lt;s&gt;"&amp;SUBSTITUTE(Q43,",","&lt;/s&gt;&lt;s&gt;")&amp;"&lt;/s&gt;&lt;/t&gt;","//s"),"mm","")))/10, MAX(VALUE(_xlfn.FILTERXML("&lt;t&gt;&lt;s&gt;"&amp;SUBSTITUTE(Q43,",","&lt;/s&gt;&lt;s&gt;")&amp;"&lt;/s&gt;&lt;/t&gt;","//s"))))))</f>
        <v>3</v>
      </c>
      <c r="S43" t="str">
        <f>IF(OR('Model output'!P42="",ISNUMBER(SEARCH("Not identified", 'Model output'!P42)),ISNUMBER(SEARCH("Absent",'Model output'!P42)),AND(ISNUMBER(SEARCH("No",'Model output'!P42)),NOT(ISNUMBER(SEARCH("diagnostic",'Model output'!P42)))),ISNUMBER(SEARCH("Negative",'Model output'!P42))),"negative","positive")</f>
        <v>positive</v>
      </c>
      <c r="T43" t="str">
        <f>IF('Model output'!O42="","",'Model output'!O42)</f>
        <v>Two</v>
      </c>
      <c r="U43" t="str">
        <f>IF('Model output'!Q42&lt;&gt;"",'Model output'!Q42,IF('Classification result'!S43="positive",IF(ISNUMBER(SEARCH("single",'Model output'!P42)),1,IF(OR(ISNUMBER(SEARCH("&lt;4",'Model output'!P42)),ISNUMBER(SEARCH("&lt; 4",'Model output'!P42)),ISNUMBER(SEARCH("less than 4",'Model output'!P42))),"&lt;4",IF(OR(ISNUMBER(SEARCH("&gt;4",'Model output'!P42)),ISNUMBER(SEARCH("&gt; 4",'Model output'!P42)),ISNUMBER(SEARCH("4 or more",'Model output'!P42))),"&gt;4",""))),""))</f>
        <v/>
      </c>
      <c r="V43" t="str">
        <f>IF(S43="negative","",IF(OR(ISNUMBER(SEARCH("Focal",'Model output'!P42)),'Classification result'!U43&lt;4,ISNUMBER(SEARCH("Focal",'Classification result'!U43)),ISNUMBER(SEARCH("&lt;4",'Classification result'!U43)),ISNUMBER(SEARCH("&lt; 4",'Classification result'!U43))),"minimal", IF(OR(ISNUMBER(SEARCH("Extensive",'Model output'!P42)),ISNUMBER(SEARCH("Extensive",'Classification result'!U43)),ISNUMBER(SEARCH("&gt;4",'Classification result'!U43)),ISNUMBER(SEARCH("&gt; 4",'Classification result'!U43)),ISNUMBER(SEARCH("4 or more",'Classification result'!U43))),"extensive","")))</f>
        <v/>
      </c>
      <c r="W43" t="str">
        <f>IF(OR('Model output'!R42="",ISNUMBER(SEARCH("Not identified", 'Model output'!R42)),ISNUMBER(SEARCH("Absent",'Model output'!R42)),ISNUMBER(SEARCH("No",'Model output'!R42)),ISNUMBER(SEARCH("Negative",'Model output'!R42)),ISNUMBER(SEARCH("None seen",'Model output'!R42)),ISNUMBER(SEARCH("Free",'Model output'!R42)),ISNUMBER(SEARCH("Cannot be assessed",'Model output'!R42))),"negative","positive")</f>
        <v>positive</v>
      </c>
      <c r="X43" s="19" t="str">
        <f>IF('Model output'!S42="","",'Model output'!S42)</f>
        <v>Not identified</v>
      </c>
      <c r="Y43" t="str">
        <f>IF(OR('Model output'!S42="",ISNUMBER(SEARCH("Absent",'Model output'!S42)),ISNUMBER(SEARCH("Not identified",'Model output'!S42)),AND(ISNUMBER(SEARCH("No",'Model output'!S42)),NOT(ISNUMBER(SEARCH("carcinoma",'Model output'!S42)))),ISNUMBER(SEARCH("no extension",'Model output'!S42)),ISNUMBER(SEARCH("negative",'Model output'!S42))),"negative",IF(Z43="positive","gETE", "positive"))</f>
        <v>negative</v>
      </c>
      <c r="Z43" t="str">
        <f>IF(OR('Model output'!S42="",ISNUMBER(SEARCH("Absent",'Model output'!S42)),ISNUMBER(SEARCH("Not identified",'Model output'!S42)),ISNUMBER(SEARCH("No",'Model output'!S42)),ISNUMBER(SEARCH("Minimal",'Model output'!S42)),ISNUMBER(SEARCH("negative",'Model output'!S42))),"negative",IF(OR(ISNUMBER(SEARCH("extensive",X43)),ISNUMBER(SEARCH("skeletal muscle",X43)),ISNUMBER(SEARCH("larynx",X43)),ISNUMBER(SEARCH("trachea",X43)),ISNUMBER(SEARCH("esophagus",X43)),ISNUMBER(SEARCH("recurrent laryngeal nerve",X43))),"positive","negative"))</f>
        <v>negative</v>
      </c>
      <c r="AA43" t="str">
        <f>IF('Model output'!T42="","",IF('Model output'!T42="Not mentioned", "No", "Yes"))</f>
        <v/>
      </c>
      <c r="AB43" t="str">
        <f>IF(AA43&lt;&gt;"Yes","",IF(OR('Model output'!U42="",ISNUMBER(SEARCH("Not identified",'Model output'!U42))),"",'Model output'!U42))</f>
        <v/>
      </c>
      <c r="AC43" s="9" t="str">
        <f>IF(OR('Model output'!V42="", AND(ISERROR(SEARCH("Positive",'Model output'!V42)), ISNUMBER(SEARCH("Negative",'Model output'!V42))), ISNUMBER(SEARCH("Uninvolved",'Model output'!V42)), ISNUMBER(SEARCH("Free",'Model output'!V42)), ISNUMBER(SEARCH("1 mm",'Model output'!V42)), ISNUMBER(SEARCH("1.0 mm",'Model output'!V42)), ISNUMBER(SEARCH("0.01 cm",'Model output'!V42)), ISNUMBER(SEARCH("0.1 CM",'Model output'!V42)), ISNUMBER(SEARCH("less than 0.2 mm",'Model output'!V42)), ISNUMBER(SEARCH("less than 0.5 mm",'Model output'!V42)), ISNUMBER(SEARCH("very close",'Model output'!V42)), ISNUMBER(SEARCH("not involved",'Model output'!V42)), ISNUMBER(SEARCH("no involvement",'Model output'!V42)), ISNUMBER(SEARCH("abut",'Model output'!V42)), AND(ISNUMBER(SEARCH("No",'Model output'!V42)),NOT(ISNUMBER(SEARCH("noted",'Model output'!V42))),NOT(ISNUMBER(SEARCH("carcinoma",'Model output'!V42))))), "negative", "positive")</f>
        <v>positive</v>
      </c>
      <c r="AE43" s="39" t="str" cm="1">
        <f t="array" ref="AE43">IF(OR(AC43="positive",Z43="positive",AND(OR(ISNUMBER(SEARCH("Follicular carcinoma",N43)),ISNUMBER(SEARCH("Follicular thyroid carcinoma",N43))),V43="extensive"),AND(AND(ISNUMBER(J43),J43&gt;0),AND(ISNUMBER(M43),M43&gt;3)),OR(H43="positive",AH43=1)),"high",IF(OR(ISNUMBER(SEARCH("lateral",G43,1)),ISNUMBER(SEARCH("positive",Y43,1)),ISNUMBER(SEARCH("tall",O43,1)),ISNUMBER(SEARCH("hobnail",O43,1)),ISNUMBER(SEARCH("cribriform",O43,1)),ISNUMBER(SEARCH("diffuse",O43,1)),ISNUMBER(SEARCH("columnar",O43,1)),ISNUMBER(SEARCH("solid",O43,1)),ISNUMBER(SEARCH("tall",N43,1)),ISNUMBER(SEARCH("hobnail",N43,1)),ISNUMBER(SEARCH("cribriform",N43,1)),ISNUMBER(SEARCH("diffuse",N43,1)),ISNUMBER(SEARCH("columnar",N43,1)),ISNUMBER(SEARCH("solid",N43,1)),AND(ISNUMBER(SEARCH("papillary",N43,1)),S43="positive"),AND(ISNUMBER(J43),J43&gt;=5,M43=""),AND(AND(ISNUMBER(J43),J43&gt;=5),AND(ISNUMBER(M43),M43&gt;=1)),AND(ISNUMBER(SERACH("papillary",N43)),OR(Y43="positive",Z43="positive"), ISNUMBER(SEARCH("BRAF",AB43)))),"intermediate","low"))</f>
        <v>high</v>
      </c>
      <c r="AF43" s="40" t="str">
        <f t="shared" si="1"/>
        <v>2</v>
      </c>
      <c r="AG43" s="40" t="str">
        <f t="shared" si="2"/>
        <v>0</v>
      </c>
      <c r="AH43" s="40" t="str">
        <f t="shared" si="5"/>
        <v>0</v>
      </c>
      <c r="AI43" s="45" t="str">
        <f t="shared" si="6"/>
        <v>I</v>
      </c>
      <c r="AJ43" s="39" t="s">
        <v>697</v>
      </c>
      <c r="AK43" s="46" t="s">
        <v>891</v>
      </c>
      <c r="AL43" s="46" t="s">
        <v>892</v>
      </c>
      <c r="AM43" s="46" t="s">
        <v>892</v>
      </c>
      <c r="AN43" s="40" t="s">
        <v>73</v>
      </c>
      <c r="AO43" s="30">
        <f t="shared" si="7"/>
        <v>1</v>
      </c>
      <c r="AP43" s="14">
        <f t="shared" si="8"/>
        <v>1</v>
      </c>
      <c r="AQ43" s="14">
        <f t="shared" si="9"/>
        <v>1</v>
      </c>
      <c r="AR43" s="14">
        <f t="shared" si="10"/>
        <v>1</v>
      </c>
      <c r="AS43" s="15">
        <f t="shared" si="3"/>
        <v>1</v>
      </c>
      <c r="AT43" s="1"/>
    </row>
    <row r="44" spans="1:46">
      <c r="A44" t="str">
        <f>'Model output'!A43</f>
        <v>TCGA-DE-A4MA</v>
      </c>
      <c r="B44" s="52">
        <v>52</v>
      </c>
      <c r="C44" s="1" t="str">
        <f>IF(OR(ISNUMBER(SEARCH("0",'Model output'!D43)), ISNUMBER(SEARCH("1",'Model output'!D43)), ISNUMBER(SEARCH("1a",'Model output'!D43)), ISNUMBER(SEARCH("1b",'Model output'!D43)), ISNUMBER(SEARCH("2",'Model output'!D43)), ISNUMBER(SEARCH("3",'Model output'!D43)), ISNUMBER(SEARCH("4a",'Model output'!D43)), ISNUMBER(SEARCH("4b",'Model output'!D43))), IF(ISNUMBER(SEARCH("pT",'Model output'!D43)),IF(OR(ISNUMBER(SEARCH("a",'Model output'!D43)),ISNUMBER(SEARCH("b",'Model output'!D43))),MID(SUBSTITUTE('Model output'!D43," ",""),SEARCH("pT",'Model output'!D43)+2,2),MID(SUBSTITUTE('Model output'!D43," ",""),SEARCH("pT",'Model output'!D43)+2,1)),IF(ISNUMBER(SEARCH("T",'Model output'!D43)),IF(OR(ISNUMBER(SEARCH("a",'Model output'!D43)),ISNUMBER(SEARCH("b",'Model output'!D43))),MID(SUBSTITUTE('Model output'!D43," ",""),SEARCH("T",'Model output'!D43)+1,2),MID(SUBSTITUTE('Model output'!D43," ",""),SEARCH("T",'Model output'!D43)+1,1)),SUBSTITUTE('Model output'!D43," ",""))),"")</f>
        <v>3</v>
      </c>
      <c r="D44" s="1" t="str">
        <f>IF(ISNUMBER(SEARCH("lymph node",'Model output'!E43)),"1", IF(AND('Model output'!E43&lt;&gt;"",ISNUMBER('Model output'!E43),'Model output'!E43&gt;0),"1",IF(OR(ISNUMBER(SEARCH("0",'Model output'!E43)), ISNUMBER(SEARCH("1",'Model output'!E43)), ISNUMBER(SEARCH("1a",'Model output'!E43)), ISNUMBER(SEARCH("1b",'Model output'!E43)), ISNUMBER(SEARCH("X",'Model output'!E43))), IF(ISNUMBER(SEARCH("pN",'Model output'!E43)),IF(OR(ISNUMBER(SEARCH("a",'Model output'!E43)),ISNUMBER(SEARCH("b",'Model output'!E43))),MID(SUBSTITUTE('Model output'!E43," ",""),SEARCH("pN",'Model output'!E43)+2,2),MID(SUBSTITUTE('Model output'!E43," ",""),SEARCH("pN",'Model output'!E43)+2,1)),IF(ISNUMBER(SEARCH("N",'Model output'!E43)),IF(OR(ISNUMBER(SEARCH("a",'Model output'!E43)),ISNUMBER(SEARCH("b",'Model output'!E43))),MID(SUBSTITUTE('Model output'!E43," ",""),SEARCH("N",'Model output'!E43)+1,2),MID(SUBSTITUTE('Model output'!E43," ",""),SEARCH("N",'Model output'!E43)+1,1)),SUBSTITUTE('Model output'!E43," ",""))),"")))</f>
        <v>1a</v>
      </c>
      <c r="E44" s="1" t="str">
        <f>IF(OR(ISNUMBER(SEARCH("Not applicable",'Model output'!F43)), ISNUMBER(SEARCH("N/A",'Model output'!F43))),"0",IF(OR(ISNUMBER(SEARCH("0",'Model output'!F43)), ISNUMBER(SEARCH("1",'Model output'!F43)), ISNUMBER(SEARCH("X",'Model output'!F43))), IF(ISNUMBER(SEARCH("pM",'Model output'!F43)),MID(SUBSTITUTE('Model output'!F43," ",""),SEARCH("pM",'Model output'!F43)+2,1),IF(ISNUMBER(SEARCH("M",'Model output'!F43)),MID(SUBSTITUTE('Model output'!F43," ",""),SEARCH("M",'Model output'!F43)+1,1),SUBSTITUTE('Model output'!F43," ",""))),""))</f>
        <v>X</v>
      </c>
      <c r="F44" t="str">
        <f t="shared" si="0"/>
        <v>positive</v>
      </c>
      <c r="G44" t="str">
        <f>IF(OR('Model output'!G43="",AND(ISNUMBER('Model output'!J43),'Model output'!J43&lt;1)),"",IF(OR(ISNUMBER(SEARCH("lateral",'Model output'!G43)),ISNUMBER(SEARCH("cervical",'Model output'!G43)),ISNUMBER(SEARCH("jugular",'Model output'!G43)),ISNUMBER(SEARCH("left neck",'Model output'!G43)),ISNUMBER(SEARCH("left anterior neck",'Model output'!G43)),ISNUMBER(SEARCH("left posterior neck",'Model output'!G43)),ISNUMBER(SEARCH("right neck",'Model output'!G43)),ISNUMBER(SEARCH("right anterior neck",'Model output'!G43)),ISNUMBER(SEARCH("right posterior neck",'Model output'!G43)),AND(ISNUMBER(SEARCH("level",'Model output'!G43)),OR(,ISNUMBER(SEARCH("II",'Model output'!G43)),ISNUMBER(SEARCH("two",'Model output'!G43)),ISNUMBER(SEARCH("2",'Model output'!G43)),ISNUMBER(SEARCH("III",'Model output'!G43)),ISNUMBER(SEARCH("three",'Model output'!G43)),ISNUMBER(SEARCH("3",'Model output'!G43)),ISNUMBER(SEARCH("IV",'Model output'!G43)),ISNUMBER(SEARCH("four",'Model output'!G43)),ISNUMBER(SEARCH("4",'Model output'!G43)),AND(ISNUMBER(SEARCH("V ",'Model output'!G43)),NOT(ISNUMBER(SEARCH("VI",'Model output'!G43)))),ISNUMBER(SEARCH("five",'Model output'!G43)),ISNUMBER(SEARCH("5",'Model output'!G43))))), "lateral", "central"))</f>
        <v>central</v>
      </c>
      <c r="H44" t="str">
        <f>IF('Model output'!H43="","negative", IF('Model output'!H43=" ", "negative", IF(ISNUMBER(SEARCH("lymph node",'Model output'!H43)),"negative","positive")))</f>
        <v>negative</v>
      </c>
      <c r="I44">
        <f>IF('Model output'!I43="","",IF(ISNUMBER('Model output'!I43),'Model output'!I43,1))</f>
        <v>8</v>
      </c>
      <c r="J44">
        <f>IF('Model output'!J43="","",IF(AND(ISNUMBER('Model output'!J43),'Model output'!J43&lt;=I44),'Model output'!J43,IF(ISNUMBER(SEARCH("0/",'Model output'!J43)),0,1)))</f>
        <v>7</v>
      </c>
      <c r="K44" t="str" cm="1">
        <f t="array" ref="K44">IF(COUNT(FIND({0,1,2,3,4,5,6,7,8,9},'Model output'!K43))&gt;0,'Model output'!K43,"")</f>
        <v>4 mm</v>
      </c>
      <c r="L44" s="8" t="str">
        <f t="shared" si="4"/>
        <v>4mm</v>
      </c>
      <c r="M44" cm="1">
        <f t="array" ref="M44">IF(L44="","",IF(ISNUMBER(SEARCH("cm",L44)),MAX(VALUE(SUBSTITUTE(_xlfn.FILTERXML("&lt;t&gt;&lt;s&gt;"&amp;SUBSTITUTE(L44,",","&lt;/s&gt;&lt;s&gt;")&amp;"&lt;/s&gt;&lt;/t&gt;","//s"),"cm",""))),MAX(VALUE(SUBSTITUTE(_xlfn.FILTERXML("&lt;t&gt;&lt;s&gt;"&amp;SUBSTITUTE(L44,",","&lt;/s&gt;&lt;s&gt;")&amp;"&lt;/s&gt;&lt;/t&gt;","//s"),"mm","")))/10))</f>
        <v>0.4</v>
      </c>
      <c r="N44" t="str">
        <f>IF('Model output'!L43="","",'Model output'!L43)</f>
        <v>papillary</v>
      </c>
      <c r="O44" t="str">
        <f>IF('Model output'!M43="","",'Model output'!M43)</f>
        <v>usual</v>
      </c>
      <c r="P44" t="str">
        <f>IF('Model output'!N43="","",'Model output'!N43)</f>
        <v>4.2 cm</v>
      </c>
      <c r="Q44" t="str">
        <f t="shared" si="11"/>
        <v>4.2cm</v>
      </c>
      <c r="R44" cm="1">
        <f t="array" ref="R44">IF(Q44="","",IF(ISNUMBER(SEARCH("cm",Q44)),MAX(VALUE(SUBSTITUTE(_xlfn.FILTERXML("&lt;t&gt;&lt;s&gt;"&amp;SUBSTITUTE(Q44,",","&lt;/s&gt;&lt;s&gt;")&amp;"&lt;/s&gt;&lt;/t&gt;","//s"),"cm",""))),IF(ISNUMBER(SEARCH("mm",Q44)), MAX(VALUE(SUBSTITUTE(_xlfn.FILTERXML("&lt;t&gt;&lt;s&gt;"&amp;SUBSTITUTE(Q44,",","&lt;/s&gt;&lt;s&gt;")&amp;"&lt;/s&gt;&lt;/t&gt;","//s"),"mm","")))/10, MAX(VALUE(_xlfn.FILTERXML("&lt;t&gt;&lt;s&gt;"&amp;SUBSTITUTE(Q44,",","&lt;/s&gt;&lt;s&gt;")&amp;"&lt;/s&gt;&lt;/t&gt;","//s"))))))</f>
        <v>4.2</v>
      </c>
      <c r="S44" t="str">
        <f>IF(OR('Model output'!P43="",ISNUMBER(SEARCH("Not identified", 'Model output'!P43)),ISNUMBER(SEARCH("Absent",'Model output'!P43)),AND(ISNUMBER(SEARCH("No",'Model output'!P43)),NOT(ISNUMBER(SEARCH("diagnostic",'Model output'!P43)))),ISNUMBER(SEARCH("Negative",'Model output'!P43))),"negative","positive")</f>
        <v>positive</v>
      </c>
      <c r="T44">
        <f>IF('Model output'!O43="","",'Model output'!O43)</f>
        <v>1</v>
      </c>
      <c r="U44" t="str">
        <f>IF('Model output'!Q43&lt;&gt;"",'Model output'!Q43,IF('Classification result'!S44="positive",IF(ISNUMBER(SEARCH("single",'Model output'!P43)),1,IF(OR(ISNUMBER(SEARCH("&lt;4",'Model output'!P43)),ISNUMBER(SEARCH("&lt; 4",'Model output'!P43)),ISNUMBER(SEARCH("less than 4",'Model output'!P43))),"&lt;4",IF(OR(ISNUMBER(SEARCH("&gt;4",'Model output'!P43)),ISNUMBER(SEARCH("&gt; 4",'Model output'!P43)),ISNUMBER(SEARCH("4 or more",'Model output'!P43))),"&gt;4",""))),""))</f>
        <v>extensive</v>
      </c>
      <c r="V44" t="str">
        <f>IF(S44="negative","",IF(OR(ISNUMBER(SEARCH("Focal",'Model output'!P43)),'Classification result'!U44&lt;4,ISNUMBER(SEARCH("Focal",'Classification result'!U44)),ISNUMBER(SEARCH("&lt;4",'Classification result'!U44)),ISNUMBER(SEARCH("&lt; 4",'Classification result'!U44))),"minimal", IF(OR(ISNUMBER(SEARCH("Extensive",'Model output'!P43)),ISNUMBER(SEARCH("Extensive",'Classification result'!U44)),ISNUMBER(SEARCH("&gt;4",'Classification result'!U44)),ISNUMBER(SEARCH("&gt; 4",'Classification result'!U44)),ISNUMBER(SEARCH("4 or more",'Classification result'!U44))),"extensive","")))</f>
        <v>extensive</v>
      </c>
      <c r="W44" t="str">
        <f>IF(OR('Model output'!R43="",ISNUMBER(SEARCH("Not identified", 'Model output'!R43)),ISNUMBER(SEARCH("Absent",'Model output'!R43)),ISNUMBER(SEARCH("No",'Model output'!R43)),ISNUMBER(SEARCH("Negative",'Model output'!R43)),ISNUMBER(SEARCH("None seen",'Model output'!R43)),ISNUMBER(SEARCH("Free",'Model output'!R43)),ISNUMBER(SEARCH("Cannot be assessed",'Model output'!R43))),"negative","positive")</f>
        <v>positive</v>
      </c>
      <c r="X44" s="19" t="str">
        <f>IF('Model output'!S43="","",'Model output'!S43)</f>
        <v>Focus suspicious for extra thyroidal involvement of adipose tissue</v>
      </c>
      <c r="Y44" t="str">
        <f>IF(OR('Model output'!S43="",ISNUMBER(SEARCH("Absent",'Model output'!S43)),ISNUMBER(SEARCH("Not identified",'Model output'!S43)),AND(ISNUMBER(SEARCH("No",'Model output'!S43)),NOT(ISNUMBER(SEARCH("carcinoma",'Model output'!S43)))),ISNUMBER(SEARCH("no extension",'Model output'!S43)),ISNUMBER(SEARCH("negative",'Model output'!S43))),"negative",IF(Z44="positive","gETE", "positive"))</f>
        <v>positive</v>
      </c>
      <c r="Z44" t="str">
        <f>IF(OR('Model output'!S43="",ISNUMBER(SEARCH("Absent",'Model output'!S43)),ISNUMBER(SEARCH("Not identified",'Model output'!S43)),ISNUMBER(SEARCH("No",'Model output'!S43)),ISNUMBER(SEARCH("Minimal",'Model output'!S43)),ISNUMBER(SEARCH("negative",'Model output'!S43))),"negative",IF(OR(ISNUMBER(SEARCH("extensive",X44)),ISNUMBER(SEARCH("skeletal muscle",X44)),ISNUMBER(SEARCH("larynx",X44)),ISNUMBER(SEARCH("trachea",X44)),ISNUMBER(SEARCH("esophagus",X44)),ISNUMBER(SEARCH("recurrent laryngeal nerve",X44))),"positive","negative"))</f>
        <v>negative</v>
      </c>
      <c r="AA44" t="str">
        <f>IF('Model output'!T43="","",IF('Model output'!T43="Not mentioned", "No", "Yes"))</f>
        <v/>
      </c>
      <c r="AB44" t="str">
        <f>IF(AA44&lt;&gt;"Yes","",IF(OR('Model output'!U43="",ISNUMBER(SEARCH("Not identified",'Model output'!U43))),"",'Model output'!U43))</f>
        <v/>
      </c>
      <c r="AC44" s="9" t="str">
        <f>IF(OR('Model output'!V43="", AND(ISERROR(SEARCH("Positive",'Model output'!V43)), ISNUMBER(SEARCH("Negative",'Model output'!V43))), ISNUMBER(SEARCH("Uninvolved",'Model output'!V43)), ISNUMBER(SEARCH("Free",'Model output'!V43)), ISNUMBER(SEARCH("1 mm",'Model output'!V43)), ISNUMBER(SEARCH("1.0 mm",'Model output'!V43)), ISNUMBER(SEARCH("0.01 cm",'Model output'!V43)), ISNUMBER(SEARCH("0.1 CM",'Model output'!V43)), ISNUMBER(SEARCH("less than 0.2 mm",'Model output'!V43)), ISNUMBER(SEARCH("less than 0.5 mm",'Model output'!V43)), ISNUMBER(SEARCH("very close",'Model output'!V43)), ISNUMBER(SEARCH("not involved",'Model output'!V43)), ISNUMBER(SEARCH("no involvement",'Model output'!V43)), ISNUMBER(SEARCH("abut",'Model output'!V43)), AND(ISNUMBER(SEARCH("No",'Model output'!V43)),NOT(ISNUMBER(SEARCH("noted",'Model output'!V43))),NOT(ISNUMBER(SEARCH("carcinoma",'Model output'!V43))))), "negative", "positive")</f>
        <v>negative</v>
      </c>
      <c r="AE44" s="39" t="str" cm="1">
        <f t="array" aca="1" ref="AE44" ca="1">IF(OR(AC44="positive",Z44="positive",AND(OR(ISNUMBER(SEARCH("Follicular carcinoma",N44)),ISNUMBER(SEARCH("Follicular thyroid carcinoma",N44))),V44="extensive"),AND(AND(ISNUMBER(J44),J44&gt;0),AND(ISNUMBER(M44),M44&gt;3)),OR(H44="positive",AH44=1)),"high",IF(OR(ISNUMBER(SEARCH("lateral",G44,1)),ISNUMBER(SEARCH("positive",Y44,1)),ISNUMBER(SEARCH("tall",O44,1)),ISNUMBER(SEARCH("hobnail",O44,1)),ISNUMBER(SEARCH("cribriform",O44,1)),ISNUMBER(SEARCH("diffuse",O44,1)),ISNUMBER(SEARCH("columnar",O44,1)),ISNUMBER(SEARCH("solid",O44,1)),ISNUMBER(SEARCH("tall",N44,1)),ISNUMBER(SEARCH("hobnail",N44,1)),ISNUMBER(SEARCH("cribriform",N44,1)),ISNUMBER(SEARCH("diffuse",N44,1)),ISNUMBER(SEARCH("columnar",N44,1)),ISNUMBER(SEARCH("solid",N44,1)),AND(ISNUMBER(SEARCH("papillary",N44,1)),S44="positive"),AND(ISNUMBER(J44),J44&gt;=5,M44=""),AND(AND(ISNUMBER(J44),J44&gt;=5),AND(ISNUMBER(M44),M44&gt;=1)),AND(ISNUMBER(SERACH("papillary",N44)),OR(Y44="positive",Z44="positive"), ISNUMBER(SEARCH("BRAF",AB44)))),"intermediate","low"))</f>
        <v>intermediate</v>
      </c>
      <c r="AF44" s="40" t="str">
        <f t="shared" si="1"/>
        <v>3a</v>
      </c>
      <c r="AG44" s="40" t="str">
        <f t="shared" si="2"/>
        <v>1a</v>
      </c>
      <c r="AH44" s="40" t="str">
        <f t="shared" si="5"/>
        <v>0</v>
      </c>
      <c r="AI44" s="45" t="str">
        <f t="shared" si="6"/>
        <v>I</v>
      </c>
      <c r="AJ44" s="39" t="s">
        <v>699</v>
      </c>
      <c r="AK44" s="46" t="s">
        <v>894</v>
      </c>
      <c r="AL44" s="46" t="s">
        <v>893</v>
      </c>
      <c r="AM44" s="46" t="s">
        <v>892</v>
      </c>
      <c r="AN44" s="40" t="s">
        <v>73</v>
      </c>
      <c r="AO44" s="30">
        <f t="shared" ca="1" si="7"/>
        <v>1</v>
      </c>
      <c r="AP44" s="14">
        <f t="shared" si="8"/>
        <v>1</v>
      </c>
      <c r="AQ44" s="14">
        <f t="shared" si="9"/>
        <v>1</v>
      </c>
      <c r="AR44" s="14">
        <f t="shared" si="10"/>
        <v>1</v>
      </c>
      <c r="AS44" s="15">
        <f t="shared" si="3"/>
        <v>1</v>
      </c>
      <c r="AT44" s="1"/>
    </row>
    <row r="45" spans="1:46">
      <c r="A45" t="str">
        <f>'Model output'!A44</f>
        <v>TCGA-DE-A4MC</v>
      </c>
      <c r="B45" s="52">
        <v>43</v>
      </c>
      <c r="C45" s="1" t="str">
        <f>IF(OR(ISNUMBER(SEARCH("0",'Model output'!D44)), ISNUMBER(SEARCH("1",'Model output'!D44)), ISNUMBER(SEARCH("1a",'Model output'!D44)), ISNUMBER(SEARCH("1b",'Model output'!D44)), ISNUMBER(SEARCH("2",'Model output'!D44)), ISNUMBER(SEARCH("3",'Model output'!D44)), ISNUMBER(SEARCH("4a",'Model output'!D44)), ISNUMBER(SEARCH("4b",'Model output'!D44))), IF(ISNUMBER(SEARCH("pT",'Model output'!D44)),IF(OR(ISNUMBER(SEARCH("a",'Model output'!D44)),ISNUMBER(SEARCH("b",'Model output'!D44))),MID(SUBSTITUTE('Model output'!D44," ",""),SEARCH("pT",'Model output'!D44)+2,2),MID(SUBSTITUTE('Model output'!D44," ",""),SEARCH("pT",'Model output'!D44)+2,1)),IF(ISNUMBER(SEARCH("T",'Model output'!D44)),IF(OR(ISNUMBER(SEARCH("a",'Model output'!D44)),ISNUMBER(SEARCH("b",'Model output'!D44))),MID(SUBSTITUTE('Model output'!D44," ",""),SEARCH("T",'Model output'!D44)+1,2),MID(SUBSTITUTE('Model output'!D44," ",""),SEARCH("T",'Model output'!D44)+1,1)),SUBSTITUTE('Model output'!D44," ",""))),"")</f>
        <v>3</v>
      </c>
      <c r="D45" s="1" t="str">
        <f>IF(ISNUMBER(SEARCH("lymph node",'Model output'!E44)),"1", IF(AND('Model output'!E44&lt;&gt;"",ISNUMBER('Model output'!E44),'Model output'!E44&gt;0),"1",IF(OR(ISNUMBER(SEARCH("0",'Model output'!E44)), ISNUMBER(SEARCH("1",'Model output'!E44)), ISNUMBER(SEARCH("1a",'Model output'!E44)), ISNUMBER(SEARCH("1b",'Model output'!E44)), ISNUMBER(SEARCH("X",'Model output'!E44))), IF(ISNUMBER(SEARCH("pN",'Model output'!E44)),IF(OR(ISNUMBER(SEARCH("a",'Model output'!E44)),ISNUMBER(SEARCH("b",'Model output'!E44))),MID(SUBSTITUTE('Model output'!E44," ",""),SEARCH("pN",'Model output'!E44)+2,2),MID(SUBSTITUTE('Model output'!E44," ",""),SEARCH("pN",'Model output'!E44)+2,1)),IF(ISNUMBER(SEARCH("N",'Model output'!E44)),IF(OR(ISNUMBER(SEARCH("a",'Model output'!E44)),ISNUMBER(SEARCH("b",'Model output'!E44))),MID(SUBSTITUTE('Model output'!E44," ",""),SEARCH("N",'Model output'!E44)+1,2),MID(SUBSTITUTE('Model output'!E44," ",""),SEARCH("N",'Model output'!E44)+1,1)),SUBSTITUTE('Model output'!E44," ",""))),"")))</f>
        <v>1b</v>
      </c>
      <c r="E45" s="1" t="str">
        <f>IF(OR(ISNUMBER(SEARCH("Not applicable",'Model output'!F44)), ISNUMBER(SEARCH("N/A",'Model output'!F44))),"0",IF(OR(ISNUMBER(SEARCH("0",'Model output'!F44)), ISNUMBER(SEARCH("1",'Model output'!F44)), ISNUMBER(SEARCH("X",'Model output'!F44))), IF(ISNUMBER(SEARCH("pM",'Model output'!F44)),MID(SUBSTITUTE('Model output'!F44," ",""),SEARCH("pM",'Model output'!F44)+2,1),IF(ISNUMBER(SEARCH("M",'Model output'!F44)),MID(SUBSTITUTE('Model output'!F44," ",""),SEARCH("M",'Model output'!F44)+1,1),SUBSTITUTE('Model output'!F44," ",""))),""))</f>
        <v/>
      </c>
      <c r="F45" t="str">
        <f>IF(OR(G45&lt;&gt;"",AND(J45&lt;&gt;"",ISNUMBER(J45),J45&gt;0),AND(M45&lt;&gt;"",M45&gt;0)),"positive","negative")</f>
        <v>positive</v>
      </c>
      <c r="G45" t="str">
        <f>IF(OR('Model output'!G44="",AND(ISNUMBER('Model output'!J44),'Model output'!J44&lt;1)),"",IF(OR(ISNUMBER(SEARCH("lateral",'Model output'!G44)),ISNUMBER(SEARCH("cervical",'Model output'!G44)),ISNUMBER(SEARCH("jugular",'Model output'!G44)),ISNUMBER(SEARCH("left neck",'Model output'!G44)),ISNUMBER(SEARCH("left anterior neck",'Model output'!G44)),ISNUMBER(SEARCH("left posterior neck",'Model output'!G44)),ISNUMBER(SEARCH("right neck",'Model output'!G44)),ISNUMBER(SEARCH("right anterior neck",'Model output'!G44)),ISNUMBER(SEARCH("right posterior neck",'Model output'!G44)),AND(ISNUMBER(SEARCH("level",'Model output'!G44)),OR(,ISNUMBER(SEARCH("II",'Model output'!G44)),ISNUMBER(SEARCH("two",'Model output'!G44)),ISNUMBER(SEARCH("2",'Model output'!G44)),ISNUMBER(SEARCH("III",'Model output'!G44)),ISNUMBER(SEARCH("three",'Model output'!G44)),ISNUMBER(SEARCH("3",'Model output'!G44)),ISNUMBER(SEARCH("IV",'Model output'!G44)),ISNUMBER(SEARCH("four",'Model output'!G44)),ISNUMBER(SEARCH("4",'Model output'!G44)),AND(ISNUMBER(SEARCH("V ",'Model output'!G44)),NOT(ISNUMBER(SEARCH("VI",'Model output'!G44)))),ISNUMBER(SEARCH("five",'Model output'!G44)),ISNUMBER(SEARCH("5",'Model output'!G44))))), "lateral", "central"))</f>
        <v>lateral</v>
      </c>
      <c r="H45" t="str">
        <f>IF('Model output'!H44="","negative", IF('Model output'!H44=" ", "negative", IF(ISNUMBER(SEARCH("lymph node",'Model output'!H44)),"negative","positive")))</f>
        <v>negative</v>
      </c>
      <c r="I45">
        <f>IF('Model output'!I44="","",IF(ISNUMBER('Model output'!I44),'Model output'!I44,1))</f>
        <v>1</v>
      </c>
      <c r="J45">
        <f>IF('Model output'!J44="","",IF(AND(ISNUMBER('Model output'!J44),'Model output'!J44&lt;=I45),'Model output'!J44,IF(ISNUMBER(SEARCH("0/",'Model output'!J44)),0,1)))</f>
        <v>1</v>
      </c>
      <c r="K45" t="str" cm="1">
        <f t="array" ref="K45">IF(COUNT(FIND({0,1,2,3,4,5,6,7,8,9},'Model output'!K44))&gt;0,'Model output'!K44,"")</f>
        <v>7mm</v>
      </c>
      <c r="L45" s="8" t="str">
        <f t="shared" si="4"/>
        <v>7mm</v>
      </c>
      <c r="M45" cm="1">
        <f t="array" ref="M45">IF(L45="","",IF(ISNUMBER(SEARCH("cm",L45)),MAX(VALUE(SUBSTITUTE(_xlfn.FILTERXML("&lt;t&gt;&lt;s&gt;"&amp;SUBSTITUTE(L45,",","&lt;/s&gt;&lt;s&gt;")&amp;"&lt;/s&gt;&lt;/t&gt;","//s"),"cm",""))),MAX(VALUE(SUBSTITUTE(_xlfn.FILTERXML("&lt;t&gt;&lt;s&gt;"&amp;SUBSTITUTE(L45,",","&lt;/s&gt;&lt;s&gt;")&amp;"&lt;/s&gt;&lt;/t&gt;","//s"),"mm","")))/10))</f>
        <v>0.7</v>
      </c>
      <c r="N45" t="str">
        <f>IF('Model output'!L44="","",'Model output'!L44)</f>
        <v>papillary</v>
      </c>
      <c r="O45" t="str">
        <f>IF('Model output'!M44="","",'Model output'!M44)</f>
        <v/>
      </c>
      <c r="P45" t="str">
        <f>IF('Model output'!N44="","",'Model output'!N44)</f>
        <v>2.8 x 1.9 x 1.7 cm</v>
      </c>
      <c r="Q45" t="str">
        <f t="shared" si="11"/>
        <v>2.8,1.9,1.7cm</v>
      </c>
      <c r="R45" cm="1">
        <f t="array" ref="R45">IF(Q45="","",IF(ISNUMBER(SEARCH("cm",Q45)),MAX(VALUE(SUBSTITUTE(_xlfn.FILTERXML("&lt;t&gt;&lt;s&gt;"&amp;SUBSTITUTE(Q45,",","&lt;/s&gt;&lt;s&gt;")&amp;"&lt;/s&gt;&lt;/t&gt;","//s"),"cm",""))),IF(ISNUMBER(SEARCH("mm",Q45)), MAX(VALUE(SUBSTITUTE(_xlfn.FILTERXML("&lt;t&gt;&lt;s&gt;"&amp;SUBSTITUTE(Q45,",","&lt;/s&gt;&lt;s&gt;")&amp;"&lt;/s&gt;&lt;/t&gt;","//s"),"mm","")))/10, MAX(VALUE(_xlfn.FILTERXML("&lt;t&gt;&lt;s&gt;"&amp;SUBSTITUTE(Q45,",","&lt;/s&gt;&lt;s&gt;")&amp;"&lt;/s&gt;&lt;/t&gt;","//s"))))))</f>
        <v>2.8</v>
      </c>
      <c r="S45" t="str">
        <f>IF(OR('Model output'!P44="",ISNUMBER(SEARCH("Not identified", 'Model output'!P44)),ISNUMBER(SEARCH("Absent",'Model output'!P44)),AND(ISNUMBER(SEARCH("No",'Model output'!P44)),NOT(ISNUMBER(SEARCH("diagnostic",'Model output'!P44)))),ISNUMBER(SEARCH("Negative",'Model output'!P44))),"negative","positive")</f>
        <v>negative</v>
      </c>
      <c r="T45">
        <f>IF('Model output'!O44="","",'Model output'!O44)</f>
        <v>1</v>
      </c>
      <c r="U45" t="str">
        <f>IF('Model output'!Q44&lt;&gt;"",'Model output'!Q44,IF('Classification result'!S45="positive",IF(ISNUMBER(SEARCH("single",'Model output'!P44)),1,IF(OR(ISNUMBER(SEARCH("&lt;4",'Model output'!P44)),ISNUMBER(SEARCH("&lt; 4",'Model output'!P44)),ISNUMBER(SEARCH("less than 4",'Model output'!P44))),"&lt;4",IF(OR(ISNUMBER(SEARCH("&gt;4",'Model output'!P44)),ISNUMBER(SEARCH("&gt; 4",'Model output'!P44)),ISNUMBER(SEARCH("4 or more",'Model output'!P44))),"&gt;4",""))),""))</f>
        <v/>
      </c>
      <c r="V45" t="str">
        <f>IF(S45="negative","",IF(OR(ISNUMBER(SEARCH("Focal",'Model output'!P44)),'Classification result'!U45&lt;4,ISNUMBER(SEARCH("Focal",'Classification result'!U45)),ISNUMBER(SEARCH("&lt;4",'Classification result'!U45)),ISNUMBER(SEARCH("&lt; 4",'Classification result'!U45))),"minimal", IF(OR(ISNUMBER(SEARCH("Extensive",'Model output'!P44)),ISNUMBER(SEARCH("Extensive",'Classification result'!U45)),ISNUMBER(SEARCH("&gt;4",'Classification result'!U45)),ISNUMBER(SEARCH("&gt; 4",'Classification result'!U45)),ISNUMBER(SEARCH("4 or more",'Classification result'!U45))),"extensive","")))</f>
        <v/>
      </c>
      <c r="W45" t="str">
        <f>IF(OR('Model output'!R44="",ISNUMBER(SEARCH("Not identified", 'Model output'!R44)),ISNUMBER(SEARCH("Absent",'Model output'!R44)),ISNUMBER(SEARCH("No",'Model output'!R44)),ISNUMBER(SEARCH("Negative",'Model output'!R44)),ISNUMBER(SEARCH("None seen",'Model output'!R44)),ISNUMBER(SEARCH("Free",'Model output'!R44)),ISNUMBER(SEARCH("Cannot be assessed",'Model output'!R44))),"negative","positive")</f>
        <v>negative</v>
      </c>
      <c r="X45" s="19" t="str">
        <f>IF('Model output'!S44="","",'Model output'!S44)</f>
        <v>present (A1, A3)</v>
      </c>
      <c r="Y45" t="str">
        <f>IF(OR('Model output'!S44="",ISNUMBER(SEARCH("Absent",'Model output'!S44)),ISNUMBER(SEARCH("Not identified",'Model output'!S44)),AND(ISNUMBER(SEARCH("No",'Model output'!S44)),NOT(ISNUMBER(SEARCH("carcinoma",'Model output'!S44)))),ISNUMBER(SEARCH("no extension",'Model output'!S44)),ISNUMBER(SEARCH("negative",'Model output'!S44))),"negative",IF(Z45="positive","gETE", "positive"))</f>
        <v>positive</v>
      </c>
      <c r="Z45" t="str">
        <f>IF(OR('Model output'!S44="",ISNUMBER(SEARCH("Absent",'Model output'!S44)),ISNUMBER(SEARCH("Not identified",'Model output'!S44)),ISNUMBER(SEARCH("No",'Model output'!S44)),ISNUMBER(SEARCH("Minimal",'Model output'!S44)),ISNUMBER(SEARCH("negative",'Model output'!S44))),"negative",IF(OR(ISNUMBER(SEARCH("extensive",X45)),ISNUMBER(SEARCH("skeletal muscle",X45)),ISNUMBER(SEARCH("larynx",X45)),ISNUMBER(SEARCH("trachea",X45)),ISNUMBER(SEARCH("esophagus",X45)),ISNUMBER(SEARCH("recurrent laryngeal nerve",X45))),"positive","negative"))</f>
        <v>negative</v>
      </c>
      <c r="AA45" t="str">
        <f>IF('Model output'!T44="","",IF('Model output'!T44="Not mentioned", "No", "Yes"))</f>
        <v/>
      </c>
      <c r="AB45" t="str">
        <f>IF(AA45&lt;&gt;"Yes","",IF(OR('Model output'!U44="",ISNUMBER(SEARCH("Not identified",'Model output'!U44))),"",'Model output'!U44))</f>
        <v/>
      </c>
      <c r="AC45" s="9" t="str">
        <f>IF(OR('Model output'!V44="", AND(ISERROR(SEARCH("Positive",'Model output'!V44)), ISNUMBER(SEARCH("Negative",'Model output'!V44))), ISNUMBER(SEARCH("Uninvolved",'Model output'!V44)), ISNUMBER(SEARCH("Free",'Model output'!V44)), ISNUMBER(SEARCH("1 mm",'Model output'!V44)), ISNUMBER(SEARCH("1.0 mm",'Model output'!V44)), ISNUMBER(SEARCH("0.01 cm",'Model output'!V44)), ISNUMBER(SEARCH("0.1 CM",'Model output'!V44)), ISNUMBER(SEARCH("less than 0.2 mm",'Model output'!V44)), ISNUMBER(SEARCH("less than 0.5 mm",'Model output'!V44)), ISNUMBER(SEARCH("very close",'Model output'!V44)), ISNUMBER(SEARCH("not involved",'Model output'!V44)), ISNUMBER(SEARCH("no involvement",'Model output'!V44)), ISNUMBER(SEARCH("abut",'Model output'!V44)), AND(ISNUMBER(SEARCH("No",'Model output'!V44)),NOT(ISNUMBER(SEARCH("noted",'Model output'!V44))),NOT(ISNUMBER(SEARCH("carcinoma",'Model output'!V44))))), "negative", "positive")</f>
        <v>negative</v>
      </c>
      <c r="AE45" s="39" t="str" cm="1">
        <f t="array" aca="1" ref="AE45" ca="1">IF(OR(AC45="positive",Z45="positive",AND(OR(ISNUMBER(SEARCH("Follicular carcinoma",N45)),ISNUMBER(SEARCH("Follicular thyroid carcinoma",N45))),V45="extensive"),AND(AND(ISNUMBER(J45),J45&gt;0),AND(ISNUMBER(M45),M45&gt;3)),OR(H45="positive",AH45=1)),"high",IF(OR(ISNUMBER(SEARCH("lateral",G45,1)),ISNUMBER(SEARCH("positive",Y45,1)),ISNUMBER(SEARCH("tall",O45,1)),ISNUMBER(SEARCH("hobnail",O45,1)),ISNUMBER(SEARCH("cribriform",O45,1)),ISNUMBER(SEARCH("diffuse",O45,1)),ISNUMBER(SEARCH("columnar",O45,1)),ISNUMBER(SEARCH("solid",O45,1)),ISNUMBER(SEARCH("tall",N45,1)),ISNUMBER(SEARCH("hobnail",N45,1)),ISNUMBER(SEARCH("cribriform",N45,1)),ISNUMBER(SEARCH("diffuse",N45,1)),ISNUMBER(SEARCH("columnar",N45,1)),ISNUMBER(SEARCH("solid",N45,1)),AND(ISNUMBER(SEARCH("papillary",N45,1)),S45="positive"),AND(ISNUMBER(J45),J45&gt;=5,M45=""),AND(AND(ISNUMBER(J45),J45&gt;=5),AND(ISNUMBER(M45),M45&gt;=1)),AND(ISNUMBER(SERACH("papillary",N45)),OR(Y45="positive",Z45="positive"), ISNUMBER(SEARCH("BRAF",AB45)))),"intermediate","low"))</f>
        <v>intermediate</v>
      </c>
      <c r="AF45" s="40" t="str">
        <f t="shared" si="1"/>
        <v>2</v>
      </c>
      <c r="AG45" s="40" t="str">
        <f t="shared" si="2"/>
        <v>1b</v>
      </c>
      <c r="AH45" s="40" t="str">
        <f t="shared" si="5"/>
        <v>0</v>
      </c>
      <c r="AI45" s="45" t="str">
        <f t="shared" si="6"/>
        <v>I</v>
      </c>
      <c r="AJ45" s="39" t="s">
        <v>699</v>
      </c>
      <c r="AK45" s="46" t="s">
        <v>891</v>
      </c>
      <c r="AL45" s="46" t="s">
        <v>888</v>
      </c>
      <c r="AM45" s="46" t="s">
        <v>889</v>
      </c>
      <c r="AN45" s="40" t="s">
        <v>73</v>
      </c>
      <c r="AO45" s="30">
        <f t="shared" ca="1" si="7"/>
        <v>1</v>
      </c>
      <c r="AP45" s="14">
        <f t="shared" si="8"/>
        <v>1</v>
      </c>
      <c r="AQ45" s="14">
        <f t="shared" si="9"/>
        <v>1</v>
      </c>
      <c r="AR45" s="14">
        <f t="shared" si="10"/>
        <v>1</v>
      </c>
      <c r="AS45" s="15">
        <f t="shared" si="3"/>
        <v>1</v>
      </c>
      <c r="AT45" s="1"/>
    </row>
    <row r="46" spans="1:46">
      <c r="A46" t="str">
        <f>'Model output'!A45</f>
        <v>TCGA-DE-A4MD</v>
      </c>
      <c r="B46" s="52">
        <v>71</v>
      </c>
      <c r="C46" s="1" t="str">
        <f>IF(OR(ISNUMBER(SEARCH("0",'Model output'!D45)), ISNUMBER(SEARCH("1",'Model output'!D45)), ISNUMBER(SEARCH("1a",'Model output'!D45)), ISNUMBER(SEARCH("1b",'Model output'!D45)), ISNUMBER(SEARCH("2",'Model output'!D45)), ISNUMBER(SEARCH("3",'Model output'!D45)), ISNUMBER(SEARCH("4a",'Model output'!D45)), ISNUMBER(SEARCH("4b",'Model output'!D45))), IF(ISNUMBER(SEARCH("pT",'Model output'!D45)),IF(OR(ISNUMBER(SEARCH("a",'Model output'!D45)),ISNUMBER(SEARCH("b",'Model output'!D45))),MID(SUBSTITUTE('Model output'!D45," ",""),SEARCH("pT",'Model output'!D45)+2,2),MID(SUBSTITUTE('Model output'!D45," ",""),SEARCH("pT",'Model output'!D45)+2,1)),IF(ISNUMBER(SEARCH("T",'Model output'!D45)),IF(OR(ISNUMBER(SEARCH("a",'Model output'!D45)),ISNUMBER(SEARCH("b",'Model output'!D45))),MID(SUBSTITUTE('Model output'!D45," ",""),SEARCH("T",'Model output'!D45)+1,2),MID(SUBSTITUTE('Model output'!D45," ",""),SEARCH("T",'Model output'!D45)+1,1)),SUBSTITUTE('Model output'!D45," ",""))),"")</f>
        <v>3</v>
      </c>
      <c r="D46" s="1" t="str">
        <f>IF(ISNUMBER(SEARCH("lymph node",'Model output'!E45)),"1", IF(AND('Model output'!E45&lt;&gt;"",ISNUMBER('Model output'!E45),'Model output'!E45&gt;0),"1",IF(OR(ISNUMBER(SEARCH("0",'Model output'!E45)), ISNUMBER(SEARCH("1",'Model output'!E45)), ISNUMBER(SEARCH("1a",'Model output'!E45)), ISNUMBER(SEARCH("1b",'Model output'!E45)), ISNUMBER(SEARCH("X",'Model output'!E45))), IF(ISNUMBER(SEARCH("pN",'Model output'!E45)),IF(OR(ISNUMBER(SEARCH("a",'Model output'!E45)),ISNUMBER(SEARCH("b",'Model output'!E45))),MID(SUBSTITUTE('Model output'!E45," ",""),SEARCH("pN",'Model output'!E45)+2,2),MID(SUBSTITUTE('Model output'!E45," ",""),SEARCH("pN",'Model output'!E45)+2,1)),IF(ISNUMBER(SEARCH("N",'Model output'!E45)),IF(OR(ISNUMBER(SEARCH("a",'Model output'!E45)),ISNUMBER(SEARCH("b",'Model output'!E45))),MID(SUBSTITUTE('Model output'!E45," ",""),SEARCH("N",'Model output'!E45)+1,2),MID(SUBSTITUTE('Model output'!E45," ",""),SEARCH("N",'Model output'!E45)+1,1)),SUBSTITUTE('Model output'!E45," ",""))),"")))</f>
        <v>1b</v>
      </c>
      <c r="E46" s="1" t="str">
        <f>IF(OR(ISNUMBER(SEARCH("Not applicable",'Model output'!F45)), ISNUMBER(SEARCH("N/A",'Model output'!F45))),"0",IF(OR(ISNUMBER(SEARCH("0",'Model output'!F45)), ISNUMBER(SEARCH("1",'Model output'!F45)), ISNUMBER(SEARCH("X",'Model output'!F45))), IF(ISNUMBER(SEARCH("pM",'Model output'!F45)),MID(SUBSTITUTE('Model output'!F45," ",""),SEARCH("pM",'Model output'!F45)+2,1),IF(ISNUMBER(SEARCH("M",'Model output'!F45)),MID(SUBSTITUTE('Model output'!F45," ",""),SEARCH("M",'Model output'!F45)+1,1),SUBSTITUTE('Model output'!F45," ",""))),""))</f>
        <v>0</v>
      </c>
      <c r="F46" t="str">
        <f t="shared" ref="F46:F52" si="12">IF(OR(G46&lt;&gt;"",AND(J46&lt;&gt;"",ISNUMBER(J46),J46&gt;0),AND(M46&lt;&gt;"",M46&gt;0)),"positive","negative")</f>
        <v>positive</v>
      </c>
      <c r="G46" t="str">
        <f>IF(OR('Model output'!G45="",AND(ISNUMBER('Model output'!J45),'Model output'!J45&lt;1)),"",IF(OR(ISNUMBER(SEARCH("lateral",'Model output'!G45)),ISNUMBER(SEARCH("cervical",'Model output'!G45)),ISNUMBER(SEARCH("jugular",'Model output'!G45)),ISNUMBER(SEARCH("left neck",'Model output'!G45)),ISNUMBER(SEARCH("left anterior neck",'Model output'!G45)),ISNUMBER(SEARCH("left posterior neck",'Model output'!G45)),ISNUMBER(SEARCH("right neck",'Model output'!G45)),ISNUMBER(SEARCH("right anterior neck",'Model output'!G45)),ISNUMBER(SEARCH("right posterior neck",'Model output'!G45)),AND(ISNUMBER(SEARCH("level",'Model output'!G45)),OR(,ISNUMBER(SEARCH("II",'Model output'!G45)),ISNUMBER(SEARCH("two",'Model output'!G45)),ISNUMBER(SEARCH("2",'Model output'!G45)),ISNUMBER(SEARCH("III",'Model output'!G45)),ISNUMBER(SEARCH("three",'Model output'!G45)),ISNUMBER(SEARCH("3",'Model output'!G45)),ISNUMBER(SEARCH("IV",'Model output'!G45)),ISNUMBER(SEARCH("four",'Model output'!G45)),ISNUMBER(SEARCH("4",'Model output'!G45)),AND(ISNUMBER(SEARCH("V ",'Model output'!G45)),NOT(ISNUMBER(SEARCH("VI",'Model output'!G45)))),ISNUMBER(SEARCH("five",'Model output'!G45)),ISNUMBER(SEARCH("5",'Model output'!G45))))), "lateral", "central"))</f>
        <v>lateral</v>
      </c>
      <c r="H46" t="str">
        <f>IF('Model output'!H45="","negative", IF('Model output'!H45=" ", "negative", IF(ISNUMBER(SEARCH("lymph node",'Model output'!H45)),"negative","positive")))</f>
        <v>negative</v>
      </c>
      <c r="I46">
        <f>IF('Model output'!I45="","",IF(ISNUMBER('Model output'!I45),'Model output'!I45,1))</f>
        <v>41</v>
      </c>
      <c r="J46">
        <f>IF('Model output'!J45="","",IF(AND(ISNUMBER('Model output'!J45),'Model output'!J45&lt;=I46),'Model output'!J45,IF(ISNUMBER(SEARCH("0/",'Model output'!J45)),0,1)))</f>
        <v>9</v>
      </c>
      <c r="K46" t="str" cm="1">
        <f t="array" ref="K46">IF(COUNT(FIND({0,1,2,3,4,5,6,7,8,9},'Model output'!K45))&gt;0,'Model output'!K45,"")</f>
        <v>6.0 cm</v>
      </c>
      <c r="L46" s="8" t="str">
        <f t="shared" si="4"/>
        <v>6.0cm</v>
      </c>
      <c r="M46" cm="1">
        <f t="array" ref="M46">IF(L46="","",IF(ISNUMBER(SEARCH("cm",L46)),MAX(VALUE(SUBSTITUTE(_xlfn.FILTERXML("&lt;t&gt;&lt;s&gt;"&amp;SUBSTITUTE(L46,",","&lt;/s&gt;&lt;s&gt;")&amp;"&lt;/s&gt;&lt;/t&gt;","//s"),"cm",""))),MAX(VALUE(SUBSTITUTE(_xlfn.FILTERXML("&lt;t&gt;&lt;s&gt;"&amp;SUBSTITUTE(L46,",","&lt;/s&gt;&lt;s&gt;")&amp;"&lt;/s&gt;&lt;/t&gt;","//s"),"mm","")))/10))</f>
        <v>6</v>
      </c>
      <c r="N46" t="str">
        <f>IF('Model output'!L45="","",'Model output'!L45)</f>
        <v>papillary</v>
      </c>
      <c r="O46" t="str">
        <f>IF('Model output'!M45="","",'Model output'!M45)</f>
        <v/>
      </c>
      <c r="P46" t="str">
        <f>IF('Model output'!N45="","",'Model output'!N45)</f>
        <v>6.0 cm</v>
      </c>
      <c r="Q46" t="str">
        <f t="shared" si="11"/>
        <v>6.0cm</v>
      </c>
      <c r="R46" cm="1">
        <f t="array" ref="R46">IF(Q46="","",IF(ISNUMBER(SEARCH("cm",Q46)),MAX(VALUE(SUBSTITUTE(_xlfn.FILTERXML("&lt;t&gt;&lt;s&gt;"&amp;SUBSTITUTE(Q46,",","&lt;/s&gt;&lt;s&gt;")&amp;"&lt;/s&gt;&lt;/t&gt;","//s"),"cm",""))),IF(ISNUMBER(SEARCH("mm",Q46)), MAX(VALUE(SUBSTITUTE(_xlfn.FILTERXML("&lt;t&gt;&lt;s&gt;"&amp;SUBSTITUTE(Q46,",","&lt;/s&gt;&lt;s&gt;")&amp;"&lt;/s&gt;&lt;/t&gt;","//s"),"mm","")))/10, MAX(VALUE(_xlfn.FILTERXML("&lt;t&gt;&lt;s&gt;"&amp;SUBSTITUTE(Q46,",","&lt;/s&gt;&lt;s&gt;")&amp;"&lt;/s&gt;&lt;/t&gt;","//s"))))))</f>
        <v>6</v>
      </c>
      <c r="S46" t="str">
        <f>IF(OR('Model output'!P45="",ISNUMBER(SEARCH("Not identified", 'Model output'!P45)),ISNUMBER(SEARCH("Absent",'Model output'!P45)),AND(ISNUMBER(SEARCH("No",'Model output'!P45)),NOT(ISNUMBER(SEARCH("diagnostic",'Model output'!P45)))),ISNUMBER(SEARCH("Negative",'Model output'!P45))),"negative","positive")</f>
        <v>positive</v>
      </c>
      <c r="T46">
        <f>IF('Model output'!O45="","",'Model output'!O45)</f>
        <v>1</v>
      </c>
      <c r="U46" t="str">
        <f>IF('Model output'!Q45&lt;&gt;"",'Model output'!Q45,IF('Classification result'!S46="positive",IF(ISNUMBER(SEARCH("single",'Model output'!P45)),1,IF(OR(ISNUMBER(SEARCH("&lt;4",'Model output'!P45)),ISNUMBER(SEARCH("&lt; 4",'Model output'!P45)),ISNUMBER(SEARCH("less than 4",'Model output'!P45))),"&lt;4",IF(OR(ISNUMBER(SEARCH("&gt;4",'Model output'!P45)),ISNUMBER(SEARCH("&gt; 4",'Model output'!P45)),ISNUMBER(SEARCH("4 or more",'Model output'!P45))),"&gt;4",""))),""))</f>
        <v/>
      </c>
      <c r="V46" t="str">
        <f>IF(S46="negative","",IF(OR(ISNUMBER(SEARCH("Focal",'Model output'!P45)),'Classification result'!U46&lt;4,ISNUMBER(SEARCH("Focal",'Classification result'!U46)),ISNUMBER(SEARCH("&lt;4",'Classification result'!U46)),ISNUMBER(SEARCH("&lt; 4",'Classification result'!U46))),"minimal", IF(OR(ISNUMBER(SEARCH("Extensive",'Model output'!P45)),ISNUMBER(SEARCH("Extensive",'Classification result'!U46)),ISNUMBER(SEARCH("&gt;4",'Classification result'!U46)),ISNUMBER(SEARCH("&gt; 4",'Classification result'!U46)),ISNUMBER(SEARCH("4 or more",'Classification result'!U46))),"extensive","")))</f>
        <v/>
      </c>
      <c r="W46" t="str">
        <f>IF(OR('Model output'!R45="",ISNUMBER(SEARCH("Not identified", 'Model output'!R45)),ISNUMBER(SEARCH("Absent",'Model output'!R45)),ISNUMBER(SEARCH("No",'Model output'!R45)),ISNUMBER(SEARCH("Negative",'Model output'!R45)),ISNUMBER(SEARCH("None seen",'Model output'!R45)),ISNUMBER(SEARCH("Free",'Model output'!R45)),ISNUMBER(SEARCH("Cannot be assessed",'Model output'!R45))),"negative","positive")</f>
        <v>negative</v>
      </c>
      <c r="X46" s="19" t="str">
        <f>IF('Model output'!S45="","",'Model output'!S45)</f>
        <v>not identified</v>
      </c>
      <c r="Y46" t="str">
        <f>IF(OR('Model output'!S45="",ISNUMBER(SEARCH("Absent",'Model output'!S45)),ISNUMBER(SEARCH("Not identified",'Model output'!S45)),AND(ISNUMBER(SEARCH("No",'Model output'!S45)),NOT(ISNUMBER(SEARCH("carcinoma",'Model output'!S45)))),ISNUMBER(SEARCH("no extension",'Model output'!S45)),ISNUMBER(SEARCH("negative",'Model output'!S45))),"negative",IF(Z46="positive","gETE", "positive"))</f>
        <v>negative</v>
      </c>
      <c r="Z46" t="str">
        <f>IF(OR('Model output'!S45="",ISNUMBER(SEARCH("Absent",'Model output'!S45)),ISNUMBER(SEARCH("Not identified",'Model output'!S45)),ISNUMBER(SEARCH("No",'Model output'!S45)),ISNUMBER(SEARCH("Minimal",'Model output'!S45)),ISNUMBER(SEARCH("negative",'Model output'!S45))),"negative",IF(OR(ISNUMBER(SEARCH("extensive",X46)),ISNUMBER(SEARCH("skeletal muscle",X46)),ISNUMBER(SEARCH("larynx",X46)),ISNUMBER(SEARCH("trachea",X46)),ISNUMBER(SEARCH("esophagus",X46)),ISNUMBER(SEARCH("recurrent laryngeal nerve",X46))),"positive","negative"))</f>
        <v>negative</v>
      </c>
      <c r="AA46" t="str">
        <f>IF('Model output'!T45="","",IF('Model output'!T45="Not mentioned", "No", "Yes"))</f>
        <v/>
      </c>
      <c r="AB46" t="str">
        <f>IF(AA46&lt;&gt;"Yes","",IF(OR('Model output'!U45="",ISNUMBER(SEARCH("Not identified",'Model output'!U45))),"",'Model output'!U45))</f>
        <v/>
      </c>
      <c r="AC46" s="9" t="str">
        <f>IF(OR('Model output'!V45="", AND(ISERROR(SEARCH("Positive",'Model output'!V45)), ISNUMBER(SEARCH("Negative",'Model output'!V45))), ISNUMBER(SEARCH("Uninvolved",'Model output'!V45)), ISNUMBER(SEARCH("Free",'Model output'!V45)), ISNUMBER(SEARCH("1 mm",'Model output'!V45)), ISNUMBER(SEARCH("1.0 mm",'Model output'!V45)), ISNUMBER(SEARCH("0.01 cm",'Model output'!V45)), ISNUMBER(SEARCH("0.1 CM",'Model output'!V45)), ISNUMBER(SEARCH("less than 0.2 mm",'Model output'!V45)), ISNUMBER(SEARCH("less than 0.5 mm",'Model output'!V45)), ISNUMBER(SEARCH("very close",'Model output'!V45)), ISNUMBER(SEARCH("not involved",'Model output'!V45)), ISNUMBER(SEARCH("no involvement",'Model output'!V45)), ISNUMBER(SEARCH("abut",'Model output'!V45)), AND(ISNUMBER(SEARCH("No",'Model output'!V45)),NOT(ISNUMBER(SEARCH("noted",'Model output'!V45))),NOT(ISNUMBER(SEARCH("carcinoma",'Model output'!V45))))), "negative", "positive")</f>
        <v>negative</v>
      </c>
      <c r="AE46" s="39" t="str" cm="1">
        <f t="array" ref="AE46">IF(OR(AC46="positive",Z46="positive",AND(OR(ISNUMBER(SEARCH("Follicular carcinoma",N46)),ISNUMBER(SEARCH("Follicular thyroid carcinoma",N46))),V46="extensive"),AND(AND(ISNUMBER(J46),J46&gt;0),AND(ISNUMBER(M46),M46&gt;3)),OR(H46="positive",AH46=1)),"high",IF(OR(ISNUMBER(SEARCH("lateral",G46,1)),ISNUMBER(SEARCH("positive",Y46,1)),ISNUMBER(SEARCH("tall",O46,1)),ISNUMBER(SEARCH("hobnail",O46,1)),ISNUMBER(SEARCH("cribriform",O46,1)),ISNUMBER(SEARCH("diffuse",O46,1)),ISNUMBER(SEARCH("columnar",O46,1)),ISNUMBER(SEARCH("solid",O46,1)),ISNUMBER(SEARCH("tall",N46,1)),ISNUMBER(SEARCH("hobnail",N46,1)),ISNUMBER(SEARCH("cribriform",N46,1)),ISNUMBER(SEARCH("diffuse",N46,1)),ISNUMBER(SEARCH("columnar",N46,1)),ISNUMBER(SEARCH("solid",N46,1)),AND(ISNUMBER(SEARCH("papillary",N46,1)),S46="positive"),AND(ISNUMBER(J46),J46&gt;=5,M46=""),AND(AND(ISNUMBER(J46),J46&gt;=5),AND(ISNUMBER(M46),M46&gt;=1)),AND(ISNUMBER(SERACH("papillary",N46)),OR(Y46="positive",Z46="positive"), ISNUMBER(SEARCH("BRAF",AB46)))),"intermediate","low"))</f>
        <v>high</v>
      </c>
      <c r="AF46" s="40" t="str">
        <f t="shared" si="1"/>
        <v>3a</v>
      </c>
      <c r="AG46" s="40" t="str">
        <f t="shared" si="2"/>
        <v>1b</v>
      </c>
      <c r="AH46" s="40" t="str">
        <f t="shared" si="5"/>
        <v>0</v>
      </c>
      <c r="AI46" s="45" t="str">
        <f t="shared" si="6"/>
        <v>II</v>
      </c>
      <c r="AJ46" s="39" t="s">
        <v>697</v>
      </c>
      <c r="AK46" s="46" t="s">
        <v>894</v>
      </c>
      <c r="AL46" s="46" t="s">
        <v>888</v>
      </c>
      <c r="AM46" s="46" t="s">
        <v>892</v>
      </c>
      <c r="AN46" s="40" t="s">
        <v>890</v>
      </c>
      <c r="AO46" s="30">
        <f t="shared" si="7"/>
        <v>1</v>
      </c>
      <c r="AP46" s="14">
        <f t="shared" si="8"/>
        <v>1</v>
      </c>
      <c r="AQ46" s="14">
        <f t="shared" si="9"/>
        <v>1</v>
      </c>
      <c r="AR46" s="14">
        <f t="shared" si="10"/>
        <v>1</v>
      </c>
      <c r="AS46" s="15">
        <f t="shared" si="3"/>
        <v>1</v>
      </c>
      <c r="AT46" s="1"/>
    </row>
    <row r="47" spans="1:46">
      <c r="A47" t="str">
        <f>'Model output'!A46</f>
        <v>TCGA-DE-A69J</v>
      </c>
      <c r="B47" s="52">
        <v>34</v>
      </c>
      <c r="C47" s="1" t="str">
        <f>IF(OR(ISNUMBER(SEARCH("0",'Model output'!D46)), ISNUMBER(SEARCH("1",'Model output'!D46)), ISNUMBER(SEARCH("1a",'Model output'!D46)), ISNUMBER(SEARCH("1b",'Model output'!D46)), ISNUMBER(SEARCH("2",'Model output'!D46)), ISNUMBER(SEARCH("3",'Model output'!D46)), ISNUMBER(SEARCH("4a",'Model output'!D46)), ISNUMBER(SEARCH("4b",'Model output'!D46))), IF(ISNUMBER(SEARCH("pT",'Model output'!D46)),IF(OR(ISNUMBER(SEARCH("a",'Model output'!D46)),ISNUMBER(SEARCH("b",'Model output'!D46))),MID(SUBSTITUTE('Model output'!D46," ",""),SEARCH("pT",'Model output'!D46)+2,2),MID(SUBSTITUTE('Model output'!D46," ",""),SEARCH("pT",'Model output'!D46)+2,1)),IF(ISNUMBER(SEARCH("T",'Model output'!D46)),IF(OR(ISNUMBER(SEARCH("a",'Model output'!D46)),ISNUMBER(SEARCH("b",'Model output'!D46))),MID(SUBSTITUTE('Model output'!D46," ",""),SEARCH("T",'Model output'!D46)+1,2),MID(SUBSTITUTE('Model output'!D46," ",""),SEARCH("T",'Model output'!D46)+1,1)),SUBSTITUTE('Model output'!D46," ",""))),"")</f>
        <v>2</v>
      </c>
      <c r="D47" s="1" t="str">
        <f>IF(ISNUMBER(SEARCH("lymph node",'Model output'!E46)),"1", IF(AND('Model output'!E46&lt;&gt;"",ISNUMBER('Model output'!E46),'Model output'!E46&gt;0),"1",IF(OR(ISNUMBER(SEARCH("0",'Model output'!E46)), ISNUMBER(SEARCH("1",'Model output'!E46)), ISNUMBER(SEARCH("1a",'Model output'!E46)), ISNUMBER(SEARCH("1b",'Model output'!E46)), ISNUMBER(SEARCH("X",'Model output'!E46))), IF(ISNUMBER(SEARCH("pN",'Model output'!E46)),IF(OR(ISNUMBER(SEARCH("a",'Model output'!E46)),ISNUMBER(SEARCH("b",'Model output'!E46))),MID(SUBSTITUTE('Model output'!E46," ",""),SEARCH("pN",'Model output'!E46)+2,2),MID(SUBSTITUTE('Model output'!E46," ",""),SEARCH("pN",'Model output'!E46)+2,1)),IF(ISNUMBER(SEARCH("N",'Model output'!E46)),IF(OR(ISNUMBER(SEARCH("a",'Model output'!E46)),ISNUMBER(SEARCH("b",'Model output'!E46))),MID(SUBSTITUTE('Model output'!E46," ",""),SEARCH("N",'Model output'!E46)+1,2),MID(SUBSTITUTE('Model output'!E46," ",""),SEARCH("N",'Model output'!E46)+1,1)),SUBSTITUTE('Model output'!E46," ",""))),"")))</f>
        <v>x</v>
      </c>
      <c r="E47" s="1" t="str">
        <f>IF(OR(ISNUMBER(SEARCH("Not applicable",'Model output'!F46)), ISNUMBER(SEARCH("N/A",'Model output'!F46))),"0",IF(OR(ISNUMBER(SEARCH("0",'Model output'!F46)), ISNUMBER(SEARCH("1",'Model output'!F46)), ISNUMBER(SEARCH("X",'Model output'!F46))), IF(ISNUMBER(SEARCH("pM",'Model output'!F46)),MID(SUBSTITUTE('Model output'!F46," ",""),SEARCH("pM",'Model output'!F46)+2,1),IF(ISNUMBER(SEARCH("M",'Model output'!F46)),MID(SUBSTITUTE('Model output'!F46," ",""),SEARCH("M",'Model output'!F46)+1,1),SUBSTITUTE('Model output'!F46," ",""))),""))</f>
        <v/>
      </c>
      <c r="F47" t="str">
        <f t="shared" si="12"/>
        <v>negative</v>
      </c>
      <c r="G47" t="str">
        <f>IF(OR('Model output'!G46="",AND(ISNUMBER('Model output'!J46),'Model output'!J46&lt;1)),"",IF(OR(ISNUMBER(SEARCH("lateral",'Model output'!G46)),ISNUMBER(SEARCH("cervical",'Model output'!G46)),ISNUMBER(SEARCH("jugular",'Model output'!G46)),ISNUMBER(SEARCH("left neck",'Model output'!G46)),ISNUMBER(SEARCH("left anterior neck",'Model output'!G46)),ISNUMBER(SEARCH("left posterior neck",'Model output'!G46)),ISNUMBER(SEARCH("right neck",'Model output'!G46)),ISNUMBER(SEARCH("right anterior neck",'Model output'!G46)),ISNUMBER(SEARCH("right posterior neck",'Model output'!G46)),AND(ISNUMBER(SEARCH("level",'Model output'!G46)),OR(,ISNUMBER(SEARCH("II",'Model output'!G46)),ISNUMBER(SEARCH("two",'Model output'!G46)),ISNUMBER(SEARCH("2",'Model output'!G46)),ISNUMBER(SEARCH("III",'Model output'!G46)),ISNUMBER(SEARCH("three",'Model output'!G46)),ISNUMBER(SEARCH("3",'Model output'!G46)),ISNUMBER(SEARCH("IV",'Model output'!G46)),ISNUMBER(SEARCH("four",'Model output'!G46)),ISNUMBER(SEARCH("4",'Model output'!G46)),AND(ISNUMBER(SEARCH("V ",'Model output'!G46)),NOT(ISNUMBER(SEARCH("VI",'Model output'!G46)))),ISNUMBER(SEARCH("five",'Model output'!G46)),ISNUMBER(SEARCH("5",'Model output'!G46))))), "lateral", "central"))</f>
        <v/>
      </c>
      <c r="H47" t="str">
        <f>IF('Model output'!H46="","negative", IF('Model output'!H46=" ", "negative", IF(ISNUMBER(SEARCH("lymph node",'Model output'!H46)),"negative","positive")))</f>
        <v>negative</v>
      </c>
      <c r="I47">
        <f>IF('Model output'!I46="","",IF(ISNUMBER('Model output'!I46),'Model output'!I46,1))</f>
        <v>0</v>
      </c>
      <c r="J47">
        <f>IF('Model output'!J46="","",IF(AND(ISNUMBER('Model output'!J46),'Model output'!J46&lt;=I47),'Model output'!J46,IF(ISNUMBER(SEARCH("0/",'Model output'!J46)),0,1)))</f>
        <v>0</v>
      </c>
      <c r="K47" t="str" cm="1">
        <f t="array" ref="K47">IF(COUNT(FIND({0,1,2,3,4,5,6,7,8,9},'Model output'!K46))&gt;0,'Model output'!K46,"")</f>
        <v/>
      </c>
      <c r="L47" s="8" t="str">
        <f t="shared" si="4"/>
        <v/>
      </c>
      <c r="M47" t="str" cm="1">
        <f t="array" ref="M47">IF(L47="","",IF(ISNUMBER(SEARCH("cm",L47)),MAX(VALUE(SUBSTITUTE(_xlfn.FILTERXML("&lt;t&gt;&lt;s&gt;"&amp;SUBSTITUTE(L47,",","&lt;/s&gt;&lt;s&gt;")&amp;"&lt;/s&gt;&lt;/t&gt;","//s"),"cm",""))),MAX(VALUE(SUBSTITUTE(_xlfn.FILTERXML("&lt;t&gt;&lt;s&gt;"&amp;SUBSTITUTE(L47,",","&lt;/s&gt;&lt;s&gt;")&amp;"&lt;/s&gt;&lt;/t&gt;","//s"),"mm","")))/10))</f>
        <v/>
      </c>
      <c r="N47" t="str">
        <f>IF('Model output'!L46="","",'Model output'!L46)</f>
        <v>papillary</v>
      </c>
      <c r="O47" t="str">
        <f>IF('Model output'!M46="","",'Model output'!M46)</f>
        <v/>
      </c>
      <c r="P47" t="str">
        <f>IF('Model output'!N46="","",'Model output'!N46)</f>
        <v>2.5 cm</v>
      </c>
      <c r="Q47" t="str">
        <f t="shared" si="11"/>
        <v>2.5cm</v>
      </c>
      <c r="R47" cm="1">
        <f t="array" ref="R47">IF(Q47="","",IF(ISNUMBER(SEARCH("cm",Q47)),MAX(VALUE(SUBSTITUTE(_xlfn.FILTERXML("&lt;t&gt;&lt;s&gt;"&amp;SUBSTITUTE(Q47,",","&lt;/s&gt;&lt;s&gt;")&amp;"&lt;/s&gt;&lt;/t&gt;","//s"),"cm",""))),IF(ISNUMBER(SEARCH("mm",Q47)), MAX(VALUE(SUBSTITUTE(_xlfn.FILTERXML("&lt;t&gt;&lt;s&gt;"&amp;SUBSTITUTE(Q47,",","&lt;/s&gt;&lt;s&gt;")&amp;"&lt;/s&gt;&lt;/t&gt;","//s"),"mm","")))/10, MAX(VALUE(_xlfn.FILTERXML("&lt;t&gt;&lt;s&gt;"&amp;SUBSTITUTE(Q47,",","&lt;/s&gt;&lt;s&gt;")&amp;"&lt;/s&gt;&lt;/t&gt;","//s"))))))</f>
        <v>2.5</v>
      </c>
      <c r="S47" t="str">
        <f>IF(OR('Model output'!P46="",ISNUMBER(SEARCH("Not identified", 'Model output'!P46)),ISNUMBER(SEARCH("Absent",'Model output'!P46)),AND(ISNUMBER(SEARCH("No",'Model output'!P46)),NOT(ISNUMBER(SEARCH("diagnostic",'Model output'!P46)))),ISNUMBER(SEARCH("Negative",'Model output'!P46))),"negative","positive")</f>
        <v>negative</v>
      </c>
      <c r="T47">
        <f>IF('Model output'!O46="","",'Model output'!O46)</f>
        <v>2</v>
      </c>
      <c r="U47" t="str">
        <f>IF('Model output'!Q46&lt;&gt;"",'Model output'!Q46,IF('Classification result'!S47="positive",IF(ISNUMBER(SEARCH("single",'Model output'!P46)),1,IF(OR(ISNUMBER(SEARCH("&lt;4",'Model output'!P46)),ISNUMBER(SEARCH("&lt; 4",'Model output'!P46)),ISNUMBER(SEARCH("less than 4",'Model output'!P46))),"&lt;4",IF(OR(ISNUMBER(SEARCH("&gt;4",'Model output'!P46)),ISNUMBER(SEARCH("&gt; 4",'Model output'!P46)),ISNUMBER(SEARCH("4 or more",'Model output'!P46))),"&gt;4",""))),""))</f>
        <v/>
      </c>
      <c r="V47" t="str">
        <f>IF(S47="negative","",IF(OR(ISNUMBER(SEARCH("Focal",'Model output'!P46)),'Classification result'!U47&lt;4,ISNUMBER(SEARCH("Focal",'Classification result'!U47)),ISNUMBER(SEARCH("&lt;4",'Classification result'!U47)),ISNUMBER(SEARCH("&lt; 4",'Classification result'!U47))),"minimal", IF(OR(ISNUMBER(SEARCH("Extensive",'Model output'!P46)),ISNUMBER(SEARCH("Extensive",'Classification result'!U47)),ISNUMBER(SEARCH("&gt;4",'Classification result'!U47)),ISNUMBER(SEARCH("&gt; 4",'Classification result'!U47)),ISNUMBER(SEARCH("4 or more",'Classification result'!U47))),"extensive","")))</f>
        <v/>
      </c>
      <c r="W47" t="str">
        <f>IF(OR('Model output'!R46="",ISNUMBER(SEARCH("Not identified", 'Model output'!R46)),ISNUMBER(SEARCH("Absent",'Model output'!R46)),ISNUMBER(SEARCH("No",'Model output'!R46)),ISNUMBER(SEARCH("Negative",'Model output'!R46)),ISNUMBER(SEARCH("None seen",'Model output'!R46)),ISNUMBER(SEARCH("Free",'Model output'!R46)),ISNUMBER(SEARCH("Cannot be assessed",'Model output'!R46))),"negative","positive")</f>
        <v>negative</v>
      </c>
      <c r="X47" s="19" t="str">
        <f>IF('Model output'!S46="","",'Model output'!S46)</f>
        <v>not identified</v>
      </c>
      <c r="Y47" t="str">
        <f>IF(OR('Model output'!S46="",ISNUMBER(SEARCH("Absent",'Model output'!S46)),ISNUMBER(SEARCH("Not identified",'Model output'!S46)),AND(ISNUMBER(SEARCH("No",'Model output'!S46)),NOT(ISNUMBER(SEARCH("carcinoma",'Model output'!S46)))),ISNUMBER(SEARCH("no extension",'Model output'!S46)),ISNUMBER(SEARCH("negative",'Model output'!S46))),"negative",IF(Z47="positive","gETE", "positive"))</f>
        <v>negative</v>
      </c>
      <c r="Z47" t="str">
        <f>IF(OR('Model output'!S46="",ISNUMBER(SEARCH("Absent",'Model output'!S46)),ISNUMBER(SEARCH("Not identified",'Model output'!S46)),ISNUMBER(SEARCH("No",'Model output'!S46)),ISNUMBER(SEARCH("Minimal",'Model output'!S46)),ISNUMBER(SEARCH("negative",'Model output'!S46))),"negative",IF(OR(ISNUMBER(SEARCH("extensive",X47)),ISNUMBER(SEARCH("skeletal muscle",X47)),ISNUMBER(SEARCH("larynx",X47)),ISNUMBER(SEARCH("trachea",X47)),ISNUMBER(SEARCH("esophagus",X47)),ISNUMBER(SEARCH("recurrent laryngeal nerve",X47))),"positive","negative"))</f>
        <v>negative</v>
      </c>
      <c r="AA47" t="str">
        <f>IF('Model output'!T46="","",IF('Model output'!T46="Not mentioned", "No", "Yes"))</f>
        <v/>
      </c>
      <c r="AB47" t="str">
        <f>IF(AA47&lt;&gt;"Yes","",IF(OR('Model output'!U46="",ISNUMBER(SEARCH("Not identified",'Model output'!U46))),"",'Model output'!U46))</f>
        <v/>
      </c>
      <c r="AC47" s="9" t="str">
        <f>IF(OR('Model output'!V46="", AND(ISERROR(SEARCH("Positive",'Model output'!V46)), ISNUMBER(SEARCH("Negative",'Model output'!V46))), ISNUMBER(SEARCH("Uninvolved",'Model output'!V46)), ISNUMBER(SEARCH("Free",'Model output'!V46)), ISNUMBER(SEARCH("1 mm",'Model output'!V46)), ISNUMBER(SEARCH("1.0 mm",'Model output'!V46)), ISNUMBER(SEARCH("0.01 cm",'Model output'!V46)), ISNUMBER(SEARCH("0.1 CM",'Model output'!V46)), ISNUMBER(SEARCH("less than 0.2 mm",'Model output'!V46)), ISNUMBER(SEARCH("less than 0.5 mm",'Model output'!V46)), ISNUMBER(SEARCH("very close",'Model output'!V46)), ISNUMBER(SEARCH("not involved",'Model output'!V46)), ISNUMBER(SEARCH("no involvement",'Model output'!V46)), ISNUMBER(SEARCH("abut",'Model output'!V46)), AND(ISNUMBER(SEARCH("No",'Model output'!V46)),NOT(ISNUMBER(SEARCH("noted",'Model output'!V46))),NOT(ISNUMBER(SEARCH("carcinoma",'Model output'!V46))))), "negative", "positive")</f>
        <v>negative</v>
      </c>
      <c r="AE47" s="39" t="str" cm="1">
        <f t="array" aca="1" ref="AE47" ca="1">IF(OR(AC47="positive",Z47="positive",AND(OR(ISNUMBER(SEARCH("Follicular carcinoma",N47)),ISNUMBER(SEARCH("Follicular thyroid carcinoma",N47))),V47="extensive"),AND(AND(ISNUMBER(J47),J47&gt;0),AND(ISNUMBER(M47),M47&gt;3)),OR(H47="positive",AH47=1)),"high",IF(OR(ISNUMBER(SEARCH("lateral",G47,1)),ISNUMBER(SEARCH("positive",Y47,1)),ISNUMBER(SEARCH("tall",O47,1)),ISNUMBER(SEARCH("hobnail",O47,1)),ISNUMBER(SEARCH("cribriform",O47,1)),ISNUMBER(SEARCH("diffuse",O47,1)),ISNUMBER(SEARCH("columnar",O47,1)),ISNUMBER(SEARCH("solid",O47,1)),ISNUMBER(SEARCH("tall",N47,1)),ISNUMBER(SEARCH("hobnail",N47,1)),ISNUMBER(SEARCH("cribriform",N47,1)),ISNUMBER(SEARCH("diffuse",N47,1)),ISNUMBER(SEARCH("columnar",N47,1)),ISNUMBER(SEARCH("solid",N47,1)),AND(ISNUMBER(SEARCH("papillary",N47,1)),S47="positive"),AND(ISNUMBER(J47),J47&gt;=5,M47=""),AND(AND(ISNUMBER(J47),J47&gt;=5),AND(ISNUMBER(M47),M47&gt;=1)),AND(ISNUMBER(SERACH("papillary",N47)),OR(Y47="positive",Z47="positive"), ISNUMBER(SEARCH("BRAF",AB47)))),"intermediate","low"))</f>
        <v>low</v>
      </c>
      <c r="AF47" s="40" t="str">
        <f t="shared" si="1"/>
        <v>2</v>
      </c>
      <c r="AG47" s="40" t="str">
        <f t="shared" si="2"/>
        <v>0</v>
      </c>
      <c r="AH47" s="40" t="str">
        <f t="shared" si="5"/>
        <v>0</v>
      </c>
      <c r="AI47" s="45" t="str">
        <f t="shared" si="6"/>
        <v>I</v>
      </c>
      <c r="AJ47" s="39" t="s">
        <v>698</v>
      </c>
      <c r="AK47" s="46" t="s">
        <v>891</v>
      </c>
      <c r="AL47" s="46" t="s">
        <v>892</v>
      </c>
      <c r="AM47" s="46" t="s">
        <v>892</v>
      </c>
      <c r="AN47" s="40" t="s">
        <v>73</v>
      </c>
      <c r="AO47" s="30">
        <f t="shared" ca="1" si="7"/>
        <v>1</v>
      </c>
      <c r="AP47" s="14">
        <f t="shared" si="8"/>
        <v>1</v>
      </c>
      <c r="AQ47" s="14">
        <f t="shared" si="9"/>
        <v>1</v>
      </c>
      <c r="AR47" s="14">
        <f t="shared" si="10"/>
        <v>1</v>
      </c>
      <c r="AS47" s="15">
        <f t="shared" si="3"/>
        <v>1</v>
      </c>
      <c r="AT47" s="1"/>
    </row>
    <row r="48" spans="1:46">
      <c r="A48" t="str">
        <f>'Model output'!A47</f>
        <v>TCGA-DJ-A13L</v>
      </c>
      <c r="B48" s="52">
        <v>85</v>
      </c>
      <c r="C48" s="1" t="str">
        <f>IF(OR(ISNUMBER(SEARCH("0",'Model output'!D47)), ISNUMBER(SEARCH("1",'Model output'!D47)), ISNUMBER(SEARCH("1a",'Model output'!D47)), ISNUMBER(SEARCH("1b",'Model output'!D47)), ISNUMBER(SEARCH("2",'Model output'!D47)), ISNUMBER(SEARCH("3",'Model output'!D47)), ISNUMBER(SEARCH("4a",'Model output'!D47)), ISNUMBER(SEARCH("4b",'Model output'!D47))), IF(ISNUMBER(SEARCH("pT",'Model output'!D47)),IF(OR(ISNUMBER(SEARCH("a",'Model output'!D47)),ISNUMBER(SEARCH("b",'Model output'!D47))),MID(SUBSTITUTE('Model output'!D47," ",""),SEARCH("pT",'Model output'!D47)+2,2),MID(SUBSTITUTE('Model output'!D47," ",""),SEARCH("pT",'Model output'!D47)+2,1)),IF(ISNUMBER(SEARCH("T",'Model output'!D47)),IF(OR(ISNUMBER(SEARCH("a",'Model output'!D47)),ISNUMBER(SEARCH("b",'Model output'!D47))),MID(SUBSTITUTE('Model output'!D47," ",""),SEARCH("T",'Model output'!D47)+1,2),MID(SUBSTITUTE('Model output'!D47," ",""),SEARCH("T",'Model output'!D47)+1,1)),SUBSTITUTE('Model output'!D47," ",""))),"")</f>
        <v>2</v>
      </c>
      <c r="D48" s="1" t="str">
        <f>IF(ISNUMBER(SEARCH("lymph node",'Model output'!E47)),"1", IF(AND('Model output'!E47&lt;&gt;"",ISNUMBER('Model output'!E47),'Model output'!E47&gt;0),"1",IF(OR(ISNUMBER(SEARCH("0",'Model output'!E47)), ISNUMBER(SEARCH("1",'Model output'!E47)), ISNUMBER(SEARCH("1a",'Model output'!E47)), ISNUMBER(SEARCH("1b",'Model output'!E47)), ISNUMBER(SEARCH("X",'Model output'!E47))), IF(ISNUMBER(SEARCH("pN",'Model output'!E47)),IF(OR(ISNUMBER(SEARCH("a",'Model output'!E47)),ISNUMBER(SEARCH("b",'Model output'!E47))),MID(SUBSTITUTE('Model output'!E47," ",""),SEARCH("pN",'Model output'!E47)+2,2),MID(SUBSTITUTE('Model output'!E47," ",""),SEARCH("pN",'Model output'!E47)+2,1)),IF(ISNUMBER(SEARCH("N",'Model output'!E47)),IF(OR(ISNUMBER(SEARCH("a",'Model output'!E47)),ISNUMBER(SEARCH("b",'Model output'!E47))),MID(SUBSTITUTE('Model output'!E47," ",""),SEARCH("N",'Model output'!E47)+1,2),MID(SUBSTITUTE('Model output'!E47," ",""),SEARCH("N",'Model output'!E47)+1,1)),SUBSTITUTE('Model output'!E47," ",""))),"")))</f>
        <v>X</v>
      </c>
      <c r="E48" s="1" t="str">
        <f>IF(OR(ISNUMBER(SEARCH("Not applicable",'Model output'!F47)), ISNUMBER(SEARCH("N/A",'Model output'!F47))),"0",IF(OR(ISNUMBER(SEARCH("0",'Model output'!F47)), ISNUMBER(SEARCH("1",'Model output'!F47)), ISNUMBER(SEARCH("X",'Model output'!F47))), IF(ISNUMBER(SEARCH("pM",'Model output'!F47)),MID(SUBSTITUTE('Model output'!F47," ",""),SEARCH("pM",'Model output'!F47)+2,1),IF(ISNUMBER(SEARCH("M",'Model output'!F47)),MID(SUBSTITUTE('Model output'!F47," ",""),SEARCH("M",'Model output'!F47)+1,1),SUBSTITUTE('Model output'!F47," ",""))),""))</f>
        <v>X</v>
      </c>
      <c r="F48" t="str">
        <f t="shared" si="12"/>
        <v>negative</v>
      </c>
      <c r="G48" t="str">
        <f>IF(OR('Model output'!G47="",AND(ISNUMBER('Model output'!J47),'Model output'!J47&lt;1)),"",IF(OR(ISNUMBER(SEARCH("lateral",'Model output'!G47)),ISNUMBER(SEARCH("cervical",'Model output'!G47)),ISNUMBER(SEARCH("jugular",'Model output'!G47)),ISNUMBER(SEARCH("left neck",'Model output'!G47)),ISNUMBER(SEARCH("left anterior neck",'Model output'!G47)),ISNUMBER(SEARCH("left posterior neck",'Model output'!G47)),ISNUMBER(SEARCH("right neck",'Model output'!G47)),ISNUMBER(SEARCH("right anterior neck",'Model output'!G47)),ISNUMBER(SEARCH("right posterior neck",'Model output'!G47)),AND(ISNUMBER(SEARCH("level",'Model output'!G47)),OR(,ISNUMBER(SEARCH("II",'Model output'!G47)),ISNUMBER(SEARCH("two",'Model output'!G47)),ISNUMBER(SEARCH("2",'Model output'!G47)),ISNUMBER(SEARCH("III",'Model output'!G47)),ISNUMBER(SEARCH("three",'Model output'!G47)),ISNUMBER(SEARCH("3",'Model output'!G47)),ISNUMBER(SEARCH("IV",'Model output'!G47)),ISNUMBER(SEARCH("four",'Model output'!G47)),ISNUMBER(SEARCH("4",'Model output'!G47)),AND(ISNUMBER(SEARCH("V ",'Model output'!G47)),NOT(ISNUMBER(SEARCH("VI",'Model output'!G47)))),ISNUMBER(SEARCH("five",'Model output'!G47)),ISNUMBER(SEARCH("5",'Model output'!G47))))), "lateral", "central"))</f>
        <v/>
      </c>
      <c r="H48" t="str">
        <f>IF('Model output'!H47="","negative", IF('Model output'!H47=" ", "negative", IF(ISNUMBER(SEARCH("lymph node",'Model output'!H47)),"negative","positive")))</f>
        <v>negative</v>
      </c>
      <c r="I48">
        <f>IF('Model output'!I47="","",IF(ISNUMBER('Model output'!I47),'Model output'!I47,1))</f>
        <v>15</v>
      </c>
      <c r="J48">
        <f>IF('Model output'!J47="","",IF(AND(ISNUMBER('Model output'!J47),'Model output'!J47&lt;=I48),'Model output'!J47,IF(ISNUMBER(SEARCH("0/",'Model output'!J47)),0,1)))</f>
        <v>0</v>
      </c>
      <c r="K48" t="str" cm="1">
        <f t="array" ref="K48">IF(COUNT(FIND({0,1,2,3,4,5,6,7,8,9},'Model output'!K47))&gt;0,'Model output'!K47,"")</f>
        <v/>
      </c>
      <c r="L48" s="8" t="str">
        <f t="shared" si="4"/>
        <v/>
      </c>
      <c r="M48" t="str" cm="1">
        <f t="array" ref="M48">IF(L48="","",IF(ISNUMBER(SEARCH("cm",L48)),MAX(VALUE(SUBSTITUTE(_xlfn.FILTERXML("&lt;t&gt;&lt;s&gt;"&amp;SUBSTITUTE(L48,",","&lt;/s&gt;&lt;s&gt;")&amp;"&lt;/s&gt;&lt;/t&gt;","//s"),"cm",""))),MAX(VALUE(SUBSTITUTE(_xlfn.FILTERXML("&lt;t&gt;&lt;s&gt;"&amp;SUBSTITUTE(L48,",","&lt;/s&gt;&lt;s&gt;")&amp;"&lt;/s&gt;&lt;/t&gt;","//s"),"mm","")))/10))</f>
        <v/>
      </c>
      <c r="N48" t="str">
        <f>IF('Model output'!L47="","",'Model output'!L47)</f>
        <v>papillary</v>
      </c>
      <c r="O48" t="str">
        <f>IF('Model output'!M47="","",'Model output'!M47)</f>
        <v>tall cell</v>
      </c>
      <c r="P48" t="str">
        <f>IF('Model output'!N47="","",'Model output'!N47)</f>
        <v>1.4 cm</v>
      </c>
      <c r="Q48" t="str">
        <f t="shared" si="11"/>
        <v>1.4cm</v>
      </c>
      <c r="R48" cm="1">
        <f t="array" ref="R48">IF(Q48="","",IF(ISNUMBER(SEARCH("cm",Q48)),MAX(VALUE(SUBSTITUTE(_xlfn.FILTERXML("&lt;t&gt;&lt;s&gt;"&amp;SUBSTITUTE(Q48,",","&lt;/s&gt;&lt;s&gt;")&amp;"&lt;/s&gt;&lt;/t&gt;","//s"),"cm",""))),IF(ISNUMBER(SEARCH("mm",Q48)), MAX(VALUE(SUBSTITUTE(_xlfn.FILTERXML("&lt;t&gt;&lt;s&gt;"&amp;SUBSTITUTE(Q48,",","&lt;/s&gt;&lt;s&gt;")&amp;"&lt;/s&gt;&lt;/t&gt;","//s"),"mm","")))/10, MAX(VALUE(_xlfn.FILTERXML("&lt;t&gt;&lt;s&gt;"&amp;SUBSTITUTE(Q48,",","&lt;/s&gt;&lt;s&gt;")&amp;"&lt;/s&gt;&lt;/t&gt;","//s"))))))</f>
        <v>1.4</v>
      </c>
      <c r="S48" t="str">
        <f>IF(OR('Model output'!P47="",ISNUMBER(SEARCH("Not identified", 'Model output'!P47)),ISNUMBER(SEARCH("Absent",'Model output'!P47)),AND(ISNUMBER(SEARCH("No",'Model output'!P47)),NOT(ISNUMBER(SEARCH("diagnostic",'Model output'!P47)))),ISNUMBER(SEARCH("Negative",'Model output'!P47))),"negative","positive")</f>
        <v>negative</v>
      </c>
      <c r="T48">
        <f>IF('Model output'!O47="","",'Model output'!O47)</f>
        <v>1</v>
      </c>
      <c r="U48" t="str">
        <f>IF('Model output'!Q47&lt;&gt;"",'Model output'!Q47,IF('Classification result'!S48="positive",IF(ISNUMBER(SEARCH("single",'Model output'!P47)),1,IF(OR(ISNUMBER(SEARCH("&lt;4",'Model output'!P47)),ISNUMBER(SEARCH("&lt; 4",'Model output'!P47)),ISNUMBER(SEARCH("less than 4",'Model output'!P47))),"&lt;4",IF(OR(ISNUMBER(SEARCH("&gt;4",'Model output'!P47)),ISNUMBER(SEARCH("&gt; 4",'Model output'!P47)),ISNUMBER(SEARCH("4 or more",'Model output'!P47))),"&gt;4",""))),""))</f>
        <v/>
      </c>
      <c r="V48" t="str">
        <f>IF(S48="negative","",IF(OR(ISNUMBER(SEARCH("Focal",'Model output'!P47)),'Classification result'!U48&lt;4,ISNUMBER(SEARCH("Focal",'Classification result'!U48)),ISNUMBER(SEARCH("&lt;4",'Classification result'!U48)),ISNUMBER(SEARCH("&lt; 4",'Classification result'!U48))),"minimal", IF(OR(ISNUMBER(SEARCH("Extensive",'Model output'!P47)),ISNUMBER(SEARCH("Extensive",'Classification result'!U48)),ISNUMBER(SEARCH("&gt;4",'Classification result'!U48)),ISNUMBER(SEARCH("&gt; 4",'Classification result'!U48)),ISNUMBER(SEARCH("4 or more",'Classification result'!U48))),"extensive","")))</f>
        <v/>
      </c>
      <c r="W48" t="str">
        <f>IF(OR('Model output'!R47="",ISNUMBER(SEARCH("Not identified", 'Model output'!R47)),ISNUMBER(SEARCH("Absent",'Model output'!R47)),ISNUMBER(SEARCH("No",'Model output'!R47)),ISNUMBER(SEARCH("Negative",'Model output'!R47)),ISNUMBER(SEARCH("None seen",'Model output'!R47)),ISNUMBER(SEARCH("Free",'Model output'!R47)),ISNUMBER(SEARCH("Cannot be assessed",'Model output'!R47))),"negative","positive")</f>
        <v>negative</v>
      </c>
      <c r="X48" s="19" t="str">
        <f>IF('Model output'!S47="","",'Model output'!S47)</f>
        <v>No definite extrathyroidal extension is noted</v>
      </c>
      <c r="Y48" t="str">
        <f>IF(OR('Model output'!S47="",ISNUMBER(SEARCH("Absent",'Model output'!S47)),ISNUMBER(SEARCH("Not identified",'Model output'!S47)),AND(ISNUMBER(SEARCH("No",'Model output'!S47)),NOT(ISNUMBER(SEARCH("carcinoma",'Model output'!S47)))),ISNUMBER(SEARCH("no extension",'Model output'!S47)),ISNUMBER(SEARCH("negative",'Model output'!S47))),"negative",IF(Z48="positive","gETE", "positive"))</f>
        <v>negative</v>
      </c>
      <c r="Z48" t="str">
        <f>IF(OR('Model output'!S47="",ISNUMBER(SEARCH("Absent",'Model output'!S47)),ISNUMBER(SEARCH("Not identified",'Model output'!S47)),ISNUMBER(SEARCH("No",'Model output'!S47)),ISNUMBER(SEARCH("Minimal",'Model output'!S47)),ISNUMBER(SEARCH("negative",'Model output'!S47))),"negative",IF(OR(ISNUMBER(SEARCH("extensive",X48)),ISNUMBER(SEARCH("skeletal muscle",X48)),ISNUMBER(SEARCH("larynx",X48)),ISNUMBER(SEARCH("trachea",X48)),ISNUMBER(SEARCH("esophagus",X48)),ISNUMBER(SEARCH("recurrent laryngeal nerve",X48))),"positive","negative"))</f>
        <v>negative</v>
      </c>
      <c r="AA48" t="str">
        <f>IF('Model output'!T47="","",IF('Model output'!T47="Not mentioned", "No", "Yes"))</f>
        <v/>
      </c>
      <c r="AB48" t="str">
        <f>IF(AA48&lt;&gt;"Yes","",IF(OR('Model output'!U47="",ISNUMBER(SEARCH("Not identified",'Model output'!U47))),"",'Model output'!U47))</f>
        <v/>
      </c>
      <c r="AC48" s="9" t="str">
        <f>IF(OR('Model output'!V47="", AND(ISERROR(SEARCH("Positive",'Model output'!V47)), ISNUMBER(SEARCH("Negative",'Model output'!V47))), ISNUMBER(SEARCH("Uninvolved",'Model output'!V47)), ISNUMBER(SEARCH("Free",'Model output'!V47)), ISNUMBER(SEARCH("1 mm",'Model output'!V47)), ISNUMBER(SEARCH("1.0 mm",'Model output'!V47)), ISNUMBER(SEARCH("0.01 cm",'Model output'!V47)), ISNUMBER(SEARCH("0.1 CM",'Model output'!V47)), ISNUMBER(SEARCH("less than 0.2 mm",'Model output'!V47)), ISNUMBER(SEARCH("less than 0.5 mm",'Model output'!V47)), ISNUMBER(SEARCH("very close",'Model output'!V47)), ISNUMBER(SEARCH("not involved",'Model output'!V47)), ISNUMBER(SEARCH("no involvement",'Model output'!V47)), ISNUMBER(SEARCH("abut",'Model output'!V47)), AND(ISNUMBER(SEARCH("No",'Model output'!V47)),NOT(ISNUMBER(SEARCH("noted",'Model output'!V47))),NOT(ISNUMBER(SEARCH("carcinoma",'Model output'!V47))))), "negative", "positive")</f>
        <v>negative</v>
      </c>
      <c r="AE48" s="39" t="str" cm="1">
        <f t="array" aca="1" ref="AE48" ca="1">IF(OR(AC48="positive",Z48="positive",AND(OR(ISNUMBER(SEARCH("Follicular carcinoma",N48)),ISNUMBER(SEARCH("Follicular thyroid carcinoma",N48))),V48="extensive"),AND(AND(ISNUMBER(J48),J48&gt;0),AND(ISNUMBER(M48),M48&gt;3)),OR(H48="positive",AH48=1)),"high",IF(OR(ISNUMBER(SEARCH("lateral",G48,1)),ISNUMBER(SEARCH("positive",Y48,1)),ISNUMBER(SEARCH("tall",O48,1)),ISNUMBER(SEARCH("hobnail",O48,1)),ISNUMBER(SEARCH("cribriform",O48,1)),ISNUMBER(SEARCH("diffuse",O48,1)),ISNUMBER(SEARCH("columnar",O48,1)),ISNUMBER(SEARCH("solid",O48,1)),ISNUMBER(SEARCH("tall",N48,1)),ISNUMBER(SEARCH("hobnail",N48,1)),ISNUMBER(SEARCH("cribriform",N48,1)),ISNUMBER(SEARCH("diffuse",N48,1)),ISNUMBER(SEARCH("columnar",N48,1)),ISNUMBER(SEARCH("solid",N48,1)),AND(ISNUMBER(SEARCH("papillary",N48,1)),S48="positive"),AND(ISNUMBER(J48),J48&gt;=5,M48=""),AND(AND(ISNUMBER(J48),J48&gt;=5),AND(ISNUMBER(M48),M48&gt;=1)),AND(ISNUMBER(SERACH("papillary",N48)),OR(Y48="positive",Z48="positive"), ISNUMBER(SEARCH("BRAF",AB48)))),"intermediate","low"))</f>
        <v>intermediate</v>
      </c>
      <c r="AF48" s="40" t="str">
        <f t="shared" si="1"/>
        <v>1b</v>
      </c>
      <c r="AG48" s="40" t="str">
        <f t="shared" si="2"/>
        <v>0</v>
      </c>
      <c r="AH48" s="40" t="str">
        <f t="shared" si="5"/>
        <v>0</v>
      </c>
      <c r="AI48" s="45" t="str">
        <f t="shared" si="6"/>
        <v>I</v>
      </c>
      <c r="AJ48" s="39" t="s">
        <v>699</v>
      </c>
      <c r="AK48" s="46" t="s">
        <v>888</v>
      </c>
      <c r="AL48" s="46" t="s">
        <v>892</v>
      </c>
      <c r="AM48" s="46" t="s">
        <v>892</v>
      </c>
      <c r="AN48" s="40" t="s">
        <v>73</v>
      </c>
      <c r="AO48" s="30">
        <f t="shared" ca="1" si="7"/>
        <v>1</v>
      </c>
      <c r="AP48" s="14">
        <f t="shared" si="8"/>
        <v>1</v>
      </c>
      <c r="AQ48" s="14">
        <f t="shared" si="9"/>
        <v>1</v>
      </c>
      <c r="AR48" s="14">
        <f t="shared" si="10"/>
        <v>1</v>
      </c>
      <c r="AS48" s="15">
        <f t="shared" si="3"/>
        <v>1</v>
      </c>
      <c r="AT48" s="1"/>
    </row>
    <row r="49" spans="1:46">
      <c r="A49" t="str">
        <f>'Model output'!A48</f>
        <v>TCGA-DJ-A13M</v>
      </c>
      <c r="B49" s="52">
        <v>28</v>
      </c>
      <c r="C49" s="1" t="str">
        <f>IF(OR(ISNUMBER(SEARCH("0",'Model output'!D48)), ISNUMBER(SEARCH("1",'Model output'!D48)), ISNUMBER(SEARCH("1a",'Model output'!D48)), ISNUMBER(SEARCH("1b",'Model output'!D48)), ISNUMBER(SEARCH("2",'Model output'!D48)), ISNUMBER(SEARCH("3",'Model output'!D48)), ISNUMBER(SEARCH("4a",'Model output'!D48)), ISNUMBER(SEARCH("4b",'Model output'!D48))), IF(ISNUMBER(SEARCH("pT",'Model output'!D48)),IF(OR(ISNUMBER(SEARCH("a",'Model output'!D48)),ISNUMBER(SEARCH("b",'Model output'!D48))),MID(SUBSTITUTE('Model output'!D48," ",""),SEARCH("pT",'Model output'!D48)+2,2),MID(SUBSTITUTE('Model output'!D48," ",""),SEARCH("pT",'Model output'!D48)+2,1)),IF(ISNUMBER(SEARCH("T",'Model output'!D48)),IF(OR(ISNUMBER(SEARCH("a",'Model output'!D48)),ISNUMBER(SEARCH("b",'Model output'!D48))),MID(SUBSTITUTE('Model output'!D48," ",""),SEARCH("T",'Model output'!D48)+1,2),MID(SUBSTITUTE('Model output'!D48," ",""),SEARCH("T",'Model output'!D48)+1,1)),SUBSTITUTE('Model output'!D48," ",""))),"")</f>
        <v>2</v>
      </c>
      <c r="D49" s="1" t="str">
        <f>IF(ISNUMBER(SEARCH("lymph node",'Model output'!E48)),"1", IF(AND('Model output'!E48&lt;&gt;"",ISNUMBER('Model output'!E48),'Model output'!E48&gt;0),"1",IF(OR(ISNUMBER(SEARCH("0",'Model output'!E48)), ISNUMBER(SEARCH("1",'Model output'!E48)), ISNUMBER(SEARCH("1a",'Model output'!E48)), ISNUMBER(SEARCH("1b",'Model output'!E48)), ISNUMBER(SEARCH("X",'Model output'!E48))), IF(ISNUMBER(SEARCH("pN",'Model output'!E48)),IF(OR(ISNUMBER(SEARCH("a",'Model output'!E48)),ISNUMBER(SEARCH("b",'Model output'!E48))),MID(SUBSTITUTE('Model output'!E48," ",""),SEARCH("pN",'Model output'!E48)+2,2),MID(SUBSTITUTE('Model output'!E48," ",""),SEARCH("pN",'Model output'!E48)+2,1)),IF(ISNUMBER(SEARCH("N",'Model output'!E48)),IF(OR(ISNUMBER(SEARCH("a",'Model output'!E48)),ISNUMBER(SEARCH("b",'Model output'!E48))),MID(SUBSTITUTE('Model output'!E48," ",""),SEARCH("N",'Model output'!E48)+1,2),MID(SUBSTITUTE('Model output'!E48," ",""),SEARCH("N",'Model output'!E48)+1,1)),SUBSTITUTE('Model output'!E48," ",""))),"")))</f>
        <v>0</v>
      </c>
      <c r="E49" s="1" t="str">
        <f>IF(OR(ISNUMBER(SEARCH("Not applicable",'Model output'!F48)), ISNUMBER(SEARCH("N/A",'Model output'!F48))),"0",IF(OR(ISNUMBER(SEARCH("0",'Model output'!F48)), ISNUMBER(SEARCH("1",'Model output'!F48)), ISNUMBER(SEARCH("X",'Model output'!F48))), IF(ISNUMBER(SEARCH("pM",'Model output'!F48)),MID(SUBSTITUTE('Model output'!F48," ",""),SEARCH("pM",'Model output'!F48)+2,1),IF(ISNUMBER(SEARCH("M",'Model output'!F48)),MID(SUBSTITUTE('Model output'!F48," ",""),SEARCH("M",'Model output'!F48)+1,1),SUBSTITUTE('Model output'!F48," ",""))),""))</f>
        <v>0</v>
      </c>
      <c r="F49" t="str">
        <f t="shared" si="12"/>
        <v>negative</v>
      </c>
      <c r="G49" t="str">
        <f>IF(OR('Model output'!G48="",AND(ISNUMBER('Model output'!J48),'Model output'!J48&lt;1)),"",IF(OR(ISNUMBER(SEARCH("lateral",'Model output'!G48)),ISNUMBER(SEARCH("cervical",'Model output'!G48)),ISNUMBER(SEARCH("jugular",'Model output'!G48)),ISNUMBER(SEARCH("left neck",'Model output'!G48)),ISNUMBER(SEARCH("left anterior neck",'Model output'!G48)),ISNUMBER(SEARCH("left posterior neck",'Model output'!G48)),ISNUMBER(SEARCH("right neck",'Model output'!G48)),ISNUMBER(SEARCH("right anterior neck",'Model output'!G48)),ISNUMBER(SEARCH("right posterior neck",'Model output'!G48)),AND(ISNUMBER(SEARCH("level",'Model output'!G48)),OR(,ISNUMBER(SEARCH("II",'Model output'!G48)),ISNUMBER(SEARCH("two",'Model output'!G48)),ISNUMBER(SEARCH("2",'Model output'!G48)),ISNUMBER(SEARCH("III",'Model output'!G48)),ISNUMBER(SEARCH("three",'Model output'!G48)),ISNUMBER(SEARCH("3",'Model output'!G48)),ISNUMBER(SEARCH("IV",'Model output'!G48)),ISNUMBER(SEARCH("four",'Model output'!G48)),ISNUMBER(SEARCH("4",'Model output'!G48)),AND(ISNUMBER(SEARCH("V ",'Model output'!G48)),NOT(ISNUMBER(SEARCH("VI",'Model output'!G48)))),ISNUMBER(SEARCH("five",'Model output'!G48)),ISNUMBER(SEARCH("5",'Model output'!G48))))), "lateral", "central"))</f>
        <v/>
      </c>
      <c r="H49" t="str">
        <f>IF('Model output'!H48="","negative", IF('Model output'!H48=" ", "negative", IF(ISNUMBER(SEARCH("lymph node",'Model output'!H48)),"negative","positive")))</f>
        <v>negative</v>
      </c>
      <c r="I49">
        <f>IF('Model output'!I48="","",IF(ISNUMBER('Model output'!I48),'Model output'!I48,1))</f>
        <v>5</v>
      </c>
      <c r="J49">
        <f>IF('Model output'!J48="","",IF(AND(ISNUMBER('Model output'!J48),'Model output'!J48&lt;=I49),'Model output'!J48,IF(ISNUMBER(SEARCH("0/",'Model output'!J48)),0,1)))</f>
        <v>0</v>
      </c>
      <c r="K49" t="str" cm="1">
        <f t="array" ref="K49">IF(COUNT(FIND({0,1,2,3,4,5,6,7,8,9},'Model output'!K48))&gt;0,'Model output'!K48,"")</f>
        <v/>
      </c>
      <c r="L49" s="8" t="str">
        <f t="shared" si="4"/>
        <v/>
      </c>
      <c r="M49" t="str" cm="1">
        <f t="array" ref="M49">IF(L49="","",IF(ISNUMBER(SEARCH("cm",L49)),MAX(VALUE(SUBSTITUTE(_xlfn.FILTERXML("&lt;t&gt;&lt;s&gt;"&amp;SUBSTITUTE(L49,",","&lt;/s&gt;&lt;s&gt;")&amp;"&lt;/s&gt;&lt;/t&gt;","//s"),"cm",""))),MAX(VALUE(SUBSTITUTE(_xlfn.FILTERXML("&lt;t&gt;&lt;s&gt;"&amp;SUBSTITUTE(L49,",","&lt;/s&gt;&lt;s&gt;")&amp;"&lt;/s&gt;&lt;/t&gt;","//s"),"mm","")))/10))</f>
        <v/>
      </c>
      <c r="N49" t="str">
        <f>IF('Model output'!L48="","",'Model output'!L48)</f>
        <v>papillary</v>
      </c>
      <c r="O49" t="str">
        <f>IF('Model output'!M48="","",'Model output'!M48)</f>
        <v>follicular</v>
      </c>
      <c r="P49" t="str">
        <f>IF('Model output'!N48="","",'Model output'!N48)</f>
        <v>2.0 cm</v>
      </c>
      <c r="Q49" t="str">
        <f t="shared" si="11"/>
        <v>2.0cm</v>
      </c>
      <c r="R49" cm="1">
        <f t="array" ref="R49">IF(Q49="","",IF(ISNUMBER(SEARCH("cm",Q49)),MAX(VALUE(SUBSTITUTE(_xlfn.FILTERXML("&lt;t&gt;&lt;s&gt;"&amp;SUBSTITUTE(Q49,",","&lt;/s&gt;&lt;s&gt;")&amp;"&lt;/s&gt;&lt;/t&gt;","//s"),"cm",""))),IF(ISNUMBER(SEARCH("mm",Q49)), MAX(VALUE(SUBSTITUTE(_xlfn.FILTERXML("&lt;t&gt;&lt;s&gt;"&amp;SUBSTITUTE(Q49,",","&lt;/s&gt;&lt;s&gt;")&amp;"&lt;/s&gt;&lt;/t&gt;","//s"),"mm","")))/10, MAX(VALUE(_xlfn.FILTERXML("&lt;t&gt;&lt;s&gt;"&amp;SUBSTITUTE(Q49,",","&lt;/s&gt;&lt;s&gt;")&amp;"&lt;/s&gt;&lt;/t&gt;","//s"))))))</f>
        <v>2</v>
      </c>
      <c r="S49" t="str">
        <f>IF(OR('Model output'!P48="",ISNUMBER(SEARCH("Not identified", 'Model output'!P48)),ISNUMBER(SEARCH("Absent",'Model output'!P48)),AND(ISNUMBER(SEARCH("No",'Model output'!P48)),NOT(ISNUMBER(SEARCH("diagnostic",'Model output'!P48)))),ISNUMBER(SEARCH("Negative",'Model output'!P48))),"negative","positive")</f>
        <v>negative</v>
      </c>
      <c r="T49">
        <f>IF('Model output'!O48="","",'Model output'!O48)</f>
        <v>2</v>
      </c>
      <c r="U49" t="str">
        <f>IF('Model output'!Q48&lt;&gt;"",'Model output'!Q48,IF('Classification result'!S49="positive",IF(ISNUMBER(SEARCH("single",'Model output'!P48)),1,IF(OR(ISNUMBER(SEARCH("&lt;4",'Model output'!P48)),ISNUMBER(SEARCH("&lt; 4",'Model output'!P48)),ISNUMBER(SEARCH("less than 4",'Model output'!P48))),"&lt;4",IF(OR(ISNUMBER(SEARCH("&gt;4",'Model output'!P48)),ISNUMBER(SEARCH("&gt; 4",'Model output'!P48)),ISNUMBER(SEARCH("4 or more",'Model output'!P48))),"&gt;4",""))),""))</f>
        <v/>
      </c>
      <c r="V49" t="str">
        <f>IF(S49="negative","",IF(OR(ISNUMBER(SEARCH("Focal",'Model output'!P48)),'Classification result'!U49&lt;4,ISNUMBER(SEARCH("Focal",'Classification result'!U49)),ISNUMBER(SEARCH("&lt;4",'Classification result'!U49)),ISNUMBER(SEARCH("&lt; 4",'Classification result'!U49))),"minimal", IF(OR(ISNUMBER(SEARCH("Extensive",'Model output'!P48)),ISNUMBER(SEARCH("Extensive",'Classification result'!U49)),ISNUMBER(SEARCH("&gt;4",'Classification result'!U49)),ISNUMBER(SEARCH("&gt; 4",'Classification result'!U49)),ISNUMBER(SEARCH("4 or more",'Classification result'!U49))),"extensive","")))</f>
        <v/>
      </c>
      <c r="W49" t="str">
        <f>IF(OR('Model output'!R48="",ISNUMBER(SEARCH("Not identified", 'Model output'!R48)),ISNUMBER(SEARCH("Absent",'Model output'!R48)),ISNUMBER(SEARCH("No",'Model output'!R48)),ISNUMBER(SEARCH("Negative",'Model output'!R48)),ISNUMBER(SEARCH("None seen",'Model output'!R48)),ISNUMBER(SEARCH("Free",'Model output'!R48)),ISNUMBER(SEARCH("Cannot be assessed",'Model output'!R48))),"negative","positive")</f>
        <v>positive</v>
      </c>
      <c r="X49" s="19" t="str">
        <f>IF('Model output'!S48="","",'Model output'!S48)</f>
        <v>Not Identified</v>
      </c>
      <c r="Y49" t="str">
        <f>IF(OR('Model output'!S48="",ISNUMBER(SEARCH("Absent",'Model output'!S48)),ISNUMBER(SEARCH("Not identified",'Model output'!S48)),AND(ISNUMBER(SEARCH("No",'Model output'!S48)),NOT(ISNUMBER(SEARCH("carcinoma",'Model output'!S48)))),ISNUMBER(SEARCH("no extension",'Model output'!S48)),ISNUMBER(SEARCH("negative",'Model output'!S48))),"negative",IF(Z49="positive","gETE", "positive"))</f>
        <v>negative</v>
      </c>
      <c r="Z49" t="str">
        <f>IF(OR('Model output'!S48="",ISNUMBER(SEARCH("Absent",'Model output'!S48)),ISNUMBER(SEARCH("Not identified",'Model output'!S48)),ISNUMBER(SEARCH("No",'Model output'!S48)),ISNUMBER(SEARCH("Minimal",'Model output'!S48)),ISNUMBER(SEARCH("negative",'Model output'!S48))),"negative",IF(OR(ISNUMBER(SEARCH("extensive",X49)),ISNUMBER(SEARCH("skeletal muscle",X49)),ISNUMBER(SEARCH("larynx",X49)),ISNUMBER(SEARCH("trachea",X49)),ISNUMBER(SEARCH("esophagus",X49)),ISNUMBER(SEARCH("recurrent laryngeal nerve",X49))),"positive","negative"))</f>
        <v>negative</v>
      </c>
      <c r="AA49" t="str">
        <f>IF('Model output'!T48="","",IF('Model output'!T48="Not mentioned", "No", "Yes"))</f>
        <v/>
      </c>
      <c r="AB49" t="str">
        <f>IF(AA49&lt;&gt;"Yes","",IF(OR('Model output'!U48="",ISNUMBER(SEARCH("Not identified",'Model output'!U48))),"",'Model output'!U48))</f>
        <v/>
      </c>
      <c r="AC49" s="9" t="str">
        <f>IF(OR('Model output'!V48="", AND(ISERROR(SEARCH("Positive",'Model output'!V48)), ISNUMBER(SEARCH("Negative",'Model output'!V48))), ISNUMBER(SEARCH("Uninvolved",'Model output'!V48)), ISNUMBER(SEARCH("Free",'Model output'!V48)), ISNUMBER(SEARCH("1 mm",'Model output'!V48)), ISNUMBER(SEARCH("1.0 mm",'Model output'!V48)), ISNUMBER(SEARCH("0.01 cm",'Model output'!V48)), ISNUMBER(SEARCH("0.1 CM",'Model output'!V48)), ISNUMBER(SEARCH("less than 0.2 mm",'Model output'!V48)), ISNUMBER(SEARCH("less than 0.5 mm",'Model output'!V48)), ISNUMBER(SEARCH("very close",'Model output'!V48)), ISNUMBER(SEARCH("not involved",'Model output'!V48)), ISNUMBER(SEARCH("no involvement",'Model output'!V48)), ISNUMBER(SEARCH("abut",'Model output'!V48)), AND(ISNUMBER(SEARCH("No",'Model output'!V48)),NOT(ISNUMBER(SEARCH("noted",'Model output'!V48))),NOT(ISNUMBER(SEARCH("carcinoma",'Model output'!V48))))), "negative", "positive")</f>
        <v>negative</v>
      </c>
      <c r="AE49" s="39" t="str" cm="1">
        <f t="array" aca="1" ref="AE49" ca="1">IF(OR(AC49="positive",Z49="positive",AND(OR(ISNUMBER(SEARCH("Follicular carcinoma",N49)),ISNUMBER(SEARCH("Follicular thyroid carcinoma",N49))),V49="extensive"),AND(AND(ISNUMBER(J49),J49&gt;0),AND(ISNUMBER(M49),M49&gt;3)),OR(H49="positive",AH49=1)),"high",IF(OR(ISNUMBER(SEARCH("lateral",G49,1)),ISNUMBER(SEARCH("positive",Y49,1)),ISNUMBER(SEARCH("tall",O49,1)),ISNUMBER(SEARCH("hobnail",O49,1)),ISNUMBER(SEARCH("cribriform",O49,1)),ISNUMBER(SEARCH("diffuse",O49,1)),ISNUMBER(SEARCH("columnar",O49,1)),ISNUMBER(SEARCH("solid",O49,1)),ISNUMBER(SEARCH("tall",N49,1)),ISNUMBER(SEARCH("hobnail",N49,1)),ISNUMBER(SEARCH("cribriform",N49,1)),ISNUMBER(SEARCH("diffuse",N49,1)),ISNUMBER(SEARCH("columnar",N49,1)),ISNUMBER(SEARCH("solid",N49,1)),AND(ISNUMBER(SEARCH("papillary",N49,1)),S49="positive"),AND(ISNUMBER(J49),J49&gt;=5,M49=""),AND(AND(ISNUMBER(J49),J49&gt;=5),AND(ISNUMBER(M49),M49&gt;=1)),AND(ISNUMBER(SERACH("papillary",N49)),OR(Y49="positive",Z49="positive"), ISNUMBER(SEARCH("BRAF",AB49)))),"intermediate","low"))</f>
        <v>low</v>
      </c>
      <c r="AF49" s="40" t="str">
        <f t="shared" si="1"/>
        <v>1b</v>
      </c>
      <c r="AG49" s="40" t="str">
        <f t="shared" si="2"/>
        <v>0</v>
      </c>
      <c r="AH49" s="40" t="str">
        <f t="shared" si="5"/>
        <v>0</v>
      </c>
      <c r="AI49" s="45" t="str">
        <f t="shared" si="6"/>
        <v>I</v>
      </c>
      <c r="AJ49" s="39" t="s">
        <v>698</v>
      </c>
      <c r="AK49" s="46" t="s">
        <v>888</v>
      </c>
      <c r="AL49" s="46" t="s">
        <v>889</v>
      </c>
      <c r="AM49" s="46" t="s">
        <v>892</v>
      </c>
      <c r="AN49" s="40" t="s">
        <v>73</v>
      </c>
      <c r="AO49" s="30">
        <f t="shared" ca="1" si="7"/>
        <v>1</v>
      </c>
      <c r="AP49" s="14">
        <f t="shared" si="8"/>
        <v>1</v>
      </c>
      <c r="AQ49" s="14">
        <f t="shared" si="9"/>
        <v>1</v>
      </c>
      <c r="AR49" s="14">
        <f t="shared" si="10"/>
        <v>1</v>
      </c>
      <c r="AS49" s="15">
        <f t="shared" si="3"/>
        <v>1</v>
      </c>
      <c r="AT49" s="1"/>
    </row>
    <row r="50" spans="1:46">
      <c r="A50" t="str">
        <f>'Model output'!A49</f>
        <v>TCGA-DJ-A13O</v>
      </c>
      <c r="B50" s="52">
        <v>56</v>
      </c>
      <c r="C50" s="1" t="str">
        <f>IF(OR(ISNUMBER(SEARCH("0",'Model output'!D49)), ISNUMBER(SEARCH("1",'Model output'!D49)), ISNUMBER(SEARCH("1a",'Model output'!D49)), ISNUMBER(SEARCH("1b",'Model output'!D49)), ISNUMBER(SEARCH("2",'Model output'!D49)), ISNUMBER(SEARCH("3",'Model output'!D49)), ISNUMBER(SEARCH("4a",'Model output'!D49)), ISNUMBER(SEARCH("4b",'Model output'!D49))), IF(ISNUMBER(SEARCH("pT",'Model output'!D49)),IF(OR(ISNUMBER(SEARCH("a",'Model output'!D49)),ISNUMBER(SEARCH("b",'Model output'!D49))),MID(SUBSTITUTE('Model output'!D49," ",""),SEARCH("pT",'Model output'!D49)+2,2),MID(SUBSTITUTE('Model output'!D49," ",""),SEARCH("pT",'Model output'!D49)+2,1)),IF(ISNUMBER(SEARCH("T",'Model output'!D49)),IF(OR(ISNUMBER(SEARCH("a",'Model output'!D49)),ISNUMBER(SEARCH("b",'Model output'!D49))),MID(SUBSTITUTE('Model output'!D49," ",""),SEARCH("T",'Model output'!D49)+1,2),MID(SUBSTITUTE('Model output'!D49," ",""),SEARCH("T",'Model output'!D49)+1,1)),SUBSTITUTE('Model output'!D49," ",""))),"")</f>
        <v>1</v>
      </c>
      <c r="D50" s="1" t="str">
        <f>IF(ISNUMBER(SEARCH("lymph node",'Model output'!E49)),"1", IF(AND('Model output'!E49&lt;&gt;"",ISNUMBER('Model output'!E49),'Model output'!E49&gt;0),"1",IF(OR(ISNUMBER(SEARCH("0",'Model output'!E49)), ISNUMBER(SEARCH("1",'Model output'!E49)), ISNUMBER(SEARCH("1a",'Model output'!E49)), ISNUMBER(SEARCH("1b",'Model output'!E49)), ISNUMBER(SEARCH("X",'Model output'!E49))), IF(ISNUMBER(SEARCH("pN",'Model output'!E49)),IF(OR(ISNUMBER(SEARCH("a",'Model output'!E49)),ISNUMBER(SEARCH("b",'Model output'!E49))),MID(SUBSTITUTE('Model output'!E49," ",""),SEARCH("pN",'Model output'!E49)+2,2),MID(SUBSTITUTE('Model output'!E49," ",""),SEARCH("pN",'Model output'!E49)+2,1)),IF(ISNUMBER(SEARCH("N",'Model output'!E49)),IF(OR(ISNUMBER(SEARCH("a",'Model output'!E49)),ISNUMBER(SEARCH("b",'Model output'!E49))),MID(SUBSTITUTE('Model output'!E49," ",""),SEARCH("N",'Model output'!E49)+1,2),MID(SUBSTITUTE('Model output'!E49," ",""),SEARCH("N",'Model output'!E49)+1,1)),SUBSTITUTE('Model output'!E49," ",""))),"")))</f>
        <v>0</v>
      </c>
      <c r="E50" s="1" t="str">
        <f>IF(OR(ISNUMBER(SEARCH("Not applicable",'Model output'!F49)), ISNUMBER(SEARCH("N/A",'Model output'!F49))),"0",IF(OR(ISNUMBER(SEARCH("0",'Model output'!F49)), ISNUMBER(SEARCH("1",'Model output'!F49)), ISNUMBER(SEARCH("X",'Model output'!F49))), IF(ISNUMBER(SEARCH("pM",'Model output'!F49)),MID(SUBSTITUTE('Model output'!F49," ",""),SEARCH("pM",'Model output'!F49)+2,1),IF(ISNUMBER(SEARCH("M",'Model output'!F49)),MID(SUBSTITUTE('Model output'!F49," ",""),SEARCH("M",'Model output'!F49)+1,1),SUBSTITUTE('Model output'!F49," ",""))),""))</f>
        <v>0</v>
      </c>
      <c r="F50" t="str">
        <f t="shared" si="12"/>
        <v>negative</v>
      </c>
      <c r="G50" t="str">
        <f>IF(OR('Model output'!G49="",AND(ISNUMBER('Model output'!J49),'Model output'!J49&lt;1)),"",IF(OR(ISNUMBER(SEARCH("lateral",'Model output'!G49)),ISNUMBER(SEARCH("cervical",'Model output'!G49)),ISNUMBER(SEARCH("jugular",'Model output'!G49)),ISNUMBER(SEARCH("left neck",'Model output'!G49)),ISNUMBER(SEARCH("left anterior neck",'Model output'!G49)),ISNUMBER(SEARCH("left posterior neck",'Model output'!G49)),ISNUMBER(SEARCH("right neck",'Model output'!G49)),ISNUMBER(SEARCH("right anterior neck",'Model output'!G49)),ISNUMBER(SEARCH("right posterior neck",'Model output'!G49)),AND(ISNUMBER(SEARCH("level",'Model output'!G49)),OR(,ISNUMBER(SEARCH("II",'Model output'!G49)),ISNUMBER(SEARCH("two",'Model output'!G49)),ISNUMBER(SEARCH("2",'Model output'!G49)),ISNUMBER(SEARCH("III",'Model output'!G49)),ISNUMBER(SEARCH("three",'Model output'!G49)),ISNUMBER(SEARCH("3",'Model output'!G49)),ISNUMBER(SEARCH("IV",'Model output'!G49)),ISNUMBER(SEARCH("four",'Model output'!G49)),ISNUMBER(SEARCH("4",'Model output'!G49)),AND(ISNUMBER(SEARCH("V ",'Model output'!G49)),NOT(ISNUMBER(SEARCH("VI",'Model output'!G49)))),ISNUMBER(SEARCH("five",'Model output'!G49)),ISNUMBER(SEARCH("5",'Model output'!G49))))), "lateral", "central"))</f>
        <v/>
      </c>
      <c r="H50" t="str">
        <f>IF('Model output'!H49="","negative", IF('Model output'!H49=" ", "negative", IF(ISNUMBER(SEARCH("lymph node",'Model output'!H49)),"negative","positive")))</f>
        <v>negative</v>
      </c>
      <c r="I50">
        <f>IF('Model output'!I49="","",IF(ISNUMBER('Model output'!I49),'Model output'!I49,1))</f>
        <v>6</v>
      </c>
      <c r="J50">
        <f>IF('Model output'!J49="","",IF(AND(ISNUMBER('Model output'!J49),'Model output'!J49&lt;=I50),'Model output'!J49,IF(ISNUMBER(SEARCH("0/",'Model output'!J49)),0,1)))</f>
        <v>0</v>
      </c>
      <c r="K50" t="str" cm="1">
        <f t="array" ref="K50">IF(COUNT(FIND({0,1,2,3,4,5,6,7,8,9},'Model output'!K49))&gt;0,'Model output'!K49,"")</f>
        <v/>
      </c>
      <c r="L50" s="8" t="str">
        <f t="shared" si="4"/>
        <v/>
      </c>
      <c r="M50" t="str" cm="1">
        <f t="array" ref="M50">IF(L50="","",IF(ISNUMBER(SEARCH("cm",L50)),MAX(VALUE(SUBSTITUTE(_xlfn.FILTERXML("&lt;t&gt;&lt;s&gt;"&amp;SUBSTITUTE(L50,",","&lt;/s&gt;&lt;s&gt;")&amp;"&lt;/s&gt;&lt;/t&gt;","//s"),"cm",""))),MAX(VALUE(SUBSTITUTE(_xlfn.FILTERXML("&lt;t&gt;&lt;s&gt;"&amp;SUBSTITUTE(L50,",","&lt;/s&gt;&lt;s&gt;")&amp;"&lt;/s&gt;&lt;/t&gt;","//s"),"mm","")))/10))</f>
        <v/>
      </c>
      <c r="N50" t="str">
        <f>IF('Model output'!L49="","",'Model output'!L49)</f>
        <v>papillary</v>
      </c>
      <c r="O50" t="str">
        <f>IF('Model output'!M49="","",'Model output'!M49)</f>
        <v>classical</v>
      </c>
      <c r="P50" t="str">
        <f>IF('Model output'!N49="","",'Model output'!N49)</f>
        <v>1.1 cm</v>
      </c>
      <c r="Q50" t="str">
        <f t="shared" si="11"/>
        <v>1.1cm</v>
      </c>
      <c r="R50" cm="1">
        <f t="array" ref="R50">IF(Q50="","",IF(ISNUMBER(SEARCH("cm",Q50)),MAX(VALUE(SUBSTITUTE(_xlfn.FILTERXML("&lt;t&gt;&lt;s&gt;"&amp;SUBSTITUTE(Q50,",","&lt;/s&gt;&lt;s&gt;")&amp;"&lt;/s&gt;&lt;/t&gt;","//s"),"cm",""))),IF(ISNUMBER(SEARCH("mm",Q50)), MAX(VALUE(SUBSTITUTE(_xlfn.FILTERXML("&lt;t&gt;&lt;s&gt;"&amp;SUBSTITUTE(Q50,",","&lt;/s&gt;&lt;s&gt;")&amp;"&lt;/s&gt;&lt;/t&gt;","//s"),"mm","")))/10, MAX(VALUE(_xlfn.FILTERXML("&lt;t&gt;&lt;s&gt;"&amp;SUBSTITUTE(Q50,",","&lt;/s&gt;&lt;s&gt;")&amp;"&lt;/s&gt;&lt;/t&gt;","//s"))))))</f>
        <v>1.1000000000000001</v>
      </c>
      <c r="S50" t="str">
        <f>IF(OR('Model output'!P49="",ISNUMBER(SEARCH("Not identified", 'Model output'!P49)),ISNUMBER(SEARCH("Absent",'Model output'!P49)),AND(ISNUMBER(SEARCH("No",'Model output'!P49)),NOT(ISNUMBER(SEARCH("diagnostic",'Model output'!P49)))),ISNUMBER(SEARCH("Negative",'Model output'!P49))),"negative","positive")</f>
        <v>negative</v>
      </c>
      <c r="T50">
        <f>IF('Model output'!O49="","",'Model output'!O49)</f>
        <v>1</v>
      </c>
      <c r="U50" t="str">
        <f>IF('Model output'!Q49&lt;&gt;"",'Model output'!Q49,IF('Classification result'!S50="positive",IF(ISNUMBER(SEARCH("single",'Model output'!P49)),1,IF(OR(ISNUMBER(SEARCH("&lt;4",'Model output'!P49)),ISNUMBER(SEARCH("&lt; 4",'Model output'!P49)),ISNUMBER(SEARCH("less than 4",'Model output'!P49))),"&lt;4",IF(OR(ISNUMBER(SEARCH("&gt;4",'Model output'!P49)),ISNUMBER(SEARCH("&gt; 4",'Model output'!P49)),ISNUMBER(SEARCH("4 or more",'Model output'!P49))),"&gt;4",""))),""))</f>
        <v/>
      </c>
      <c r="V50" t="str">
        <f>IF(S50="negative","",IF(OR(ISNUMBER(SEARCH("Focal",'Model output'!P49)),'Classification result'!U50&lt;4,ISNUMBER(SEARCH("Focal",'Classification result'!U50)),ISNUMBER(SEARCH("&lt;4",'Classification result'!U50)),ISNUMBER(SEARCH("&lt; 4",'Classification result'!U50))),"minimal", IF(OR(ISNUMBER(SEARCH("Extensive",'Model output'!P49)),ISNUMBER(SEARCH("Extensive",'Classification result'!U50)),ISNUMBER(SEARCH("&gt;4",'Classification result'!U50)),ISNUMBER(SEARCH("&gt; 4",'Classification result'!U50)),ISNUMBER(SEARCH("4 or more",'Classification result'!U50))),"extensive","")))</f>
        <v/>
      </c>
      <c r="W50" t="str">
        <f>IF(OR('Model output'!R49="",ISNUMBER(SEARCH("Not identified", 'Model output'!R49)),ISNUMBER(SEARCH("Absent",'Model output'!R49)),ISNUMBER(SEARCH("No",'Model output'!R49)),ISNUMBER(SEARCH("Negative",'Model output'!R49)),ISNUMBER(SEARCH("None seen",'Model output'!R49)),ISNUMBER(SEARCH("Free",'Model output'!R49)),ISNUMBER(SEARCH("Cannot be assessed",'Model output'!R49))),"negative","positive")</f>
        <v>positive</v>
      </c>
      <c r="X50" s="19" t="str">
        <f>IF('Model output'!S49="","",'Model output'!S49)</f>
        <v>Not identified</v>
      </c>
      <c r="Y50" t="str">
        <f>IF(OR('Model output'!S49="",ISNUMBER(SEARCH("Absent",'Model output'!S49)),ISNUMBER(SEARCH("Not identified",'Model output'!S49)),AND(ISNUMBER(SEARCH("No",'Model output'!S49)),NOT(ISNUMBER(SEARCH("carcinoma",'Model output'!S49)))),ISNUMBER(SEARCH("no extension",'Model output'!S49)),ISNUMBER(SEARCH("negative",'Model output'!S49))),"negative",IF(Z50="positive","gETE", "positive"))</f>
        <v>negative</v>
      </c>
      <c r="Z50" t="str">
        <f>IF(OR('Model output'!S49="",ISNUMBER(SEARCH("Absent",'Model output'!S49)),ISNUMBER(SEARCH("Not identified",'Model output'!S49)),ISNUMBER(SEARCH("No",'Model output'!S49)),ISNUMBER(SEARCH("Minimal",'Model output'!S49)),ISNUMBER(SEARCH("negative",'Model output'!S49))),"negative",IF(OR(ISNUMBER(SEARCH("extensive",X50)),ISNUMBER(SEARCH("skeletal muscle",X50)),ISNUMBER(SEARCH("larynx",X50)),ISNUMBER(SEARCH("trachea",X50)),ISNUMBER(SEARCH("esophagus",X50)),ISNUMBER(SEARCH("recurrent laryngeal nerve",X50))),"positive","negative"))</f>
        <v>negative</v>
      </c>
      <c r="AA50" t="str">
        <f>IF('Model output'!T49="","",IF('Model output'!T49="Not mentioned", "No", "Yes"))</f>
        <v/>
      </c>
      <c r="AB50" t="str">
        <f>IF(AA50&lt;&gt;"Yes","",IF(OR('Model output'!U49="",ISNUMBER(SEARCH("Not identified",'Model output'!U49))),"",'Model output'!U49))</f>
        <v/>
      </c>
      <c r="AC50" s="9" t="str">
        <f>IF(OR('Model output'!V49="", AND(ISERROR(SEARCH("Positive",'Model output'!V49)), ISNUMBER(SEARCH("Negative",'Model output'!V49))), ISNUMBER(SEARCH("Uninvolved",'Model output'!V49)), ISNUMBER(SEARCH("Free",'Model output'!V49)), ISNUMBER(SEARCH("1 mm",'Model output'!V49)), ISNUMBER(SEARCH("1.0 mm",'Model output'!V49)), ISNUMBER(SEARCH("0.01 cm",'Model output'!V49)), ISNUMBER(SEARCH("0.1 CM",'Model output'!V49)), ISNUMBER(SEARCH("less than 0.2 mm",'Model output'!V49)), ISNUMBER(SEARCH("less than 0.5 mm",'Model output'!V49)), ISNUMBER(SEARCH("very close",'Model output'!V49)), ISNUMBER(SEARCH("not involved",'Model output'!V49)), ISNUMBER(SEARCH("no involvement",'Model output'!V49)), ISNUMBER(SEARCH("abut",'Model output'!V49)), AND(ISNUMBER(SEARCH("No",'Model output'!V49)),NOT(ISNUMBER(SEARCH("noted",'Model output'!V49))),NOT(ISNUMBER(SEARCH("carcinoma",'Model output'!V49))))), "negative", "positive")</f>
        <v>negative</v>
      </c>
      <c r="AE50" s="39" t="str" cm="1">
        <f t="array" aca="1" ref="AE50" ca="1">IF(OR(AC50="positive",Z50="positive",AND(OR(ISNUMBER(SEARCH("Follicular carcinoma",N50)),ISNUMBER(SEARCH("Follicular thyroid carcinoma",N50))),V50="extensive"),AND(AND(ISNUMBER(J50),J50&gt;0),AND(ISNUMBER(M50),M50&gt;3)),OR(H50="positive",AH50=1)),"high",IF(OR(ISNUMBER(SEARCH("lateral",G50,1)),ISNUMBER(SEARCH("positive",Y50,1)),ISNUMBER(SEARCH("tall",O50,1)),ISNUMBER(SEARCH("hobnail",O50,1)),ISNUMBER(SEARCH("cribriform",O50,1)),ISNUMBER(SEARCH("diffuse",O50,1)),ISNUMBER(SEARCH("columnar",O50,1)),ISNUMBER(SEARCH("solid",O50,1)),ISNUMBER(SEARCH("tall",N50,1)),ISNUMBER(SEARCH("hobnail",N50,1)),ISNUMBER(SEARCH("cribriform",N50,1)),ISNUMBER(SEARCH("diffuse",N50,1)),ISNUMBER(SEARCH("columnar",N50,1)),ISNUMBER(SEARCH("solid",N50,1)),AND(ISNUMBER(SEARCH("papillary",N50,1)),S50="positive"),AND(ISNUMBER(J50),J50&gt;=5,M50=""),AND(AND(ISNUMBER(J50),J50&gt;=5),AND(ISNUMBER(M50),M50&gt;=1)),AND(ISNUMBER(SERACH("papillary",N50)),OR(Y50="positive",Z50="positive"), ISNUMBER(SEARCH("BRAF",AB50)))),"intermediate","low"))</f>
        <v>low</v>
      </c>
      <c r="AF50" s="40" t="str">
        <f t="shared" si="1"/>
        <v>1b</v>
      </c>
      <c r="AG50" s="40" t="str">
        <f t="shared" si="2"/>
        <v>0</v>
      </c>
      <c r="AH50" s="40" t="str">
        <f t="shared" si="5"/>
        <v>0</v>
      </c>
      <c r="AI50" s="45" t="str">
        <f t="shared" si="6"/>
        <v>I</v>
      </c>
      <c r="AJ50" s="39" t="s">
        <v>699</v>
      </c>
      <c r="AK50" s="46" t="s">
        <v>888</v>
      </c>
      <c r="AL50" s="46" t="s">
        <v>889</v>
      </c>
      <c r="AM50" s="46" t="s">
        <v>892</v>
      </c>
      <c r="AN50" s="40" t="s">
        <v>73</v>
      </c>
      <c r="AO50" s="30">
        <f t="shared" ca="1" si="7"/>
        <v>0</v>
      </c>
      <c r="AP50" s="14">
        <f t="shared" si="8"/>
        <v>1</v>
      </c>
      <c r="AQ50" s="14">
        <f t="shared" si="9"/>
        <v>1</v>
      </c>
      <c r="AR50" s="14">
        <f t="shared" si="10"/>
        <v>1</v>
      </c>
      <c r="AS50" s="15">
        <f t="shared" si="3"/>
        <v>1</v>
      </c>
      <c r="AT50" s="1"/>
    </row>
    <row r="51" spans="1:46">
      <c r="A51" t="str">
        <f>'Model output'!A50</f>
        <v>TCGA-DJ-A13R</v>
      </c>
      <c r="B51" s="52">
        <v>50</v>
      </c>
      <c r="C51" s="1" t="str">
        <f>IF(OR(ISNUMBER(SEARCH("0",'Model output'!D50)), ISNUMBER(SEARCH("1",'Model output'!D50)), ISNUMBER(SEARCH("1a",'Model output'!D50)), ISNUMBER(SEARCH("1b",'Model output'!D50)), ISNUMBER(SEARCH("2",'Model output'!D50)), ISNUMBER(SEARCH("3",'Model output'!D50)), ISNUMBER(SEARCH("4a",'Model output'!D50)), ISNUMBER(SEARCH("4b",'Model output'!D50))), IF(ISNUMBER(SEARCH("pT",'Model output'!D50)),IF(OR(ISNUMBER(SEARCH("a",'Model output'!D50)),ISNUMBER(SEARCH("b",'Model output'!D50))),MID(SUBSTITUTE('Model output'!D50," ",""),SEARCH("pT",'Model output'!D50)+2,2),MID(SUBSTITUTE('Model output'!D50," ",""),SEARCH("pT",'Model output'!D50)+2,1)),IF(ISNUMBER(SEARCH("T",'Model output'!D50)),IF(OR(ISNUMBER(SEARCH("a",'Model output'!D50)),ISNUMBER(SEARCH("b",'Model output'!D50))),MID(SUBSTITUTE('Model output'!D50," ",""),SEARCH("T",'Model output'!D50)+1,2),MID(SUBSTITUTE('Model output'!D50," ",""),SEARCH("T",'Model output'!D50)+1,1)),SUBSTITUTE('Model output'!D50," ",""))),"")</f>
        <v/>
      </c>
      <c r="D51" s="1" t="str">
        <f>IF(ISNUMBER(SEARCH("lymph node",'Model output'!E50)),"1", IF(AND('Model output'!E50&lt;&gt;"",ISNUMBER('Model output'!E50),'Model output'!E50&gt;0),"1",IF(OR(ISNUMBER(SEARCH("0",'Model output'!E50)), ISNUMBER(SEARCH("1",'Model output'!E50)), ISNUMBER(SEARCH("1a",'Model output'!E50)), ISNUMBER(SEARCH("1b",'Model output'!E50)), ISNUMBER(SEARCH("X",'Model output'!E50))), IF(ISNUMBER(SEARCH("pN",'Model output'!E50)),IF(OR(ISNUMBER(SEARCH("a",'Model output'!E50)),ISNUMBER(SEARCH("b",'Model output'!E50))),MID(SUBSTITUTE('Model output'!E50," ",""),SEARCH("pN",'Model output'!E50)+2,2),MID(SUBSTITUTE('Model output'!E50," ",""),SEARCH("pN",'Model output'!E50)+2,1)),IF(ISNUMBER(SEARCH("N",'Model output'!E50)),IF(OR(ISNUMBER(SEARCH("a",'Model output'!E50)),ISNUMBER(SEARCH("b",'Model output'!E50))),MID(SUBSTITUTE('Model output'!E50," ",""),SEARCH("N",'Model output'!E50)+1,2),MID(SUBSTITUTE('Model output'!E50," ",""),SEARCH("N",'Model output'!E50)+1,1)),SUBSTITUTE('Model output'!E50," ",""))),"")))</f>
        <v/>
      </c>
      <c r="E51" s="1" t="str">
        <f>IF(OR(ISNUMBER(SEARCH("Not applicable",'Model output'!F50)), ISNUMBER(SEARCH("N/A",'Model output'!F50))),"0",IF(OR(ISNUMBER(SEARCH("0",'Model output'!F50)), ISNUMBER(SEARCH("1",'Model output'!F50)), ISNUMBER(SEARCH("X",'Model output'!F50))), IF(ISNUMBER(SEARCH("pM",'Model output'!F50)),MID(SUBSTITUTE('Model output'!F50," ",""),SEARCH("pM",'Model output'!F50)+2,1),IF(ISNUMBER(SEARCH("M",'Model output'!F50)),MID(SUBSTITUTE('Model output'!F50," ",""),SEARCH("M",'Model output'!F50)+1,1),SUBSTITUTE('Model output'!F50," ",""))),""))</f>
        <v/>
      </c>
      <c r="F51" t="str">
        <f t="shared" si="12"/>
        <v>negative</v>
      </c>
      <c r="G51" t="str">
        <f>IF(OR('Model output'!G50="",AND(ISNUMBER('Model output'!J50),'Model output'!J50&lt;1)),"",IF(OR(ISNUMBER(SEARCH("lateral",'Model output'!G50)),ISNUMBER(SEARCH("cervical",'Model output'!G50)),ISNUMBER(SEARCH("jugular",'Model output'!G50)),ISNUMBER(SEARCH("left neck",'Model output'!G50)),ISNUMBER(SEARCH("left anterior neck",'Model output'!G50)),ISNUMBER(SEARCH("left posterior neck",'Model output'!G50)),ISNUMBER(SEARCH("right neck",'Model output'!G50)),ISNUMBER(SEARCH("right anterior neck",'Model output'!G50)),ISNUMBER(SEARCH("right posterior neck",'Model output'!G50)),AND(ISNUMBER(SEARCH("level",'Model output'!G50)),OR(,ISNUMBER(SEARCH("II",'Model output'!G50)),ISNUMBER(SEARCH("two",'Model output'!G50)),ISNUMBER(SEARCH("2",'Model output'!G50)),ISNUMBER(SEARCH("III",'Model output'!G50)),ISNUMBER(SEARCH("three",'Model output'!G50)),ISNUMBER(SEARCH("3",'Model output'!G50)),ISNUMBER(SEARCH("IV",'Model output'!G50)),ISNUMBER(SEARCH("four",'Model output'!G50)),ISNUMBER(SEARCH("4",'Model output'!G50)),AND(ISNUMBER(SEARCH("V ",'Model output'!G50)),NOT(ISNUMBER(SEARCH("VI",'Model output'!G50)))),ISNUMBER(SEARCH("five",'Model output'!G50)),ISNUMBER(SEARCH("5",'Model output'!G50))))), "lateral", "central"))</f>
        <v/>
      </c>
      <c r="H51" t="str">
        <f>IF('Model output'!H50="","negative", IF('Model output'!H50=" ", "negative", IF(ISNUMBER(SEARCH("lymph node",'Model output'!H50)),"negative","positive")))</f>
        <v>negative</v>
      </c>
      <c r="I51">
        <f>IF('Model output'!I50="","",IF(ISNUMBER('Model output'!I50),'Model output'!I50,1))</f>
        <v>2</v>
      </c>
      <c r="J51">
        <f>IF('Model output'!J50="","",IF(AND(ISNUMBER('Model output'!J50),'Model output'!J50&lt;=I51),'Model output'!J50,IF(ISNUMBER(SEARCH("0/",'Model output'!J50)),0,1)))</f>
        <v>0</v>
      </c>
      <c r="K51" t="str" cm="1">
        <f t="array" ref="K51">IF(COUNT(FIND({0,1,2,3,4,5,6,7,8,9},'Model output'!K50))&gt;0,'Model output'!K50,"")</f>
        <v/>
      </c>
      <c r="L51" s="8" t="str">
        <f t="shared" si="4"/>
        <v/>
      </c>
      <c r="M51" t="str" cm="1">
        <f t="array" ref="M51">IF(L51="","",IF(ISNUMBER(SEARCH("cm",L51)),MAX(VALUE(SUBSTITUTE(_xlfn.FILTERXML("&lt;t&gt;&lt;s&gt;"&amp;SUBSTITUTE(L51,",","&lt;/s&gt;&lt;s&gt;")&amp;"&lt;/s&gt;&lt;/t&gt;","//s"),"cm",""))),MAX(VALUE(SUBSTITUTE(_xlfn.FILTERXML("&lt;t&gt;&lt;s&gt;"&amp;SUBSTITUTE(L51,",","&lt;/s&gt;&lt;s&gt;")&amp;"&lt;/s&gt;&lt;/t&gt;","//s"),"mm","")))/10))</f>
        <v/>
      </c>
      <c r="N51" t="str">
        <f>IF('Model output'!L50="","",'Model output'!L50)</f>
        <v>papillary</v>
      </c>
      <c r="O51" t="str">
        <f>IF('Model output'!M50="","",'Model output'!M50)</f>
        <v>follicular, oncocytic</v>
      </c>
      <c r="P51" t="str">
        <f>IF('Model output'!N50="","",'Model output'!N50)</f>
        <v>5 cm</v>
      </c>
      <c r="Q51" t="str">
        <f t="shared" si="11"/>
        <v>5cm</v>
      </c>
      <c r="R51" cm="1">
        <f t="array" ref="R51">IF(Q51="","",IF(ISNUMBER(SEARCH("cm",Q51)),MAX(VALUE(SUBSTITUTE(_xlfn.FILTERXML("&lt;t&gt;&lt;s&gt;"&amp;SUBSTITUTE(Q51,",","&lt;/s&gt;&lt;s&gt;")&amp;"&lt;/s&gt;&lt;/t&gt;","//s"),"cm",""))),IF(ISNUMBER(SEARCH("mm",Q51)), MAX(VALUE(SUBSTITUTE(_xlfn.FILTERXML("&lt;t&gt;&lt;s&gt;"&amp;SUBSTITUTE(Q51,",","&lt;/s&gt;&lt;s&gt;")&amp;"&lt;/s&gt;&lt;/t&gt;","//s"),"mm","")))/10, MAX(VALUE(_xlfn.FILTERXML("&lt;t&gt;&lt;s&gt;"&amp;SUBSTITUTE(Q51,",","&lt;/s&gt;&lt;s&gt;")&amp;"&lt;/s&gt;&lt;/t&gt;","//s"))))))</f>
        <v>5</v>
      </c>
      <c r="S51" t="str">
        <f>IF(OR('Model output'!P50="",ISNUMBER(SEARCH("Not identified", 'Model output'!P50)),ISNUMBER(SEARCH("Absent",'Model output'!P50)),AND(ISNUMBER(SEARCH("No",'Model output'!P50)),NOT(ISNUMBER(SEARCH("diagnostic",'Model output'!P50)))),ISNUMBER(SEARCH("Negative",'Model output'!P50))),"negative","positive")</f>
        <v>negative</v>
      </c>
      <c r="T51">
        <f>IF('Model output'!O50="","",'Model output'!O50)</f>
        <v>2</v>
      </c>
      <c r="U51" t="str">
        <f>IF('Model output'!Q50&lt;&gt;"",'Model output'!Q50,IF('Classification result'!S51="positive",IF(ISNUMBER(SEARCH("single",'Model output'!P50)),1,IF(OR(ISNUMBER(SEARCH("&lt;4",'Model output'!P50)),ISNUMBER(SEARCH("&lt; 4",'Model output'!P50)),ISNUMBER(SEARCH("less than 4",'Model output'!P50))),"&lt;4",IF(OR(ISNUMBER(SEARCH("&gt;4",'Model output'!P50)),ISNUMBER(SEARCH("&gt; 4",'Model output'!P50)),ISNUMBER(SEARCH("4 or more",'Model output'!P50))),"&gt;4",""))),""))</f>
        <v/>
      </c>
      <c r="V51" t="str">
        <f>IF(S51="negative","",IF(OR(ISNUMBER(SEARCH("Focal",'Model output'!P50)),'Classification result'!U51&lt;4,ISNUMBER(SEARCH("Focal",'Classification result'!U51)),ISNUMBER(SEARCH("&lt;4",'Classification result'!U51)),ISNUMBER(SEARCH("&lt; 4",'Classification result'!U51))),"minimal", IF(OR(ISNUMBER(SEARCH("Extensive",'Model output'!P50)),ISNUMBER(SEARCH("Extensive",'Classification result'!U51)),ISNUMBER(SEARCH("&gt;4",'Classification result'!U51)),ISNUMBER(SEARCH("&gt; 4",'Classification result'!U51)),ISNUMBER(SEARCH("4 or more",'Classification result'!U51))),"extensive","")))</f>
        <v/>
      </c>
      <c r="W51" t="str">
        <f>IF(OR('Model output'!R50="",ISNUMBER(SEARCH("Not identified", 'Model output'!R50)),ISNUMBER(SEARCH("Absent",'Model output'!R50)),ISNUMBER(SEARCH("No",'Model output'!R50)),ISNUMBER(SEARCH("Negative",'Model output'!R50)),ISNUMBER(SEARCH("None seen",'Model output'!R50)),ISNUMBER(SEARCH("Free",'Model output'!R50)),ISNUMBER(SEARCH("Cannot be assessed",'Model output'!R50))),"negative","positive")</f>
        <v>negative</v>
      </c>
      <c r="X51" s="19" t="str">
        <f>IF('Model output'!S50="","",'Model output'!S50)</f>
        <v>Not Identified</v>
      </c>
      <c r="Y51" t="str">
        <f>IF(OR('Model output'!S50="",ISNUMBER(SEARCH("Absent",'Model output'!S50)),ISNUMBER(SEARCH("Not identified",'Model output'!S50)),AND(ISNUMBER(SEARCH("No",'Model output'!S50)),NOT(ISNUMBER(SEARCH("carcinoma",'Model output'!S50)))),ISNUMBER(SEARCH("no extension",'Model output'!S50)),ISNUMBER(SEARCH("negative",'Model output'!S50))),"negative",IF(Z51="positive","gETE", "positive"))</f>
        <v>negative</v>
      </c>
      <c r="Z51" t="str">
        <f>IF(OR('Model output'!S50="",ISNUMBER(SEARCH("Absent",'Model output'!S50)),ISNUMBER(SEARCH("Not identified",'Model output'!S50)),ISNUMBER(SEARCH("No",'Model output'!S50)),ISNUMBER(SEARCH("Minimal",'Model output'!S50)),ISNUMBER(SEARCH("negative",'Model output'!S50))),"negative",IF(OR(ISNUMBER(SEARCH("extensive",X51)),ISNUMBER(SEARCH("skeletal muscle",X51)),ISNUMBER(SEARCH("larynx",X51)),ISNUMBER(SEARCH("trachea",X51)),ISNUMBER(SEARCH("esophagus",X51)),ISNUMBER(SEARCH("recurrent laryngeal nerve",X51))),"positive","negative"))</f>
        <v>negative</v>
      </c>
      <c r="AA51" t="str">
        <f>IF('Model output'!T50="","",IF('Model output'!T50="Not mentioned", "No", "Yes"))</f>
        <v/>
      </c>
      <c r="AB51" t="str">
        <f>IF(AA51&lt;&gt;"Yes","",IF(OR('Model output'!U50="",ISNUMBER(SEARCH("Not identified",'Model output'!U50))),"",'Model output'!U50))</f>
        <v/>
      </c>
      <c r="AC51" s="9" t="str">
        <f>IF(OR('Model output'!V50="", AND(ISERROR(SEARCH("Positive",'Model output'!V50)), ISNUMBER(SEARCH("Negative",'Model output'!V50))), ISNUMBER(SEARCH("Uninvolved",'Model output'!V50)), ISNUMBER(SEARCH("Free",'Model output'!V50)), ISNUMBER(SEARCH("1 mm",'Model output'!V50)), ISNUMBER(SEARCH("1.0 mm",'Model output'!V50)), ISNUMBER(SEARCH("0.01 cm",'Model output'!V50)), ISNUMBER(SEARCH("0.1 CM",'Model output'!V50)), ISNUMBER(SEARCH("less than 0.2 mm",'Model output'!V50)), ISNUMBER(SEARCH("less than 0.5 mm",'Model output'!V50)), ISNUMBER(SEARCH("very close",'Model output'!V50)), ISNUMBER(SEARCH("not involved",'Model output'!V50)), ISNUMBER(SEARCH("no involvement",'Model output'!V50)), ISNUMBER(SEARCH("abut",'Model output'!V50)), AND(ISNUMBER(SEARCH("No",'Model output'!V50)),NOT(ISNUMBER(SEARCH("noted",'Model output'!V50))),NOT(ISNUMBER(SEARCH("carcinoma",'Model output'!V50))))), "negative", "positive")</f>
        <v>negative</v>
      </c>
      <c r="AE51" s="39" t="str" cm="1">
        <f t="array" aca="1" ref="AE51" ca="1">IF(OR(AC51="positive",Z51="positive",AND(OR(ISNUMBER(SEARCH("Follicular carcinoma",N51)),ISNUMBER(SEARCH("Follicular thyroid carcinoma",N51))),V51="extensive"),AND(AND(ISNUMBER(J51),J51&gt;0),AND(ISNUMBER(M51),M51&gt;3)),OR(H51="positive",AH51=1)),"high",IF(OR(ISNUMBER(SEARCH("lateral",G51,1)),ISNUMBER(SEARCH("positive",Y51,1)),ISNUMBER(SEARCH("tall",O51,1)),ISNUMBER(SEARCH("hobnail",O51,1)),ISNUMBER(SEARCH("cribriform",O51,1)),ISNUMBER(SEARCH("diffuse",O51,1)),ISNUMBER(SEARCH("columnar",O51,1)),ISNUMBER(SEARCH("solid",O51,1)),ISNUMBER(SEARCH("tall",N51,1)),ISNUMBER(SEARCH("hobnail",N51,1)),ISNUMBER(SEARCH("cribriform",N51,1)),ISNUMBER(SEARCH("diffuse",N51,1)),ISNUMBER(SEARCH("columnar",N51,1)),ISNUMBER(SEARCH("solid",N51,1)),AND(ISNUMBER(SEARCH("papillary",N51,1)),S51="positive"),AND(ISNUMBER(J51),J51&gt;=5,M51=""),AND(AND(ISNUMBER(J51),J51&gt;=5),AND(ISNUMBER(M51),M51&gt;=1)),AND(ISNUMBER(SERACH("papillary",N51)),OR(Y51="positive",Z51="positive"), ISNUMBER(SEARCH("BRAF",AB51)))),"intermediate","low"))</f>
        <v>low</v>
      </c>
      <c r="AF51" s="40" t="str">
        <f t="shared" si="1"/>
        <v>3a</v>
      </c>
      <c r="AG51" s="40" t="str">
        <f t="shared" si="2"/>
        <v>0</v>
      </c>
      <c r="AH51" s="40" t="str">
        <f t="shared" si="5"/>
        <v>0</v>
      </c>
      <c r="AI51" s="45" t="str">
        <f t="shared" si="6"/>
        <v>I</v>
      </c>
      <c r="AJ51" s="39" t="s">
        <v>698</v>
      </c>
      <c r="AK51" s="46" t="s">
        <v>894</v>
      </c>
      <c r="AL51" s="46" t="s">
        <v>889</v>
      </c>
      <c r="AM51" s="46" t="s">
        <v>892</v>
      </c>
      <c r="AN51" s="40" t="s">
        <v>73</v>
      </c>
      <c r="AO51" s="30">
        <f t="shared" ca="1" si="7"/>
        <v>1</v>
      </c>
      <c r="AP51" s="14">
        <f t="shared" si="8"/>
        <v>1</v>
      </c>
      <c r="AQ51" s="14">
        <f t="shared" si="9"/>
        <v>1</v>
      </c>
      <c r="AR51" s="14">
        <f t="shared" si="10"/>
        <v>1</v>
      </c>
      <c r="AS51" s="15">
        <f t="shared" si="3"/>
        <v>1</v>
      </c>
      <c r="AT51" s="1"/>
    </row>
    <row r="52" spans="1:46">
      <c r="A52" t="str">
        <f>'Model output'!A51</f>
        <v>TCGA-DJ-A13S</v>
      </c>
      <c r="B52" s="52">
        <v>19</v>
      </c>
      <c r="C52" s="1" t="str">
        <f>IF(OR(ISNUMBER(SEARCH("0",'Model output'!D51)), ISNUMBER(SEARCH("1",'Model output'!D51)), ISNUMBER(SEARCH("1a",'Model output'!D51)), ISNUMBER(SEARCH("1b",'Model output'!D51)), ISNUMBER(SEARCH("2",'Model output'!D51)), ISNUMBER(SEARCH("3",'Model output'!D51)), ISNUMBER(SEARCH("4a",'Model output'!D51)), ISNUMBER(SEARCH("4b",'Model output'!D51))), IF(ISNUMBER(SEARCH("pT",'Model output'!D51)),IF(OR(ISNUMBER(SEARCH("a",'Model output'!D51)),ISNUMBER(SEARCH("b",'Model output'!D51))),MID(SUBSTITUTE('Model output'!D51," ",""),SEARCH("pT",'Model output'!D51)+2,2),MID(SUBSTITUTE('Model output'!D51," ",""),SEARCH("pT",'Model output'!D51)+2,1)),IF(ISNUMBER(SEARCH("T",'Model output'!D51)),IF(OR(ISNUMBER(SEARCH("a",'Model output'!D51)),ISNUMBER(SEARCH("b",'Model output'!D51))),MID(SUBSTITUTE('Model output'!D51," ",""),SEARCH("T",'Model output'!D51)+1,2),MID(SUBSTITUTE('Model output'!D51," ",""),SEARCH("T",'Model output'!D51)+1,1)),SUBSTITUTE('Model output'!D51," ",""))),"")</f>
        <v/>
      </c>
      <c r="D52" s="1" t="str">
        <f>IF(ISNUMBER(SEARCH("lymph node",'Model output'!E51)),"1", IF(AND('Model output'!E51&lt;&gt;"",ISNUMBER('Model output'!E51),'Model output'!E51&gt;0),"1",IF(OR(ISNUMBER(SEARCH("0",'Model output'!E51)), ISNUMBER(SEARCH("1",'Model output'!E51)), ISNUMBER(SEARCH("1a",'Model output'!E51)), ISNUMBER(SEARCH("1b",'Model output'!E51)), ISNUMBER(SEARCH("X",'Model output'!E51))), IF(ISNUMBER(SEARCH("pN",'Model output'!E51)),IF(OR(ISNUMBER(SEARCH("a",'Model output'!E51)),ISNUMBER(SEARCH("b",'Model output'!E51))),MID(SUBSTITUTE('Model output'!E51," ",""),SEARCH("pN",'Model output'!E51)+2,2),MID(SUBSTITUTE('Model output'!E51," ",""),SEARCH("pN",'Model output'!E51)+2,1)),IF(ISNUMBER(SEARCH("N",'Model output'!E51)),IF(OR(ISNUMBER(SEARCH("a",'Model output'!E51)),ISNUMBER(SEARCH("b",'Model output'!E51))),MID(SUBSTITUTE('Model output'!E51," ",""),SEARCH("N",'Model output'!E51)+1,2),MID(SUBSTITUTE('Model output'!E51," ",""),SEARCH("N",'Model output'!E51)+1,1)),SUBSTITUTE('Model output'!E51," ",""))),"")))</f>
        <v/>
      </c>
      <c r="E52" s="1" t="str">
        <f>IF(OR(ISNUMBER(SEARCH("Not applicable",'Model output'!F51)), ISNUMBER(SEARCH("N/A",'Model output'!F51))),"0",IF(OR(ISNUMBER(SEARCH("0",'Model output'!F51)), ISNUMBER(SEARCH("1",'Model output'!F51)), ISNUMBER(SEARCH("X",'Model output'!F51))), IF(ISNUMBER(SEARCH("pM",'Model output'!F51)),MID(SUBSTITUTE('Model output'!F51," ",""),SEARCH("pM",'Model output'!F51)+2,1),IF(ISNUMBER(SEARCH("M",'Model output'!F51)),MID(SUBSTITUTE('Model output'!F51," ",""),SEARCH("M",'Model output'!F51)+1,1),SUBSTITUTE('Model output'!F51," ",""))),""))</f>
        <v/>
      </c>
      <c r="F52" t="str">
        <f t="shared" si="12"/>
        <v>negative</v>
      </c>
      <c r="G52" t="str">
        <f>IF(OR('Model output'!G51="",AND(ISNUMBER('Model output'!J51),'Model output'!J51&lt;1)),"",IF(OR(ISNUMBER(SEARCH("lateral",'Model output'!G51)),ISNUMBER(SEARCH("cervical",'Model output'!G51)),ISNUMBER(SEARCH("jugular",'Model output'!G51)),ISNUMBER(SEARCH("left neck",'Model output'!G51)),ISNUMBER(SEARCH("left anterior neck",'Model output'!G51)),ISNUMBER(SEARCH("left posterior neck",'Model output'!G51)),ISNUMBER(SEARCH("right neck",'Model output'!G51)),ISNUMBER(SEARCH("right anterior neck",'Model output'!G51)),ISNUMBER(SEARCH("right posterior neck",'Model output'!G51)),AND(ISNUMBER(SEARCH("level",'Model output'!G51)),OR(,ISNUMBER(SEARCH("II",'Model output'!G51)),ISNUMBER(SEARCH("two",'Model output'!G51)),ISNUMBER(SEARCH("2",'Model output'!G51)),ISNUMBER(SEARCH("III",'Model output'!G51)),ISNUMBER(SEARCH("three",'Model output'!G51)),ISNUMBER(SEARCH("3",'Model output'!G51)),ISNUMBER(SEARCH("IV",'Model output'!G51)),ISNUMBER(SEARCH("four",'Model output'!G51)),ISNUMBER(SEARCH("4",'Model output'!G51)),AND(ISNUMBER(SEARCH("V ",'Model output'!G51)),NOT(ISNUMBER(SEARCH("VI",'Model output'!G51)))),ISNUMBER(SEARCH("five",'Model output'!G51)),ISNUMBER(SEARCH("5",'Model output'!G51))))), "lateral", "central"))</f>
        <v/>
      </c>
      <c r="H52" t="str">
        <f>IF('Model output'!H51="","negative", IF('Model output'!H51=" ", "negative", IF(ISNUMBER(SEARCH("lymph node",'Model output'!H51)),"negative","positive")))</f>
        <v>negative</v>
      </c>
      <c r="I52">
        <f>IF('Model output'!I51="","",IF(ISNUMBER('Model output'!I51),'Model output'!I51,1))</f>
        <v>4</v>
      </c>
      <c r="J52">
        <f>IF('Model output'!J51="","",IF(AND(ISNUMBER('Model output'!J51),'Model output'!J51&lt;=I52),'Model output'!J51,IF(ISNUMBER(SEARCH("0/",'Model output'!J51)),0,1)))</f>
        <v>0</v>
      </c>
      <c r="K52" t="str" cm="1">
        <f t="array" ref="K52">IF(COUNT(FIND({0,1,2,3,4,5,6,7,8,9},'Model output'!K51))&gt;0,'Model output'!K51,"")</f>
        <v/>
      </c>
      <c r="L52" s="8" t="str">
        <f t="shared" si="4"/>
        <v/>
      </c>
      <c r="M52" t="str" cm="1">
        <f t="array" ref="M52">IF(L52="","",IF(ISNUMBER(SEARCH("cm",L52)),MAX(VALUE(SUBSTITUTE(_xlfn.FILTERXML("&lt;t&gt;&lt;s&gt;"&amp;SUBSTITUTE(L52,",","&lt;/s&gt;&lt;s&gt;")&amp;"&lt;/s&gt;&lt;/t&gt;","//s"),"cm",""))),MAX(VALUE(SUBSTITUTE(_xlfn.FILTERXML("&lt;t&gt;&lt;s&gt;"&amp;SUBSTITUTE(L52,",","&lt;/s&gt;&lt;s&gt;")&amp;"&lt;/s&gt;&lt;/t&gt;","//s"),"mm","")))/10))</f>
        <v/>
      </c>
      <c r="N52" t="str">
        <f>IF('Model output'!L51="","",'Model output'!L51)</f>
        <v>papillary</v>
      </c>
      <c r="O52" t="str">
        <f>IF('Model output'!M51="","",'Model output'!M51)</f>
        <v>follicular</v>
      </c>
      <c r="P52" t="str">
        <f>IF('Model output'!N51="","",'Model output'!N51)</f>
        <v>1.8 cm</v>
      </c>
      <c r="Q52" t="str">
        <f t="shared" si="11"/>
        <v>1.8cm</v>
      </c>
      <c r="R52" cm="1">
        <f t="array" ref="R52">IF(Q52="","",IF(ISNUMBER(SEARCH("cm",Q52)),MAX(VALUE(SUBSTITUTE(_xlfn.FILTERXML("&lt;t&gt;&lt;s&gt;"&amp;SUBSTITUTE(Q52,",","&lt;/s&gt;&lt;s&gt;")&amp;"&lt;/s&gt;&lt;/t&gt;","//s"),"cm",""))),IF(ISNUMBER(SEARCH("mm",Q52)), MAX(VALUE(SUBSTITUTE(_xlfn.FILTERXML("&lt;t&gt;&lt;s&gt;"&amp;SUBSTITUTE(Q52,",","&lt;/s&gt;&lt;s&gt;")&amp;"&lt;/s&gt;&lt;/t&gt;","//s"),"mm","")))/10, MAX(VALUE(_xlfn.FILTERXML("&lt;t&gt;&lt;s&gt;"&amp;SUBSTITUTE(Q52,",","&lt;/s&gt;&lt;s&gt;")&amp;"&lt;/s&gt;&lt;/t&gt;","//s"))))))</f>
        <v>1.8</v>
      </c>
      <c r="S52" t="str">
        <f>IF(OR('Model output'!P51="",ISNUMBER(SEARCH("Not identified", 'Model output'!P51)),ISNUMBER(SEARCH("Absent",'Model output'!P51)),AND(ISNUMBER(SEARCH("No",'Model output'!P51)),NOT(ISNUMBER(SEARCH("diagnostic",'Model output'!P51)))),ISNUMBER(SEARCH("Negative",'Model output'!P51))),"negative","positive")</f>
        <v>negative</v>
      </c>
      <c r="T52">
        <f>IF('Model output'!O51="","",'Model output'!O51)</f>
        <v>1</v>
      </c>
      <c r="U52" t="str">
        <f>IF('Model output'!Q51&lt;&gt;"",'Model output'!Q51,IF('Classification result'!S52="positive",IF(ISNUMBER(SEARCH("single",'Model output'!P51)),1,IF(OR(ISNUMBER(SEARCH("&lt;4",'Model output'!P51)),ISNUMBER(SEARCH("&lt; 4",'Model output'!P51)),ISNUMBER(SEARCH("less than 4",'Model output'!P51))),"&lt;4",IF(OR(ISNUMBER(SEARCH("&gt;4",'Model output'!P51)),ISNUMBER(SEARCH("&gt; 4",'Model output'!P51)),ISNUMBER(SEARCH("4 or more",'Model output'!P51))),"&gt;4",""))),""))</f>
        <v/>
      </c>
      <c r="V52" t="str">
        <f>IF(S52="negative","",IF(OR(ISNUMBER(SEARCH("Focal",'Model output'!P51)),'Classification result'!U52&lt;4,ISNUMBER(SEARCH("Focal",'Classification result'!U52)),ISNUMBER(SEARCH("&lt;4",'Classification result'!U52)),ISNUMBER(SEARCH("&lt; 4",'Classification result'!U52))),"minimal", IF(OR(ISNUMBER(SEARCH("Extensive",'Model output'!P51)),ISNUMBER(SEARCH("Extensive",'Classification result'!U52)),ISNUMBER(SEARCH("&gt;4",'Classification result'!U52)),ISNUMBER(SEARCH("&gt; 4",'Classification result'!U52)),ISNUMBER(SEARCH("4 or more",'Classification result'!U52))),"extensive","")))</f>
        <v/>
      </c>
      <c r="W52" t="str">
        <f>IF(OR('Model output'!R51="",ISNUMBER(SEARCH("Not identified", 'Model output'!R51)),ISNUMBER(SEARCH("Absent",'Model output'!R51)),ISNUMBER(SEARCH("No",'Model output'!R51)),ISNUMBER(SEARCH("Negative",'Model output'!R51)),ISNUMBER(SEARCH("None seen",'Model output'!R51)),ISNUMBER(SEARCH("Free",'Model output'!R51)),ISNUMBER(SEARCH("Cannot be assessed",'Model output'!R51))),"negative","positive")</f>
        <v>negative</v>
      </c>
      <c r="X52" s="19" t="str">
        <f>IF('Model output'!S51="","",'Model output'!S51)</f>
        <v>Not identified</v>
      </c>
      <c r="Y52" t="str">
        <f>IF(OR('Model output'!S51="",ISNUMBER(SEARCH("Absent",'Model output'!S51)),ISNUMBER(SEARCH("Not identified",'Model output'!S51)),AND(ISNUMBER(SEARCH("No",'Model output'!S51)),NOT(ISNUMBER(SEARCH("carcinoma",'Model output'!S51)))),ISNUMBER(SEARCH("no extension",'Model output'!S51)),ISNUMBER(SEARCH("negative",'Model output'!S51))),"negative",IF(Z52="positive","gETE", "positive"))</f>
        <v>negative</v>
      </c>
      <c r="Z52" t="str">
        <f>IF(OR('Model output'!S51="",ISNUMBER(SEARCH("Absent",'Model output'!S51)),ISNUMBER(SEARCH("Not identified",'Model output'!S51)),ISNUMBER(SEARCH("No",'Model output'!S51)),ISNUMBER(SEARCH("Minimal",'Model output'!S51)),ISNUMBER(SEARCH("negative",'Model output'!S51))),"negative",IF(OR(ISNUMBER(SEARCH("extensive",X52)),ISNUMBER(SEARCH("skeletal muscle",X52)),ISNUMBER(SEARCH("larynx",X52)),ISNUMBER(SEARCH("trachea",X52)),ISNUMBER(SEARCH("esophagus",X52)),ISNUMBER(SEARCH("recurrent laryngeal nerve",X52))),"positive","negative"))</f>
        <v>negative</v>
      </c>
      <c r="AA52" t="str">
        <f>IF('Model output'!T51="","",IF('Model output'!T51="Not mentioned", "No", "Yes"))</f>
        <v/>
      </c>
      <c r="AB52" t="str">
        <f>IF(AA52&lt;&gt;"Yes","",IF(OR('Model output'!U51="",ISNUMBER(SEARCH("Not identified",'Model output'!U51))),"",'Model output'!U51))</f>
        <v/>
      </c>
      <c r="AC52" s="9" t="str">
        <f>IF(OR('Model output'!V51="", AND(ISERROR(SEARCH("Positive",'Model output'!V51)), ISNUMBER(SEARCH("Negative",'Model output'!V51))), ISNUMBER(SEARCH("Uninvolved",'Model output'!V51)), ISNUMBER(SEARCH("Free",'Model output'!V51)), ISNUMBER(SEARCH("1 mm",'Model output'!V51)), ISNUMBER(SEARCH("1.0 mm",'Model output'!V51)), ISNUMBER(SEARCH("0.01 cm",'Model output'!V51)), ISNUMBER(SEARCH("0.1 CM",'Model output'!V51)), ISNUMBER(SEARCH("less than 0.2 mm",'Model output'!V51)), ISNUMBER(SEARCH("less than 0.5 mm",'Model output'!V51)), ISNUMBER(SEARCH("very close",'Model output'!V51)), ISNUMBER(SEARCH("not involved",'Model output'!V51)), ISNUMBER(SEARCH("no involvement",'Model output'!V51)), ISNUMBER(SEARCH("abut",'Model output'!V51)), AND(ISNUMBER(SEARCH("No",'Model output'!V51)),NOT(ISNUMBER(SEARCH("noted",'Model output'!V51))),NOT(ISNUMBER(SEARCH("carcinoma",'Model output'!V51))))), "negative", "positive")</f>
        <v>negative</v>
      </c>
      <c r="AE52" s="39" t="str" cm="1">
        <f t="array" aca="1" ref="AE52" ca="1">IF(OR(AC52="positive",Z52="positive",AND(OR(ISNUMBER(SEARCH("Follicular carcinoma",N52)),ISNUMBER(SEARCH("Follicular thyroid carcinoma",N52))),V52="extensive"),AND(AND(ISNUMBER(J52),J52&gt;0),AND(ISNUMBER(M52),M52&gt;3)),OR(H52="positive",AH52=1)),"high",IF(OR(ISNUMBER(SEARCH("lateral",G52,1)),ISNUMBER(SEARCH("positive",Y52,1)),ISNUMBER(SEARCH("tall",O52,1)),ISNUMBER(SEARCH("hobnail",O52,1)),ISNUMBER(SEARCH("cribriform",O52,1)),ISNUMBER(SEARCH("diffuse",O52,1)),ISNUMBER(SEARCH("columnar",O52,1)),ISNUMBER(SEARCH("solid",O52,1)),ISNUMBER(SEARCH("tall",N52,1)),ISNUMBER(SEARCH("hobnail",N52,1)),ISNUMBER(SEARCH("cribriform",N52,1)),ISNUMBER(SEARCH("diffuse",N52,1)),ISNUMBER(SEARCH("columnar",N52,1)),ISNUMBER(SEARCH("solid",N52,1)),AND(ISNUMBER(SEARCH("papillary",N52,1)),S52="positive"),AND(ISNUMBER(J52),J52&gt;=5,M52=""),AND(AND(ISNUMBER(J52),J52&gt;=5),AND(ISNUMBER(M52),M52&gt;=1)),AND(ISNUMBER(SERACH("papillary",N52)),OR(Y52="positive",Z52="positive"), ISNUMBER(SEARCH("BRAF",AB52)))),"intermediate","low"))</f>
        <v>low</v>
      </c>
      <c r="AF52" s="40" t="str">
        <f t="shared" si="1"/>
        <v>1b</v>
      </c>
      <c r="AG52" s="40" t="str">
        <f t="shared" si="2"/>
        <v>0</v>
      </c>
      <c r="AH52" s="40" t="str">
        <f t="shared" si="5"/>
        <v>0</v>
      </c>
      <c r="AI52" s="45" t="str">
        <f t="shared" si="6"/>
        <v>I</v>
      </c>
      <c r="AJ52" s="39" t="s">
        <v>698</v>
      </c>
      <c r="AK52" s="46" t="s">
        <v>888</v>
      </c>
      <c r="AL52" s="46" t="s">
        <v>892</v>
      </c>
      <c r="AM52" s="46" t="s">
        <v>892</v>
      </c>
      <c r="AN52" s="40" t="s">
        <v>73</v>
      </c>
      <c r="AO52" s="30">
        <f t="shared" ca="1" si="7"/>
        <v>1</v>
      </c>
      <c r="AP52" s="14">
        <f t="shared" si="8"/>
        <v>1</v>
      </c>
      <c r="AQ52" s="14">
        <f t="shared" si="9"/>
        <v>1</v>
      </c>
      <c r="AR52" s="14">
        <f t="shared" si="10"/>
        <v>1</v>
      </c>
      <c r="AS52" s="15">
        <f t="shared" si="3"/>
        <v>1</v>
      </c>
      <c r="AT52" s="1"/>
    </row>
    <row r="53" spans="1:46">
      <c r="A53" t="str">
        <f>'Model output'!A52</f>
        <v>TCGA-DJ-A13T</v>
      </c>
      <c r="B53" s="52">
        <v>37</v>
      </c>
      <c r="C53" s="1" t="str">
        <f>IF(OR(ISNUMBER(SEARCH("0",'Model output'!D52)), ISNUMBER(SEARCH("1",'Model output'!D52)), ISNUMBER(SEARCH("1a",'Model output'!D52)), ISNUMBER(SEARCH("1b",'Model output'!D52)), ISNUMBER(SEARCH("2",'Model output'!D52)), ISNUMBER(SEARCH("3",'Model output'!D52)), ISNUMBER(SEARCH("4a",'Model output'!D52)), ISNUMBER(SEARCH("4b",'Model output'!D52))), IF(ISNUMBER(SEARCH("pT",'Model output'!D52)),IF(OR(ISNUMBER(SEARCH("a",'Model output'!D52)),ISNUMBER(SEARCH("b",'Model output'!D52))),MID(SUBSTITUTE('Model output'!D52," ",""),SEARCH("pT",'Model output'!D52)+2,2),MID(SUBSTITUTE('Model output'!D52," ",""),SEARCH("pT",'Model output'!D52)+2,1)),IF(ISNUMBER(SEARCH("T",'Model output'!D52)),IF(OR(ISNUMBER(SEARCH("a",'Model output'!D52)),ISNUMBER(SEARCH("b",'Model output'!D52))),MID(SUBSTITUTE('Model output'!D52," ",""),SEARCH("T",'Model output'!D52)+1,2),MID(SUBSTITUTE('Model output'!D52," ",""),SEARCH("T",'Model output'!D52)+1,1)),SUBSTITUTE('Model output'!D52," ",""))),"")</f>
        <v>2</v>
      </c>
      <c r="D53" s="1" t="str">
        <f>IF(ISNUMBER(SEARCH("lymph node",'Model output'!E52)),"1", IF(AND('Model output'!E52&lt;&gt;"",ISNUMBER('Model output'!E52),'Model output'!E52&gt;0),"1",IF(OR(ISNUMBER(SEARCH("0",'Model output'!E52)), ISNUMBER(SEARCH("1",'Model output'!E52)), ISNUMBER(SEARCH("1a",'Model output'!E52)), ISNUMBER(SEARCH("1b",'Model output'!E52)), ISNUMBER(SEARCH("X",'Model output'!E52))), IF(ISNUMBER(SEARCH("pN",'Model output'!E52)),IF(OR(ISNUMBER(SEARCH("a",'Model output'!E52)),ISNUMBER(SEARCH("b",'Model output'!E52))),MID(SUBSTITUTE('Model output'!E52," ",""),SEARCH("pN",'Model output'!E52)+2,2),MID(SUBSTITUTE('Model output'!E52," ",""),SEARCH("pN",'Model output'!E52)+2,1)),IF(ISNUMBER(SEARCH("N",'Model output'!E52)),IF(OR(ISNUMBER(SEARCH("a",'Model output'!E52)),ISNUMBER(SEARCH("b",'Model output'!E52))),MID(SUBSTITUTE('Model output'!E52," ",""),SEARCH("N",'Model output'!E52)+1,2),MID(SUBSTITUTE('Model output'!E52," ",""),SEARCH("N",'Model output'!E52)+1,1)),SUBSTITUTE('Model output'!E52," ",""))),"")))</f>
        <v>0</v>
      </c>
      <c r="E53" s="1" t="str">
        <f>IF(OR(ISNUMBER(SEARCH("Not applicable",'Model output'!F52)), ISNUMBER(SEARCH("N/A",'Model output'!F52))),"0",IF(OR(ISNUMBER(SEARCH("0",'Model output'!F52)), ISNUMBER(SEARCH("1",'Model output'!F52)), ISNUMBER(SEARCH("X",'Model output'!F52))), IF(ISNUMBER(SEARCH("pM",'Model output'!F52)),MID(SUBSTITUTE('Model output'!F52," ",""),SEARCH("pM",'Model output'!F52)+2,1),IF(ISNUMBER(SEARCH("M",'Model output'!F52)),MID(SUBSTITUTE('Model output'!F52," ",""),SEARCH("M",'Model output'!F52)+1,1),SUBSTITUTE('Model output'!F52," ",""))),""))</f>
        <v/>
      </c>
      <c r="F53" t="str">
        <f t="shared" ref="F53" si="13">IF(OR(G53&lt;&gt;"",AND(J53&lt;&gt;"",ISNUMBER(J53),J53&gt;0),AND(M53&lt;&gt;"",M53&gt;0)),"positive","negative")</f>
        <v>negative</v>
      </c>
      <c r="G53" t="str">
        <f>IF(OR('Model output'!G52="",AND(ISNUMBER('Model output'!J52),'Model output'!J52&lt;1)),"",IF(OR(ISNUMBER(SEARCH("lateral",'Model output'!G52)),ISNUMBER(SEARCH("cervical",'Model output'!G52)),ISNUMBER(SEARCH("jugular",'Model output'!G52)),ISNUMBER(SEARCH("left neck",'Model output'!G52)),ISNUMBER(SEARCH("left anterior neck",'Model output'!G52)),ISNUMBER(SEARCH("left posterior neck",'Model output'!G52)),ISNUMBER(SEARCH("right neck",'Model output'!G52)),ISNUMBER(SEARCH("right anterior neck",'Model output'!G52)),ISNUMBER(SEARCH("right posterior neck",'Model output'!G52)),AND(ISNUMBER(SEARCH("level",'Model output'!G52)),OR(,ISNUMBER(SEARCH("II",'Model output'!G52)),ISNUMBER(SEARCH("two",'Model output'!G52)),ISNUMBER(SEARCH("2",'Model output'!G52)),ISNUMBER(SEARCH("III",'Model output'!G52)),ISNUMBER(SEARCH("three",'Model output'!G52)),ISNUMBER(SEARCH("3",'Model output'!G52)),ISNUMBER(SEARCH("IV",'Model output'!G52)),ISNUMBER(SEARCH("four",'Model output'!G52)),ISNUMBER(SEARCH("4",'Model output'!G52)),AND(ISNUMBER(SEARCH("V ",'Model output'!G52)),NOT(ISNUMBER(SEARCH("VI",'Model output'!G52)))),ISNUMBER(SEARCH("five",'Model output'!G52)),ISNUMBER(SEARCH("5",'Model output'!G52))))), "lateral", "central"))</f>
        <v/>
      </c>
      <c r="H53" t="str">
        <f>IF('Model output'!H52="","negative", IF('Model output'!H52=" ", "negative", IF(ISNUMBER(SEARCH("lymph node",'Model output'!H52)),"negative","positive")))</f>
        <v>negative</v>
      </c>
      <c r="I53">
        <f>IF('Model output'!I52="","",IF(ISNUMBER('Model output'!I52),'Model output'!I52,1))</f>
        <v>1</v>
      </c>
      <c r="J53">
        <f>IF('Model output'!J52="","",IF(AND(ISNUMBER('Model output'!J52),'Model output'!J52&lt;=I53),'Model output'!J52,IF(ISNUMBER(SEARCH("0/",'Model output'!J52)),0,1)))</f>
        <v>0</v>
      </c>
      <c r="K53" t="str" cm="1">
        <f t="array" ref="K53">IF(COUNT(FIND({0,1,2,3,4,5,6,7,8,9},'Model output'!K52))&gt;0,'Model output'!K52,"")</f>
        <v/>
      </c>
      <c r="L53" s="8" t="str">
        <f t="shared" si="4"/>
        <v/>
      </c>
      <c r="M53" t="str" cm="1">
        <f t="array" ref="M53">IF(L53="","",IF(ISNUMBER(SEARCH("cm",L53)),MAX(VALUE(SUBSTITUTE(_xlfn.FILTERXML("&lt;t&gt;&lt;s&gt;"&amp;SUBSTITUTE(L53,",","&lt;/s&gt;&lt;s&gt;")&amp;"&lt;/s&gt;&lt;/t&gt;","//s"),"cm",""))),MAX(VALUE(SUBSTITUTE(_xlfn.FILTERXML("&lt;t&gt;&lt;s&gt;"&amp;SUBSTITUTE(L53,",","&lt;/s&gt;&lt;s&gt;")&amp;"&lt;/s&gt;&lt;/t&gt;","//s"),"mm","")))/10))</f>
        <v/>
      </c>
      <c r="N53" t="str">
        <f>IF('Model output'!L52="","",'Model output'!L52)</f>
        <v>papillary</v>
      </c>
      <c r="O53" t="str">
        <f>IF('Model output'!M52="","",'Model output'!M52)</f>
        <v>classical</v>
      </c>
      <c r="P53" t="str">
        <f>IF('Model output'!N52="","",'Model output'!N52)</f>
        <v>2.2 cm</v>
      </c>
      <c r="Q53" t="str">
        <f t="shared" si="11"/>
        <v>2.2cm</v>
      </c>
      <c r="R53" cm="1">
        <f t="array" ref="R53">IF(Q53="","",IF(ISNUMBER(SEARCH("cm",Q53)),MAX(VALUE(SUBSTITUTE(_xlfn.FILTERXML("&lt;t&gt;&lt;s&gt;"&amp;SUBSTITUTE(Q53,",","&lt;/s&gt;&lt;s&gt;")&amp;"&lt;/s&gt;&lt;/t&gt;","//s"),"cm",""))),IF(ISNUMBER(SEARCH("mm",Q53)), MAX(VALUE(SUBSTITUTE(_xlfn.FILTERXML("&lt;t&gt;&lt;s&gt;"&amp;SUBSTITUTE(Q53,",","&lt;/s&gt;&lt;s&gt;")&amp;"&lt;/s&gt;&lt;/t&gt;","//s"),"mm","")))/10, MAX(VALUE(_xlfn.FILTERXML("&lt;t&gt;&lt;s&gt;"&amp;SUBSTITUTE(Q53,",","&lt;/s&gt;&lt;s&gt;")&amp;"&lt;/s&gt;&lt;/t&gt;","//s"))))))</f>
        <v>2.2000000000000002</v>
      </c>
      <c r="S53" t="str">
        <f>IF(OR('Model output'!P52="",ISNUMBER(SEARCH("Not identified", 'Model output'!P52)),ISNUMBER(SEARCH("Absent",'Model output'!P52)),AND(ISNUMBER(SEARCH("No",'Model output'!P52)),NOT(ISNUMBER(SEARCH("diagnostic",'Model output'!P52)))),ISNUMBER(SEARCH("Negative",'Model output'!P52))),"negative","positive")</f>
        <v>positive</v>
      </c>
      <c r="T53">
        <f>IF('Model output'!O52="","",'Model output'!O52)</f>
        <v>2</v>
      </c>
      <c r="U53" t="str">
        <f>IF('Model output'!Q52&lt;&gt;"",'Model output'!Q52,IF('Classification result'!S53="positive",IF(ISNUMBER(SEARCH("single",'Model output'!P52)),1,IF(OR(ISNUMBER(SEARCH("&lt;4",'Model output'!P52)),ISNUMBER(SEARCH("&lt; 4",'Model output'!P52)),ISNUMBER(SEARCH("less than 4",'Model output'!P52))),"&lt;4",IF(OR(ISNUMBER(SEARCH("&gt;4",'Model output'!P52)),ISNUMBER(SEARCH("&gt; 4",'Model output'!P52)),ISNUMBER(SEARCH("4 or more",'Model output'!P52))),"&gt;4",""))),""))</f>
        <v/>
      </c>
      <c r="V53" t="str">
        <f>IF(S53="negative","",IF(OR(ISNUMBER(SEARCH("Focal",'Model output'!P52)),'Classification result'!U53&lt;4,ISNUMBER(SEARCH("Focal",'Classification result'!U53)),ISNUMBER(SEARCH("&lt;4",'Classification result'!U53)),ISNUMBER(SEARCH("&lt; 4",'Classification result'!U53))),"minimal", IF(OR(ISNUMBER(SEARCH("Extensive",'Model output'!P52)),ISNUMBER(SEARCH("Extensive",'Classification result'!U53)),ISNUMBER(SEARCH("&gt;4",'Classification result'!U53)),ISNUMBER(SEARCH("&gt; 4",'Classification result'!U53)),ISNUMBER(SEARCH("4 or more",'Classification result'!U53))),"extensive","")))</f>
        <v>minimal</v>
      </c>
      <c r="W53" t="str">
        <f>IF(OR('Model output'!R52="",ISNUMBER(SEARCH("Not identified", 'Model output'!R52)),ISNUMBER(SEARCH("Absent",'Model output'!R52)),ISNUMBER(SEARCH("No",'Model output'!R52)),ISNUMBER(SEARCH("Negative",'Model output'!R52)),ISNUMBER(SEARCH("None seen",'Model output'!R52)),ISNUMBER(SEARCH("Free",'Model output'!R52)),ISNUMBER(SEARCH("Cannot be assessed",'Model output'!R52))),"negative","positive")</f>
        <v>negative</v>
      </c>
      <c r="X53" s="19" t="str">
        <f>IF('Model output'!S52="","",'Model output'!S52)</f>
        <v>Not identified</v>
      </c>
      <c r="Y53" t="str">
        <f>IF(OR('Model output'!S52="",ISNUMBER(SEARCH("Absent",'Model output'!S52)),ISNUMBER(SEARCH("Not identified",'Model output'!S52)),AND(ISNUMBER(SEARCH("No",'Model output'!S52)),NOT(ISNUMBER(SEARCH("carcinoma",'Model output'!S52)))),ISNUMBER(SEARCH("no extension",'Model output'!S52)),ISNUMBER(SEARCH("negative",'Model output'!S52))),"negative",IF(Z53="positive","gETE", "positive"))</f>
        <v>negative</v>
      </c>
      <c r="Z53" t="str">
        <f>IF(OR('Model output'!S52="",ISNUMBER(SEARCH("Absent",'Model output'!S52)),ISNUMBER(SEARCH("Not identified",'Model output'!S52)),ISNUMBER(SEARCH("No",'Model output'!S52)),ISNUMBER(SEARCH("Minimal",'Model output'!S52)),ISNUMBER(SEARCH("negative",'Model output'!S52))),"negative",IF(OR(ISNUMBER(SEARCH("extensive",X53)),ISNUMBER(SEARCH("skeletal muscle",X53)),ISNUMBER(SEARCH("larynx",X53)),ISNUMBER(SEARCH("trachea",X53)),ISNUMBER(SEARCH("esophagus",X53)),ISNUMBER(SEARCH("recurrent laryngeal nerve",X53))),"positive","negative"))</f>
        <v>negative</v>
      </c>
      <c r="AA53" t="str">
        <f>IF('Model output'!T52="","",IF('Model output'!T52="Not mentioned", "No", "Yes"))</f>
        <v/>
      </c>
      <c r="AB53" t="str">
        <f>IF(AA53&lt;&gt;"Yes","",IF(OR('Model output'!U52="",ISNUMBER(SEARCH("Not identified",'Model output'!U52))),"",'Model output'!U52))</f>
        <v/>
      </c>
      <c r="AC53" s="9" t="str">
        <f>IF(OR('Model output'!V52="", AND(ISERROR(SEARCH("Positive",'Model output'!V52)), ISNUMBER(SEARCH("Negative",'Model output'!V52))), ISNUMBER(SEARCH("Uninvolved",'Model output'!V52)), ISNUMBER(SEARCH("Free",'Model output'!V52)), ISNUMBER(SEARCH("1 mm",'Model output'!V52)), ISNUMBER(SEARCH("1.0 mm",'Model output'!V52)), ISNUMBER(SEARCH("0.01 cm",'Model output'!V52)), ISNUMBER(SEARCH("0.1 CM",'Model output'!V52)), ISNUMBER(SEARCH("less than 0.2 mm",'Model output'!V52)), ISNUMBER(SEARCH("less than 0.5 mm",'Model output'!V52)), ISNUMBER(SEARCH("very close",'Model output'!V52)), ISNUMBER(SEARCH("not involved",'Model output'!V52)), ISNUMBER(SEARCH("no involvement",'Model output'!V52)), ISNUMBER(SEARCH("abut",'Model output'!V52)), AND(ISNUMBER(SEARCH("No",'Model output'!V52)),NOT(ISNUMBER(SEARCH("noted",'Model output'!V52))),NOT(ISNUMBER(SEARCH("carcinoma",'Model output'!V52))))), "negative", "positive")</f>
        <v>negative</v>
      </c>
      <c r="AE53" s="39" t="str" cm="1">
        <f t="array" aca="1" ref="AE53" ca="1">IF(OR(AC53="positive",Z53="positive",AND(OR(ISNUMBER(SEARCH("Follicular carcinoma",N53)),ISNUMBER(SEARCH("Follicular thyroid carcinoma",N53))),V53="extensive"),AND(AND(ISNUMBER(J53),J53&gt;0),AND(ISNUMBER(M53),M53&gt;3)),OR(H53="positive",AH53=1)),"high",IF(OR(ISNUMBER(SEARCH("lateral",G53,1)),ISNUMBER(SEARCH("positive",Y53,1)),ISNUMBER(SEARCH("tall",O53,1)),ISNUMBER(SEARCH("hobnail",O53,1)),ISNUMBER(SEARCH("cribriform",O53,1)),ISNUMBER(SEARCH("diffuse",O53,1)),ISNUMBER(SEARCH("columnar",O53,1)),ISNUMBER(SEARCH("solid",O53,1)),ISNUMBER(SEARCH("tall",N53,1)),ISNUMBER(SEARCH("hobnail",N53,1)),ISNUMBER(SEARCH("cribriform",N53,1)),ISNUMBER(SEARCH("diffuse",N53,1)),ISNUMBER(SEARCH("columnar",N53,1)),ISNUMBER(SEARCH("solid",N53,1)),AND(ISNUMBER(SEARCH("papillary",N53,1)),S53="positive"),AND(ISNUMBER(J53),J53&gt;=5,M53=""),AND(AND(ISNUMBER(J53),J53&gt;=5),AND(ISNUMBER(M53),M53&gt;=1)),AND(ISNUMBER(SERACH("papillary",N53)),OR(Y53="positive",Z53="positive"), ISNUMBER(SEARCH("BRAF",AB53)))),"intermediate","low"))</f>
        <v>intermediate</v>
      </c>
      <c r="AF53" s="40" t="str">
        <f t="shared" si="1"/>
        <v>2</v>
      </c>
      <c r="AG53" s="40" t="str">
        <f t="shared" si="2"/>
        <v>0</v>
      </c>
      <c r="AH53" s="40" t="str">
        <f t="shared" si="5"/>
        <v>0</v>
      </c>
      <c r="AI53" s="45" t="str">
        <f t="shared" si="6"/>
        <v>I</v>
      </c>
      <c r="AJ53" s="39" t="s">
        <v>699</v>
      </c>
      <c r="AK53" s="46" t="s">
        <v>891</v>
      </c>
      <c r="AL53" s="46" t="s">
        <v>889</v>
      </c>
      <c r="AM53" s="46" t="s">
        <v>892</v>
      </c>
      <c r="AN53" s="40" t="s">
        <v>73</v>
      </c>
      <c r="AO53" s="30">
        <f t="shared" ca="1" si="7"/>
        <v>1</v>
      </c>
      <c r="AP53" s="14">
        <f t="shared" si="8"/>
        <v>1</v>
      </c>
      <c r="AQ53" s="14">
        <f t="shared" si="9"/>
        <v>1</v>
      </c>
      <c r="AR53" s="14">
        <f t="shared" si="10"/>
        <v>1</v>
      </c>
      <c r="AS53" s="15">
        <f t="shared" si="3"/>
        <v>1</v>
      </c>
    </row>
    <row r="54" spans="1:46">
      <c r="A54" t="str">
        <f>'Model output'!A53</f>
        <v>TCGA-DJ-A13U</v>
      </c>
      <c r="B54" s="52">
        <v>60</v>
      </c>
      <c r="C54" s="1" t="str">
        <f>IF(OR(ISNUMBER(SEARCH("0",'Model output'!D53)), ISNUMBER(SEARCH("1",'Model output'!D53)), ISNUMBER(SEARCH("1a",'Model output'!D53)), ISNUMBER(SEARCH("1b",'Model output'!D53)), ISNUMBER(SEARCH("2",'Model output'!D53)), ISNUMBER(SEARCH("3",'Model output'!D53)), ISNUMBER(SEARCH("4a",'Model output'!D53)), ISNUMBER(SEARCH("4b",'Model output'!D53))), IF(ISNUMBER(SEARCH("pT",'Model output'!D53)),IF(OR(ISNUMBER(SEARCH("a",'Model output'!D53)),ISNUMBER(SEARCH("b",'Model output'!D53))),MID(SUBSTITUTE('Model output'!D53," ",""),SEARCH("pT",'Model output'!D53)+2,2),MID(SUBSTITUTE('Model output'!D53," ",""),SEARCH("pT",'Model output'!D53)+2,1)),IF(ISNUMBER(SEARCH("T",'Model output'!D53)),IF(OR(ISNUMBER(SEARCH("a",'Model output'!D53)),ISNUMBER(SEARCH("b",'Model output'!D53))),MID(SUBSTITUTE('Model output'!D53," ",""),SEARCH("T",'Model output'!D53)+1,2),MID(SUBSTITUTE('Model output'!D53," ",""),SEARCH("T",'Model output'!D53)+1,1)),SUBSTITUTE('Model output'!D53," ",""))),"")</f>
        <v>1</v>
      </c>
      <c r="D54" s="1" t="str">
        <f>IF(ISNUMBER(SEARCH("lymph node",'Model output'!E53)),"1", IF(AND('Model output'!E53&lt;&gt;"",ISNUMBER('Model output'!E53),'Model output'!E53&gt;0),"1",IF(OR(ISNUMBER(SEARCH("0",'Model output'!E53)), ISNUMBER(SEARCH("1",'Model output'!E53)), ISNUMBER(SEARCH("1a",'Model output'!E53)), ISNUMBER(SEARCH("1b",'Model output'!E53)), ISNUMBER(SEARCH("X",'Model output'!E53))), IF(ISNUMBER(SEARCH("pN",'Model output'!E53)),IF(OR(ISNUMBER(SEARCH("a",'Model output'!E53)),ISNUMBER(SEARCH("b",'Model output'!E53))),MID(SUBSTITUTE('Model output'!E53," ",""),SEARCH("pN",'Model output'!E53)+2,2),MID(SUBSTITUTE('Model output'!E53," ",""),SEARCH("pN",'Model output'!E53)+2,1)),IF(ISNUMBER(SEARCH("N",'Model output'!E53)),IF(OR(ISNUMBER(SEARCH("a",'Model output'!E53)),ISNUMBER(SEARCH("b",'Model output'!E53))),MID(SUBSTITUTE('Model output'!E53," ",""),SEARCH("N",'Model output'!E53)+1,2),MID(SUBSTITUTE('Model output'!E53," ",""),SEARCH("N",'Model output'!E53)+1,1)),SUBSTITUTE('Model output'!E53," ",""))),"")))</f>
        <v/>
      </c>
      <c r="E54" s="1" t="str">
        <f>IF(OR(ISNUMBER(SEARCH("Not applicable",'Model output'!F53)), ISNUMBER(SEARCH("N/A",'Model output'!F53))),"0",IF(OR(ISNUMBER(SEARCH("0",'Model output'!F53)), ISNUMBER(SEARCH("1",'Model output'!F53)), ISNUMBER(SEARCH("X",'Model output'!F53))), IF(ISNUMBER(SEARCH("pM",'Model output'!F53)),MID(SUBSTITUTE('Model output'!F53," ",""),SEARCH("pM",'Model output'!F53)+2,1),IF(ISNUMBER(SEARCH("M",'Model output'!F53)),MID(SUBSTITUTE('Model output'!F53," ",""),SEARCH("M",'Model output'!F53)+1,1),SUBSTITUTE('Model output'!F53," ",""))),""))</f>
        <v/>
      </c>
      <c r="F54" t="str">
        <f t="shared" ref="F54:F66" si="14">IF(OR(G54&lt;&gt;"",AND(J54&lt;&gt;"",ISNUMBER(J54),J54&gt;0),AND(M54&lt;&gt;"",M54&gt;0)),"positive","negative")</f>
        <v>negative</v>
      </c>
      <c r="G54" t="str">
        <f>IF(OR('Model output'!G53="",AND(ISNUMBER('Model output'!J53),'Model output'!J53&lt;1)),"",IF(OR(ISNUMBER(SEARCH("lateral",'Model output'!G53)),ISNUMBER(SEARCH("cervical",'Model output'!G53)),ISNUMBER(SEARCH("jugular",'Model output'!G53)),ISNUMBER(SEARCH("left neck",'Model output'!G53)),ISNUMBER(SEARCH("left anterior neck",'Model output'!G53)),ISNUMBER(SEARCH("left posterior neck",'Model output'!G53)),ISNUMBER(SEARCH("right neck",'Model output'!G53)),ISNUMBER(SEARCH("right anterior neck",'Model output'!G53)),ISNUMBER(SEARCH("right posterior neck",'Model output'!G53)),AND(ISNUMBER(SEARCH("level",'Model output'!G53)),OR(,ISNUMBER(SEARCH("II",'Model output'!G53)),ISNUMBER(SEARCH("two",'Model output'!G53)),ISNUMBER(SEARCH("2",'Model output'!G53)),ISNUMBER(SEARCH("III",'Model output'!G53)),ISNUMBER(SEARCH("three",'Model output'!G53)),ISNUMBER(SEARCH("3",'Model output'!G53)),ISNUMBER(SEARCH("IV",'Model output'!G53)),ISNUMBER(SEARCH("four",'Model output'!G53)),ISNUMBER(SEARCH("4",'Model output'!G53)),AND(ISNUMBER(SEARCH("V ",'Model output'!G53)),NOT(ISNUMBER(SEARCH("VI",'Model output'!G53)))),ISNUMBER(SEARCH("five",'Model output'!G53)),ISNUMBER(SEARCH("5",'Model output'!G53))))), "lateral", "central"))</f>
        <v/>
      </c>
      <c r="H54" t="str">
        <f>IF('Model output'!H53="","negative", IF('Model output'!H53=" ", "negative", IF(ISNUMBER(SEARCH("lymph node",'Model output'!H53)),"negative","positive")))</f>
        <v>negative</v>
      </c>
      <c r="I54">
        <f>IF('Model output'!I53="","",IF(ISNUMBER('Model output'!I53),'Model output'!I53,1))</f>
        <v>2</v>
      </c>
      <c r="J54">
        <f>IF('Model output'!J53="","",IF(AND(ISNUMBER('Model output'!J53),'Model output'!J53&lt;=I54),'Model output'!J53,IF(ISNUMBER(SEARCH("0/",'Model output'!J53)),0,1)))</f>
        <v>0</v>
      </c>
      <c r="K54" t="str" cm="1">
        <f t="array" ref="K54">IF(COUNT(FIND({0,1,2,3,4,5,6,7,8,9},'Model output'!K53))&gt;0,'Model output'!K53,"")</f>
        <v/>
      </c>
      <c r="L54" s="8" t="str">
        <f t="shared" si="4"/>
        <v/>
      </c>
      <c r="M54" t="str" cm="1">
        <f t="array" ref="M54">IF(L54="","",IF(ISNUMBER(SEARCH("cm",L54)),MAX(VALUE(SUBSTITUTE(_xlfn.FILTERXML("&lt;t&gt;&lt;s&gt;"&amp;SUBSTITUTE(L54,",","&lt;/s&gt;&lt;s&gt;")&amp;"&lt;/s&gt;&lt;/t&gt;","//s"),"cm",""))),MAX(VALUE(SUBSTITUTE(_xlfn.FILTERXML("&lt;t&gt;&lt;s&gt;"&amp;SUBSTITUTE(L54,",","&lt;/s&gt;&lt;s&gt;")&amp;"&lt;/s&gt;&lt;/t&gt;","//s"),"mm","")))/10))</f>
        <v/>
      </c>
      <c r="N54" t="str">
        <f>IF('Model output'!L53="","",'Model output'!L53)</f>
        <v>papillary</v>
      </c>
      <c r="O54" t="str">
        <f>IF('Model output'!M53="","",'Model output'!M53)</f>
        <v>classical</v>
      </c>
      <c r="P54" t="str">
        <f>IF('Model output'!N53="","",'Model output'!N53)</f>
        <v>1.1 cm</v>
      </c>
      <c r="Q54" t="str">
        <f t="shared" ref="Q54:Q66" si="15">LOWER(SUBSTITUTE(SUBSTITUTE(SUBSTITUTE(SUBSTITUTE(SUBSTITUTE(SUBSTITUTE(SUBSTITUTE(SUBSTITUTE(SUBSTITUTE(SUBSTITUTE(SUBSTITUTE(SUBSTITUTE(SUBSTITUTE(SUBSTITUTE(SUBSTITUTE(SUBSTITUTE(SUBSTITUTE(P54,"cm.","cm"), "the", ""), "tumor", ""), "nodule", ""), "isthmic", ""), "lobe",""), "largest", ""), "left", ""), "right", ""), "for", ""), "in", ""), "and", ","), "(", ""), ")", ""), "A", ""), "x", ","), " ",""))</f>
        <v>1.1cm</v>
      </c>
      <c r="R54" cm="1">
        <f t="array" ref="R54">IF(Q54="","",IF(ISNUMBER(SEARCH("cm",Q54)),MAX(VALUE(SUBSTITUTE(_xlfn.FILTERXML("&lt;t&gt;&lt;s&gt;"&amp;SUBSTITUTE(Q54,",","&lt;/s&gt;&lt;s&gt;")&amp;"&lt;/s&gt;&lt;/t&gt;","//s"),"cm",""))),IF(ISNUMBER(SEARCH("mm",Q54)), MAX(VALUE(SUBSTITUTE(_xlfn.FILTERXML("&lt;t&gt;&lt;s&gt;"&amp;SUBSTITUTE(Q54,",","&lt;/s&gt;&lt;s&gt;")&amp;"&lt;/s&gt;&lt;/t&gt;","//s"),"mm","")))/10, MAX(VALUE(_xlfn.FILTERXML("&lt;t&gt;&lt;s&gt;"&amp;SUBSTITUTE(Q54,",","&lt;/s&gt;&lt;s&gt;")&amp;"&lt;/s&gt;&lt;/t&gt;","//s"))))))</f>
        <v>1.1000000000000001</v>
      </c>
      <c r="S54" t="str">
        <f>IF(OR('Model output'!P53="",ISNUMBER(SEARCH("Not identified", 'Model output'!P53)),ISNUMBER(SEARCH("Absent",'Model output'!P53)),AND(ISNUMBER(SEARCH("No",'Model output'!P53)),NOT(ISNUMBER(SEARCH("diagnostic",'Model output'!P53)))),ISNUMBER(SEARCH("Negative",'Model output'!P53))),"negative","positive")</f>
        <v>positive</v>
      </c>
      <c r="T54">
        <f>IF('Model output'!O53="","",'Model output'!O53)</f>
        <v>1</v>
      </c>
      <c r="U54">
        <f>IF('Model output'!Q53&lt;&gt;"",'Model output'!Q53,IF('Classification result'!S54="positive",IF(ISNUMBER(SEARCH("single",'Model output'!P53)),1,IF(OR(ISNUMBER(SEARCH("&lt;4",'Model output'!P53)),ISNUMBER(SEARCH("&lt; 4",'Model output'!P53)),ISNUMBER(SEARCH("less than 4",'Model output'!P53))),"&lt;4",IF(OR(ISNUMBER(SEARCH("&gt;4",'Model output'!P53)),ISNUMBER(SEARCH("&gt; 4",'Model output'!P53)),ISNUMBER(SEARCH("4 or more",'Model output'!P53))),"&gt;4",""))),""))</f>
        <v>1</v>
      </c>
      <c r="V54" t="str">
        <f>IF(S54="negative","",IF(OR(ISNUMBER(SEARCH("Focal",'Model output'!P53)),'Classification result'!U54&lt;4,ISNUMBER(SEARCH("Focal",'Classification result'!U54)),ISNUMBER(SEARCH("&lt;4",'Classification result'!U54)),ISNUMBER(SEARCH("&lt; 4",'Classification result'!U54))),"minimal", IF(OR(ISNUMBER(SEARCH("Extensive",'Model output'!P53)),ISNUMBER(SEARCH("Extensive",'Classification result'!U54)),ISNUMBER(SEARCH("&gt;4",'Classification result'!U54)),ISNUMBER(SEARCH("&gt; 4",'Classification result'!U54)),ISNUMBER(SEARCH("4 or more",'Classification result'!U54))),"extensive","")))</f>
        <v>minimal</v>
      </c>
      <c r="W54" t="str">
        <f>IF(OR('Model output'!R53="",ISNUMBER(SEARCH("Not identified", 'Model output'!R53)),ISNUMBER(SEARCH("Absent",'Model output'!R53)),ISNUMBER(SEARCH("No",'Model output'!R53)),ISNUMBER(SEARCH("Negative",'Model output'!R53)),ISNUMBER(SEARCH("None seen",'Model output'!R53)),ISNUMBER(SEARCH("Free",'Model output'!R53)),ISNUMBER(SEARCH("Cannot be assessed",'Model output'!R53))),"negative","positive")</f>
        <v>negative</v>
      </c>
      <c r="X54" s="19" t="str">
        <f>IF('Model output'!S53="","",'Model output'!S53)</f>
        <v>Invades perithyroid fibroadipose tissue</v>
      </c>
      <c r="Y54" t="str">
        <f>IF(OR('Model output'!S53="",ISNUMBER(SEARCH("Absent",'Model output'!S53)),ISNUMBER(SEARCH("Not identified",'Model output'!S53)),AND(ISNUMBER(SEARCH("No",'Model output'!S53)),NOT(ISNUMBER(SEARCH("carcinoma",'Model output'!S53)))),ISNUMBER(SEARCH("no extension",'Model output'!S53)),ISNUMBER(SEARCH("negative",'Model output'!S53))),"negative",IF(Z54="positive","gETE", "positive"))</f>
        <v>positive</v>
      </c>
      <c r="Z54" t="str">
        <f>IF(OR('Model output'!S53="",ISNUMBER(SEARCH("Absent",'Model output'!S53)),ISNUMBER(SEARCH("Not identified",'Model output'!S53)),ISNUMBER(SEARCH("No",'Model output'!S53)),ISNUMBER(SEARCH("Minimal",'Model output'!S53)),ISNUMBER(SEARCH("negative",'Model output'!S53))),"negative",IF(OR(ISNUMBER(SEARCH("extensive",X54)),ISNUMBER(SEARCH("skeletal muscle",X54)),ISNUMBER(SEARCH("larynx",X54)),ISNUMBER(SEARCH("trachea",X54)),ISNUMBER(SEARCH("esophagus",X54)),ISNUMBER(SEARCH("recurrent laryngeal nerve",X54))),"positive","negative"))</f>
        <v>negative</v>
      </c>
      <c r="AA54" t="str">
        <f>IF('Model output'!T53="","",IF('Model output'!T53="Not mentioned", "No", "Yes"))</f>
        <v/>
      </c>
      <c r="AB54" t="str">
        <f>IF(AA54&lt;&gt;"Yes","",IF(OR('Model output'!U53="",ISNUMBER(SEARCH("Not identified",'Model output'!U53))),"",'Model output'!U53))</f>
        <v/>
      </c>
      <c r="AC54" s="9" t="str">
        <f>IF(OR('Model output'!V53="", AND(ISERROR(SEARCH("Positive",'Model output'!V53)), ISNUMBER(SEARCH("Negative",'Model output'!V53))), ISNUMBER(SEARCH("Uninvolved",'Model output'!V53)), ISNUMBER(SEARCH("Free",'Model output'!V53)), ISNUMBER(SEARCH("1 mm",'Model output'!V53)), ISNUMBER(SEARCH("1.0 mm",'Model output'!V53)), ISNUMBER(SEARCH("0.01 cm",'Model output'!V53)), ISNUMBER(SEARCH("0.1 CM",'Model output'!V53)), ISNUMBER(SEARCH("less than 0.2 mm",'Model output'!V53)), ISNUMBER(SEARCH("less than 0.5 mm",'Model output'!V53)), ISNUMBER(SEARCH("very close",'Model output'!V53)), ISNUMBER(SEARCH("not involved",'Model output'!V53)), ISNUMBER(SEARCH("no involvement",'Model output'!V53)), ISNUMBER(SEARCH("abut",'Model output'!V53)), AND(ISNUMBER(SEARCH("No",'Model output'!V53)),NOT(ISNUMBER(SEARCH("noted",'Model output'!V53))),NOT(ISNUMBER(SEARCH("carcinoma",'Model output'!V53))))), "negative", "positive")</f>
        <v>negative</v>
      </c>
      <c r="AE54" s="39" t="str" cm="1">
        <f t="array" aca="1" ref="AE54" ca="1">IF(OR(AC54="positive",Z54="positive",AND(OR(ISNUMBER(SEARCH("Follicular carcinoma",N54)),ISNUMBER(SEARCH("Follicular thyroid carcinoma",N54))),V54="extensive"),AND(AND(ISNUMBER(J54),J54&gt;0),AND(ISNUMBER(M54),M54&gt;3)),OR(H54="positive",AH54=1)),"high",IF(OR(ISNUMBER(SEARCH("lateral",G54,1)),ISNUMBER(SEARCH("positive",Y54,1)),ISNUMBER(SEARCH("tall",O54,1)),ISNUMBER(SEARCH("hobnail",O54,1)),ISNUMBER(SEARCH("cribriform",O54,1)),ISNUMBER(SEARCH("diffuse",O54,1)),ISNUMBER(SEARCH("columnar",O54,1)),ISNUMBER(SEARCH("solid",O54,1)),ISNUMBER(SEARCH("tall",N54,1)),ISNUMBER(SEARCH("hobnail",N54,1)),ISNUMBER(SEARCH("cribriform",N54,1)),ISNUMBER(SEARCH("diffuse",N54,1)),ISNUMBER(SEARCH("columnar",N54,1)),ISNUMBER(SEARCH("solid",N54,1)),AND(ISNUMBER(SEARCH("papillary",N54,1)),S54="positive"),AND(ISNUMBER(J54),J54&gt;=5,M54=""),AND(AND(ISNUMBER(J54),J54&gt;=5),AND(ISNUMBER(M54),M54&gt;=1)),AND(ISNUMBER(SERACH("papillary",N54)),OR(Y54="positive",Z54="positive"), ISNUMBER(SEARCH("BRAF",AB54)))),"intermediate","low"))</f>
        <v>intermediate</v>
      </c>
      <c r="AF54" s="40" t="str">
        <f t="shared" si="1"/>
        <v>1b</v>
      </c>
      <c r="AG54" s="40" t="str">
        <f t="shared" si="2"/>
        <v>0</v>
      </c>
      <c r="AH54" s="40" t="str">
        <f t="shared" si="5"/>
        <v>0</v>
      </c>
      <c r="AI54" s="45" t="str">
        <f t="shared" si="6"/>
        <v>I</v>
      </c>
      <c r="AJ54" s="39" t="s">
        <v>699</v>
      </c>
      <c r="AK54" s="46" t="s">
        <v>888</v>
      </c>
      <c r="AL54" s="46" t="s">
        <v>892</v>
      </c>
      <c r="AM54" s="46" t="s">
        <v>889</v>
      </c>
      <c r="AN54" s="40" t="s">
        <v>73</v>
      </c>
      <c r="AO54" s="30">
        <f t="shared" ca="1" si="7"/>
        <v>1</v>
      </c>
      <c r="AP54" s="14">
        <f t="shared" si="8"/>
        <v>1</v>
      </c>
      <c r="AQ54" s="14">
        <f t="shared" si="9"/>
        <v>1</v>
      </c>
      <c r="AR54" s="14">
        <f t="shared" si="10"/>
        <v>1</v>
      </c>
      <c r="AS54" s="15">
        <f t="shared" si="3"/>
        <v>1</v>
      </c>
    </row>
    <row r="55" spans="1:46">
      <c r="A55" t="str">
        <f>'Model output'!A54</f>
        <v>TCGA-DJ-A13V</v>
      </c>
      <c r="B55" s="52">
        <v>21</v>
      </c>
      <c r="C55" s="1" t="str">
        <f>IF(OR(ISNUMBER(SEARCH("0",'Model output'!D54)), ISNUMBER(SEARCH("1",'Model output'!D54)), ISNUMBER(SEARCH("1a",'Model output'!D54)), ISNUMBER(SEARCH("1b",'Model output'!D54)), ISNUMBER(SEARCH("2",'Model output'!D54)), ISNUMBER(SEARCH("3",'Model output'!D54)), ISNUMBER(SEARCH("4a",'Model output'!D54)), ISNUMBER(SEARCH("4b",'Model output'!D54))), IF(ISNUMBER(SEARCH("pT",'Model output'!D54)),IF(OR(ISNUMBER(SEARCH("a",'Model output'!D54)),ISNUMBER(SEARCH("b",'Model output'!D54))),MID(SUBSTITUTE('Model output'!D54," ",""),SEARCH("pT",'Model output'!D54)+2,2),MID(SUBSTITUTE('Model output'!D54," ",""),SEARCH("pT",'Model output'!D54)+2,1)),IF(ISNUMBER(SEARCH("T",'Model output'!D54)),IF(OR(ISNUMBER(SEARCH("a",'Model output'!D54)),ISNUMBER(SEARCH("b",'Model output'!D54))),MID(SUBSTITUTE('Model output'!D54," ",""),SEARCH("T",'Model output'!D54)+1,2),MID(SUBSTITUTE('Model output'!D54," ",""),SEARCH("T",'Model output'!D54)+1,1)),SUBSTITUTE('Model output'!D54," ",""))),"")</f>
        <v>2</v>
      </c>
      <c r="D55" s="1" t="str">
        <f>IF(ISNUMBER(SEARCH("lymph node",'Model output'!E54)),"1", IF(AND('Model output'!E54&lt;&gt;"",ISNUMBER('Model output'!E54),'Model output'!E54&gt;0),"1",IF(OR(ISNUMBER(SEARCH("0",'Model output'!E54)), ISNUMBER(SEARCH("1",'Model output'!E54)), ISNUMBER(SEARCH("1a",'Model output'!E54)), ISNUMBER(SEARCH("1b",'Model output'!E54)), ISNUMBER(SEARCH("X",'Model output'!E54))), IF(ISNUMBER(SEARCH("pN",'Model output'!E54)),IF(OR(ISNUMBER(SEARCH("a",'Model output'!E54)),ISNUMBER(SEARCH("b",'Model output'!E54))),MID(SUBSTITUTE('Model output'!E54," ",""),SEARCH("pN",'Model output'!E54)+2,2),MID(SUBSTITUTE('Model output'!E54," ",""),SEARCH("pN",'Model output'!E54)+2,1)),IF(ISNUMBER(SEARCH("N",'Model output'!E54)),IF(OR(ISNUMBER(SEARCH("a",'Model output'!E54)),ISNUMBER(SEARCH("b",'Model output'!E54))),MID(SUBSTITUTE('Model output'!E54," ",""),SEARCH("N",'Model output'!E54)+1,2),MID(SUBSTITUTE('Model output'!E54," ",""),SEARCH("N",'Model output'!E54)+1,1)),SUBSTITUTE('Model output'!E54," ",""))),"")))</f>
        <v>1b</v>
      </c>
      <c r="E55" s="1" t="str">
        <f>IF(OR(ISNUMBER(SEARCH("Not applicable",'Model output'!F54)), ISNUMBER(SEARCH("N/A",'Model output'!F54))),"0",IF(OR(ISNUMBER(SEARCH("0",'Model output'!F54)), ISNUMBER(SEARCH("1",'Model output'!F54)), ISNUMBER(SEARCH("X",'Model output'!F54))), IF(ISNUMBER(SEARCH("pM",'Model output'!F54)),MID(SUBSTITUTE('Model output'!F54," ",""),SEARCH("pM",'Model output'!F54)+2,1),IF(ISNUMBER(SEARCH("M",'Model output'!F54)),MID(SUBSTITUTE('Model output'!F54," ",""),SEARCH("M",'Model output'!F54)+1,1),SUBSTITUTE('Model output'!F54," ",""))),""))</f>
        <v/>
      </c>
      <c r="F55" t="str">
        <f t="shared" si="14"/>
        <v>positive</v>
      </c>
      <c r="G55" t="str">
        <f>IF(OR('Model output'!G54="",AND(ISNUMBER('Model output'!J54),'Model output'!J54&lt;1)),"",IF(OR(ISNUMBER(SEARCH("lateral",'Model output'!G54)),ISNUMBER(SEARCH("cervical",'Model output'!G54)),ISNUMBER(SEARCH("jugular",'Model output'!G54)),ISNUMBER(SEARCH("left neck",'Model output'!G54)),ISNUMBER(SEARCH("left anterior neck",'Model output'!G54)),ISNUMBER(SEARCH("left posterior neck",'Model output'!G54)),ISNUMBER(SEARCH("right neck",'Model output'!G54)),ISNUMBER(SEARCH("right anterior neck",'Model output'!G54)),ISNUMBER(SEARCH("right posterior neck",'Model output'!G54)),AND(ISNUMBER(SEARCH("level",'Model output'!G54)),OR(,ISNUMBER(SEARCH("II",'Model output'!G54)),ISNUMBER(SEARCH("two",'Model output'!G54)),ISNUMBER(SEARCH("2",'Model output'!G54)),ISNUMBER(SEARCH("III",'Model output'!G54)),ISNUMBER(SEARCH("three",'Model output'!G54)),ISNUMBER(SEARCH("3",'Model output'!G54)),ISNUMBER(SEARCH("IV",'Model output'!G54)),ISNUMBER(SEARCH("four",'Model output'!G54)),ISNUMBER(SEARCH("4",'Model output'!G54)),AND(ISNUMBER(SEARCH("V ",'Model output'!G54)),NOT(ISNUMBER(SEARCH("VI",'Model output'!G54)))),ISNUMBER(SEARCH("five",'Model output'!G54)),ISNUMBER(SEARCH("5",'Model output'!G54))))), "lateral", "central"))</f>
        <v>central</v>
      </c>
      <c r="H55" t="str">
        <f>IF('Model output'!H54="","negative", IF('Model output'!H54=" ", "negative", IF(ISNUMBER(SEARCH("lymph node",'Model output'!H54)),"negative","positive")))</f>
        <v>negative</v>
      </c>
      <c r="I55">
        <f>IF('Model output'!I54="","",IF(ISNUMBER('Model output'!I54),'Model output'!I54,1))</f>
        <v>14</v>
      </c>
      <c r="J55">
        <f>IF('Model output'!J54="","",IF(AND(ISNUMBER('Model output'!J54),'Model output'!J54&lt;=I55),'Model output'!J54,IF(ISNUMBER(SEARCH("0/",'Model output'!J54)),0,1)))</f>
        <v>7</v>
      </c>
      <c r="K55" t="str" cm="1">
        <f t="array" ref="K55">IF(COUNT(FIND({0,1,2,3,4,5,6,7,8,9},'Model output'!K54))&gt;0,'Model output'!K54,"")</f>
        <v>1.4 cm</v>
      </c>
      <c r="L55" s="8" t="str">
        <f t="shared" si="4"/>
        <v>1.4cm</v>
      </c>
      <c r="M55" cm="1">
        <f t="array" ref="M55">IF(L55="","",IF(ISNUMBER(SEARCH("cm",L55)),MAX(VALUE(SUBSTITUTE(_xlfn.FILTERXML("&lt;t&gt;&lt;s&gt;"&amp;SUBSTITUTE(L55,",","&lt;/s&gt;&lt;s&gt;")&amp;"&lt;/s&gt;&lt;/t&gt;","//s"),"cm",""))),MAX(VALUE(SUBSTITUTE(_xlfn.FILTERXML("&lt;t&gt;&lt;s&gt;"&amp;SUBSTITUTE(L55,",","&lt;/s&gt;&lt;s&gt;")&amp;"&lt;/s&gt;&lt;/t&gt;","//s"),"mm","")))/10))</f>
        <v>1.4</v>
      </c>
      <c r="N55" t="str">
        <f>IF('Model output'!L54="","",'Model output'!L54)</f>
        <v>papillary</v>
      </c>
      <c r="O55" t="str">
        <f>IF('Model output'!M54="","",'Model output'!M54)</f>
        <v>classical</v>
      </c>
      <c r="P55" t="str">
        <f>IF('Model output'!N54="","",'Model output'!N54)</f>
        <v>2.9 cm</v>
      </c>
      <c r="Q55" t="str">
        <f t="shared" si="15"/>
        <v>2.9cm</v>
      </c>
      <c r="R55" cm="1">
        <f t="array" ref="R55">IF(Q55="","",IF(ISNUMBER(SEARCH("cm",Q55)),MAX(VALUE(SUBSTITUTE(_xlfn.FILTERXML("&lt;t&gt;&lt;s&gt;"&amp;SUBSTITUTE(Q55,",","&lt;/s&gt;&lt;s&gt;")&amp;"&lt;/s&gt;&lt;/t&gt;","//s"),"cm",""))),IF(ISNUMBER(SEARCH("mm",Q55)), MAX(VALUE(SUBSTITUTE(_xlfn.FILTERXML("&lt;t&gt;&lt;s&gt;"&amp;SUBSTITUTE(Q55,",","&lt;/s&gt;&lt;s&gt;")&amp;"&lt;/s&gt;&lt;/t&gt;","//s"),"mm","")))/10, MAX(VALUE(_xlfn.FILTERXML("&lt;t&gt;&lt;s&gt;"&amp;SUBSTITUTE(Q55,",","&lt;/s&gt;&lt;s&gt;")&amp;"&lt;/s&gt;&lt;/t&gt;","//s"))))))</f>
        <v>2.9</v>
      </c>
      <c r="S55" t="str">
        <f>IF(OR('Model output'!P54="",ISNUMBER(SEARCH("Not identified", 'Model output'!P54)),ISNUMBER(SEARCH("Absent",'Model output'!P54)),AND(ISNUMBER(SEARCH("No",'Model output'!P54)),NOT(ISNUMBER(SEARCH("diagnostic",'Model output'!P54)))),ISNUMBER(SEARCH("Negative",'Model output'!P54))),"negative","positive")</f>
        <v>negative</v>
      </c>
      <c r="T55">
        <f>IF('Model output'!O54="","",'Model output'!O54)</f>
        <v>1</v>
      </c>
      <c r="U55" t="str">
        <f>IF('Model output'!Q54&lt;&gt;"",'Model output'!Q54,IF('Classification result'!S55="positive",IF(ISNUMBER(SEARCH("single",'Model output'!P54)),1,IF(OR(ISNUMBER(SEARCH("&lt;4",'Model output'!P54)),ISNUMBER(SEARCH("&lt; 4",'Model output'!P54)),ISNUMBER(SEARCH("less than 4",'Model output'!P54))),"&lt;4",IF(OR(ISNUMBER(SEARCH("&gt;4",'Model output'!P54)),ISNUMBER(SEARCH("&gt; 4",'Model output'!P54)),ISNUMBER(SEARCH("4 or more",'Model output'!P54))),"&gt;4",""))),""))</f>
        <v/>
      </c>
      <c r="V55" t="str">
        <f>IF(S55="negative","",IF(OR(ISNUMBER(SEARCH("Focal",'Model output'!P54)),'Classification result'!U55&lt;4,ISNUMBER(SEARCH("Focal",'Classification result'!U55)),ISNUMBER(SEARCH("&lt;4",'Classification result'!U55)),ISNUMBER(SEARCH("&lt; 4",'Classification result'!U55))),"minimal", IF(OR(ISNUMBER(SEARCH("Extensive",'Model output'!P54)),ISNUMBER(SEARCH("Extensive",'Classification result'!U55)),ISNUMBER(SEARCH("&gt;4",'Classification result'!U55)),ISNUMBER(SEARCH("&gt; 4",'Classification result'!U55)),ISNUMBER(SEARCH("4 or more",'Classification result'!U55))),"extensive","")))</f>
        <v/>
      </c>
      <c r="W55" t="str">
        <f>IF(OR('Model output'!R54="",ISNUMBER(SEARCH("Not identified", 'Model output'!R54)),ISNUMBER(SEARCH("Absent",'Model output'!R54)),ISNUMBER(SEARCH("No",'Model output'!R54)),ISNUMBER(SEARCH("Negative",'Model output'!R54)),ISNUMBER(SEARCH("None seen",'Model output'!R54)),ISNUMBER(SEARCH("Free",'Model output'!R54)),ISNUMBER(SEARCH("Cannot be assessed",'Model output'!R54))),"negative","positive")</f>
        <v>positive</v>
      </c>
      <c r="X55" s="19" t="str">
        <f>IF('Model output'!S54="","",'Model output'!S54)</f>
        <v>invades: extrathyroidal fibroadipose tissue</v>
      </c>
      <c r="Y55" t="str">
        <f>IF(OR('Model output'!S54="",ISNUMBER(SEARCH("Absent",'Model output'!S54)),ISNUMBER(SEARCH("Not identified",'Model output'!S54)),AND(ISNUMBER(SEARCH("No",'Model output'!S54)),NOT(ISNUMBER(SEARCH("carcinoma",'Model output'!S54)))),ISNUMBER(SEARCH("no extension",'Model output'!S54)),ISNUMBER(SEARCH("negative",'Model output'!S54))),"negative",IF(Z55="positive","gETE", "positive"))</f>
        <v>positive</v>
      </c>
      <c r="Z55" t="str">
        <f>IF(OR('Model output'!S54="",ISNUMBER(SEARCH("Absent",'Model output'!S54)),ISNUMBER(SEARCH("Not identified",'Model output'!S54)),ISNUMBER(SEARCH("No",'Model output'!S54)),ISNUMBER(SEARCH("Minimal",'Model output'!S54)),ISNUMBER(SEARCH("negative",'Model output'!S54))),"negative",IF(OR(ISNUMBER(SEARCH("extensive",X55)),ISNUMBER(SEARCH("skeletal muscle",X55)),ISNUMBER(SEARCH("larynx",X55)),ISNUMBER(SEARCH("trachea",X55)),ISNUMBER(SEARCH("esophagus",X55)),ISNUMBER(SEARCH("recurrent laryngeal nerve",X55))),"positive","negative"))</f>
        <v>negative</v>
      </c>
      <c r="AA55" t="str">
        <f>IF('Model output'!T54="","",IF('Model output'!T54="Not mentioned", "No", "Yes"))</f>
        <v/>
      </c>
      <c r="AB55" t="str">
        <f>IF(AA55&lt;&gt;"Yes","",IF(OR('Model output'!U54="",ISNUMBER(SEARCH("Not identified",'Model output'!U54))),"",'Model output'!U54))</f>
        <v/>
      </c>
      <c r="AC55" s="9" t="str">
        <f>IF(OR('Model output'!V54="", AND(ISERROR(SEARCH("Positive",'Model output'!V54)), ISNUMBER(SEARCH("Negative",'Model output'!V54))), ISNUMBER(SEARCH("Uninvolved",'Model output'!V54)), ISNUMBER(SEARCH("Free",'Model output'!V54)), ISNUMBER(SEARCH("1 mm",'Model output'!V54)), ISNUMBER(SEARCH("1.0 mm",'Model output'!V54)), ISNUMBER(SEARCH("0.01 cm",'Model output'!V54)), ISNUMBER(SEARCH("0.1 CM",'Model output'!V54)), ISNUMBER(SEARCH("less than 0.2 mm",'Model output'!V54)), ISNUMBER(SEARCH("less than 0.5 mm",'Model output'!V54)), ISNUMBER(SEARCH("very close",'Model output'!V54)), ISNUMBER(SEARCH("not involved",'Model output'!V54)), ISNUMBER(SEARCH("no involvement",'Model output'!V54)), ISNUMBER(SEARCH("abut",'Model output'!V54)), AND(ISNUMBER(SEARCH("No",'Model output'!V54)),NOT(ISNUMBER(SEARCH("noted",'Model output'!V54))),NOT(ISNUMBER(SEARCH("carcinoma",'Model output'!V54))))), "negative", "positive")</f>
        <v>negative</v>
      </c>
      <c r="AE55" s="39" t="str" cm="1">
        <f t="array" aca="1" ref="AE55" ca="1">IF(OR(AC55="positive",Z55="positive",AND(OR(ISNUMBER(SEARCH("Follicular carcinoma",N55)),ISNUMBER(SEARCH("Follicular thyroid carcinoma",N55))),V55="extensive"),AND(AND(ISNUMBER(J55),J55&gt;0),AND(ISNUMBER(M55),M55&gt;3)),OR(H55="positive",AH55=1)),"high",IF(OR(ISNUMBER(SEARCH("lateral",G55,1)),ISNUMBER(SEARCH("positive",Y55,1)),ISNUMBER(SEARCH("tall",O55,1)),ISNUMBER(SEARCH("hobnail",O55,1)),ISNUMBER(SEARCH("cribriform",O55,1)),ISNUMBER(SEARCH("diffuse",O55,1)),ISNUMBER(SEARCH("columnar",O55,1)),ISNUMBER(SEARCH("solid",O55,1)),ISNUMBER(SEARCH("tall",N55,1)),ISNUMBER(SEARCH("hobnail",N55,1)),ISNUMBER(SEARCH("cribriform",N55,1)),ISNUMBER(SEARCH("diffuse",N55,1)),ISNUMBER(SEARCH("columnar",N55,1)),ISNUMBER(SEARCH("solid",N55,1)),AND(ISNUMBER(SEARCH("papillary",N55,1)),S55="positive"),AND(ISNUMBER(J55),J55&gt;=5,M55=""),AND(AND(ISNUMBER(J55),J55&gt;=5),AND(ISNUMBER(M55),M55&gt;=1)),AND(ISNUMBER(SERACH("papillary",N55)),OR(Y55="positive",Z55="positive"), ISNUMBER(SEARCH("BRAF",AB55)))),"intermediate","low"))</f>
        <v>intermediate</v>
      </c>
      <c r="AF55" s="40" t="str">
        <f t="shared" si="1"/>
        <v>2</v>
      </c>
      <c r="AG55" s="40" t="str">
        <f t="shared" si="2"/>
        <v>1a</v>
      </c>
      <c r="AH55" s="40" t="str">
        <f t="shared" si="5"/>
        <v>0</v>
      </c>
      <c r="AI55" s="45" t="str">
        <f t="shared" si="6"/>
        <v>I</v>
      </c>
      <c r="AJ55" s="39" t="s">
        <v>699</v>
      </c>
      <c r="AK55" s="46" t="s">
        <v>891</v>
      </c>
      <c r="AL55" s="46" t="s">
        <v>893</v>
      </c>
      <c r="AM55" s="46" t="s">
        <v>892</v>
      </c>
      <c r="AN55" s="40" t="s">
        <v>73</v>
      </c>
      <c r="AO55" s="30">
        <f t="shared" ca="1" si="7"/>
        <v>1</v>
      </c>
      <c r="AP55" s="14">
        <f t="shared" si="8"/>
        <v>1</v>
      </c>
      <c r="AQ55" s="14">
        <f t="shared" si="9"/>
        <v>1</v>
      </c>
      <c r="AR55" s="14">
        <f t="shared" si="10"/>
        <v>1</v>
      </c>
      <c r="AS55" s="15">
        <f t="shared" si="3"/>
        <v>1</v>
      </c>
      <c r="AT55" s="10"/>
    </row>
    <row r="56" spans="1:46">
      <c r="A56" t="str">
        <f>'Model output'!A55</f>
        <v>TCGA-DJ-A13W</v>
      </c>
      <c r="B56" s="52">
        <v>45</v>
      </c>
      <c r="C56" s="1" t="str">
        <f>IF(OR(ISNUMBER(SEARCH("0",'Model output'!D55)), ISNUMBER(SEARCH("1",'Model output'!D55)), ISNUMBER(SEARCH("1a",'Model output'!D55)), ISNUMBER(SEARCH("1b",'Model output'!D55)), ISNUMBER(SEARCH("2",'Model output'!D55)), ISNUMBER(SEARCH("3",'Model output'!D55)), ISNUMBER(SEARCH("4a",'Model output'!D55)), ISNUMBER(SEARCH("4b",'Model output'!D55))), IF(ISNUMBER(SEARCH("pT",'Model output'!D55)),IF(OR(ISNUMBER(SEARCH("a",'Model output'!D55)),ISNUMBER(SEARCH("b",'Model output'!D55))),MID(SUBSTITUTE('Model output'!D55," ",""),SEARCH("pT",'Model output'!D55)+2,2),MID(SUBSTITUTE('Model output'!D55," ",""),SEARCH("pT",'Model output'!D55)+2,1)),IF(ISNUMBER(SEARCH("T",'Model output'!D55)),IF(OR(ISNUMBER(SEARCH("a",'Model output'!D55)),ISNUMBER(SEARCH("b",'Model output'!D55))),MID(SUBSTITUTE('Model output'!D55," ",""),SEARCH("T",'Model output'!D55)+1,2),MID(SUBSTITUTE('Model output'!D55," ",""),SEARCH("T",'Model output'!D55)+1,1)),SUBSTITUTE('Model output'!D55," ",""))),"")</f>
        <v>2</v>
      </c>
      <c r="D56" s="1" t="str">
        <f>IF(ISNUMBER(SEARCH("lymph node",'Model output'!E55)),"1", IF(AND('Model output'!E55&lt;&gt;"",ISNUMBER('Model output'!E55),'Model output'!E55&gt;0),"1",IF(OR(ISNUMBER(SEARCH("0",'Model output'!E55)), ISNUMBER(SEARCH("1",'Model output'!E55)), ISNUMBER(SEARCH("1a",'Model output'!E55)), ISNUMBER(SEARCH("1b",'Model output'!E55)), ISNUMBER(SEARCH("X",'Model output'!E55))), IF(ISNUMBER(SEARCH("pN",'Model output'!E55)),IF(OR(ISNUMBER(SEARCH("a",'Model output'!E55)),ISNUMBER(SEARCH("b",'Model output'!E55))),MID(SUBSTITUTE('Model output'!E55," ",""),SEARCH("pN",'Model output'!E55)+2,2),MID(SUBSTITUTE('Model output'!E55," ",""),SEARCH("pN",'Model output'!E55)+2,1)),IF(ISNUMBER(SEARCH("N",'Model output'!E55)),IF(OR(ISNUMBER(SEARCH("a",'Model output'!E55)),ISNUMBER(SEARCH("b",'Model output'!E55))),MID(SUBSTITUTE('Model output'!E55," ",""),SEARCH("N",'Model output'!E55)+1,2),MID(SUBSTITUTE('Model output'!E55," ",""),SEARCH("N",'Model output'!E55)+1,1)),SUBSTITUTE('Model output'!E55," ",""))),"")))</f>
        <v>X</v>
      </c>
      <c r="E56" s="1" t="str">
        <f>IF(OR(ISNUMBER(SEARCH("Not applicable",'Model output'!F55)), ISNUMBER(SEARCH("N/A",'Model output'!F55))),"0",IF(OR(ISNUMBER(SEARCH("0",'Model output'!F55)), ISNUMBER(SEARCH("1",'Model output'!F55)), ISNUMBER(SEARCH("X",'Model output'!F55))), IF(ISNUMBER(SEARCH("pM",'Model output'!F55)),MID(SUBSTITUTE('Model output'!F55," ",""),SEARCH("pM",'Model output'!F55)+2,1),IF(ISNUMBER(SEARCH("M",'Model output'!F55)),MID(SUBSTITUTE('Model output'!F55," ",""),SEARCH("M",'Model output'!F55)+1,1),SUBSTITUTE('Model output'!F55," ",""))),""))</f>
        <v>X</v>
      </c>
      <c r="F56" t="str">
        <f t="shared" si="14"/>
        <v>negative</v>
      </c>
      <c r="G56" t="str">
        <f>IF(OR('Model output'!G55="",AND(ISNUMBER('Model output'!J55),'Model output'!J55&lt;1)),"",IF(OR(ISNUMBER(SEARCH("lateral",'Model output'!G55)),ISNUMBER(SEARCH("cervical",'Model output'!G55)),ISNUMBER(SEARCH("jugular",'Model output'!G55)),ISNUMBER(SEARCH("left neck",'Model output'!G55)),ISNUMBER(SEARCH("left anterior neck",'Model output'!G55)),ISNUMBER(SEARCH("left posterior neck",'Model output'!G55)),ISNUMBER(SEARCH("right neck",'Model output'!G55)),ISNUMBER(SEARCH("right anterior neck",'Model output'!G55)),ISNUMBER(SEARCH("right posterior neck",'Model output'!G55)),AND(ISNUMBER(SEARCH("level",'Model output'!G55)),OR(,ISNUMBER(SEARCH("II",'Model output'!G55)),ISNUMBER(SEARCH("two",'Model output'!G55)),ISNUMBER(SEARCH("2",'Model output'!G55)),ISNUMBER(SEARCH("III",'Model output'!G55)),ISNUMBER(SEARCH("three",'Model output'!G55)),ISNUMBER(SEARCH("3",'Model output'!G55)),ISNUMBER(SEARCH("IV",'Model output'!G55)),ISNUMBER(SEARCH("four",'Model output'!G55)),ISNUMBER(SEARCH("4",'Model output'!G55)),AND(ISNUMBER(SEARCH("V ",'Model output'!G55)),NOT(ISNUMBER(SEARCH("VI",'Model output'!G55)))),ISNUMBER(SEARCH("five",'Model output'!G55)),ISNUMBER(SEARCH("5",'Model output'!G55))))), "lateral", "central"))</f>
        <v/>
      </c>
      <c r="H56" t="str">
        <f>IF('Model output'!H55="","negative", IF('Model output'!H55=" ", "negative", IF(ISNUMBER(SEARCH("lymph node",'Model output'!H55)),"negative","positive")))</f>
        <v>negative</v>
      </c>
      <c r="I56">
        <f>IF('Model output'!I55="","",IF(ISNUMBER('Model output'!I55),'Model output'!I55,1))</f>
        <v>3</v>
      </c>
      <c r="J56">
        <f>IF('Model output'!J55="","",IF(AND(ISNUMBER('Model output'!J55),'Model output'!J55&lt;=I56),'Model output'!J55,IF(ISNUMBER(SEARCH("0/",'Model output'!J55)),0,1)))</f>
        <v>0</v>
      </c>
      <c r="K56" t="str" cm="1">
        <f t="array" ref="K56">IF(COUNT(FIND({0,1,2,3,4,5,6,7,8,9},'Model output'!K55))&gt;0,'Model output'!K55,"")</f>
        <v/>
      </c>
      <c r="L56" s="8" t="str">
        <f t="shared" si="4"/>
        <v/>
      </c>
      <c r="M56" t="str" cm="1">
        <f t="array" ref="M56">IF(L56="","",IF(ISNUMBER(SEARCH("cm",L56)),MAX(VALUE(SUBSTITUTE(_xlfn.FILTERXML("&lt;t&gt;&lt;s&gt;"&amp;SUBSTITUTE(L56,",","&lt;/s&gt;&lt;s&gt;")&amp;"&lt;/s&gt;&lt;/t&gt;","//s"),"cm",""))),MAX(VALUE(SUBSTITUTE(_xlfn.FILTERXML("&lt;t&gt;&lt;s&gt;"&amp;SUBSTITUTE(L56,",","&lt;/s&gt;&lt;s&gt;")&amp;"&lt;/s&gt;&lt;/t&gt;","//s"),"mm","")))/10))</f>
        <v/>
      </c>
      <c r="N56" t="str">
        <f>IF('Model output'!L55="","",'Model output'!L55)</f>
        <v>papillary</v>
      </c>
      <c r="O56" t="str">
        <f>IF('Model output'!M55="","",'Model output'!M55)</f>
        <v>follicular</v>
      </c>
      <c r="P56" t="str">
        <f>IF('Model output'!N55="","",'Model output'!N55)</f>
        <v>2.0 cm</v>
      </c>
      <c r="Q56" t="str">
        <f t="shared" si="15"/>
        <v>2.0cm</v>
      </c>
      <c r="R56" cm="1">
        <f t="array" ref="R56">IF(Q56="","",IF(ISNUMBER(SEARCH("cm",Q56)),MAX(VALUE(SUBSTITUTE(_xlfn.FILTERXML("&lt;t&gt;&lt;s&gt;"&amp;SUBSTITUTE(Q56,",","&lt;/s&gt;&lt;s&gt;")&amp;"&lt;/s&gt;&lt;/t&gt;","//s"),"cm",""))),IF(ISNUMBER(SEARCH("mm",Q56)), MAX(VALUE(SUBSTITUTE(_xlfn.FILTERXML("&lt;t&gt;&lt;s&gt;"&amp;SUBSTITUTE(Q56,",","&lt;/s&gt;&lt;s&gt;")&amp;"&lt;/s&gt;&lt;/t&gt;","//s"),"mm","")))/10, MAX(VALUE(_xlfn.FILTERXML("&lt;t&gt;&lt;s&gt;"&amp;SUBSTITUTE(Q56,",","&lt;/s&gt;&lt;s&gt;")&amp;"&lt;/s&gt;&lt;/t&gt;","//s"))))))</f>
        <v>2</v>
      </c>
      <c r="S56" t="str">
        <f>IF(OR('Model output'!P55="",ISNUMBER(SEARCH("Not identified", 'Model output'!P55)),ISNUMBER(SEARCH("Absent",'Model output'!P55)),AND(ISNUMBER(SEARCH("No",'Model output'!P55)),NOT(ISNUMBER(SEARCH("diagnostic",'Model output'!P55)))),ISNUMBER(SEARCH("Negative",'Model output'!P55))),"negative","positive")</f>
        <v>negative</v>
      </c>
      <c r="T56">
        <f>IF('Model output'!O55="","",'Model output'!O55)</f>
        <v>1</v>
      </c>
      <c r="U56" t="str">
        <f>IF('Model output'!Q55&lt;&gt;"",'Model output'!Q55,IF('Classification result'!S56="positive",IF(ISNUMBER(SEARCH("single",'Model output'!P55)),1,IF(OR(ISNUMBER(SEARCH("&lt;4",'Model output'!P55)),ISNUMBER(SEARCH("&lt; 4",'Model output'!P55)),ISNUMBER(SEARCH("less than 4",'Model output'!P55))),"&lt;4",IF(OR(ISNUMBER(SEARCH("&gt;4",'Model output'!P55)),ISNUMBER(SEARCH("&gt; 4",'Model output'!P55)),ISNUMBER(SEARCH("4 or more",'Model output'!P55))),"&gt;4",""))),""))</f>
        <v/>
      </c>
      <c r="V56" t="str">
        <f>IF(S56="negative","",IF(OR(ISNUMBER(SEARCH("Focal",'Model output'!P55)),'Classification result'!U56&lt;4,ISNUMBER(SEARCH("Focal",'Classification result'!U56)),ISNUMBER(SEARCH("&lt;4",'Classification result'!U56)),ISNUMBER(SEARCH("&lt; 4",'Classification result'!U56))),"minimal", IF(OR(ISNUMBER(SEARCH("Extensive",'Model output'!P55)),ISNUMBER(SEARCH("Extensive",'Classification result'!U56)),ISNUMBER(SEARCH("&gt;4",'Classification result'!U56)),ISNUMBER(SEARCH("&gt; 4",'Classification result'!U56)),ISNUMBER(SEARCH("4 or more",'Classification result'!U56))),"extensive","")))</f>
        <v/>
      </c>
      <c r="W56" t="str">
        <f>IF(OR('Model output'!R55="",ISNUMBER(SEARCH("Not identified", 'Model output'!R55)),ISNUMBER(SEARCH("Absent",'Model output'!R55)),ISNUMBER(SEARCH("No",'Model output'!R55)),ISNUMBER(SEARCH("Negative",'Model output'!R55)),ISNUMBER(SEARCH("None seen",'Model output'!R55)),ISNUMBER(SEARCH("Free",'Model output'!R55)),ISNUMBER(SEARCH("Cannot be assessed",'Model output'!R55))),"negative","positive")</f>
        <v>negative</v>
      </c>
      <c r="X56" s="19" t="str">
        <f>IF('Model output'!S55="","",'Model output'!S55)</f>
        <v>Not Identified</v>
      </c>
      <c r="Y56" t="str">
        <f>IF(OR('Model output'!S55="",ISNUMBER(SEARCH("Absent",'Model output'!S55)),ISNUMBER(SEARCH("Not identified",'Model output'!S55)),AND(ISNUMBER(SEARCH("No",'Model output'!S55)),NOT(ISNUMBER(SEARCH("carcinoma",'Model output'!S55)))),ISNUMBER(SEARCH("no extension",'Model output'!S55)),ISNUMBER(SEARCH("negative",'Model output'!S55))),"negative",IF(Z56="positive","gETE", "positive"))</f>
        <v>negative</v>
      </c>
      <c r="Z56" t="str">
        <f>IF(OR('Model output'!S55="",ISNUMBER(SEARCH("Absent",'Model output'!S55)),ISNUMBER(SEARCH("Not identified",'Model output'!S55)),ISNUMBER(SEARCH("No",'Model output'!S55)),ISNUMBER(SEARCH("Minimal",'Model output'!S55)),ISNUMBER(SEARCH("negative",'Model output'!S55))),"negative",IF(OR(ISNUMBER(SEARCH("extensive",X56)),ISNUMBER(SEARCH("skeletal muscle",X56)),ISNUMBER(SEARCH("larynx",X56)),ISNUMBER(SEARCH("trachea",X56)),ISNUMBER(SEARCH("esophagus",X56)),ISNUMBER(SEARCH("recurrent laryngeal nerve",X56))),"positive","negative"))</f>
        <v>negative</v>
      </c>
      <c r="AA56" t="str">
        <f>IF('Model output'!T55="","",IF('Model output'!T55="Not mentioned", "No", "Yes"))</f>
        <v/>
      </c>
      <c r="AB56" t="str">
        <f>IF(AA56&lt;&gt;"Yes","",IF(OR('Model output'!U55="",ISNUMBER(SEARCH("Not identified",'Model output'!U55))),"",'Model output'!U55))</f>
        <v/>
      </c>
      <c r="AC56" s="9" t="str">
        <f>IF(OR('Model output'!V55="", AND(ISERROR(SEARCH("Positive",'Model output'!V55)), ISNUMBER(SEARCH("Negative",'Model output'!V55))), ISNUMBER(SEARCH("Uninvolved",'Model output'!V55)), ISNUMBER(SEARCH("Free",'Model output'!V55)), ISNUMBER(SEARCH("1 mm",'Model output'!V55)), ISNUMBER(SEARCH("1.0 mm",'Model output'!V55)), ISNUMBER(SEARCH("0.01 cm",'Model output'!V55)), ISNUMBER(SEARCH("0.1 CM",'Model output'!V55)), ISNUMBER(SEARCH("less than 0.2 mm",'Model output'!V55)), ISNUMBER(SEARCH("less than 0.5 mm",'Model output'!V55)), ISNUMBER(SEARCH("very close",'Model output'!V55)), ISNUMBER(SEARCH("not involved",'Model output'!V55)), ISNUMBER(SEARCH("no involvement",'Model output'!V55)), ISNUMBER(SEARCH("abut",'Model output'!V55)), AND(ISNUMBER(SEARCH("No",'Model output'!V55)),NOT(ISNUMBER(SEARCH("noted",'Model output'!V55))),NOT(ISNUMBER(SEARCH("carcinoma",'Model output'!V55))))), "negative", "positive")</f>
        <v>negative</v>
      </c>
      <c r="AE56" s="39" t="str" cm="1">
        <f t="array" aca="1" ref="AE56" ca="1">IF(OR(AC56="positive",Z56="positive",AND(OR(ISNUMBER(SEARCH("Follicular carcinoma",N56)),ISNUMBER(SEARCH("Follicular thyroid carcinoma",N56))),V56="extensive"),AND(AND(ISNUMBER(J56),J56&gt;0),AND(ISNUMBER(M56),M56&gt;3)),OR(H56="positive",AH56=1)),"high",IF(OR(ISNUMBER(SEARCH("lateral",G56,1)),ISNUMBER(SEARCH("positive",Y56,1)),ISNUMBER(SEARCH("tall",O56,1)),ISNUMBER(SEARCH("hobnail",O56,1)),ISNUMBER(SEARCH("cribriform",O56,1)),ISNUMBER(SEARCH("diffuse",O56,1)),ISNUMBER(SEARCH("columnar",O56,1)),ISNUMBER(SEARCH("solid",O56,1)),ISNUMBER(SEARCH("tall",N56,1)),ISNUMBER(SEARCH("hobnail",N56,1)),ISNUMBER(SEARCH("cribriform",N56,1)),ISNUMBER(SEARCH("diffuse",N56,1)),ISNUMBER(SEARCH("columnar",N56,1)),ISNUMBER(SEARCH("solid",N56,1)),AND(ISNUMBER(SEARCH("papillary",N56,1)),S56="positive"),AND(ISNUMBER(J56),J56&gt;=5,M56=""),AND(AND(ISNUMBER(J56),J56&gt;=5),AND(ISNUMBER(M56),M56&gt;=1)),AND(ISNUMBER(SERACH("papillary",N56)),OR(Y56="positive",Z56="positive"), ISNUMBER(SEARCH("BRAF",AB56)))),"intermediate","low"))</f>
        <v>low</v>
      </c>
      <c r="AF56" s="40" t="str">
        <f t="shared" si="1"/>
        <v>1b</v>
      </c>
      <c r="AG56" s="40" t="str">
        <f t="shared" si="2"/>
        <v>0</v>
      </c>
      <c r="AH56" s="40" t="str">
        <f t="shared" si="5"/>
        <v>0</v>
      </c>
      <c r="AI56" s="45" t="str">
        <f t="shared" si="6"/>
        <v>I</v>
      </c>
      <c r="AJ56" s="39" t="s">
        <v>698</v>
      </c>
      <c r="AK56" s="46" t="s">
        <v>888</v>
      </c>
      <c r="AL56" s="46" t="s">
        <v>889</v>
      </c>
      <c r="AM56" s="46" t="s">
        <v>892</v>
      </c>
      <c r="AN56" s="40" t="s">
        <v>73</v>
      </c>
      <c r="AO56" s="30">
        <f t="shared" ca="1" si="7"/>
        <v>1</v>
      </c>
      <c r="AP56" s="14">
        <f t="shared" si="8"/>
        <v>1</v>
      </c>
      <c r="AQ56" s="14">
        <f t="shared" si="9"/>
        <v>1</v>
      </c>
      <c r="AR56" s="14">
        <f t="shared" si="10"/>
        <v>1</v>
      </c>
      <c r="AS56" s="15">
        <f t="shared" si="3"/>
        <v>1</v>
      </c>
    </row>
    <row r="57" spans="1:46">
      <c r="A57" t="str">
        <f>'Model output'!A56</f>
        <v>TCGA-DJ-A13X</v>
      </c>
      <c r="B57" s="52">
        <v>51</v>
      </c>
      <c r="C57" s="1" t="str">
        <f>IF(OR(ISNUMBER(SEARCH("0",'Model output'!D56)), ISNUMBER(SEARCH("1",'Model output'!D56)), ISNUMBER(SEARCH("1a",'Model output'!D56)), ISNUMBER(SEARCH("1b",'Model output'!D56)), ISNUMBER(SEARCH("2",'Model output'!D56)), ISNUMBER(SEARCH("3",'Model output'!D56)), ISNUMBER(SEARCH("4a",'Model output'!D56)), ISNUMBER(SEARCH("4b",'Model output'!D56))), IF(ISNUMBER(SEARCH("pT",'Model output'!D56)),IF(OR(ISNUMBER(SEARCH("a",'Model output'!D56)),ISNUMBER(SEARCH("b",'Model output'!D56))),MID(SUBSTITUTE('Model output'!D56," ",""),SEARCH("pT",'Model output'!D56)+2,2),MID(SUBSTITUTE('Model output'!D56," ",""),SEARCH("pT",'Model output'!D56)+2,1)),IF(ISNUMBER(SEARCH("T",'Model output'!D56)),IF(OR(ISNUMBER(SEARCH("a",'Model output'!D56)),ISNUMBER(SEARCH("b",'Model output'!D56))),MID(SUBSTITUTE('Model output'!D56," ",""),SEARCH("T",'Model output'!D56)+1,2),MID(SUBSTITUTE('Model output'!D56," ",""),SEARCH("T",'Model output'!D56)+1,1)),SUBSTITUTE('Model output'!D56," ",""))),"")</f>
        <v>3</v>
      </c>
      <c r="D57" s="1" t="str">
        <f>IF(ISNUMBER(SEARCH("lymph node",'Model output'!E56)),"1", IF(AND('Model output'!E56&lt;&gt;"",ISNUMBER('Model output'!E56),'Model output'!E56&gt;0),"1",IF(OR(ISNUMBER(SEARCH("0",'Model output'!E56)), ISNUMBER(SEARCH("1",'Model output'!E56)), ISNUMBER(SEARCH("1a",'Model output'!E56)), ISNUMBER(SEARCH("1b",'Model output'!E56)), ISNUMBER(SEARCH("X",'Model output'!E56))), IF(ISNUMBER(SEARCH("pN",'Model output'!E56)),IF(OR(ISNUMBER(SEARCH("a",'Model output'!E56)),ISNUMBER(SEARCH("b",'Model output'!E56))),MID(SUBSTITUTE('Model output'!E56," ",""),SEARCH("pN",'Model output'!E56)+2,2),MID(SUBSTITUTE('Model output'!E56," ",""),SEARCH("pN",'Model output'!E56)+2,1)),IF(ISNUMBER(SEARCH("N",'Model output'!E56)),IF(OR(ISNUMBER(SEARCH("a",'Model output'!E56)),ISNUMBER(SEARCH("b",'Model output'!E56))),MID(SUBSTITUTE('Model output'!E56," ",""),SEARCH("N",'Model output'!E56)+1,2),MID(SUBSTITUTE('Model output'!E56," ",""),SEARCH("N",'Model output'!E56)+1,1)),SUBSTITUTE('Model output'!E56," ",""))),"")))</f>
        <v>0</v>
      </c>
      <c r="E57" s="1" t="str">
        <f>IF(OR(ISNUMBER(SEARCH("Not applicable",'Model output'!F56)), ISNUMBER(SEARCH("N/A",'Model output'!F56))),"0",IF(OR(ISNUMBER(SEARCH("0",'Model output'!F56)), ISNUMBER(SEARCH("1",'Model output'!F56)), ISNUMBER(SEARCH("X",'Model output'!F56))), IF(ISNUMBER(SEARCH("pM",'Model output'!F56)),MID(SUBSTITUTE('Model output'!F56," ",""),SEARCH("pM",'Model output'!F56)+2,1),IF(ISNUMBER(SEARCH("M",'Model output'!F56)),MID(SUBSTITUTE('Model output'!F56," ",""),SEARCH("M",'Model output'!F56)+1,1),SUBSTITUTE('Model output'!F56," ",""))),""))</f>
        <v>0</v>
      </c>
      <c r="F57" t="str">
        <f t="shared" si="14"/>
        <v>negative</v>
      </c>
      <c r="G57" t="str">
        <f>IF(OR('Model output'!G56="",AND(ISNUMBER('Model output'!J56),'Model output'!J56&lt;1)),"",IF(OR(ISNUMBER(SEARCH("lateral",'Model output'!G56)),ISNUMBER(SEARCH("cervical",'Model output'!G56)),ISNUMBER(SEARCH("jugular",'Model output'!G56)),ISNUMBER(SEARCH("left neck",'Model output'!G56)),ISNUMBER(SEARCH("left anterior neck",'Model output'!G56)),ISNUMBER(SEARCH("left posterior neck",'Model output'!G56)),ISNUMBER(SEARCH("right neck",'Model output'!G56)),ISNUMBER(SEARCH("right anterior neck",'Model output'!G56)),ISNUMBER(SEARCH("right posterior neck",'Model output'!G56)),AND(ISNUMBER(SEARCH("level",'Model output'!G56)),OR(,ISNUMBER(SEARCH("II",'Model output'!G56)),ISNUMBER(SEARCH("two",'Model output'!G56)),ISNUMBER(SEARCH("2",'Model output'!G56)),ISNUMBER(SEARCH("III",'Model output'!G56)),ISNUMBER(SEARCH("three",'Model output'!G56)),ISNUMBER(SEARCH("3",'Model output'!G56)),ISNUMBER(SEARCH("IV",'Model output'!G56)),ISNUMBER(SEARCH("four",'Model output'!G56)),ISNUMBER(SEARCH("4",'Model output'!G56)),AND(ISNUMBER(SEARCH("V ",'Model output'!G56)),NOT(ISNUMBER(SEARCH("VI",'Model output'!G56)))),ISNUMBER(SEARCH("five",'Model output'!G56)),ISNUMBER(SEARCH("5",'Model output'!G56))))), "lateral", "central"))</f>
        <v/>
      </c>
      <c r="H57" t="str">
        <f>IF('Model output'!H56="","negative", IF('Model output'!H56=" ", "negative", IF(ISNUMBER(SEARCH("lymph node",'Model output'!H56)),"negative","positive")))</f>
        <v>negative</v>
      </c>
      <c r="I57">
        <f>IF('Model output'!I56="","",IF(ISNUMBER('Model output'!I56),'Model output'!I56,1))</f>
        <v>1</v>
      </c>
      <c r="J57">
        <f>IF('Model output'!J56="","",IF(AND(ISNUMBER('Model output'!J56),'Model output'!J56&lt;=I57),'Model output'!J56,IF(ISNUMBER(SEARCH("0/",'Model output'!J56)),0,1)))</f>
        <v>0</v>
      </c>
      <c r="K57" t="str" cm="1">
        <f t="array" ref="K57">IF(COUNT(FIND({0,1,2,3,4,5,6,7,8,9},'Model output'!K56))&gt;0,'Model output'!K56,"")</f>
        <v/>
      </c>
      <c r="L57" s="8" t="str">
        <f t="shared" si="4"/>
        <v/>
      </c>
      <c r="M57" t="str" cm="1">
        <f t="array" ref="M57">IF(L57="","",IF(ISNUMBER(SEARCH("cm",L57)),MAX(VALUE(SUBSTITUTE(_xlfn.FILTERXML("&lt;t&gt;&lt;s&gt;"&amp;SUBSTITUTE(L57,",","&lt;/s&gt;&lt;s&gt;")&amp;"&lt;/s&gt;&lt;/t&gt;","//s"),"cm",""))),MAX(VALUE(SUBSTITUTE(_xlfn.FILTERXML("&lt;t&gt;&lt;s&gt;"&amp;SUBSTITUTE(L57,",","&lt;/s&gt;&lt;s&gt;")&amp;"&lt;/s&gt;&lt;/t&gt;","//s"),"mm","")))/10))</f>
        <v/>
      </c>
      <c r="N57" t="str">
        <f>IF('Model output'!L56="","",'Model output'!L56)</f>
        <v>papillary</v>
      </c>
      <c r="O57" t="str">
        <f>IF('Model output'!M56="","",'Model output'!M56)</f>
        <v>follicular</v>
      </c>
      <c r="P57" t="str">
        <f>IF('Model output'!N56="","",'Model output'!N56)</f>
        <v>6.5 cm</v>
      </c>
      <c r="Q57" t="str">
        <f t="shared" si="15"/>
        <v>6.5cm</v>
      </c>
      <c r="R57" cm="1">
        <f t="array" ref="R57">IF(Q57="","",IF(ISNUMBER(SEARCH("cm",Q57)),MAX(VALUE(SUBSTITUTE(_xlfn.FILTERXML("&lt;t&gt;&lt;s&gt;"&amp;SUBSTITUTE(Q57,",","&lt;/s&gt;&lt;s&gt;")&amp;"&lt;/s&gt;&lt;/t&gt;","//s"),"cm",""))),IF(ISNUMBER(SEARCH("mm",Q57)), MAX(VALUE(SUBSTITUTE(_xlfn.FILTERXML("&lt;t&gt;&lt;s&gt;"&amp;SUBSTITUTE(Q57,",","&lt;/s&gt;&lt;s&gt;")&amp;"&lt;/s&gt;&lt;/t&gt;","//s"),"mm","")))/10, MAX(VALUE(_xlfn.FILTERXML("&lt;t&gt;&lt;s&gt;"&amp;SUBSTITUTE(Q57,",","&lt;/s&gt;&lt;s&gt;")&amp;"&lt;/s&gt;&lt;/t&gt;","//s"))))))</f>
        <v>6.5</v>
      </c>
      <c r="S57" t="str">
        <f>IF(OR('Model output'!P56="",ISNUMBER(SEARCH("Not identified", 'Model output'!P56)),ISNUMBER(SEARCH("Absent",'Model output'!P56)),AND(ISNUMBER(SEARCH("No",'Model output'!P56)),NOT(ISNUMBER(SEARCH("diagnostic",'Model output'!P56)))),ISNUMBER(SEARCH("Negative",'Model output'!P56))),"negative","positive")</f>
        <v>negative</v>
      </c>
      <c r="T57">
        <f>IF('Model output'!O56="","",'Model output'!O56)</f>
        <v>1</v>
      </c>
      <c r="U57" t="str">
        <f>IF('Model output'!Q56&lt;&gt;"",'Model output'!Q56,IF('Classification result'!S57="positive",IF(ISNUMBER(SEARCH("single",'Model output'!P56)),1,IF(OR(ISNUMBER(SEARCH("&lt;4",'Model output'!P56)),ISNUMBER(SEARCH("&lt; 4",'Model output'!P56)),ISNUMBER(SEARCH("less than 4",'Model output'!P56))),"&lt;4",IF(OR(ISNUMBER(SEARCH("&gt;4",'Model output'!P56)),ISNUMBER(SEARCH("&gt; 4",'Model output'!P56)),ISNUMBER(SEARCH("4 or more",'Model output'!P56))),"&gt;4",""))),""))</f>
        <v/>
      </c>
      <c r="V57" t="str">
        <f>IF(S57="negative","",IF(OR(ISNUMBER(SEARCH("Focal",'Model output'!P56)),'Classification result'!U57&lt;4,ISNUMBER(SEARCH("Focal",'Classification result'!U57)),ISNUMBER(SEARCH("&lt;4",'Classification result'!U57)),ISNUMBER(SEARCH("&lt; 4",'Classification result'!U57))),"minimal", IF(OR(ISNUMBER(SEARCH("Extensive",'Model output'!P56)),ISNUMBER(SEARCH("Extensive",'Classification result'!U57)),ISNUMBER(SEARCH("&gt;4",'Classification result'!U57)),ISNUMBER(SEARCH("&gt; 4",'Classification result'!U57)),ISNUMBER(SEARCH("4 or more",'Classification result'!U57))),"extensive","")))</f>
        <v/>
      </c>
      <c r="W57" t="str">
        <f>IF(OR('Model output'!R56="",ISNUMBER(SEARCH("Not identified", 'Model output'!R56)),ISNUMBER(SEARCH("Absent",'Model output'!R56)),ISNUMBER(SEARCH("No",'Model output'!R56)),ISNUMBER(SEARCH("Negative",'Model output'!R56)),ISNUMBER(SEARCH("None seen",'Model output'!R56)),ISNUMBER(SEARCH("Free",'Model output'!R56)),ISNUMBER(SEARCH("Cannot be assessed",'Model output'!R56))),"negative","positive")</f>
        <v>positive</v>
      </c>
      <c r="X57" s="19" t="str">
        <f>IF('Model output'!S56="","",'Model output'!S56)</f>
        <v>Not identified</v>
      </c>
      <c r="Y57" t="str">
        <f>IF(OR('Model output'!S56="",ISNUMBER(SEARCH("Absent",'Model output'!S56)),ISNUMBER(SEARCH("Not identified",'Model output'!S56)),AND(ISNUMBER(SEARCH("No",'Model output'!S56)),NOT(ISNUMBER(SEARCH("carcinoma",'Model output'!S56)))),ISNUMBER(SEARCH("no extension",'Model output'!S56)),ISNUMBER(SEARCH("negative",'Model output'!S56))),"negative",IF(Z57="positive","gETE", "positive"))</f>
        <v>negative</v>
      </c>
      <c r="Z57" t="str">
        <f>IF(OR('Model output'!S56="",ISNUMBER(SEARCH("Absent",'Model output'!S56)),ISNUMBER(SEARCH("Not identified",'Model output'!S56)),ISNUMBER(SEARCH("No",'Model output'!S56)),ISNUMBER(SEARCH("Minimal",'Model output'!S56)),ISNUMBER(SEARCH("negative",'Model output'!S56))),"negative",IF(OR(ISNUMBER(SEARCH("extensive",X57)),ISNUMBER(SEARCH("skeletal muscle",X57)),ISNUMBER(SEARCH("larynx",X57)),ISNUMBER(SEARCH("trachea",X57)),ISNUMBER(SEARCH("esophagus",X57)),ISNUMBER(SEARCH("recurrent laryngeal nerve",X57))),"positive","negative"))</f>
        <v>negative</v>
      </c>
      <c r="AA57" t="str">
        <f>IF('Model output'!T56="","",IF('Model output'!T56="Not mentioned", "No", "Yes"))</f>
        <v/>
      </c>
      <c r="AB57" t="str">
        <f>IF(AA57&lt;&gt;"Yes","",IF(OR('Model output'!U56="",ISNUMBER(SEARCH("Not identified",'Model output'!U56))),"",'Model output'!U56))</f>
        <v/>
      </c>
      <c r="AC57" s="9" t="str">
        <f>IF(OR('Model output'!V56="", AND(ISERROR(SEARCH("Positive",'Model output'!V56)), ISNUMBER(SEARCH("Negative",'Model output'!V56))), ISNUMBER(SEARCH("Uninvolved",'Model output'!V56)), ISNUMBER(SEARCH("Free",'Model output'!V56)), ISNUMBER(SEARCH("1 mm",'Model output'!V56)), ISNUMBER(SEARCH("1.0 mm",'Model output'!V56)), ISNUMBER(SEARCH("0.01 cm",'Model output'!V56)), ISNUMBER(SEARCH("0.1 CM",'Model output'!V56)), ISNUMBER(SEARCH("less than 0.2 mm",'Model output'!V56)), ISNUMBER(SEARCH("less than 0.5 mm",'Model output'!V56)), ISNUMBER(SEARCH("very close",'Model output'!V56)), ISNUMBER(SEARCH("not involved",'Model output'!V56)), ISNUMBER(SEARCH("no involvement",'Model output'!V56)), ISNUMBER(SEARCH("abut",'Model output'!V56)), AND(ISNUMBER(SEARCH("No",'Model output'!V56)),NOT(ISNUMBER(SEARCH("noted",'Model output'!V56))),NOT(ISNUMBER(SEARCH("carcinoma",'Model output'!V56))))), "negative", "positive")</f>
        <v>negative</v>
      </c>
      <c r="AE57" s="39" t="str" cm="1">
        <f t="array" aca="1" ref="AE57" ca="1">IF(OR(AC57="positive",Z57="positive",AND(OR(ISNUMBER(SEARCH("Follicular carcinoma",N57)),ISNUMBER(SEARCH("Follicular thyroid carcinoma",N57))),V57="extensive"),AND(AND(ISNUMBER(J57),J57&gt;0),AND(ISNUMBER(M57),M57&gt;3)),OR(H57="positive",AH57=1)),"high",IF(OR(ISNUMBER(SEARCH("lateral",G57,1)),ISNUMBER(SEARCH("positive",Y57,1)),ISNUMBER(SEARCH("tall",O57,1)),ISNUMBER(SEARCH("hobnail",O57,1)),ISNUMBER(SEARCH("cribriform",O57,1)),ISNUMBER(SEARCH("diffuse",O57,1)),ISNUMBER(SEARCH("columnar",O57,1)),ISNUMBER(SEARCH("solid",O57,1)),ISNUMBER(SEARCH("tall",N57,1)),ISNUMBER(SEARCH("hobnail",N57,1)),ISNUMBER(SEARCH("cribriform",N57,1)),ISNUMBER(SEARCH("diffuse",N57,1)),ISNUMBER(SEARCH("columnar",N57,1)),ISNUMBER(SEARCH("solid",N57,1)),AND(ISNUMBER(SEARCH("papillary",N57,1)),S57="positive"),AND(ISNUMBER(J57),J57&gt;=5,M57=""),AND(AND(ISNUMBER(J57),J57&gt;=5),AND(ISNUMBER(M57),M57&gt;=1)),AND(ISNUMBER(SERACH("papillary",N57)),OR(Y57="positive",Z57="positive"), ISNUMBER(SEARCH("BRAF",AB57)))),"intermediate","low"))</f>
        <v>low</v>
      </c>
      <c r="AF57" s="40" t="str">
        <f t="shared" si="1"/>
        <v>3a</v>
      </c>
      <c r="AG57" s="40" t="str">
        <f t="shared" si="2"/>
        <v>0</v>
      </c>
      <c r="AH57" s="40" t="str">
        <f t="shared" si="5"/>
        <v>0</v>
      </c>
      <c r="AI57" s="45" t="str">
        <f t="shared" si="6"/>
        <v>I</v>
      </c>
      <c r="AJ57" s="39" t="s">
        <v>698</v>
      </c>
      <c r="AK57" s="46" t="s">
        <v>894</v>
      </c>
      <c r="AL57" s="46" t="s">
        <v>889</v>
      </c>
      <c r="AM57" s="46" t="s">
        <v>892</v>
      </c>
      <c r="AN57" s="40" t="s">
        <v>73</v>
      </c>
      <c r="AO57" s="30">
        <f t="shared" ca="1" si="7"/>
        <v>1</v>
      </c>
      <c r="AP57" s="14">
        <f t="shared" si="8"/>
        <v>1</v>
      </c>
      <c r="AQ57" s="14">
        <f t="shared" si="9"/>
        <v>1</v>
      </c>
      <c r="AR57" s="14">
        <f t="shared" si="10"/>
        <v>1</v>
      </c>
      <c r="AS57" s="15">
        <f t="shared" si="3"/>
        <v>1</v>
      </c>
    </row>
    <row r="58" spans="1:46">
      <c r="A58" t="str">
        <f>'Model output'!A57</f>
        <v>TCGA-DJ-A1QG</v>
      </c>
      <c r="B58" s="52">
        <v>62</v>
      </c>
      <c r="C58" s="1" t="str">
        <f>IF(OR(ISNUMBER(SEARCH("0",'Model output'!D57)), ISNUMBER(SEARCH("1",'Model output'!D57)), ISNUMBER(SEARCH("1a",'Model output'!D57)), ISNUMBER(SEARCH("1b",'Model output'!D57)), ISNUMBER(SEARCH("2",'Model output'!D57)), ISNUMBER(SEARCH("3",'Model output'!D57)), ISNUMBER(SEARCH("4a",'Model output'!D57)), ISNUMBER(SEARCH("4b",'Model output'!D57))), IF(ISNUMBER(SEARCH("pT",'Model output'!D57)),IF(OR(ISNUMBER(SEARCH("a",'Model output'!D57)),ISNUMBER(SEARCH("b",'Model output'!D57))),MID(SUBSTITUTE('Model output'!D57," ",""),SEARCH("pT",'Model output'!D57)+2,2),MID(SUBSTITUTE('Model output'!D57," ",""),SEARCH("pT",'Model output'!D57)+2,1)),IF(ISNUMBER(SEARCH("T",'Model output'!D57)),IF(OR(ISNUMBER(SEARCH("a",'Model output'!D57)),ISNUMBER(SEARCH("b",'Model output'!D57))),MID(SUBSTITUTE('Model output'!D57," ",""),SEARCH("T",'Model output'!D57)+1,2),MID(SUBSTITUTE('Model output'!D57," ",""),SEARCH("T",'Model output'!D57)+1,1)),SUBSTITUTE('Model output'!D57," ",""))),"")</f>
        <v/>
      </c>
      <c r="D58" s="1" t="str">
        <f>IF(ISNUMBER(SEARCH("lymph node",'Model output'!E57)),"1", IF(AND('Model output'!E57&lt;&gt;"",ISNUMBER('Model output'!E57),'Model output'!E57&gt;0),"1",IF(OR(ISNUMBER(SEARCH("0",'Model output'!E57)), ISNUMBER(SEARCH("1",'Model output'!E57)), ISNUMBER(SEARCH("1a",'Model output'!E57)), ISNUMBER(SEARCH("1b",'Model output'!E57)), ISNUMBER(SEARCH("X",'Model output'!E57))), IF(ISNUMBER(SEARCH("pN",'Model output'!E57)),IF(OR(ISNUMBER(SEARCH("a",'Model output'!E57)),ISNUMBER(SEARCH("b",'Model output'!E57))),MID(SUBSTITUTE('Model output'!E57," ",""),SEARCH("pN",'Model output'!E57)+2,2),MID(SUBSTITUTE('Model output'!E57," ",""),SEARCH("pN",'Model output'!E57)+2,1)),IF(ISNUMBER(SEARCH("N",'Model output'!E57)),IF(OR(ISNUMBER(SEARCH("a",'Model output'!E57)),ISNUMBER(SEARCH("b",'Model output'!E57))),MID(SUBSTITUTE('Model output'!E57," ",""),SEARCH("N",'Model output'!E57)+1,2),MID(SUBSTITUTE('Model output'!E57," ",""),SEARCH("N",'Model output'!E57)+1,1)),SUBSTITUTE('Model output'!E57," ",""))),"")))</f>
        <v>X</v>
      </c>
      <c r="E58" s="1" t="str">
        <f>IF(OR(ISNUMBER(SEARCH("Not applicable",'Model output'!F57)), ISNUMBER(SEARCH("N/A",'Model output'!F57))),"0",IF(OR(ISNUMBER(SEARCH("0",'Model output'!F57)), ISNUMBER(SEARCH("1",'Model output'!F57)), ISNUMBER(SEARCH("X",'Model output'!F57))), IF(ISNUMBER(SEARCH("pM",'Model output'!F57)),MID(SUBSTITUTE('Model output'!F57," ",""),SEARCH("pM",'Model output'!F57)+2,1),IF(ISNUMBER(SEARCH("M",'Model output'!F57)),MID(SUBSTITUTE('Model output'!F57," ",""),SEARCH("M",'Model output'!F57)+1,1),SUBSTITUTE('Model output'!F57," ",""))),""))</f>
        <v>X</v>
      </c>
      <c r="F58" t="str">
        <f t="shared" si="14"/>
        <v>negative</v>
      </c>
      <c r="G58" t="str">
        <f>IF(OR('Model output'!G57="",AND(ISNUMBER('Model output'!J57),'Model output'!J57&lt;1)),"",IF(OR(ISNUMBER(SEARCH("lateral",'Model output'!G57)),ISNUMBER(SEARCH("cervical",'Model output'!G57)),ISNUMBER(SEARCH("jugular",'Model output'!G57)),ISNUMBER(SEARCH("left neck",'Model output'!G57)),ISNUMBER(SEARCH("left anterior neck",'Model output'!G57)),ISNUMBER(SEARCH("left posterior neck",'Model output'!G57)),ISNUMBER(SEARCH("right neck",'Model output'!G57)),ISNUMBER(SEARCH("right anterior neck",'Model output'!G57)),ISNUMBER(SEARCH("right posterior neck",'Model output'!G57)),AND(ISNUMBER(SEARCH("level",'Model output'!G57)),OR(,ISNUMBER(SEARCH("II",'Model output'!G57)),ISNUMBER(SEARCH("two",'Model output'!G57)),ISNUMBER(SEARCH("2",'Model output'!G57)),ISNUMBER(SEARCH("III",'Model output'!G57)),ISNUMBER(SEARCH("three",'Model output'!G57)),ISNUMBER(SEARCH("3",'Model output'!G57)),ISNUMBER(SEARCH("IV",'Model output'!G57)),ISNUMBER(SEARCH("four",'Model output'!G57)),ISNUMBER(SEARCH("4",'Model output'!G57)),AND(ISNUMBER(SEARCH("V ",'Model output'!G57)),NOT(ISNUMBER(SEARCH("VI",'Model output'!G57)))),ISNUMBER(SEARCH("five",'Model output'!G57)),ISNUMBER(SEARCH("5",'Model output'!G57))))), "lateral", "central"))</f>
        <v/>
      </c>
      <c r="H58" t="str">
        <f>IF('Model output'!H57="","negative", IF('Model output'!H57=" ", "negative", IF(ISNUMBER(SEARCH("lymph node",'Model output'!H57)),"negative","positive")))</f>
        <v>negative</v>
      </c>
      <c r="I58">
        <f>IF('Model output'!I57="","",IF(ISNUMBER('Model output'!I57),'Model output'!I57,1))</f>
        <v>5</v>
      </c>
      <c r="J58">
        <f>IF('Model output'!J57="","",IF(AND(ISNUMBER('Model output'!J57),'Model output'!J57&lt;=I58),'Model output'!J57,IF(ISNUMBER(SEARCH("0/",'Model output'!J57)),0,1)))</f>
        <v>0</v>
      </c>
      <c r="K58" t="str" cm="1">
        <f t="array" ref="K58">IF(COUNT(FIND({0,1,2,3,4,5,6,7,8,9},'Model output'!K57))&gt;0,'Model output'!K57,"")</f>
        <v/>
      </c>
      <c r="L58" s="8" t="str">
        <f t="shared" si="4"/>
        <v/>
      </c>
      <c r="M58" t="str" cm="1">
        <f t="array" ref="M58">IF(L58="","",IF(ISNUMBER(SEARCH("cm",L58)),MAX(VALUE(SUBSTITUTE(_xlfn.FILTERXML("&lt;t&gt;&lt;s&gt;"&amp;SUBSTITUTE(L58,",","&lt;/s&gt;&lt;s&gt;")&amp;"&lt;/s&gt;&lt;/t&gt;","//s"),"cm",""))),MAX(VALUE(SUBSTITUTE(_xlfn.FILTERXML("&lt;t&gt;&lt;s&gt;"&amp;SUBSTITUTE(L58,",","&lt;/s&gt;&lt;s&gt;")&amp;"&lt;/s&gt;&lt;/t&gt;","//s"),"mm","")))/10))</f>
        <v/>
      </c>
      <c r="N58" t="str">
        <f>IF('Model output'!L57="","",'Model output'!L57)</f>
        <v>papillary</v>
      </c>
      <c r="O58" t="str">
        <f>IF('Model output'!M57="","",'Model output'!M57)</f>
        <v>classical</v>
      </c>
      <c r="P58" t="str">
        <f>IF('Model output'!N57="","",'Model output'!N57)</f>
        <v>1.8 cm</v>
      </c>
      <c r="Q58" t="str">
        <f t="shared" si="15"/>
        <v>1.8cm</v>
      </c>
      <c r="R58" cm="1">
        <f t="array" ref="R58">IF(Q58="","",IF(ISNUMBER(SEARCH("cm",Q58)),MAX(VALUE(SUBSTITUTE(_xlfn.FILTERXML("&lt;t&gt;&lt;s&gt;"&amp;SUBSTITUTE(Q58,",","&lt;/s&gt;&lt;s&gt;")&amp;"&lt;/s&gt;&lt;/t&gt;","//s"),"cm",""))),IF(ISNUMBER(SEARCH("mm",Q58)), MAX(VALUE(SUBSTITUTE(_xlfn.FILTERXML("&lt;t&gt;&lt;s&gt;"&amp;SUBSTITUTE(Q58,",","&lt;/s&gt;&lt;s&gt;")&amp;"&lt;/s&gt;&lt;/t&gt;","//s"),"mm","")))/10, MAX(VALUE(_xlfn.FILTERXML("&lt;t&gt;&lt;s&gt;"&amp;SUBSTITUTE(Q58,",","&lt;/s&gt;&lt;s&gt;")&amp;"&lt;/s&gt;&lt;/t&gt;","//s"))))))</f>
        <v>1.8</v>
      </c>
      <c r="S58" t="str">
        <f>IF(OR('Model output'!P57="",ISNUMBER(SEARCH("Not identified", 'Model output'!P57)),ISNUMBER(SEARCH("Absent",'Model output'!P57)),AND(ISNUMBER(SEARCH("No",'Model output'!P57)),NOT(ISNUMBER(SEARCH("diagnostic",'Model output'!P57)))),ISNUMBER(SEARCH("Negative",'Model output'!P57))),"negative","positive")</f>
        <v>negative</v>
      </c>
      <c r="T58">
        <f>IF('Model output'!O57="","",'Model output'!O57)</f>
        <v>4</v>
      </c>
      <c r="U58" t="str">
        <f>IF('Model output'!Q57&lt;&gt;"",'Model output'!Q57,IF('Classification result'!S58="positive",IF(ISNUMBER(SEARCH("single",'Model output'!P57)),1,IF(OR(ISNUMBER(SEARCH("&lt;4",'Model output'!P57)),ISNUMBER(SEARCH("&lt; 4",'Model output'!P57)),ISNUMBER(SEARCH("less than 4",'Model output'!P57))),"&lt;4",IF(OR(ISNUMBER(SEARCH("&gt;4",'Model output'!P57)),ISNUMBER(SEARCH("&gt; 4",'Model output'!P57)),ISNUMBER(SEARCH("4 or more",'Model output'!P57))),"&gt;4",""))),""))</f>
        <v/>
      </c>
      <c r="V58" t="str">
        <f>IF(S58="negative","",IF(OR(ISNUMBER(SEARCH("Focal",'Model output'!P57)),'Classification result'!U58&lt;4,ISNUMBER(SEARCH("Focal",'Classification result'!U58)),ISNUMBER(SEARCH("&lt;4",'Classification result'!U58)),ISNUMBER(SEARCH("&lt; 4",'Classification result'!U58))),"minimal", IF(OR(ISNUMBER(SEARCH("Extensive",'Model output'!P57)),ISNUMBER(SEARCH("Extensive",'Classification result'!U58)),ISNUMBER(SEARCH("&gt;4",'Classification result'!U58)),ISNUMBER(SEARCH("&gt; 4",'Classification result'!U58)),ISNUMBER(SEARCH("4 or more",'Classification result'!U58))),"extensive","")))</f>
        <v/>
      </c>
      <c r="W58" t="str">
        <f>IF(OR('Model output'!R57="",ISNUMBER(SEARCH("Not identified", 'Model output'!R57)),ISNUMBER(SEARCH("Absent",'Model output'!R57)),ISNUMBER(SEARCH("No",'Model output'!R57)),ISNUMBER(SEARCH("Negative",'Model output'!R57)),ISNUMBER(SEARCH("None seen",'Model output'!R57)),ISNUMBER(SEARCH("Free",'Model output'!R57)),ISNUMBER(SEARCH("Cannot be assessed",'Model output'!R57))),"negative","positive")</f>
        <v>negative</v>
      </c>
      <c r="X58" s="19" t="str">
        <f>IF('Model output'!S57="","",'Model output'!S57)</f>
        <v>Not identified</v>
      </c>
      <c r="Y58" t="str">
        <f>IF(OR('Model output'!S57="",ISNUMBER(SEARCH("Absent",'Model output'!S57)),ISNUMBER(SEARCH("Not identified",'Model output'!S57)),AND(ISNUMBER(SEARCH("No",'Model output'!S57)),NOT(ISNUMBER(SEARCH("carcinoma",'Model output'!S57)))),ISNUMBER(SEARCH("no extension",'Model output'!S57)),ISNUMBER(SEARCH("negative",'Model output'!S57))),"negative",IF(Z58="positive","gETE", "positive"))</f>
        <v>negative</v>
      </c>
      <c r="Z58" t="str">
        <f>IF(OR('Model output'!S57="",ISNUMBER(SEARCH("Absent",'Model output'!S57)),ISNUMBER(SEARCH("Not identified",'Model output'!S57)),ISNUMBER(SEARCH("No",'Model output'!S57)),ISNUMBER(SEARCH("Minimal",'Model output'!S57)),ISNUMBER(SEARCH("negative",'Model output'!S57))),"negative",IF(OR(ISNUMBER(SEARCH("extensive",X58)),ISNUMBER(SEARCH("skeletal muscle",X58)),ISNUMBER(SEARCH("larynx",X58)),ISNUMBER(SEARCH("trachea",X58)),ISNUMBER(SEARCH("esophagus",X58)),ISNUMBER(SEARCH("recurrent laryngeal nerve",X58))),"positive","negative"))</f>
        <v>negative</v>
      </c>
      <c r="AA58" t="str">
        <f>IF('Model output'!T57="","",IF('Model output'!T57="Not mentioned", "No", "Yes"))</f>
        <v/>
      </c>
      <c r="AB58" t="str">
        <f>IF(AA58&lt;&gt;"Yes","",IF(OR('Model output'!U57="",ISNUMBER(SEARCH("Not identified",'Model output'!U57))),"",'Model output'!U57))</f>
        <v/>
      </c>
      <c r="AC58" s="9" t="str">
        <f>IF(OR('Model output'!V57="", AND(ISERROR(SEARCH("Positive",'Model output'!V57)), ISNUMBER(SEARCH("Negative",'Model output'!V57))), ISNUMBER(SEARCH("Uninvolved",'Model output'!V57)), ISNUMBER(SEARCH("Free",'Model output'!V57)), ISNUMBER(SEARCH("1 mm",'Model output'!V57)), ISNUMBER(SEARCH("1.0 mm",'Model output'!V57)), ISNUMBER(SEARCH("0.01 cm",'Model output'!V57)), ISNUMBER(SEARCH("0.1 CM",'Model output'!V57)), ISNUMBER(SEARCH("less than 0.2 mm",'Model output'!V57)), ISNUMBER(SEARCH("less than 0.5 mm",'Model output'!V57)), ISNUMBER(SEARCH("very close",'Model output'!V57)), ISNUMBER(SEARCH("not involved",'Model output'!V57)), ISNUMBER(SEARCH("no involvement",'Model output'!V57)), ISNUMBER(SEARCH("abut",'Model output'!V57)), AND(ISNUMBER(SEARCH("No",'Model output'!V57)),NOT(ISNUMBER(SEARCH("noted",'Model output'!V57))),NOT(ISNUMBER(SEARCH("carcinoma",'Model output'!V57))))), "negative", "positive")</f>
        <v>negative</v>
      </c>
      <c r="AE58" s="39" t="str" cm="1">
        <f t="array" aca="1" ref="AE58" ca="1">IF(OR(AC58="positive",Z58="positive",AND(OR(ISNUMBER(SEARCH("Follicular carcinoma",N58)),ISNUMBER(SEARCH("Follicular thyroid carcinoma",N58))),V58="extensive"),AND(AND(ISNUMBER(J58),J58&gt;0),AND(ISNUMBER(M58),M58&gt;3)),OR(H58="positive",AH58=1)),"high",IF(OR(ISNUMBER(SEARCH("lateral",G58,1)),ISNUMBER(SEARCH("positive",Y58,1)),ISNUMBER(SEARCH("tall",O58,1)),ISNUMBER(SEARCH("hobnail",O58,1)),ISNUMBER(SEARCH("cribriform",O58,1)),ISNUMBER(SEARCH("diffuse",O58,1)),ISNUMBER(SEARCH("columnar",O58,1)),ISNUMBER(SEARCH("solid",O58,1)),ISNUMBER(SEARCH("tall",N58,1)),ISNUMBER(SEARCH("hobnail",N58,1)),ISNUMBER(SEARCH("cribriform",N58,1)),ISNUMBER(SEARCH("diffuse",N58,1)),ISNUMBER(SEARCH("columnar",N58,1)),ISNUMBER(SEARCH("solid",N58,1)),AND(ISNUMBER(SEARCH("papillary",N58,1)),S58="positive"),AND(ISNUMBER(J58),J58&gt;=5,M58=""),AND(AND(ISNUMBER(J58),J58&gt;=5),AND(ISNUMBER(M58),M58&gt;=1)),AND(ISNUMBER(SERACH("papillary",N58)),OR(Y58="positive",Z58="positive"), ISNUMBER(SEARCH("BRAF",AB58)))),"intermediate","low"))</f>
        <v>low</v>
      </c>
      <c r="AF58" s="40" t="str">
        <f t="shared" si="1"/>
        <v>1b</v>
      </c>
      <c r="AG58" s="40" t="str">
        <f t="shared" si="2"/>
        <v>0</v>
      </c>
      <c r="AH58" s="40" t="str">
        <f t="shared" si="5"/>
        <v>0</v>
      </c>
      <c r="AI58" s="45" t="str">
        <f t="shared" si="6"/>
        <v>I</v>
      </c>
      <c r="AJ58" s="39" t="s">
        <v>698</v>
      </c>
      <c r="AK58" s="46" t="s">
        <v>888</v>
      </c>
      <c r="AL58" s="46" t="s">
        <v>889</v>
      </c>
      <c r="AM58" s="46" t="s">
        <v>892</v>
      </c>
      <c r="AN58" s="40" t="s">
        <v>73</v>
      </c>
      <c r="AO58" s="30">
        <f t="shared" ca="1" si="7"/>
        <v>1</v>
      </c>
      <c r="AP58" s="14">
        <f t="shared" si="8"/>
        <v>1</v>
      </c>
      <c r="AQ58" s="14">
        <f t="shared" si="9"/>
        <v>1</v>
      </c>
      <c r="AR58" s="14">
        <f t="shared" si="10"/>
        <v>1</v>
      </c>
      <c r="AS58" s="15">
        <f t="shared" si="3"/>
        <v>1</v>
      </c>
    </row>
    <row r="59" spans="1:46">
      <c r="A59" t="str">
        <f>'Model output'!A58</f>
        <v>TCGA-DJ-A1QH</v>
      </c>
      <c r="B59" s="52">
        <v>58</v>
      </c>
      <c r="C59" s="1" t="str">
        <f>IF(OR(ISNUMBER(SEARCH("0",'Model output'!D58)), ISNUMBER(SEARCH("1",'Model output'!D58)), ISNUMBER(SEARCH("1a",'Model output'!D58)), ISNUMBER(SEARCH("1b",'Model output'!D58)), ISNUMBER(SEARCH("2",'Model output'!D58)), ISNUMBER(SEARCH("3",'Model output'!D58)), ISNUMBER(SEARCH("4a",'Model output'!D58)), ISNUMBER(SEARCH("4b",'Model output'!D58))), IF(ISNUMBER(SEARCH("pT",'Model output'!D58)),IF(OR(ISNUMBER(SEARCH("a",'Model output'!D58)),ISNUMBER(SEARCH("b",'Model output'!D58))),MID(SUBSTITUTE('Model output'!D58," ",""),SEARCH("pT",'Model output'!D58)+2,2),MID(SUBSTITUTE('Model output'!D58," ",""),SEARCH("pT",'Model output'!D58)+2,1)),IF(ISNUMBER(SEARCH("T",'Model output'!D58)),IF(OR(ISNUMBER(SEARCH("a",'Model output'!D58)),ISNUMBER(SEARCH("b",'Model output'!D58))),MID(SUBSTITUTE('Model output'!D58," ",""),SEARCH("T",'Model output'!D58)+1,2),MID(SUBSTITUTE('Model output'!D58," ",""),SEARCH("T",'Model output'!D58)+1,1)),SUBSTITUTE('Model output'!D58," ",""))),"")</f>
        <v/>
      </c>
      <c r="D59" s="1" t="str">
        <f>IF(ISNUMBER(SEARCH("lymph node",'Model output'!E58)),"1", IF(AND('Model output'!E58&lt;&gt;"",ISNUMBER('Model output'!E58),'Model output'!E58&gt;0),"1",IF(OR(ISNUMBER(SEARCH("0",'Model output'!E58)), ISNUMBER(SEARCH("1",'Model output'!E58)), ISNUMBER(SEARCH("1a",'Model output'!E58)), ISNUMBER(SEARCH("1b",'Model output'!E58)), ISNUMBER(SEARCH("X",'Model output'!E58))), IF(ISNUMBER(SEARCH("pN",'Model output'!E58)),IF(OR(ISNUMBER(SEARCH("a",'Model output'!E58)),ISNUMBER(SEARCH("b",'Model output'!E58))),MID(SUBSTITUTE('Model output'!E58," ",""),SEARCH("pN",'Model output'!E58)+2,2),MID(SUBSTITUTE('Model output'!E58," ",""),SEARCH("pN",'Model output'!E58)+2,1)),IF(ISNUMBER(SEARCH("N",'Model output'!E58)),IF(OR(ISNUMBER(SEARCH("a",'Model output'!E58)),ISNUMBER(SEARCH("b",'Model output'!E58))),MID(SUBSTITUTE('Model output'!E58," ",""),SEARCH("N",'Model output'!E58)+1,2),MID(SUBSTITUTE('Model output'!E58," ",""),SEARCH("N",'Model output'!E58)+1,1)),SUBSTITUTE('Model output'!E58," ",""))),"")))</f>
        <v/>
      </c>
      <c r="E59" s="1" t="str">
        <f>IF(OR(ISNUMBER(SEARCH("Not applicable",'Model output'!F58)), ISNUMBER(SEARCH("N/A",'Model output'!F58))),"0",IF(OR(ISNUMBER(SEARCH("0",'Model output'!F58)), ISNUMBER(SEARCH("1",'Model output'!F58)), ISNUMBER(SEARCH("X",'Model output'!F58))), IF(ISNUMBER(SEARCH("pM",'Model output'!F58)),MID(SUBSTITUTE('Model output'!F58," ",""),SEARCH("pM",'Model output'!F58)+2,1),IF(ISNUMBER(SEARCH("M",'Model output'!F58)),MID(SUBSTITUTE('Model output'!F58," ",""),SEARCH("M",'Model output'!F58)+1,1),SUBSTITUTE('Model output'!F58," ",""))),""))</f>
        <v/>
      </c>
      <c r="F59" t="str">
        <f t="shared" si="14"/>
        <v>positive</v>
      </c>
      <c r="G59" t="str">
        <f>IF(OR('Model output'!G58="",AND(ISNUMBER('Model output'!J58),'Model output'!J58&lt;1)),"",IF(OR(ISNUMBER(SEARCH("lateral",'Model output'!G58)),ISNUMBER(SEARCH("cervical",'Model output'!G58)),ISNUMBER(SEARCH("jugular",'Model output'!G58)),ISNUMBER(SEARCH("left neck",'Model output'!G58)),ISNUMBER(SEARCH("left anterior neck",'Model output'!G58)),ISNUMBER(SEARCH("left posterior neck",'Model output'!G58)),ISNUMBER(SEARCH("right neck",'Model output'!G58)),ISNUMBER(SEARCH("right anterior neck",'Model output'!G58)),ISNUMBER(SEARCH("right posterior neck",'Model output'!G58)),AND(ISNUMBER(SEARCH("level",'Model output'!G58)),OR(,ISNUMBER(SEARCH("II",'Model output'!G58)),ISNUMBER(SEARCH("two",'Model output'!G58)),ISNUMBER(SEARCH("2",'Model output'!G58)),ISNUMBER(SEARCH("III",'Model output'!G58)),ISNUMBER(SEARCH("three",'Model output'!G58)),ISNUMBER(SEARCH("3",'Model output'!G58)),ISNUMBER(SEARCH("IV",'Model output'!G58)),ISNUMBER(SEARCH("four",'Model output'!G58)),ISNUMBER(SEARCH("4",'Model output'!G58)),AND(ISNUMBER(SEARCH("V ",'Model output'!G58)),NOT(ISNUMBER(SEARCH("VI",'Model output'!G58)))),ISNUMBER(SEARCH("five",'Model output'!G58)),ISNUMBER(SEARCH("5",'Model output'!G58))))), "lateral", "central"))</f>
        <v>central</v>
      </c>
      <c r="H59" t="str">
        <f>IF('Model output'!H58="","negative", IF('Model output'!H58=" ", "negative", IF(ISNUMBER(SEARCH("lymph node",'Model output'!H58)),"negative","positive")))</f>
        <v>negative</v>
      </c>
      <c r="I59">
        <f>IF('Model output'!I58="","",IF(ISNUMBER('Model output'!I58),'Model output'!I58,1))</f>
        <v>6</v>
      </c>
      <c r="J59">
        <f>IF('Model output'!J58="","",IF(AND(ISNUMBER('Model output'!J58),'Model output'!J58&lt;=I59),'Model output'!J58,IF(ISNUMBER(SEARCH("0/",'Model output'!J58)),0,1)))</f>
        <v>4</v>
      </c>
      <c r="K59" t="str" cm="1">
        <f t="array" ref="K59">IF(COUNT(FIND({0,1,2,3,4,5,6,7,8,9},'Model output'!K58))&gt;0,'Model output'!K58,"")</f>
        <v>1cm</v>
      </c>
      <c r="L59" s="8" t="str">
        <f t="shared" si="4"/>
        <v>1cm</v>
      </c>
      <c r="M59" cm="1">
        <f t="array" ref="M59">IF(L59="","",IF(ISNUMBER(SEARCH("cm",L59)),MAX(VALUE(SUBSTITUTE(_xlfn.FILTERXML("&lt;t&gt;&lt;s&gt;"&amp;SUBSTITUTE(L59,",","&lt;/s&gt;&lt;s&gt;")&amp;"&lt;/s&gt;&lt;/t&gt;","//s"),"cm",""))),MAX(VALUE(SUBSTITUTE(_xlfn.FILTERXML("&lt;t&gt;&lt;s&gt;"&amp;SUBSTITUTE(L59,",","&lt;/s&gt;&lt;s&gt;")&amp;"&lt;/s&gt;&lt;/t&gt;","//s"),"mm","")))/10))</f>
        <v>1</v>
      </c>
      <c r="N59" t="str">
        <f>IF('Model output'!L58="","",'Model output'!L58)</f>
        <v>papillary</v>
      </c>
      <c r="O59" t="str">
        <f>IF('Model output'!M58="","",'Model output'!M58)</f>
        <v>tall cell</v>
      </c>
      <c r="P59" t="str">
        <f>IF('Model output'!N58="","",'Model output'!N58)</f>
        <v>7 cm</v>
      </c>
      <c r="Q59" t="str">
        <f t="shared" si="15"/>
        <v>7cm</v>
      </c>
      <c r="R59" cm="1">
        <f t="array" ref="R59">IF(Q59="","",IF(ISNUMBER(SEARCH("cm",Q59)),MAX(VALUE(SUBSTITUTE(_xlfn.FILTERXML("&lt;t&gt;&lt;s&gt;"&amp;SUBSTITUTE(Q59,",","&lt;/s&gt;&lt;s&gt;")&amp;"&lt;/s&gt;&lt;/t&gt;","//s"),"cm",""))),IF(ISNUMBER(SEARCH("mm",Q59)), MAX(VALUE(SUBSTITUTE(_xlfn.FILTERXML("&lt;t&gt;&lt;s&gt;"&amp;SUBSTITUTE(Q59,",","&lt;/s&gt;&lt;s&gt;")&amp;"&lt;/s&gt;&lt;/t&gt;","//s"),"mm","")))/10, MAX(VALUE(_xlfn.FILTERXML("&lt;t&gt;&lt;s&gt;"&amp;SUBSTITUTE(Q59,",","&lt;/s&gt;&lt;s&gt;")&amp;"&lt;/s&gt;&lt;/t&gt;","//s"))))))</f>
        <v>7</v>
      </c>
      <c r="S59" t="str">
        <f>IF(OR('Model output'!P58="",ISNUMBER(SEARCH("Not identified", 'Model output'!P58)),ISNUMBER(SEARCH("Absent",'Model output'!P58)),AND(ISNUMBER(SEARCH("No",'Model output'!P58)),NOT(ISNUMBER(SEARCH("diagnostic",'Model output'!P58)))),ISNUMBER(SEARCH("Negative",'Model output'!P58))),"negative","positive")</f>
        <v>negative</v>
      </c>
      <c r="T59">
        <f>IF('Model output'!O58="","",'Model output'!O58)</f>
        <v>2</v>
      </c>
      <c r="U59" t="str">
        <f>IF('Model output'!Q58&lt;&gt;"",'Model output'!Q58,IF('Classification result'!S59="positive",IF(ISNUMBER(SEARCH("single",'Model output'!P58)),1,IF(OR(ISNUMBER(SEARCH("&lt;4",'Model output'!P58)),ISNUMBER(SEARCH("&lt; 4",'Model output'!P58)),ISNUMBER(SEARCH("less than 4",'Model output'!P58))),"&lt;4",IF(OR(ISNUMBER(SEARCH("&gt;4",'Model output'!P58)),ISNUMBER(SEARCH("&gt; 4",'Model output'!P58)),ISNUMBER(SEARCH("4 or more",'Model output'!P58))),"&gt;4",""))),""))</f>
        <v/>
      </c>
      <c r="V59" t="str">
        <f>IF(S59="negative","",IF(OR(ISNUMBER(SEARCH("Focal",'Model output'!P58)),'Classification result'!U59&lt;4,ISNUMBER(SEARCH("Focal",'Classification result'!U59)),ISNUMBER(SEARCH("&lt;4",'Classification result'!U59)),ISNUMBER(SEARCH("&lt; 4",'Classification result'!U59))),"minimal", IF(OR(ISNUMBER(SEARCH("Extensive",'Model output'!P58)),ISNUMBER(SEARCH("Extensive",'Classification result'!U59)),ISNUMBER(SEARCH("&gt;4",'Classification result'!U59)),ISNUMBER(SEARCH("&gt; 4",'Classification result'!U59)),ISNUMBER(SEARCH("4 or more",'Classification result'!U59))),"extensive","")))</f>
        <v/>
      </c>
      <c r="W59" t="str">
        <f>IF(OR('Model output'!R58="",ISNUMBER(SEARCH("Not identified", 'Model output'!R58)),ISNUMBER(SEARCH("Absent",'Model output'!R58)),ISNUMBER(SEARCH("No",'Model output'!R58)),ISNUMBER(SEARCH("Negative",'Model output'!R58)),ISNUMBER(SEARCH("None seen",'Model output'!R58)),ISNUMBER(SEARCH("Free",'Model output'!R58)),ISNUMBER(SEARCH("Cannot be assessed",'Model output'!R58))),"negative","positive")</f>
        <v>negative</v>
      </c>
      <c r="X59" s="19" t="str">
        <f>IF('Model output'!S58="","",'Model output'!S58)</f>
        <v>extensive</v>
      </c>
      <c r="Y59" t="str">
        <f>IF(OR('Model output'!S58="",ISNUMBER(SEARCH("Absent",'Model output'!S58)),ISNUMBER(SEARCH("Not identified",'Model output'!S58)),AND(ISNUMBER(SEARCH("No",'Model output'!S58)),NOT(ISNUMBER(SEARCH("carcinoma",'Model output'!S58)))),ISNUMBER(SEARCH("no extension",'Model output'!S58)),ISNUMBER(SEARCH("negative",'Model output'!S58))),"negative",IF(Z59="positive","gETE", "positive"))</f>
        <v>gETE</v>
      </c>
      <c r="Z59" t="str">
        <f>IF(OR('Model output'!S58="",ISNUMBER(SEARCH("Absent",'Model output'!S58)),ISNUMBER(SEARCH("Not identified",'Model output'!S58)),ISNUMBER(SEARCH("No",'Model output'!S58)),ISNUMBER(SEARCH("Minimal",'Model output'!S58)),ISNUMBER(SEARCH("negative",'Model output'!S58))),"negative",IF(OR(ISNUMBER(SEARCH("extensive",X59)),ISNUMBER(SEARCH("skeletal muscle",X59)),ISNUMBER(SEARCH("larynx",X59)),ISNUMBER(SEARCH("trachea",X59)),ISNUMBER(SEARCH("esophagus",X59)),ISNUMBER(SEARCH("recurrent laryngeal nerve",X59))),"positive","negative"))</f>
        <v>positive</v>
      </c>
      <c r="AA59" t="str">
        <f>IF('Model output'!T58="","",IF('Model output'!T58="Not mentioned", "No", "Yes"))</f>
        <v/>
      </c>
      <c r="AB59" t="str">
        <f>IF(AA59&lt;&gt;"Yes","",IF(OR('Model output'!U58="",ISNUMBER(SEARCH("Not identified",'Model output'!U58))),"",'Model output'!U58))</f>
        <v/>
      </c>
      <c r="AC59" s="9" t="str">
        <f>IF(OR('Model output'!V58="", AND(ISERROR(SEARCH("Positive",'Model output'!V58)), ISNUMBER(SEARCH("Negative",'Model output'!V58))), ISNUMBER(SEARCH("Uninvolved",'Model output'!V58)), ISNUMBER(SEARCH("Free",'Model output'!V58)), ISNUMBER(SEARCH("1 mm",'Model output'!V58)), ISNUMBER(SEARCH("1.0 mm",'Model output'!V58)), ISNUMBER(SEARCH("0.01 cm",'Model output'!V58)), ISNUMBER(SEARCH("0.1 CM",'Model output'!V58)), ISNUMBER(SEARCH("less than 0.2 mm",'Model output'!V58)), ISNUMBER(SEARCH("less than 0.5 mm",'Model output'!V58)), ISNUMBER(SEARCH("very close",'Model output'!V58)), ISNUMBER(SEARCH("not involved",'Model output'!V58)), ISNUMBER(SEARCH("no involvement",'Model output'!V58)), ISNUMBER(SEARCH("abut",'Model output'!V58)), AND(ISNUMBER(SEARCH("No",'Model output'!V58)),NOT(ISNUMBER(SEARCH("noted",'Model output'!V58))),NOT(ISNUMBER(SEARCH("carcinoma",'Model output'!V58))))), "negative", "positive")</f>
        <v>positive</v>
      </c>
      <c r="AE59" s="39" t="str" cm="1">
        <f t="array" ref="AE59">IF(OR(AC59="positive",Z59="positive",AND(OR(ISNUMBER(SEARCH("Follicular carcinoma",N59)),ISNUMBER(SEARCH("Follicular thyroid carcinoma",N59))),V59="extensive"),AND(AND(ISNUMBER(J59),J59&gt;0),AND(ISNUMBER(M59),M59&gt;3)),OR(H59="positive",AH59=1)),"high",IF(OR(ISNUMBER(SEARCH("lateral",G59,1)),ISNUMBER(SEARCH("positive",Y59,1)),ISNUMBER(SEARCH("tall",O59,1)),ISNUMBER(SEARCH("hobnail",O59,1)),ISNUMBER(SEARCH("cribriform",O59,1)),ISNUMBER(SEARCH("diffuse",O59,1)),ISNUMBER(SEARCH("columnar",O59,1)),ISNUMBER(SEARCH("solid",O59,1)),ISNUMBER(SEARCH("tall",N59,1)),ISNUMBER(SEARCH("hobnail",N59,1)),ISNUMBER(SEARCH("cribriform",N59,1)),ISNUMBER(SEARCH("diffuse",N59,1)),ISNUMBER(SEARCH("columnar",N59,1)),ISNUMBER(SEARCH("solid",N59,1)),AND(ISNUMBER(SEARCH("papillary",N59,1)),S59="positive"),AND(ISNUMBER(J59),J59&gt;=5,M59=""),AND(AND(ISNUMBER(J59),J59&gt;=5),AND(ISNUMBER(M59),M59&gt;=1)),AND(ISNUMBER(SERACH("papillary",N59)),OR(Y59="positive",Z59="positive"), ISNUMBER(SEARCH("BRAF",AB59)))),"intermediate","low"))</f>
        <v>high</v>
      </c>
      <c r="AF59" s="40" t="str">
        <f t="shared" si="1"/>
        <v>3b</v>
      </c>
      <c r="AG59" s="40" t="str">
        <f t="shared" si="2"/>
        <v>1a</v>
      </c>
      <c r="AH59" s="40" t="str">
        <f t="shared" si="5"/>
        <v>0</v>
      </c>
      <c r="AI59" s="45" t="str">
        <f t="shared" si="6"/>
        <v>II</v>
      </c>
      <c r="AJ59" s="39" t="s">
        <v>697</v>
      </c>
      <c r="AK59" s="46" t="s">
        <v>887</v>
      </c>
      <c r="AL59" s="46" t="s">
        <v>893</v>
      </c>
      <c r="AM59" s="46" t="s">
        <v>892</v>
      </c>
      <c r="AN59" s="40" t="s">
        <v>890</v>
      </c>
      <c r="AO59" s="30">
        <f t="shared" si="7"/>
        <v>1</v>
      </c>
      <c r="AP59" s="14">
        <f t="shared" si="8"/>
        <v>1</v>
      </c>
      <c r="AQ59" s="14">
        <f t="shared" si="9"/>
        <v>1</v>
      </c>
      <c r="AR59" s="14">
        <f t="shared" si="10"/>
        <v>1</v>
      </c>
      <c r="AS59" s="15">
        <f t="shared" si="3"/>
        <v>1</v>
      </c>
    </row>
    <row r="60" spans="1:46">
      <c r="A60" t="str">
        <f>'Model output'!A59</f>
        <v>TCGA-DJ-A1QL</v>
      </c>
      <c r="B60" s="52">
        <v>70</v>
      </c>
      <c r="C60" s="1" t="str">
        <f>IF(OR(ISNUMBER(SEARCH("0",'Model output'!D59)), ISNUMBER(SEARCH("1",'Model output'!D59)), ISNUMBER(SEARCH("1a",'Model output'!D59)), ISNUMBER(SEARCH("1b",'Model output'!D59)), ISNUMBER(SEARCH("2",'Model output'!D59)), ISNUMBER(SEARCH("3",'Model output'!D59)), ISNUMBER(SEARCH("4a",'Model output'!D59)), ISNUMBER(SEARCH("4b",'Model output'!D59))), IF(ISNUMBER(SEARCH("pT",'Model output'!D59)),IF(OR(ISNUMBER(SEARCH("a",'Model output'!D59)),ISNUMBER(SEARCH("b",'Model output'!D59))),MID(SUBSTITUTE('Model output'!D59," ",""),SEARCH("pT",'Model output'!D59)+2,2),MID(SUBSTITUTE('Model output'!D59," ",""),SEARCH("pT",'Model output'!D59)+2,1)),IF(ISNUMBER(SEARCH("T",'Model output'!D59)),IF(OR(ISNUMBER(SEARCH("a",'Model output'!D59)),ISNUMBER(SEARCH("b",'Model output'!D59))),MID(SUBSTITUTE('Model output'!D59," ",""),SEARCH("T",'Model output'!D59)+1,2),MID(SUBSTITUTE('Model output'!D59," ",""),SEARCH("T",'Model output'!D59)+1,1)),SUBSTITUTE('Model output'!D59," ",""))),"")</f>
        <v>2</v>
      </c>
      <c r="D60" s="1" t="str">
        <f>IF(ISNUMBER(SEARCH("lymph node",'Model output'!E59)),"1", IF(AND('Model output'!E59&lt;&gt;"",ISNUMBER('Model output'!E59),'Model output'!E59&gt;0),"1",IF(OR(ISNUMBER(SEARCH("0",'Model output'!E59)), ISNUMBER(SEARCH("1",'Model output'!E59)), ISNUMBER(SEARCH("1a",'Model output'!E59)), ISNUMBER(SEARCH("1b",'Model output'!E59)), ISNUMBER(SEARCH("X",'Model output'!E59))), IF(ISNUMBER(SEARCH("pN",'Model output'!E59)),IF(OR(ISNUMBER(SEARCH("a",'Model output'!E59)),ISNUMBER(SEARCH("b",'Model output'!E59))),MID(SUBSTITUTE('Model output'!E59," ",""),SEARCH("pN",'Model output'!E59)+2,2),MID(SUBSTITUTE('Model output'!E59," ",""),SEARCH("pN",'Model output'!E59)+2,1)),IF(ISNUMBER(SEARCH("N",'Model output'!E59)),IF(OR(ISNUMBER(SEARCH("a",'Model output'!E59)),ISNUMBER(SEARCH("b",'Model output'!E59))),MID(SUBSTITUTE('Model output'!E59," ",""),SEARCH("N",'Model output'!E59)+1,2),MID(SUBSTITUTE('Model output'!E59," ",""),SEARCH("N",'Model output'!E59)+1,1)),SUBSTITUTE('Model output'!E59," ",""))),"")))</f>
        <v>X</v>
      </c>
      <c r="E60" s="1" t="str">
        <f>IF(OR(ISNUMBER(SEARCH("Not applicable",'Model output'!F59)), ISNUMBER(SEARCH("N/A",'Model output'!F59))),"0",IF(OR(ISNUMBER(SEARCH("0",'Model output'!F59)), ISNUMBER(SEARCH("1",'Model output'!F59)), ISNUMBER(SEARCH("X",'Model output'!F59))), IF(ISNUMBER(SEARCH("pM",'Model output'!F59)),MID(SUBSTITUTE('Model output'!F59," ",""),SEARCH("pM",'Model output'!F59)+2,1),IF(ISNUMBER(SEARCH("M",'Model output'!F59)),MID(SUBSTITUTE('Model output'!F59," ",""),SEARCH("M",'Model output'!F59)+1,1),SUBSTITUTE('Model output'!F59," ",""))),""))</f>
        <v>X</v>
      </c>
      <c r="F60" t="str">
        <f t="shared" si="14"/>
        <v>negative</v>
      </c>
      <c r="G60" t="str">
        <f>IF(OR('Model output'!G59="",AND(ISNUMBER('Model output'!J59),'Model output'!J59&lt;1)),"",IF(OR(ISNUMBER(SEARCH("lateral",'Model output'!G59)),ISNUMBER(SEARCH("cervical",'Model output'!G59)),ISNUMBER(SEARCH("jugular",'Model output'!G59)),ISNUMBER(SEARCH("left neck",'Model output'!G59)),ISNUMBER(SEARCH("left anterior neck",'Model output'!G59)),ISNUMBER(SEARCH("left posterior neck",'Model output'!G59)),ISNUMBER(SEARCH("right neck",'Model output'!G59)),ISNUMBER(SEARCH("right anterior neck",'Model output'!G59)),ISNUMBER(SEARCH("right posterior neck",'Model output'!G59)),AND(ISNUMBER(SEARCH("level",'Model output'!G59)),OR(,ISNUMBER(SEARCH("II",'Model output'!G59)),ISNUMBER(SEARCH("two",'Model output'!G59)),ISNUMBER(SEARCH("2",'Model output'!G59)),ISNUMBER(SEARCH("III",'Model output'!G59)),ISNUMBER(SEARCH("three",'Model output'!G59)),ISNUMBER(SEARCH("3",'Model output'!G59)),ISNUMBER(SEARCH("IV",'Model output'!G59)),ISNUMBER(SEARCH("four",'Model output'!G59)),ISNUMBER(SEARCH("4",'Model output'!G59)),AND(ISNUMBER(SEARCH("V ",'Model output'!G59)),NOT(ISNUMBER(SEARCH("VI",'Model output'!G59)))),ISNUMBER(SEARCH("five",'Model output'!G59)),ISNUMBER(SEARCH("5",'Model output'!G59))))), "lateral", "central"))</f>
        <v/>
      </c>
      <c r="H60" t="str">
        <f>IF('Model output'!H59="","negative", IF('Model output'!H59=" ", "negative", IF(ISNUMBER(SEARCH("lymph node",'Model output'!H59)),"negative","positive")))</f>
        <v>negative</v>
      </c>
      <c r="I60">
        <f>IF('Model output'!I59="","",IF(ISNUMBER('Model output'!I59),'Model output'!I59,1))</f>
        <v>4</v>
      </c>
      <c r="J60">
        <f>IF('Model output'!J59="","",IF(AND(ISNUMBER('Model output'!J59),'Model output'!J59&lt;=I60),'Model output'!J59,IF(ISNUMBER(SEARCH("0/",'Model output'!J59)),0,1)))</f>
        <v>0</v>
      </c>
      <c r="K60" t="str" cm="1">
        <f t="array" ref="K60">IF(COUNT(FIND({0,1,2,3,4,5,6,7,8,9},'Model output'!K59))&gt;0,'Model output'!K59,"")</f>
        <v/>
      </c>
      <c r="L60" s="8" t="str">
        <f t="shared" si="4"/>
        <v/>
      </c>
      <c r="M60" t="str" cm="1">
        <f t="array" ref="M60">IF(L60="","",IF(ISNUMBER(SEARCH("cm",L60)),MAX(VALUE(SUBSTITUTE(_xlfn.FILTERXML("&lt;t&gt;&lt;s&gt;"&amp;SUBSTITUTE(L60,",","&lt;/s&gt;&lt;s&gt;")&amp;"&lt;/s&gt;&lt;/t&gt;","//s"),"cm",""))),MAX(VALUE(SUBSTITUTE(_xlfn.FILTERXML("&lt;t&gt;&lt;s&gt;"&amp;SUBSTITUTE(L60,",","&lt;/s&gt;&lt;s&gt;")&amp;"&lt;/s&gt;&lt;/t&gt;","//s"),"mm","")))/10))</f>
        <v/>
      </c>
      <c r="N60" t="str">
        <f>IF('Model output'!L59="","",'Model output'!L59)</f>
        <v>papillary</v>
      </c>
      <c r="O60" t="str">
        <f>IF('Model output'!M59="","",'Model output'!M59)</f>
        <v>follicular</v>
      </c>
      <c r="P60" t="str">
        <f>IF('Model output'!N59="","",'Model output'!N59)</f>
        <v>2.2 cm</v>
      </c>
      <c r="Q60" t="str">
        <f t="shared" si="15"/>
        <v>2.2cm</v>
      </c>
      <c r="R60" cm="1">
        <f t="array" ref="R60">IF(Q60="","",IF(ISNUMBER(SEARCH("cm",Q60)),MAX(VALUE(SUBSTITUTE(_xlfn.FILTERXML("&lt;t&gt;&lt;s&gt;"&amp;SUBSTITUTE(Q60,",","&lt;/s&gt;&lt;s&gt;")&amp;"&lt;/s&gt;&lt;/t&gt;","//s"),"cm",""))),IF(ISNUMBER(SEARCH("mm",Q60)), MAX(VALUE(SUBSTITUTE(_xlfn.FILTERXML("&lt;t&gt;&lt;s&gt;"&amp;SUBSTITUTE(Q60,",","&lt;/s&gt;&lt;s&gt;")&amp;"&lt;/s&gt;&lt;/t&gt;","//s"),"mm","")))/10, MAX(VALUE(_xlfn.FILTERXML("&lt;t&gt;&lt;s&gt;"&amp;SUBSTITUTE(Q60,",","&lt;/s&gt;&lt;s&gt;")&amp;"&lt;/s&gt;&lt;/t&gt;","//s"))))))</f>
        <v>2.2000000000000002</v>
      </c>
      <c r="S60" t="str">
        <f>IF(OR('Model output'!P59="",ISNUMBER(SEARCH("Not identified", 'Model output'!P59)),ISNUMBER(SEARCH("Absent",'Model output'!P59)),AND(ISNUMBER(SEARCH("No",'Model output'!P59)),NOT(ISNUMBER(SEARCH("diagnostic",'Model output'!P59)))),ISNUMBER(SEARCH("Negative",'Model output'!P59))),"negative","positive")</f>
        <v>negative</v>
      </c>
      <c r="T60">
        <f>IF('Model output'!O59="","",'Model output'!O59)</f>
        <v>1</v>
      </c>
      <c r="U60" t="str">
        <f>IF('Model output'!Q59&lt;&gt;"",'Model output'!Q59,IF('Classification result'!S60="positive",IF(ISNUMBER(SEARCH("single",'Model output'!P59)),1,IF(OR(ISNUMBER(SEARCH("&lt;4",'Model output'!P59)),ISNUMBER(SEARCH("&lt; 4",'Model output'!P59)),ISNUMBER(SEARCH("less than 4",'Model output'!P59))),"&lt;4",IF(OR(ISNUMBER(SEARCH("&gt;4",'Model output'!P59)),ISNUMBER(SEARCH("&gt; 4",'Model output'!P59)),ISNUMBER(SEARCH("4 or more",'Model output'!P59))),"&gt;4",""))),""))</f>
        <v/>
      </c>
      <c r="V60" t="str">
        <f>IF(S60="negative","",IF(OR(ISNUMBER(SEARCH("Focal",'Model output'!P59)),'Classification result'!U60&lt;4,ISNUMBER(SEARCH("Focal",'Classification result'!U60)),ISNUMBER(SEARCH("&lt;4",'Classification result'!U60)),ISNUMBER(SEARCH("&lt; 4",'Classification result'!U60))),"minimal", IF(OR(ISNUMBER(SEARCH("Extensive",'Model output'!P59)),ISNUMBER(SEARCH("Extensive",'Classification result'!U60)),ISNUMBER(SEARCH("&gt;4",'Classification result'!U60)),ISNUMBER(SEARCH("&gt; 4",'Classification result'!U60)),ISNUMBER(SEARCH("4 or more",'Classification result'!U60))),"extensive","")))</f>
        <v/>
      </c>
      <c r="W60" t="str">
        <f>IF(OR('Model output'!R59="",ISNUMBER(SEARCH("Not identified", 'Model output'!R59)),ISNUMBER(SEARCH("Absent",'Model output'!R59)),ISNUMBER(SEARCH("No",'Model output'!R59)),ISNUMBER(SEARCH("Negative",'Model output'!R59)),ISNUMBER(SEARCH("None seen",'Model output'!R59)),ISNUMBER(SEARCH("Free",'Model output'!R59)),ISNUMBER(SEARCH("Cannot be assessed",'Model output'!R59))),"negative","positive")</f>
        <v>negative</v>
      </c>
      <c r="X60" s="19" t="str">
        <f>IF('Model output'!S59="","",'Model output'!S59)</f>
        <v>Not identified</v>
      </c>
      <c r="Y60" t="str">
        <f>IF(OR('Model output'!S59="",ISNUMBER(SEARCH("Absent",'Model output'!S59)),ISNUMBER(SEARCH("Not identified",'Model output'!S59)),AND(ISNUMBER(SEARCH("No",'Model output'!S59)),NOT(ISNUMBER(SEARCH("carcinoma",'Model output'!S59)))),ISNUMBER(SEARCH("no extension",'Model output'!S59)),ISNUMBER(SEARCH("negative",'Model output'!S59))),"negative",IF(Z60="positive","gETE", "positive"))</f>
        <v>negative</v>
      </c>
      <c r="Z60" t="str">
        <f>IF(OR('Model output'!S59="",ISNUMBER(SEARCH("Absent",'Model output'!S59)),ISNUMBER(SEARCH("Not identified",'Model output'!S59)),ISNUMBER(SEARCH("No",'Model output'!S59)),ISNUMBER(SEARCH("Minimal",'Model output'!S59)),ISNUMBER(SEARCH("negative",'Model output'!S59))),"negative",IF(OR(ISNUMBER(SEARCH("extensive",X60)),ISNUMBER(SEARCH("skeletal muscle",X60)),ISNUMBER(SEARCH("larynx",X60)),ISNUMBER(SEARCH("trachea",X60)),ISNUMBER(SEARCH("esophagus",X60)),ISNUMBER(SEARCH("recurrent laryngeal nerve",X60))),"positive","negative"))</f>
        <v>negative</v>
      </c>
      <c r="AA60" t="str">
        <f>IF('Model output'!T59="","",IF('Model output'!T59="Not mentioned", "No", "Yes"))</f>
        <v/>
      </c>
      <c r="AB60" t="str">
        <f>IF(AA60&lt;&gt;"Yes","",IF(OR('Model output'!U59="",ISNUMBER(SEARCH("Not identified",'Model output'!U59))),"",'Model output'!U59))</f>
        <v/>
      </c>
      <c r="AC60" s="9" t="str">
        <f>IF(OR('Model output'!V59="", AND(ISERROR(SEARCH("Positive",'Model output'!V59)), ISNUMBER(SEARCH("Negative",'Model output'!V59))), ISNUMBER(SEARCH("Uninvolved",'Model output'!V59)), ISNUMBER(SEARCH("Free",'Model output'!V59)), ISNUMBER(SEARCH("1 mm",'Model output'!V59)), ISNUMBER(SEARCH("1.0 mm",'Model output'!V59)), ISNUMBER(SEARCH("0.01 cm",'Model output'!V59)), ISNUMBER(SEARCH("0.1 CM",'Model output'!V59)), ISNUMBER(SEARCH("less than 0.2 mm",'Model output'!V59)), ISNUMBER(SEARCH("less than 0.5 mm",'Model output'!V59)), ISNUMBER(SEARCH("very close",'Model output'!V59)), ISNUMBER(SEARCH("not involved",'Model output'!V59)), ISNUMBER(SEARCH("no involvement",'Model output'!V59)), ISNUMBER(SEARCH("abut",'Model output'!V59)), AND(ISNUMBER(SEARCH("No",'Model output'!V59)),NOT(ISNUMBER(SEARCH("noted",'Model output'!V59))),NOT(ISNUMBER(SEARCH("carcinoma",'Model output'!V59))))), "negative", "positive")</f>
        <v>negative</v>
      </c>
      <c r="AE60" s="39" t="str" cm="1">
        <f t="array" aca="1" ref="AE60" ca="1">IF(OR(AC60="positive",Z60="positive",AND(OR(ISNUMBER(SEARCH("Follicular carcinoma",N60)),ISNUMBER(SEARCH("Follicular thyroid carcinoma",N60))),V60="extensive"),AND(AND(ISNUMBER(J60),J60&gt;0),AND(ISNUMBER(M60),M60&gt;3)),OR(H60="positive",AH60=1)),"high",IF(OR(ISNUMBER(SEARCH("lateral",G60,1)),ISNUMBER(SEARCH("positive",Y60,1)),ISNUMBER(SEARCH("tall",O60,1)),ISNUMBER(SEARCH("hobnail",O60,1)),ISNUMBER(SEARCH("cribriform",O60,1)),ISNUMBER(SEARCH("diffuse",O60,1)),ISNUMBER(SEARCH("columnar",O60,1)),ISNUMBER(SEARCH("solid",O60,1)),ISNUMBER(SEARCH("tall",N60,1)),ISNUMBER(SEARCH("hobnail",N60,1)),ISNUMBER(SEARCH("cribriform",N60,1)),ISNUMBER(SEARCH("diffuse",N60,1)),ISNUMBER(SEARCH("columnar",N60,1)),ISNUMBER(SEARCH("solid",N60,1)),AND(ISNUMBER(SEARCH("papillary",N60,1)),S60="positive"),AND(ISNUMBER(J60),J60&gt;=5,M60=""),AND(AND(ISNUMBER(J60),J60&gt;=5),AND(ISNUMBER(M60),M60&gt;=1)),AND(ISNUMBER(SERACH("papillary",N60)),OR(Y60="positive",Z60="positive"), ISNUMBER(SEARCH("BRAF",AB60)))),"intermediate","low"))</f>
        <v>low</v>
      </c>
      <c r="AF60" s="40" t="str">
        <f t="shared" si="1"/>
        <v>2</v>
      </c>
      <c r="AG60" s="40" t="str">
        <f t="shared" si="2"/>
        <v>0</v>
      </c>
      <c r="AH60" s="40" t="str">
        <f t="shared" si="5"/>
        <v>0</v>
      </c>
      <c r="AI60" s="45" t="str">
        <f t="shared" si="6"/>
        <v>I</v>
      </c>
      <c r="AJ60" s="39" t="s">
        <v>698</v>
      </c>
      <c r="AK60" s="46" t="s">
        <v>891</v>
      </c>
      <c r="AL60" s="46" t="s">
        <v>892</v>
      </c>
      <c r="AM60" s="46" t="s">
        <v>892</v>
      </c>
      <c r="AN60" s="40" t="s">
        <v>73</v>
      </c>
      <c r="AO60" s="30">
        <f t="shared" ca="1" si="7"/>
        <v>1</v>
      </c>
      <c r="AP60" s="14">
        <f t="shared" si="8"/>
        <v>1</v>
      </c>
      <c r="AQ60" s="14">
        <f t="shared" si="9"/>
        <v>1</v>
      </c>
      <c r="AR60" s="14">
        <f t="shared" si="10"/>
        <v>1</v>
      </c>
      <c r="AS60" s="15">
        <f t="shared" si="3"/>
        <v>1</v>
      </c>
    </row>
    <row r="61" spans="1:46">
      <c r="A61" t="str">
        <f>'Model output'!A60</f>
        <v>TCGA-DJ-A1QM</v>
      </c>
      <c r="B61" s="52">
        <v>42</v>
      </c>
      <c r="C61" s="1" t="str">
        <f>IF(OR(ISNUMBER(SEARCH("0",'Model output'!D60)), ISNUMBER(SEARCH("1",'Model output'!D60)), ISNUMBER(SEARCH("1a",'Model output'!D60)), ISNUMBER(SEARCH("1b",'Model output'!D60)), ISNUMBER(SEARCH("2",'Model output'!D60)), ISNUMBER(SEARCH("3",'Model output'!D60)), ISNUMBER(SEARCH("4a",'Model output'!D60)), ISNUMBER(SEARCH("4b",'Model output'!D60))), IF(ISNUMBER(SEARCH("pT",'Model output'!D60)),IF(OR(ISNUMBER(SEARCH("a",'Model output'!D60)),ISNUMBER(SEARCH("b",'Model output'!D60))),MID(SUBSTITUTE('Model output'!D60," ",""),SEARCH("pT",'Model output'!D60)+2,2),MID(SUBSTITUTE('Model output'!D60," ",""),SEARCH("pT",'Model output'!D60)+2,1)),IF(ISNUMBER(SEARCH("T",'Model output'!D60)),IF(OR(ISNUMBER(SEARCH("a",'Model output'!D60)),ISNUMBER(SEARCH("b",'Model output'!D60))),MID(SUBSTITUTE('Model output'!D60," ",""),SEARCH("T",'Model output'!D60)+1,2),MID(SUBSTITUTE('Model output'!D60," ",""),SEARCH("T",'Model output'!D60)+1,1)),SUBSTITUTE('Model output'!D60," ",""))),"")</f>
        <v/>
      </c>
      <c r="D61" s="1" t="str">
        <f>IF(ISNUMBER(SEARCH("lymph node",'Model output'!E60)),"1", IF(AND('Model output'!E60&lt;&gt;"",ISNUMBER('Model output'!E60),'Model output'!E60&gt;0),"1",IF(OR(ISNUMBER(SEARCH("0",'Model output'!E60)), ISNUMBER(SEARCH("1",'Model output'!E60)), ISNUMBER(SEARCH("1a",'Model output'!E60)), ISNUMBER(SEARCH("1b",'Model output'!E60)), ISNUMBER(SEARCH("X",'Model output'!E60))), IF(ISNUMBER(SEARCH("pN",'Model output'!E60)),IF(OR(ISNUMBER(SEARCH("a",'Model output'!E60)),ISNUMBER(SEARCH("b",'Model output'!E60))),MID(SUBSTITUTE('Model output'!E60," ",""),SEARCH("pN",'Model output'!E60)+2,2),MID(SUBSTITUTE('Model output'!E60," ",""),SEARCH("pN",'Model output'!E60)+2,1)),IF(ISNUMBER(SEARCH("N",'Model output'!E60)),IF(OR(ISNUMBER(SEARCH("a",'Model output'!E60)),ISNUMBER(SEARCH("b",'Model output'!E60))),MID(SUBSTITUTE('Model output'!E60," ",""),SEARCH("N",'Model output'!E60)+1,2),MID(SUBSTITUTE('Model output'!E60," ",""),SEARCH("N",'Model output'!E60)+1,1)),SUBSTITUTE('Model output'!E60," ",""))),"")))</f>
        <v>0</v>
      </c>
      <c r="E61" s="1" t="str">
        <f>IF(OR(ISNUMBER(SEARCH("Not applicable",'Model output'!F60)), ISNUMBER(SEARCH("N/A",'Model output'!F60))),"0",IF(OR(ISNUMBER(SEARCH("0",'Model output'!F60)), ISNUMBER(SEARCH("1",'Model output'!F60)), ISNUMBER(SEARCH("X",'Model output'!F60))), IF(ISNUMBER(SEARCH("pM",'Model output'!F60)),MID(SUBSTITUTE('Model output'!F60," ",""),SEARCH("pM",'Model output'!F60)+2,1),IF(ISNUMBER(SEARCH("M",'Model output'!F60)),MID(SUBSTITUTE('Model output'!F60," ",""),SEARCH("M",'Model output'!F60)+1,1),SUBSTITUTE('Model output'!F60," ",""))),""))</f>
        <v>0</v>
      </c>
      <c r="F61" t="str">
        <f t="shared" si="14"/>
        <v>negative</v>
      </c>
      <c r="G61" t="str">
        <f>IF(OR('Model output'!G60="",AND(ISNUMBER('Model output'!J60),'Model output'!J60&lt;1)),"",IF(OR(ISNUMBER(SEARCH("lateral",'Model output'!G60)),ISNUMBER(SEARCH("cervical",'Model output'!G60)),ISNUMBER(SEARCH("jugular",'Model output'!G60)),ISNUMBER(SEARCH("left neck",'Model output'!G60)),ISNUMBER(SEARCH("left anterior neck",'Model output'!G60)),ISNUMBER(SEARCH("left posterior neck",'Model output'!G60)),ISNUMBER(SEARCH("right neck",'Model output'!G60)),ISNUMBER(SEARCH("right anterior neck",'Model output'!G60)),ISNUMBER(SEARCH("right posterior neck",'Model output'!G60)),AND(ISNUMBER(SEARCH("level",'Model output'!G60)),OR(,ISNUMBER(SEARCH("II",'Model output'!G60)),ISNUMBER(SEARCH("two",'Model output'!G60)),ISNUMBER(SEARCH("2",'Model output'!G60)),ISNUMBER(SEARCH("III",'Model output'!G60)),ISNUMBER(SEARCH("three",'Model output'!G60)),ISNUMBER(SEARCH("3",'Model output'!G60)),ISNUMBER(SEARCH("IV",'Model output'!G60)),ISNUMBER(SEARCH("four",'Model output'!G60)),ISNUMBER(SEARCH("4",'Model output'!G60)),AND(ISNUMBER(SEARCH("V ",'Model output'!G60)),NOT(ISNUMBER(SEARCH("VI",'Model output'!G60)))),ISNUMBER(SEARCH("five",'Model output'!G60)),ISNUMBER(SEARCH("5",'Model output'!G60))))), "lateral", "central"))</f>
        <v/>
      </c>
      <c r="H61" t="str">
        <f>IF('Model output'!H60="","negative", IF('Model output'!H60=" ", "negative", IF(ISNUMBER(SEARCH("lymph node",'Model output'!H60)),"negative","positive")))</f>
        <v>negative</v>
      </c>
      <c r="I61">
        <f>IF('Model output'!I60="","",IF(ISNUMBER('Model output'!I60),'Model output'!I60,1))</f>
        <v>2</v>
      </c>
      <c r="J61">
        <f>IF('Model output'!J60="","",IF(AND(ISNUMBER('Model output'!J60),'Model output'!J60&lt;=I61),'Model output'!J60,IF(ISNUMBER(SEARCH("0/",'Model output'!J60)),0,1)))</f>
        <v>0</v>
      </c>
      <c r="K61" t="str" cm="1">
        <f t="array" ref="K61">IF(COUNT(FIND({0,1,2,3,4,5,6,7,8,9},'Model output'!K60))&gt;0,'Model output'!K60,"")</f>
        <v/>
      </c>
      <c r="L61" s="8" t="str">
        <f t="shared" si="4"/>
        <v/>
      </c>
      <c r="M61" t="str" cm="1">
        <f t="array" ref="M61">IF(L61="","",IF(ISNUMBER(SEARCH("cm",L61)),MAX(VALUE(SUBSTITUTE(_xlfn.FILTERXML("&lt;t&gt;&lt;s&gt;"&amp;SUBSTITUTE(L61,",","&lt;/s&gt;&lt;s&gt;")&amp;"&lt;/s&gt;&lt;/t&gt;","//s"),"cm",""))),MAX(VALUE(SUBSTITUTE(_xlfn.FILTERXML("&lt;t&gt;&lt;s&gt;"&amp;SUBSTITUTE(L61,",","&lt;/s&gt;&lt;s&gt;")&amp;"&lt;/s&gt;&lt;/t&gt;","//s"),"mm","")))/10))</f>
        <v/>
      </c>
      <c r="N61" t="str">
        <f>IF('Model output'!L60="","",'Model output'!L60)</f>
        <v>papillary</v>
      </c>
      <c r="O61" t="str">
        <f>IF('Model output'!M60="","",'Model output'!M60)</f>
        <v>microcarcinoma</v>
      </c>
      <c r="P61" t="str">
        <f>IF('Model output'!N60="","",'Model output'!N60)</f>
        <v>0.7 cm</v>
      </c>
      <c r="Q61" t="str">
        <f t="shared" si="15"/>
        <v>0.7cm</v>
      </c>
      <c r="R61" cm="1">
        <f t="array" ref="R61">IF(Q61="","",IF(ISNUMBER(SEARCH("cm",Q61)),MAX(VALUE(SUBSTITUTE(_xlfn.FILTERXML("&lt;t&gt;&lt;s&gt;"&amp;SUBSTITUTE(Q61,",","&lt;/s&gt;&lt;s&gt;")&amp;"&lt;/s&gt;&lt;/t&gt;","//s"),"cm",""))),IF(ISNUMBER(SEARCH("mm",Q61)), MAX(VALUE(SUBSTITUTE(_xlfn.FILTERXML("&lt;t&gt;&lt;s&gt;"&amp;SUBSTITUTE(Q61,",","&lt;/s&gt;&lt;s&gt;")&amp;"&lt;/s&gt;&lt;/t&gt;","//s"),"mm","")))/10, MAX(VALUE(_xlfn.FILTERXML("&lt;t&gt;&lt;s&gt;"&amp;SUBSTITUTE(Q61,",","&lt;/s&gt;&lt;s&gt;")&amp;"&lt;/s&gt;&lt;/t&gt;","//s"))))))</f>
        <v>0.7</v>
      </c>
      <c r="S61" t="str">
        <f>IF(OR('Model output'!P60="",ISNUMBER(SEARCH("Not identified", 'Model output'!P60)),ISNUMBER(SEARCH("Absent",'Model output'!P60)),AND(ISNUMBER(SEARCH("No",'Model output'!P60)),NOT(ISNUMBER(SEARCH("diagnostic",'Model output'!P60)))),ISNUMBER(SEARCH("Negative",'Model output'!P60))),"negative","positive")</f>
        <v>negative</v>
      </c>
      <c r="T61">
        <f>IF('Model output'!O60="","",'Model output'!O60)</f>
        <v>2</v>
      </c>
      <c r="U61" t="str">
        <f>IF('Model output'!Q60&lt;&gt;"",'Model output'!Q60,IF('Classification result'!S61="positive",IF(ISNUMBER(SEARCH("single",'Model output'!P60)),1,IF(OR(ISNUMBER(SEARCH("&lt;4",'Model output'!P60)),ISNUMBER(SEARCH("&lt; 4",'Model output'!P60)),ISNUMBER(SEARCH("less than 4",'Model output'!P60))),"&lt;4",IF(OR(ISNUMBER(SEARCH("&gt;4",'Model output'!P60)),ISNUMBER(SEARCH("&gt; 4",'Model output'!P60)),ISNUMBER(SEARCH("4 or more",'Model output'!P60))),"&gt;4",""))),""))</f>
        <v/>
      </c>
      <c r="V61" t="str">
        <f>IF(S61="negative","",IF(OR(ISNUMBER(SEARCH("Focal",'Model output'!P60)),'Classification result'!U61&lt;4,ISNUMBER(SEARCH("Focal",'Classification result'!U61)),ISNUMBER(SEARCH("&lt;4",'Classification result'!U61)),ISNUMBER(SEARCH("&lt; 4",'Classification result'!U61))),"minimal", IF(OR(ISNUMBER(SEARCH("Extensive",'Model output'!P60)),ISNUMBER(SEARCH("Extensive",'Classification result'!U61)),ISNUMBER(SEARCH("&gt;4",'Classification result'!U61)),ISNUMBER(SEARCH("&gt; 4",'Classification result'!U61)),ISNUMBER(SEARCH("4 or more",'Classification result'!U61))),"extensive","")))</f>
        <v/>
      </c>
      <c r="W61" t="str">
        <f>IF(OR('Model output'!R60="",ISNUMBER(SEARCH("Not identified", 'Model output'!R60)),ISNUMBER(SEARCH("Absent",'Model output'!R60)),ISNUMBER(SEARCH("No",'Model output'!R60)),ISNUMBER(SEARCH("Negative",'Model output'!R60)),ISNUMBER(SEARCH("None seen",'Model output'!R60)),ISNUMBER(SEARCH("Free",'Model output'!R60)),ISNUMBER(SEARCH("Cannot be assessed",'Model output'!R60))),"negative","positive")</f>
        <v>negative</v>
      </c>
      <c r="X61" s="19" t="str">
        <f>IF('Model output'!S60="","",'Model output'!S60)</f>
        <v/>
      </c>
      <c r="Y61" t="str">
        <f>IF(OR('Model output'!S60="",ISNUMBER(SEARCH("Absent",'Model output'!S60)),ISNUMBER(SEARCH("Not identified",'Model output'!S60)),AND(ISNUMBER(SEARCH("No",'Model output'!S60)),NOT(ISNUMBER(SEARCH("carcinoma",'Model output'!S60)))),ISNUMBER(SEARCH("no extension",'Model output'!S60)),ISNUMBER(SEARCH("negative",'Model output'!S60))),"negative",IF(Z61="positive","gETE", "positive"))</f>
        <v>negative</v>
      </c>
      <c r="Z61" t="str">
        <f>IF(OR('Model output'!S60="",ISNUMBER(SEARCH("Absent",'Model output'!S60)),ISNUMBER(SEARCH("Not identified",'Model output'!S60)),ISNUMBER(SEARCH("No",'Model output'!S60)),ISNUMBER(SEARCH("Minimal",'Model output'!S60)),ISNUMBER(SEARCH("negative",'Model output'!S60))),"negative",IF(OR(ISNUMBER(SEARCH("extensive",X61)),ISNUMBER(SEARCH("skeletal muscle",X61)),ISNUMBER(SEARCH("larynx",X61)),ISNUMBER(SEARCH("trachea",X61)),ISNUMBER(SEARCH("esophagus",X61)),ISNUMBER(SEARCH("recurrent laryngeal nerve",X61))),"positive","negative"))</f>
        <v>negative</v>
      </c>
      <c r="AA61" t="str">
        <f>IF('Model output'!T60="","",IF('Model output'!T60="Not mentioned", "No", "Yes"))</f>
        <v/>
      </c>
      <c r="AB61" t="str">
        <f>IF(AA61&lt;&gt;"Yes","",IF(OR('Model output'!U60="",ISNUMBER(SEARCH("Not identified",'Model output'!U60))),"",'Model output'!U60))</f>
        <v/>
      </c>
      <c r="AC61" s="9" t="str">
        <f>IF(OR('Model output'!V60="", AND(ISERROR(SEARCH("Positive",'Model output'!V60)), ISNUMBER(SEARCH("Negative",'Model output'!V60))), ISNUMBER(SEARCH("Uninvolved",'Model output'!V60)), ISNUMBER(SEARCH("Free",'Model output'!V60)), ISNUMBER(SEARCH("1 mm",'Model output'!V60)), ISNUMBER(SEARCH("1.0 mm",'Model output'!V60)), ISNUMBER(SEARCH("0.01 cm",'Model output'!V60)), ISNUMBER(SEARCH("0.1 CM",'Model output'!V60)), ISNUMBER(SEARCH("less than 0.2 mm",'Model output'!V60)), ISNUMBER(SEARCH("less than 0.5 mm",'Model output'!V60)), ISNUMBER(SEARCH("very close",'Model output'!V60)), ISNUMBER(SEARCH("not involved",'Model output'!V60)), ISNUMBER(SEARCH("no involvement",'Model output'!V60)), ISNUMBER(SEARCH("abut",'Model output'!V60)), AND(ISNUMBER(SEARCH("No",'Model output'!V60)),NOT(ISNUMBER(SEARCH("noted",'Model output'!V60))),NOT(ISNUMBER(SEARCH("carcinoma",'Model output'!V60))))), "negative", "positive")</f>
        <v>negative</v>
      </c>
      <c r="AE61" s="39" t="str" cm="1">
        <f t="array" aca="1" ref="AE61" ca="1">IF(OR(AC61="positive",Z61="positive",AND(OR(ISNUMBER(SEARCH("Follicular carcinoma",N61)),ISNUMBER(SEARCH("Follicular thyroid carcinoma",N61))),V61="extensive"),AND(AND(ISNUMBER(J61),J61&gt;0),AND(ISNUMBER(M61),M61&gt;3)),OR(H61="positive",AH61=1)),"high",IF(OR(ISNUMBER(SEARCH("lateral",G61,1)),ISNUMBER(SEARCH("positive",Y61,1)),ISNUMBER(SEARCH("tall",O61,1)),ISNUMBER(SEARCH("hobnail",O61,1)),ISNUMBER(SEARCH("cribriform",O61,1)),ISNUMBER(SEARCH("diffuse",O61,1)),ISNUMBER(SEARCH("columnar",O61,1)),ISNUMBER(SEARCH("solid",O61,1)),ISNUMBER(SEARCH("tall",N61,1)),ISNUMBER(SEARCH("hobnail",N61,1)),ISNUMBER(SEARCH("cribriform",N61,1)),ISNUMBER(SEARCH("diffuse",N61,1)),ISNUMBER(SEARCH("columnar",N61,1)),ISNUMBER(SEARCH("solid",N61,1)),AND(ISNUMBER(SEARCH("papillary",N61,1)),S61="positive"),AND(ISNUMBER(J61),J61&gt;=5,M61=""),AND(AND(ISNUMBER(J61),J61&gt;=5),AND(ISNUMBER(M61),M61&gt;=1)),AND(ISNUMBER(SERACH("papillary",N61)),OR(Y61="positive",Z61="positive"), ISNUMBER(SEARCH("BRAF",AB61)))),"intermediate","low"))</f>
        <v>low</v>
      </c>
      <c r="AF61" s="40" t="str">
        <f t="shared" si="1"/>
        <v>1a</v>
      </c>
      <c r="AG61" s="40" t="str">
        <f t="shared" si="2"/>
        <v>0</v>
      </c>
      <c r="AH61" s="40" t="str">
        <f t="shared" si="5"/>
        <v>0</v>
      </c>
      <c r="AI61" s="45" t="str">
        <f t="shared" si="6"/>
        <v>I</v>
      </c>
      <c r="AJ61" s="39" t="s">
        <v>699</v>
      </c>
      <c r="AK61" s="46" t="s">
        <v>893</v>
      </c>
      <c r="AL61" s="46" t="s">
        <v>889</v>
      </c>
      <c r="AM61" s="46" t="s">
        <v>892</v>
      </c>
      <c r="AN61" s="40" t="s">
        <v>73</v>
      </c>
      <c r="AO61" s="30">
        <f t="shared" ca="1" si="7"/>
        <v>0</v>
      </c>
      <c r="AP61" s="14">
        <f t="shared" si="8"/>
        <v>1</v>
      </c>
      <c r="AQ61" s="14">
        <f t="shared" si="9"/>
        <v>1</v>
      </c>
      <c r="AR61" s="14">
        <f t="shared" si="10"/>
        <v>1</v>
      </c>
      <c r="AS61" s="15">
        <f t="shared" si="3"/>
        <v>1</v>
      </c>
    </row>
    <row r="62" spans="1:46">
      <c r="A62" t="str">
        <f>'Model output'!A61</f>
        <v>TCGA-DJ-A1QN</v>
      </c>
      <c r="B62" s="52">
        <v>42</v>
      </c>
      <c r="C62" s="1" t="str">
        <f>IF(OR(ISNUMBER(SEARCH("0",'Model output'!D61)), ISNUMBER(SEARCH("1",'Model output'!D61)), ISNUMBER(SEARCH("1a",'Model output'!D61)), ISNUMBER(SEARCH("1b",'Model output'!D61)), ISNUMBER(SEARCH("2",'Model output'!D61)), ISNUMBER(SEARCH("3",'Model output'!D61)), ISNUMBER(SEARCH("4a",'Model output'!D61)), ISNUMBER(SEARCH("4b",'Model output'!D61))), IF(ISNUMBER(SEARCH("pT",'Model output'!D61)),IF(OR(ISNUMBER(SEARCH("a",'Model output'!D61)),ISNUMBER(SEARCH("b",'Model output'!D61))),MID(SUBSTITUTE('Model output'!D61," ",""),SEARCH("pT",'Model output'!D61)+2,2),MID(SUBSTITUTE('Model output'!D61," ",""),SEARCH("pT",'Model output'!D61)+2,1)),IF(ISNUMBER(SEARCH("T",'Model output'!D61)),IF(OR(ISNUMBER(SEARCH("a",'Model output'!D61)),ISNUMBER(SEARCH("b",'Model output'!D61))),MID(SUBSTITUTE('Model output'!D61," ",""),SEARCH("T",'Model output'!D61)+1,2),MID(SUBSTITUTE('Model output'!D61," ",""),SEARCH("T",'Model output'!D61)+1,1)),SUBSTITUTE('Model output'!D61," ",""))),"")</f>
        <v/>
      </c>
      <c r="D62" s="1" t="str">
        <f>IF(ISNUMBER(SEARCH("lymph node",'Model output'!E61)),"1", IF(AND('Model output'!E61&lt;&gt;"",ISNUMBER('Model output'!E61),'Model output'!E61&gt;0),"1",IF(OR(ISNUMBER(SEARCH("0",'Model output'!E61)), ISNUMBER(SEARCH("1",'Model output'!E61)), ISNUMBER(SEARCH("1a",'Model output'!E61)), ISNUMBER(SEARCH("1b",'Model output'!E61)), ISNUMBER(SEARCH("X",'Model output'!E61))), IF(ISNUMBER(SEARCH("pN",'Model output'!E61)),IF(OR(ISNUMBER(SEARCH("a",'Model output'!E61)),ISNUMBER(SEARCH("b",'Model output'!E61))),MID(SUBSTITUTE('Model output'!E61," ",""),SEARCH("pN",'Model output'!E61)+2,2),MID(SUBSTITUTE('Model output'!E61," ",""),SEARCH("pN",'Model output'!E61)+2,1)),IF(ISNUMBER(SEARCH("N",'Model output'!E61)),IF(OR(ISNUMBER(SEARCH("a",'Model output'!E61)),ISNUMBER(SEARCH("b",'Model output'!E61))),MID(SUBSTITUTE('Model output'!E61," ",""),SEARCH("N",'Model output'!E61)+1,2),MID(SUBSTITUTE('Model output'!E61," ",""),SEARCH("N",'Model output'!E61)+1,1)),SUBSTITUTE('Model output'!E61," ",""))),"")))</f>
        <v/>
      </c>
      <c r="E62" s="1" t="str">
        <f>IF(OR(ISNUMBER(SEARCH("Not applicable",'Model output'!F61)), ISNUMBER(SEARCH("N/A",'Model output'!F61))),"0",IF(OR(ISNUMBER(SEARCH("0",'Model output'!F61)), ISNUMBER(SEARCH("1",'Model output'!F61)), ISNUMBER(SEARCH("X",'Model output'!F61))), IF(ISNUMBER(SEARCH("pM",'Model output'!F61)),MID(SUBSTITUTE('Model output'!F61," ",""),SEARCH("pM",'Model output'!F61)+2,1),IF(ISNUMBER(SEARCH("M",'Model output'!F61)),MID(SUBSTITUTE('Model output'!F61," ",""),SEARCH("M",'Model output'!F61)+1,1),SUBSTITUTE('Model output'!F61," ",""))),""))</f>
        <v/>
      </c>
      <c r="F62" t="str">
        <f t="shared" si="14"/>
        <v>negative</v>
      </c>
      <c r="G62" t="str">
        <f>IF(OR('Model output'!G61="",AND(ISNUMBER('Model output'!J61),'Model output'!J61&lt;1)),"",IF(OR(ISNUMBER(SEARCH("lateral",'Model output'!G61)),ISNUMBER(SEARCH("cervical",'Model output'!G61)),ISNUMBER(SEARCH("jugular",'Model output'!G61)),ISNUMBER(SEARCH("left neck",'Model output'!G61)),ISNUMBER(SEARCH("left anterior neck",'Model output'!G61)),ISNUMBER(SEARCH("left posterior neck",'Model output'!G61)),ISNUMBER(SEARCH("right neck",'Model output'!G61)),ISNUMBER(SEARCH("right anterior neck",'Model output'!G61)),ISNUMBER(SEARCH("right posterior neck",'Model output'!G61)),AND(ISNUMBER(SEARCH("level",'Model output'!G61)),OR(,ISNUMBER(SEARCH("II",'Model output'!G61)),ISNUMBER(SEARCH("two",'Model output'!G61)),ISNUMBER(SEARCH("2",'Model output'!G61)),ISNUMBER(SEARCH("III",'Model output'!G61)),ISNUMBER(SEARCH("three",'Model output'!G61)),ISNUMBER(SEARCH("3",'Model output'!G61)),ISNUMBER(SEARCH("IV",'Model output'!G61)),ISNUMBER(SEARCH("four",'Model output'!G61)),ISNUMBER(SEARCH("4",'Model output'!G61)),AND(ISNUMBER(SEARCH("V ",'Model output'!G61)),NOT(ISNUMBER(SEARCH("VI",'Model output'!G61)))),ISNUMBER(SEARCH("five",'Model output'!G61)),ISNUMBER(SEARCH("5",'Model output'!G61))))), "lateral", "central"))</f>
        <v/>
      </c>
      <c r="H62" t="str">
        <f>IF('Model output'!H61="","negative", IF('Model output'!H61=" ", "negative", IF(ISNUMBER(SEARCH("lymph node",'Model output'!H61)),"negative","positive")))</f>
        <v>negative</v>
      </c>
      <c r="I62">
        <f>IF('Model output'!I61="","",IF(ISNUMBER('Model output'!I61),'Model output'!I61,1))</f>
        <v>0</v>
      </c>
      <c r="J62">
        <f>IF('Model output'!J61="","",IF(AND(ISNUMBER('Model output'!J61),'Model output'!J61&lt;=I62),'Model output'!J61,IF(ISNUMBER(SEARCH("0/",'Model output'!J61)),0,1)))</f>
        <v>0</v>
      </c>
      <c r="K62" t="str" cm="1">
        <f t="array" ref="K62">IF(COUNT(FIND({0,1,2,3,4,5,6,7,8,9},'Model output'!K61))&gt;0,'Model output'!K61,"")</f>
        <v/>
      </c>
      <c r="L62" s="8" t="str">
        <f t="shared" si="4"/>
        <v/>
      </c>
      <c r="M62" t="str" cm="1">
        <f t="array" ref="M62">IF(L62="","",IF(ISNUMBER(SEARCH("cm",L62)),MAX(VALUE(SUBSTITUTE(_xlfn.FILTERXML("&lt;t&gt;&lt;s&gt;"&amp;SUBSTITUTE(L62,",","&lt;/s&gt;&lt;s&gt;")&amp;"&lt;/s&gt;&lt;/t&gt;","//s"),"cm",""))),MAX(VALUE(SUBSTITUTE(_xlfn.FILTERXML("&lt;t&gt;&lt;s&gt;"&amp;SUBSTITUTE(L62,",","&lt;/s&gt;&lt;s&gt;")&amp;"&lt;/s&gt;&lt;/t&gt;","//s"),"mm","")))/10))</f>
        <v/>
      </c>
      <c r="N62" t="str">
        <f>IF('Model output'!L61="","",'Model output'!L61)</f>
        <v>papillary</v>
      </c>
      <c r="O62" t="str">
        <f>IF('Model output'!M61="","",'Model output'!M61)</f>
        <v/>
      </c>
      <c r="P62" t="str">
        <f>IF('Model output'!N61="","",'Model output'!N61)</f>
        <v>0.1 cm</v>
      </c>
      <c r="Q62" t="str">
        <f t="shared" si="15"/>
        <v>0.1cm</v>
      </c>
      <c r="R62" cm="1">
        <f t="array" ref="R62">IF(Q62="","",IF(ISNUMBER(SEARCH("cm",Q62)),MAX(VALUE(SUBSTITUTE(_xlfn.FILTERXML("&lt;t&gt;&lt;s&gt;"&amp;SUBSTITUTE(Q62,",","&lt;/s&gt;&lt;s&gt;")&amp;"&lt;/s&gt;&lt;/t&gt;","//s"),"cm",""))),IF(ISNUMBER(SEARCH("mm",Q62)), MAX(VALUE(SUBSTITUTE(_xlfn.FILTERXML("&lt;t&gt;&lt;s&gt;"&amp;SUBSTITUTE(Q62,",","&lt;/s&gt;&lt;s&gt;")&amp;"&lt;/s&gt;&lt;/t&gt;","//s"),"mm","")))/10, MAX(VALUE(_xlfn.FILTERXML("&lt;t&gt;&lt;s&gt;"&amp;SUBSTITUTE(Q62,",","&lt;/s&gt;&lt;s&gt;")&amp;"&lt;/s&gt;&lt;/t&gt;","//s"))))))</f>
        <v>0.1</v>
      </c>
      <c r="S62" t="str">
        <f>IF(OR('Model output'!P61="",ISNUMBER(SEARCH("Not identified", 'Model output'!P61)),ISNUMBER(SEARCH("Absent",'Model output'!P61)),AND(ISNUMBER(SEARCH("No",'Model output'!P61)),NOT(ISNUMBER(SEARCH("diagnostic",'Model output'!P61)))),ISNUMBER(SEARCH("Negative",'Model output'!P61))),"negative","positive")</f>
        <v>negative</v>
      </c>
      <c r="T62">
        <f>IF('Model output'!O61="","",'Model output'!O61)</f>
        <v>2</v>
      </c>
      <c r="U62" t="str">
        <f>IF('Model output'!Q61&lt;&gt;"",'Model output'!Q61,IF('Classification result'!S62="positive",IF(ISNUMBER(SEARCH("single",'Model output'!P61)),1,IF(OR(ISNUMBER(SEARCH("&lt;4",'Model output'!P61)),ISNUMBER(SEARCH("&lt; 4",'Model output'!P61)),ISNUMBER(SEARCH("less than 4",'Model output'!P61))),"&lt;4",IF(OR(ISNUMBER(SEARCH("&gt;4",'Model output'!P61)),ISNUMBER(SEARCH("&gt; 4",'Model output'!P61)),ISNUMBER(SEARCH("4 or more",'Model output'!P61))),"&gt;4",""))),""))</f>
        <v/>
      </c>
      <c r="V62" t="str">
        <f>IF(S62="negative","",IF(OR(ISNUMBER(SEARCH("Focal",'Model output'!P61)),'Classification result'!U62&lt;4,ISNUMBER(SEARCH("Focal",'Classification result'!U62)),ISNUMBER(SEARCH("&lt;4",'Classification result'!U62)),ISNUMBER(SEARCH("&lt; 4",'Classification result'!U62))),"minimal", IF(OR(ISNUMBER(SEARCH("Extensive",'Model output'!P61)),ISNUMBER(SEARCH("Extensive",'Classification result'!U62)),ISNUMBER(SEARCH("&gt;4",'Classification result'!U62)),ISNUMBER(SEARCH("&gt; 4",'Classification result'!U62)),ISNUMBER(SEARCH("4 or more",'Classification result'!U62))),"extensive","")))</f>
        <v/>
      </c>
      <c r="W62" t="str">
        <f>IF(OR('Model output'!R61="",ISNUMBER(SEARCH("Not identified", 'Model output'!R61)),ISNUMBER(SEARCH("Absent",'Model output'!R61)),ISNUMBER(SEARCH("No",'Model output'!R61)),ISNUMBER(SEARCH("Negative",'Model output'!R61)),ISNUMBER(SEARCH("None seen",'Model output'!R61)),ISNUMBER(SEARCH("Free",'Model output'!R61)),ISNUMBER(SEARCH("Cannot be assessed",'Model output'!R61))),"negative","positive")</f>
        <v>positive</v>
      </c>
      <c r="X62" s="19" t="str">
        <f>IF('Model output'!S61="","",'Model output'!S61)</f>
        <v>Not identified</v>
      </c>
      <c r="Y62" t="str">
        <f>IF(OR('Model output'!S61="",ISNUMBER(SEARCH("Absent",'Model output'!S61)),ISNUMBER(SEARCH("Not identified",'Model output'!S61)),AND(ISNUMBER(SEARCH("No",'Model output'!S61)),NOT(ISNUMBER(SEARCH("carcinoma",'Model output'!S61)))),ISNUMBER(SEARCH("no extension",'Model output'!S61)),ISNUMBER(SEARCH("negative",'Model output'!S61))),"negative",IF(Z62="positive","gETE", "positive"))</f>
        <v>negative</v>
      </c>
      <c r="Z62" t="str">
        <f>IF(OR('Model output'!S61="",ISNUMBER(SEARCH("Absent",'Model output'!S61)),ISNUMBER(SEARCH("Not identified",'Model output'!S61)),ISNUMBER(SEARCH("No",'Model output'!S61)),ISNUMBER(SEARCH("Minimal",'Model output'!S61)),ISNUMBER(SEARCH("negative",'Model output'!S61))),"negative",IF(OR(ISNUMBER(SEARCH("extensive",X62)),ISNUMBER(SEARCH("skeletal muscle",X62)),ISNUMBER(SEARCH("larynx",X62)),ISNUMBER(SEARCH("trachea",X62)),ISNUMBER(SEARCH("esophagus",X62)),ISNUMBER(SEARCH("recurrent laryngeal nerve",X62))),"positive","negative"))</f>
        <v>negative</v>
      </c>
      <c r="AA62" t="str">
        <f>IF('Model output'!T61="","",IF('Model output'!T61="Not mentioned", "No", "Yes"))</f>
        <v/>
      </c>
      <c r="AB62" t="str">
        <f>IF(AA62&lt;&gt;"Yes","",IF(OR('Model output'!U61="",ISNUMBER(SEARCH("Not identified",'Model output'!U61))),"",'Model output'!U61))</f>
        <v/>
      </c>
      <c r="AC62" s="9" t="str">
        <f>IF(OR('Model output'!V61="", AND(ISERROR(SEARCH("Positive",'Model output'!V61)), ISNUMBER(SEARCH("Negative",'Model output'!V61))), ISNUMBER(SEARCH("Uninvolved",'Model output'!V61)), ISNUMBER(SEARCH("Free",'Model output'!V61)), ISNUMBER(SEARCH("1 mm",'Model output'!V61)), ISNUMBER(SEARCH("1.0 mm",'Model output'!V61)), ISNUMBER(SEARCH("0.01 cm",'Model output'!V61)), ISNUMBER(SEARCH("0.1 CM",'Model output'!V61)), ISNUMBER(SEARCH("less than 0.2 mm",'Model output'!V61)), ISNUMBER(SEARCH("less than 0.5 mm",'Model output'!V61)), ISNUMBER(SEARCH("very close",'Model output'!V61)), ISNUMBER(SEARCH("not involved",'Model output'!V61)), ISNUMBER(SEARCH("no involvement",'Model output'!V61)), ISNUMBER(SEARCH("abut",'Model output'!V61)), AND(ISNUMBER(SEARCH("No",'Model output'!V61)),NOT(ISNUMBER(SEARCH("noted",'Model output'!V61))),NOT(ISNUMBER(SEARCH("carcinoma",'Model output'!V61))))), "negative", "positive")</f>
        <v>negative</v>
      </c>
      <c r="AE62" s="39" t="str" cm="1">
        <f t="array" aca="1" ref="AE62" ca="1">IF(OR(AC62="positive",Z62="positive",AND(OR(ISNUMBER(SEARCH("Follicular carcinoma",N62)),ISNUMBER(SEARCH("Follicular thyroid carcinoma",N62))),V62="extensive"),AND(AND(ISNUMBER(J62),J62&gt;0),AND(ISNUMBER(M62),M62&gt;3)),OR(H62="positive",AH62=1)),"high",IF(OR(ISNUMBER(SEARCH("lateral",G62,1)),ISNUMBER(SEARCH("positive",Y62,1)),ISNUMBER(SEARCH("tall",O62,1)),ISNUMBER(SEARCH("hobnail",O62,1)),ISNUMBER(SEARCH("cribriform",O62,1)),ISNUMBER(SEARCH("diffuse",O62,1)),ISNUMBER(SEARCH("columnar",O62,1)),ISNUMBER(SEARCH("solid",O62,1)),ISNUMBER(SEARCH("tall",N62,1)),ISNUMBER(SEARCH("hobnail",N62,1)),ISNUMBER(SEARCH("cribriform",N62,1)),ISNUMBER(SEARCH("diffuse",N62,1)),ISNUMBER(SEARCH("columnar",N62,1)),ISNUMBER(SEARCH("solid",N62,1)),AND(ISNUMBER(SEARCH("papillary",N62,1)),S62="positive"),AND(ISNUMBER(J62),J62&gt;=5,M62=""),AND(AND(ISNUMBER(J62),J62&gt;=5),AND(ISNUMBER(M62),M62&gt;=1)),AND(ISNUMBER(SERACH("papillary",N62)),OR(Y62="positive",Z62="positive"), ISNUMBER(SEARCH("BRAF",AB62)))),"intermediate","low"))</f>
        <v>low</v>
      </c>
      <c r="AF62" s="40" t="str">
        <f t="shared" si="1"/>
        <v>1a</v>
      </c>
      <c r="AG62" s="40" t="str">
        <f t="shared" si="2"/>
        <v>0</v>
      </c>
      <c r="AH62" s="40" t="str">
        <f t="shared" si="5"/>
        <v>0</v>
      </c>
      <c r="AI62" s="45" t="str">
        <f t="shared" si="6"/>
        <v>I</v>
      </c>
      <c r="AJ62" s="39" t="s">
        <v>698</v>
      </c>
      <c r="AK62" s="46" t="s">
        <v>888</v>
      </c>
      <c r="AL62" s="46" t="s">
        <v>892</v>
      </c>
      <c r="AM62" s="46" t="s">
        <v>892</v>
      </c>
      <c r="AN62" s="40" t="s">
        <v>73</v>
      </c>
      <c r="AO62" s="30">
        <f t="shared" ca="1" si="7"/>
        <v>1</v>
      </c>
      <c r="AP62" s="14">
        <f t="shared" si="8"/>
        <v>0</v>
      </c>
      <c r="AQ62" s="14">
        <f t="shared" si="9"/>
        <v>1</v>
      </c>
      <c r="AR62" s="14">
        <f t="shared" si="10"/>
        <v>1</v>
      </c>
      <c r="AS62" s="15">
        <f t="shared" si="3"/>
        <v>1</v>
      </c>
    </row>
    <row r="63" spans="1:46">
      <c r="A63" t="str">
        <f>'Model output'!A62</f>
        <v>TCGA-DJ-A1QO</v>
      </c>
      <c r="B63" s="52">
        <v>69</v>
      </c>
      <c r="C63" s="1" t="str">
        <f>IF(OR(ISNUMBER(SEARCH("0",'Model output'!D62)), ISNUMBER(SEARCH("1",'Model output'!D62)), ISNUMBER(SEARCH("1a",'Model output'!D62)), ISNUMBER(SEARCH("1b",'Model output'!D62)), ISNUMBER(SEARCH("2",'Model output'!D62)), ISNUMBER(SEARCH("3",'Model output'!D62)), ISNUMBER(SEARCH("4a",'Model output'!D62)), ISNUMBER(SEARCH("4b",'Model output'!D62))), IF(ISNUMBER(SEARCH("pT",'Model output'!D62)),IF(OR(ISNUMBER(SEARCH("a",'Model output'!D62)),ISNUMBER(SEARCH("b",'Model output'!D62))),MID(SUBSTITUTE('Model output'!D62," ",""),SEARCH("pT",'Model output'!D62)+2,2),MID(SUBSTITUTE('Model output'!D62," ",""),SEARCH("pT",'Model output'!D62)+2,1)),IF(ISNUMBER(SEARCH("T",'Model output'!D62)),IF(OR(ISNUMBER(SEARCH("a",'Model output'!D62)),ISNUMBER(SEARCH("b",'Model output'!D62))),MID(SUBSTITUTE('Model output'!D62," ",""),SEARCH("T",'Model output'!D62)+1,2),MID(SUBSTITUTE('Model output'!D62," ",""),SEARCH("T",'Model output'!D62)+1,1)),SUBSTITUTE('Model output'!D62," ",""))),"")</f>
        <v>2</v>
      </c>
      <c r="D63" s="1" t="str">
        <f>IF(ISNUMBER(SEARCH("lymph node",'Model output'!E62)),"1", IF(AND('Model output'!E62&lt;&gt;"",ISNUMBER('Model output'!E62),'Model output'!E62&gt;0),"1",IF(OR(ISNUMBER(SEARCH("0",'Model output'!E62)), ISNUMBER(SEARCH("1",'Model output'!E62)), ISNUMBER(SEARCH("1a",'Model output'!E62)), ISNUMBER(SEARCH("1b",'Model output'!E62)), ISNUMBER(SEARCH("X",'Model output'!E62))), IF(ISNUMBER(SEARCH("pN",'Model output'!E62)),IF(OR(ISNUMBER(SEARCH("a",'Model output'!E62)),ISNUMBER(SEARCH("b",'Model output'!E62))),MID(SUBSTITUTE('Model output'!E62," ",""),SEARCH("pN",'Model output'!E62)+2,2),MID(SUBSTITUTE('Model output'!E62," ",""),SEARCH("pN",'Model output'!E62)+2,1)),IF(ISNUMBER(SEARCH("N",'Model output'!E62)),IF(OR(ISNUMBER(SEARCH("a",'Model output'!E62)),ISNUMBER(SEARCH("b",'Model output'!E62))),MID(SUBSTITUTE('Model output'!E62," ",""),SEARCH("N",'Model output'!E62)+1,2),MID(SUBSTITUTE('Model output'!E62," ",""),SEARCH("N",'Model output'!E62)+1,1)),SUBSTITUTE('Model output'!E62," ",""))),"")))</f>
        <v>X</v>
      </c>
      <c r="E63" s="1" t="str">
        <f>IF(OR(ISNUMBER(SEARCH("Not applicable",'Model output'!F62)), ISNUMBER(SEARCH("N/A",'Model output'!F62))),"0",IF(OR(ISNUMBER(SEARCH("0",'Model output'!F62)), ISNUMBER(SEARCH("1",'Model output'!F62)), ISNUMBER(SEARCH("X",'Model output'!F62))), IF(ISNUMBER(SEARCH("pM",'Model output'!F62)),MID(SUBSTITUTE('Model output'!F62," ",""),SEARCH("pM",'Model output'!F62)+2,1),IF(ISNUMBER(SEARCH("M",'Model output'!F62)),MID(SUBSTITUTE('Model output'!F62," ",""),SEARCH("M",'Model output'!F62)+1,1),SUBSTITUTE('Model output'!F62," ",""))),""))</f>
        <v/>
      </c>
      <c r="F63" t="str">
        <f t="shared" si="14"/>
        <v>negative</v>
      </c>
      <c r="G63" t="str">
        <f>IF(OR('Model output'!G62="",AND(ISNUMBER('Model output'!J62),'Model output'!J62&lt;1)),"",IF(OR(ISNUMBER(SEARCH("lateral",'Model output'!G62)),ISNUMBER(SEARCH("cervical",'Model output'!G62)),ISNUMBER(SEARCH("jugular",'Model output'!G62)),ISNUMBER(SEARCH("left neck",'Model output'!G62)),ISNUMBER(SEARCH("left anterior neck",'Model output'!G62)),ISNUMBER(SEARCH("left posterior neck",'Model output'!G62)),ISNUMBER(SEARCH("right neck",'Model output'!G62)),ISNUMBER(SEARCH("right anterior neck",'Model output'!G62)),ISNUMBER(SEARCH("right posterior neck",'Model output'!G62)),AND(ISNUMBER(SEARCH("level",'Model output'!G62)),OR(,ISNUMBER(SEARCH("II",'Model output'!G62)),ISNUMBER(SEARCH("two",'Model output'!G62)),ISNUMBER(SEARCH("2",'Model output'!G62)),ISNUMBER(SEARCH("III",'Model output'!G62)),ISNUMBER(SEARCH("three",'Model output'!G62)),ISNUMBER(SEARCH("3",'Model output'!G62)),ISNUMBER(SEARCH("IV",'Model output'!G62)),ISNUMBER(SEARCH("four",'Model output'!G62)),ISNUMBER(SEARCH("4",'Model output'!G62)),AND(ISNUMBER(SEARCH("V ",'Model output'!G62)),NOT(ISNUMBER(SEARCH("VI",'Model output'!G62)))),ISNUMBER(SEARCH("five",'Model output'!G62)),ISNUMBER(SEARCH("5",'Model output'!G62))))), "lateral", "central"))</f>
        <v/>
      </c>
      <c r="H63" t="str">
        <f>IF('Model output'!H62="","negative", IF('Model output'!H62=" ", "negative", IF(ISNUMBER(SEARCH("lymph node",'Model output'!H62)),"negative","positive")))</f>
        <v>negative</v>
      </c>
      <c r="I63">
        <f>IF('Model output'!I62="","",IF(ISNUMBER('Model output'!I62),'Model output'!I62,1))</f>
        <v>1</v>
      </c>
      <c r="J63">
        <f>IF('Model output'!J62="","",IF(AND(ISNUMBER('Model output'!J62),'Model output'!J62&lt;=I63),'Model output'!J62,IF(ISNUMBER(SEARCH("0/",'Model output'!J62)),0,1)))</f>
        <v>0</v>
      </c>
      <c r="K63" t="str" cm="1">
        <f t="array" ref="K63">IF(COUNT(FIND({0,1,2,3,4,5,6,7,8,9},'Model output'!K62))&gt;0,'Model output'!K62,"")</f>
        <v/>
      </c>
      <c r="L63" s="8" t="str">
        <f t="shared" si="4"/>
        <v/>
      </c>
      <c r="M63" t="str" cm="1">
        <f t="array" ref="M63">IF(L63="","",IF(ISNUMBER(SEARCH("cm",L63)),MAX(VALUE(SUBSTITUTE(_xlfn.FILTERXML("&lt;t&gt;&lt;s&gt;"&amp;SUBSTITUTE(L63,",","&lt;/s&gt;&lt;s&gt;")&amp;"&lt;/s&gt;&lt;/t&gt;","//s"),"cm",""))),MAX(VALUE(SUBSTITUTE(_xlfn.FILTERXML("&lt;t&gt;&lt;s&gt;"&amp;SUBSTITUTE(L63,",","&lt;/s&gt;&lt;s&gt;")&amp;"&lt;/s&gt;&lt;/t&gt;","//s"),"mm","")))/10))</f>
        <v/>
      </c>
      <c r="N63" t="str">
        <f>IF('Model output'!L62="","",'Model output'!L62)</f>
        <v>papillary</v>
      </c>
      <c r="O63" t="str">
        <f>IF('Model output'!M62="","",'Model output'!M62)</f>
        <v>classical</v>
      </c>
      <c r="P63" t="str">
        <f>IF('Model output'!N62="","",'Model output'!N62)</f>
        <v>2.2 cm</v>
      </c>
      <c r="Q63" t="str">
        <f t="shared" si="15"/>
        <v>2.2cm</v>
      </c>
      <c r="R63" cm="1">
        <f t="array" ref="R63">IF(Q63="","",IF(ISNUMBER(SEARCH("cm",Q63)),MAX(VALUE(SUBSTITUTE(_xlfn.FILTERXML("&lt;t&gt;&lt;s&gt;"&amp;SUBSTITUTE(Q63,",","&lt;/s&gt;&lt;s&gt;")&amp;"&lt;/s&gt;&lt;/t&gt;","//s"),"cm",""))),IF(ISNUMBER(SEARCH("mm",Q63)), MAX(VALUE(SUBSTITUTE(_xlfn.FILTERXML("&lt;t&gt;&lt;s&gt;"&amp;SUBSTITUTE(Q63,",","&lt;/s&gt;&lt;s&gt;")&amp;"&lt;/s&gt;&lt;/t&gt;","//s"),"mm","")))/10, MAX(VALUE(_xlfn.FILTERXML("&lt;t&gt;&lt;s&gt;"&amp;SUBSTITUTE(Q63,",","&lt;/s&gt;&lt;s&gt;")&amp;"&lt;/s&gt;&lt;/t&gt;","//s"))))))</f>
        <v>2.2000000000000002</v>
      </c>
      <c r="S63" t="str">
        <f>IF(OR('Model output'!P62="",ISNUMBER(SEARCH("Not identified", 'Model output'!P62)),ISNUMBER(SEARCH("Absent",'Model output'!P62)),AND(ISNUMBER(SEARCH("No",'Model output'!P62)),NOT(ISNUMBER(SEARCH("diagnostic",'Model output'!P62)))),ISNUMBER(SEARCH("Negative",'Model output'!P62))),"negative","positive")</f>
        <v>negative</v>
      </c>
      <c r="T63" t="str">
        <f>IF('Model output'!O62="","",'Model output'!O62)</f>
        <v>Two</v>
      </c>
      <c r="U63" t="str">
        <f>IF('Model output'!Q62&lt;&gt;"",'Model output'!Q62,IF('Classification result'!S63="positive",IF(ISNUMBER(SEARCH("single",'Model output'!P62)),1,IF(OR(ISNUMBER(SEARCH("&lt;4",'Model output'!P62)),ISNUMBER(SEARCH("&lt; 4",'Model output'!P62)),ISNUMBER(SEARCH("less than 4",'Model output'!P62))),"&lt;4",IF(OR(ISNUMBER(SEARCH("&gt;4",'Model output'!P62)),ISNUMBER(SEARCH("&gt; 4",'Model output'!P62)),ISNUMBER(SEARCH("4 or more",'Model output'!P62))),"&gt;4",""))),""))</f>
        <v/>
      </c>
      <c r="V63" t="str">
        <f>IF(S63="negative","",IF(OR(ISNUMBER(SEARCH("Focal",'Model output'!P62)),'Classification result'!U63&lt;4,ISNUMBER(SEARCH("Focal",'Classification result'!U63)),ISNUMBER(SEARCH("&lt;4",'Classification result'!U63)),ISNUMBER(SEARCH("&lt; 4",'Classification result'!U63))),"minimal", IF(OR(ISNUMBER(SEARCH("Extensive",'Model output'!P62)),ISNUMBER(SEARCH("Extensive",'Classification result'!U63)),ISNUMBER(SEARCH("&gt;4",'Classification result'!U63)),ISNUMBER(SEARCH("&gt; 4",'Classification result'!U63)),ISNUMBER(SEARCH("4 or more",'Classification result'!U63))),"extensive","")))</f>
        <v/>
      </c>
      <c r="W63" t="str">
        <f>IF(OR('Model output'!R62="",ISNUMBER(SEARCH("Not identified", 'Model output'!R62)),ISNUMBER(SEARCH("Absent",'Model output'!R62)),ISNUMBER(SEARCH("No",'Model output'!R62)),ISNUMBER(SEARCH("Negative",'Model output'!R62)),ISNUMBER(SEARCH("None seen",'Model output'!R62)),ISNUMBER(SEARCH("Free",'Model output'!R62)),ISNUMBER(SEARCH("Cannot be assessed",'Model output'!R62))),"negative","positive")</f>
        <v>positive</v>
      </c>
      <c r="X63" s="19" t="str">
        <f>IF('Model output'!S62="","",'Model output'!S62)</f>
        <v>invades :the extrathyroidal adipose tissue</v>
      </c>
      <c r="Y63" t="str">
        <f>IF(OR('Model output'!S62="",ISNUMBER(SEARCH("Absent",'Model output'!S62)),ISNUMBER(SEARCH("Not identified",'Model output'!S62)),AND(ISNUMBER(SEARCH("No",'Model output'!S62)),NOT(ISNUMBER(SEARCH("carcinoma",'Model output'!S62)))),ISNUMBER(SEARCH("no extension",'Model output'!S62)),ISNUMBER(SEARCH("negative",'Model output'!S62))),"negative",IF(Z63="positive","gETE", "positive"))</f>
        <v>positive</v>
      </c>
      <c r="Z63" t="str">
        <f>IF(OR('Model output'!S62="",ISNUMBER(SEARCH("Absent",'Model output'!S62)),ISNUMBER(SEARCH("Not identified",'Model output'!S62)),ISNUMBER(SEARCH("No",'Model output'!S62)),ISNUMBER(SEARCH("Minimal",'Model output'!S62)),ISNUMBER(SEARCH("negative",'Model output'!S62))),"negative",IF(OR(ISNUMBER(SEARCH("extensive",X63)),ISNUMBER(SEARCH("skeletal muscle",X63)),ISNUMBER(SEARCH("larynx",X63)),ISNUMBER(SEARCH("trachea",X63)),ISNUMBER(SEARCH("esophagus",X63)),ISNUMBER(SEARCH("recurrent laryngeal nerve",X63))),"positive","negative"))</f>
        <v>negative</v>
      </c>
      <c r="AA63" t="str">
        <f>IF('Model output'!T62="","",IF('Model output'!T62="Not mentioned", "No", "Yes"))</f>
        <v/>
      </c>
      <c r="AB63" t="str">
        <f>IF(AA63&lt;&gt;"Yes","",IF(OR('Model output'!U62="",ISNUMBER(SEARCH("Not identified",'Model output'!U62))),"",'Model output'!U62))</f>
        <v/>
      </c>
      <c r="AC63" s="9" t="str">
        <f>IF(OR('Model output'!V62="", AND(ISERROR(SEARCH("Positive",'Model output'!V62)), ISNUMBER(SEARCH("Negative",'Model output'!V62))), ISNUMBER(SEARCH("Uninvolved",'Model output'!V62)), ISNUMBER(SEARCH("Free",'Model output'!V62)), ISNUMBER(SEARCH("1 mm",'Model output'!V62)), ISNUMBER(SEARCH("1.0 mm",'Model output'!V62)), ISNUMBER(SEARCH("0.01 cm",'Model output'!V62)), ISNUMBER(SEARCH("0.1 CM",'Model output'!V62)), ISNUMBER(SEARCH("less than 0.2 mm",'Model output'!V62)), ISNUMBER(SEARCH("less than 0.5 mm",'Model output'!V62)), ISNUMBER(SEARCH("very close",'Model output'!V62)), ISNUMBER(SEARCH("not involved",'Model output'!V62)), ISNUMBER(SEARCH("no involvement",'Model output'!V62)), ISNUMBER(SEARCH("abut",'Model output'!V62)), AND(ISNUMBER(SEARCH("No",'Model output'!V62)),NOT(ISNUMBER(SEARCH("noted",'Model output'!V62))),NOT(ISNUMBER(SEARCH("carcinoma",'Model output'!V62))))), "negative", "positive")</f>
        <v>positive</v>
      </c>
      <c r="AE63" s="39" t="str" cm="1">
        <f t="array" ref="AE63">IF(OR(AC63="positive",Z63="positive",AND(OR(ISNUMBER(SEARCH("Follicular carcinoma",N63)),ISNUMBER(SEARCH("Follicular thyroid carcinoma",N63))),V63="extensive"),AND(AND(ISNUMBER(J63),J63&gt;0),AND(ISNUMBER(M63),M63&gt;3)),OR(H63="positive",AH63=1)),"high",IF(OR(ISNUMBER(SEARCH("lateral",G63,1)),ISNUMBER(SEARCH("positive",Y63,1)),ISNUMBER(SEARCH("tall",O63,1)),ISNUMBER(SEARCH("hobnail",O63,1)),ISNUMBER(SEARCH("cribriform",O63,1)),ISNUMBER(SEARCH("diffuse",O63,1)),ISNUMBER(SEARCH("columnar",O63,1)),ISNUMBER(SEARCH("solid",O63,1)),ISNUMBER(SEARCH("tall",N63,1)),ISNUMBER(SEARCH("hobnail",N63,1)),ISNUMBER(SEARCH("cribriform",N63,1)),ISNUMBER(SEARCH("diffuse",N63,1)),ISNUMBER(SEARCH("columnar",N63,1)),ISNUMBER(SEARCH("solid",N63,1)),AND(ISNUMBER(SEARCH("papillary",N63,1)),S63="positive"),AND(ISNUMBER(J63),J63&gt;=5,M63=""),AND(AND(ISNUMBER(J63),J63&gt;=5),AND(ISNUMBER(M63),M63&gt;=1)),AND(ISNUMBER(SERACH("papillary",N63)),OR(Y63="positive",Z63="positive"), ISNUMBER(SEARCH("BRAF",AB63)))),"intermediate","low"))</f>
        <v>high</v>
      </c>
      <c r="AF63" s="40" t="str">
        <f t="shared" si="1"/>
        <v>2</v>
      </c>
      <c r="AG63" s="40" t="str">
        <f t="shared" si="2"/>
        <v>0</v>
      </c>
      <c r="AH63" s="40" t="str">
        <f t="shared" si="5"/>
        <v>0</v>
      </c>
      <c r="AI63" s="45" t="str">
        <f t="shared" si="6"/>
        <v>I</v>
      </c>
      <c r="AJ63" s="39" t="s">
        <v>697</v>
      </c>
      <c r="AK63" s="46" t="s">
        <v>891</v>
      </c>
      <c r="AL63" s="46" t="s">
        <v>892</v>
      </c>
      <c r="AM63" s="46" t="s">
        <v>892</v>
      </c>
      <c r="AN63" s="40" t="s">
        <v>73</v>
      </c>
      <c r="AO63" s="30">
        <f t="shared" si="7"/>
        <v>1</v>
      </c>
      <c r="AP63" s="14">
        <f t="shared" si="8"/>
        <v>1</v>
      </c>
      <c r="AQ63" s="14">
        <f t="shared" si="9"/>
        <v>1</v>
      </c>
      <c r="AR63" s="14">
        <f t="shared" si="10"/>
        <v>1</v>
      </c>
      <c r="AS63" s="15">
        <f t="shared" si="3"/>
        <v>1</v>
      </c>
    </row>
    <row r="64" spans="1:46">
      <c r="A64" t="str">
        <f>'Model output'!A63</f>
        <v>TCGA-DJ-A1QQ</v>
      </c>
      <c r="B64" s="52">
        <v>43</v>
      </c>
      <c r="C64" s="1" t="str">
        <f>IF(OR(ISNUMBER(SEARCH("0",'Model output'!D63)), ISNUMBER(SEARCH("1",'Model output'!D63)), ISNUMBER(SEARCH("1a",'Model output'!D63)), ISNUMBER(SEARCH("1b",'Model output'!D63)), ISNUMBER(SEARCH("2",'Model output'!D63)), ISNUMBER(SEARCH("3",'Model output'!D63)), ISNUMBER(SEARCH("4a",'Model output'!D63)), ISNUMBER(SEARCH("4b",'Model output'!D63))), IF(ISNUMBER(SEARCH("pT",'Model output'!D63)),IF(OR(ISNUMBER(SEARCH("a",'Model output'!D63)),ISNUMBER(SEARCH("b",'Model output'!D63))),MID(SUBSTITUTE('Model output'!D63," ",""),SEARCH("pT",'Model output'!D63)+2,2),MID(SUBSTITUTE('Model output'!D63," ",""),SEARCH("pT",'Model output'!D63)+2,1)),IF(ISNUMBER(SEARCH("T",'Model output'!D63)),IF(OR(ISNUMBER(SEARCH("a",'Model output'!D63)),ISNUMBER(SEARCH("b",'Model output'!D63))),MID(SUBSTITUTE('Model output'!D63," ",""),SEARCH("T",'Model output'!D63)+1,2),MID(SUBSTITUTE('Model output'!D63," ",""),SEARCH("T",'Model output'!D63)+1,1)),SUBSTITUTE('Model output'!D63," ",""))),"")</f>
        <v>3</v>
      </c>
      <c r="D64" s="1" t="str">
        <f>IF(ISNUMBER(SEARCH("lymph node",'Model output'!E63)),"1", IF(AND('Model output'!E63&lt;&gt;"",ISNUMBER('Model output'!E63),'Model output'!E63&gt;0),"1",IF(OR(ISNUMBER(SEARCH("0",'Model output'!E63)), ISNUMBER(SEARCH("1",'Model output'!E63)), ISNUMBER(SEARCH("1a",'Model output'!E63)), ISNUMBER(SEARCH("1b",'Model output'!E63)), ISNUMBER(SEARCH("X",'Model output'!E63))), IF(ISNUMBER(SEARCH("pN",'Model output'!E63)),IF(OR(ISNUMBER(SEARCH("a",'Model output'!E63)),ISNUMBER(SEARCH("b",'Model output'!E63))),MID(SUBSTITUTE('Model output'!E63," ",""),SEARCH("pN",'Model output'!E63)+2,2),MID(SUBSTITUTE('Model output'!E63," ",""),SEARCH("pN",'Model output'!E63)+2,1)),IF(ISNUMBER(SEARCH("N",'Model output'!E63)),IF(OR(ISNUMBER(SEARCH("a",'Model output'!E63)),ISNUMBER(SEARCH("b",'Model output'!E63))),MID(SUBSTITUTE('Model output'!E63," ",""),SEARCH("N",'Model output'!E63)+1,2),MID(SUBSTITUTE('Model output'!E63," ",""),SEARCH("N",'Model output'!E63)+1,1)),SUBSTITUTE('Model output'!E63," ",""))),"")))</f>
        <v>0</v>
      </c>
      <c r="E64" s="1" t="str">
        <f>IF(OR(ISNUMBER(SEARCH("Not applicable",'Model output'!F63)), ISNUMBER(SEARCH("N/A",'Model output'!F63))),"0",IF(OR(ISNUMBER(SEARCH("0",'Model output'!F63)), ISNUMBER(SEARCH("1",'Model output'!F63)), ISNUMBER(SEARCH("X",'Model output'!F63))), IF(ISNUMBER(SEARCH("pM",'Model output'!F63)),MID(SUBSTITUTE('Model output'!F63," ",""),SEARCH("pM",'Model output'!F63)+2,1),IF(ISNUMBER(SEARCH("M",'Model output'!F63)),MID(SUBSTITUTE('Model output'!F63," ",""),SEARCH("M",'Model output'!F63)+1,1),SUBSTITUTE('Model output'!F63," ",""))),""))</f>
        <v>0</v>
      </c>
      <c r="F64" t="str">
        <f t="shared" si="14"/>
        <v>negative</v>
      </c>
      <c r="G64" t="str">
        <f>IF(OR('Model output'!G63="",AND(ISNUMBER('Model output'!J63),'Model output'!J63&lt;1)),"",IF(OR(ISNUMBER(SEARCH("lateral",'Model output'!G63)),ISNUMBER(SEARCH("cervical",'Model output'!G63)),ISNUMBER(SEARCH("jugular",'Model output'!G63)),ISNUMBER(SEARCH("left neck",'Model output'!G63)),ISNUMBER(SEARCH("left anterior neck",'Model output'!G63)),ISNUMBER(SEARCH("left posterior neck",'Model output'!G63)),ISNUMBER(SEARCH("right neck",'Model output'!G63)),ISNUMBER(SEARCH("right anterior neck",'Model output'!G63)),ISNUMBER(SEARCH("right posterior neck",'Model output'!G63)),AND(ISNUMBER(SEARCH("level",'Model output'!G63)),OR(,ISNUMBER(SEARCH("II",'Model output'!G63)),ISNUMBER(SEARCH("two",'Model output'!G63)),ISNUMBER(SEARCH("2",'Model output'!G63)),ISNUMBER(SEARCH("III",'Model output'!G63)),ISNUMBER(SEARCH("three",'Model output'!G63)),ISNUMBER(SEARCH("3",'Model output'!G63)),ISNUMBER(SEARCH("IV",'Model output'!G63)),ISNUMBER(SEARCH("four",'Model output'!G63)),ISNUMBER(SEARCH("4",'Model output'!G63)),AND(ISNUMBER(SEARCH("V ",'Model output'!G63)),NOT(ISNUMBER(SEARCH("VI",'Model output'!G63)))),ISNUMBER(SEARCH("five",'Model output'!G63)),ISNUMBER(SEARCH("5",'Model output'!G63))))), "lateral", "central"))</f>
        <v/>
      </c>
      <c r="H64" t="str">
        <f>IF('Model output'!H63="","negative", IF('Model output'!H63=" ", "negative", IF(ISNUMBER(SEARCH("lymph node",'Model output'!H63)),"negative","positive")))</f>
        <v>negative</v>
      </c>
      <c r="I64">
        <f>IF('Model output'!I63="","",IF(ISNUMBER('Model output'!I63),'Model output'!I63,1))</f>
        <v>1</v>
      </c>
      <c r="J64">
        <f>IF('Model output'!J63="","",IF(AND(ISNUMBER('Model output'!J63),'Model output'!J63&lt;=I64),'Model output'!J63,IF(ISNUMBER(SEARCH("0/",'Model output'!J63)),0,1)))</f>
        <v>0</v>
      </c>
      <c r="K64" t="str" cm="1">
        <f t="array" ref="K64">IF(COUNT(FIND({0,1,2,3,4,5,6,7,8,9},'Model output'!K63))&gt;0,'Model output'!K63,"")</f>
        <v/>
      </c>
      <c r="L64" s="8" t="str">
        <f t="shared" si="4"/>
        <v/>
      </c>
      <c r="M64" t="str" cm="1">
        <f t="array" ref="M64">IF(L64="","",IF(ISNUMBER(SEARCH("cm",L64)),MAX(VALUE(SUBSTITUTE(_xlfn.FILTERXML("&lt;t&gt;&lt;s&gt;"&amp;SUBSTITUTE(L64,",","&lt;/s&gt;&lt;s&gt;")&amp;"&lt;/s&gt;&lt;/t&gt;","//s"),"cm",""))),MAX(VALUE(SUBSTITUTE(_xlfn.FILTERXML("&lt;t&gt;&lt;s&gt;"&amp;SUBSTITUTE(L64,",","&lt;/s&gt;&lt;s&gt;")&amp;"&lt;/s&gt;&lt;/t&gt;","//s"),"mm","")))/10))</f>
        <v/>
      </c>
      <c r="N64" t="str">
        <f>IF('Model output'!L63="","",'Model output'!L63)</f>
        <v>papillary</v>
      </c>
      <c r="O64" t="str">
        <f>IF('Model output'!M63="","",'Model output'!M63)</f>
        <v>microcarcinoma</v>
      </c>
      <c r="P64" t="str">
        <f>IF('Model output'!N63="","",'Model output'!N63)</f>
        <v>3 cm</v>
      </c>
      <c r="Q64" t="str">
        <f t="shared" si="15"/>
        <v>3cm</v>
      </c>
      <c r="R64" cm="1">
        <f t="array" ref="R64">IF(Q64="","",IF(ISNUMBER(SEARCH("cm",Q64)),MAX(VALUE(SUBSTITUTE(_xlfn.FILTERXML("&lt;t&gt;&lt;s&gt;"&amp;SUBSTITUTE(Q64,",","&lt;/s&gt;&lt;s&gt;")&amp;"&lt;/s&gt;&lt;/t&gt;","//s"),"cm",""))),IF(ISNUMBER(SEARCH("mm",Q64)), MAX(VALUE(SUBSTITUTE(_xlfn.FILTERXML("&lt;t&gt;&lt;s&gt;"&amp;SUBSTITUTE(Q64,",","&lt;/s&gt;&lt;s&gt;")&amp;"&lt;/s&gt;&lt;/t&gt;","//s"),"mm","")))/10, MAX(VALUE(_xlfn.FILTERXML("&lt;t&gt;&lt;s&gt;"&amp;SUBSTITUTE(Q64,",","&lt;/s&gt;&lt;s&gt;")&amp;"&lt;/s&gt;&lt;/t&gt;","//s"))))))</f>
        <v>3</v>
      </c>
      <c r="S64" t="str">
        <f>IF(OR('Model output'!P63="",ISNUMBER(SEARCH("Not identified", 'Model output'!P63)),ISNUMBER(SEARCH("Absent",'Model output'!P63)),AND(ISNUMBER(SEARCH("No",'Model output'!P63)),NOT(ISNUMBER(SEARCH("diagnostic",'Model output'!P63)))),ISNUMBER(SEARCH("Negative",'Model output'!P63))),"negative","positive")</f>
        <v>negative</v>
      </c>
      <c r="T64">
        <f>IF('Model output'!O63="","",'Model output'!O63)</f>
        <v>3</v>
      </c>
      <c r="U64" t="str">
        <f>IF('Model output'!Q63&lt;&gt;"",'Model output'!Q63,IF('Classification result'!S64="positive",IF(ISNUMBER(SEARCH("single",'Model output'!P63)),1,IF(OR(ISNUMBER(SEARCH("&lt;4",'Model output'!P63)),ISNUMBER(SEARCH("&lt; 4",'Model output'!P63)),ISNUMBER(SEARCH("less than 4",'Model output'!P63))),"&lt;4",IF(OR(ISNUMBER(SEARCH("&gt;4",'Model output'!P63)),ISNUMBER(SEARCH("&gt; 4",'Model output'!P63)),ISNUMBER(SEARCH("4 or more",'Model output'!P63))),"&gt;4",""))),""))</f>
        <v/>
      </c>
      <c r="V64" t="str">
        <f>IF(S64="negative","",IF(OR(ISNUMBER(SEARCH("Focal",'Model output'!P63)),'Classification result'!U64&lt;4,ISNUMBER(SEARCH("Focal",'Classification result'!U64)),ISNUMBER(SEARCH("&lt;4",'Classification result'!U64)),ISNUMBER(SEARCH("&lt; 4",'Classification result'!U64))),"minimal", IF(OR(ISNUMBER(SEARCH("Extensive",'Model output'!P63)),ISNUMBER(SEARCH("Extensive",'Classification result'!U64)),ISNUMBER(SEARCH("&gt;4",'Classification result'!U64)),ISNUMBER(SEARCH("&gt; 4",'Classification result'!U64)),ISNUMBER(SEARCH("4 or more",'Classification result'!U64))),"extensive","")))</f>
        <v/>
      </c>
      <c r="W64" t="str">
        <f>IF(OR('Model output'!R63="",ISNUMBER(SEARCH("Not identified", 'Model output'!R63)),ISNUMBER(SEARCH("Absent",'Model output'!R63)),ISNUMBER(SEARCH("No",'Model output'!R63)),ISNUMBER(SEARCH("Negative",'Model output'!R63)),ISNUMBER(SEARCH("None seen",'Model output'!R63)),ISNUMBER(SEARCH("Free",'Model output'!R63)),ISNUMBER(SEARCH("Cannot be assessed",'Model output'!R63))),"negative","positive")</f>
        <v>positive</v>
      </c>
      <c r="X64" s="19" t="str">
        <f>IF('Model output'!S63="","",'Model output'!S63)</f>
        <v>Focal</v>
      </c>
      <c r="Y64" t="str">
        <f>IF(OR('Model output'!S63="",ISNUMBER(SEARCH("Absent",'Model output'!S63)),ISNUMBER(SEARCH("Not identified",'Model output'!S63)),AND(ISNUMBER(SEARCH("No",'Model output'!S63)),NOT(ISNUMBER(SEARCH("carcinoma",'Model output'!S63)))),ISNUMBER(SEARCH("no extension",'Model output'!S63)),ISNUMBER(SEARCH("negative",'Model output'!S63))),"negative",IF(Z64="positive","gETE", "positive"))</f>
        <v>positive</v>
      </c>
      <c r="Z64" t="str">
        <f>IF(OR('Model output'!S63="",ISNUMBER(SEARCH("Absent",'Model output'!S63)),ISNUMBER(SEARCH("Not identified",'Model output'!S63)),ISNUMBER(SEARCH("No",'Model output'!S63)),ISNUMBER(SEARCH("Minimal",'Model output'!S63)),ISNUMBER(SEARCH("negative",'Model output'!S63))),"negative",IF(OR(ISNUMBER(SEARCH("extensive",X64)),ISNUMBER(SEARCH("skeletal muscle",X64)),ISNUMBER(SEARCH("larynx",X64)),ISNUMBER(SEARCH("trachea",X64)),ISNUMBER(SEARCH("esophagus",X64)),ISNUMBER(SEARCH("recurrent laryngeal nerve",X64))),"positive","negative"))</f>
        <v>negative</v>
      </c>
      <c r="AA64" t="str">
        <f>IF('Model output'!T63="","",IF('Model output'!T63="Not mentioned", "No", "Yes"))</f>
        <v/>
      </c>
      <c r="AB64" t="str">
        <f>IF(AA64&lt;&gt;"Yes","",IF(OR('Model output'!U63="",ISNUMBER(SEARCH("Not identified",'Model output'!U63))),"",'Model output'!U63))</f>
        <v/>
      </c>
      <c r="AC64" s="9" t="str">
        <f>IF(OR('Model output'!V63="", AND(ISERROR(SEARCH("Positive",'Model output'!V63)), ISNUMBER(SEARCH("Negative",'Model output'!V63))), ISNUMBER(SEARCH("Uninvolved",'Model output'!V63)), ISNUMBER(SEARCH("Free",'Model output'!V63)), ISNUMBER(SEARCH("1 mm",'Model output'!V63)), ISNUMBER(SEARCH("1.0 mm",'Model output'!V63)), ISNUMBER(SEARCH("0.01 cm",'Model output'!V63)), ISNUMBER(SEARCH("0.1 CM",'Model output'!V63)), ISNUMBER(SEARCH("less than 0.2 mm",'Model output'!V63)), ISNUMBER(SEARCH("less than 0.5 mm",'Model output'!V63)), ISNUMBER(SEARCH("very close",'Model output'!V63)), ISNUMBER(SEARCH("not involved",'Model output'!V63)), ISNUMBER(SEARCH("no involvement",'Model output'!V63)), ISNUMBER(SEARCH("abut",'Model output'!V63)), AND(ISNUMBER(SEARCH("No",'Model output'!V63)),NOT(ISNUMBER(SEARCH("noted",'Model output'!V63))),NOT(ISNUMBER(SEARCH("carcinoma",'Model output'!V63))))), "negative", "positive")</f>
        <v>negative</v>
      </c>
      <c r="AE64" s="39" t="str" cm="1">
        <f t="array" aca="1" ref="AE64" ca="1">IF(OR(AC64="positive",Z64="positive",AND(OR(ISNUMBER(SEARCH("Follicular carcinoma",N64)),ISNUMBER(SEARCH("Follicular thyroid carcinoma",N64))),V64="extensive"),AND(AND(ISNUMBER(J64),J64&gt;0),AND(ISNUMBER(M64),M64&gt;3)),OR(H64="positive",AH64=1)),"high",IF(OR(ISNUMBER(SEARCH("lateral",G64,1)),ISNUMBER(SEARCH("positive",Y64,1)),ISNUMBER(SEARCH("tall",O64,1)),ISNUMBER(SEARCH("hobnail",O64,1)),ISNUMBER(SEARCH("cribriform",O64,1)),ISNUMBER(SEARCH("diffuse",O64,1)),ISNUMBER(SEARCH("columnar",O64,1)),ISNUMBER(SEARCH("solid",O64,1)),ISNUMBER(SEARCH("tall",N64,1)),ISNUMBER(SEARCH("hobnail",N64,1)),ISNUMBER(SEARCH("cribriform",N64,1)),ISNUMBER(SEARCH("diffuse",N64,1)),ISNUMBER(SEARCH("columnar",N64,1)),ISNUMBER(SEARCH("solid",N64,1)),AND(ISNUMBER(SEARCH("papillary",N64,1)),S64="positive"),AND(ISNUMBER(J64),J64&gt;=5,M64=""),AND(AND(ISNUMBER(J64),J64&gt;=5),AND(ISNUMBER(M64),M64&gt;=1)),AND(ISNUMBER(SERACH("papillary",N64)),OR(Y64="positive",Z64="positive"), ISNUMBER(SEARCH("BRAF",AB64)))),"intermediate","low"))</f>
        <v>intermediate</v>
      </c>
      <c r="AF64" s="40" t="str">
        <f t="shared" si="1"/>
        <v>2</v>
      </c>
      <c r="AG64" s="40" t="str">
        <f t="shared" si="2"/>
        <v>0</v>
      </c>
      <c r="AH64" s="40" t="str">
        <f t="shared" si="5"/>
        <v>0</v>
      </c>
      <c r="AI64" s="45" t="str">
        <f t="shared" si="6"/>
        <v>I</v>
      </c>
      <c r="AJ64" s="39" t="s">
        <v>699</v>
      </c>
      <c r="AK64" s="46" t="s">
        <v>891</v>
      </c>
      <c r="AL64" s="46" t="s">
        <v>889</v>
      </c>
      <c r="AM64" s="46" t="s">
        <v>892</v>
      </c>
      <c r="AN64" s="40" t="s">
        <v>73</v>
      </c>
      <c r="AO64" s="30">
        <f t="shared" ca="1" si="7"/>
        <v>1</v>
      </c>
      <c r="AP64" s="14">
        <f t="shared" si="8"/>
        <v>1</v>
      </c>
      <c r="AQ64" s="14">
        <f t="shared" si="9"/>
        <v>1</v>
      </c>
      <c r="AR64" s="14">
        <f t="shared" si="10"/>
        <v>1</v>
      </c>
      <c r="AS64" s="15">
        <f t="shared" si="3"/>
        <v>1</v>
      </c>
    </row>
    <row r="65" spans="1:45">
      <c r="A65" t="str">
        <f>'Model output'!A64</f>
        <v>TCGA-DJ-A2PN</v>
      </c>
      <c r="B65" s="52">
        <v>70</v>
      </c>
      <c r="C65" s="1" t="str">
        <f>IF(OR(ISNUMBER(SEARCH("0",'Model output'!D64)), ISNUMBER(SEARCH("1",'Model output'!D64)), ISNUMBER(SEARCH("1a",'Model output'!D64)), ISNUMBER(SEARCH("1b",'Model output'!D64)), ISNUMBER(SEARCH("2",'Model output'!D64)), ISNUMBER(SEARCH("3",'Model output'!D64)), ISNUMBER(SEARCH("4a",'Model output'!D64)), ISNUMBER(SEARCH("4b",'Model output'!D64))), IF(ISNUMBER(SEARCH("pT",'Model output'!D64)),IF(OR(ISNUMBER(SEARCH("a",'Model output'!D64)),ISNUMBER(SEARCH("b",'Model output'!D64))),MID(SUBSTITUTE('Model output'!D64," ",""),SEARCH("pT",'Model output'!D64)+2,2),MID(SUBSTITUTE('Model output'!D64," ",""),SEARCH("pT",'Model output'!D64)+2,1)),IF(ISNUMBER(SEARCH("T",'Model output'!D64)),IF(OR(ISNUMBER(SEARCH("a",'Model output'!D64)),ISNUMBER(SEARCH("b",'Model output'!D64))),MID(SUBSTITUTE('Model output'!D64," ",""),SEARCH("T",'Model output'!D64)+1,2),MID(SUBSTITUTE('Model output'!D64," ",""),SEARCH("T",'Model output'!D64)+1,1)),SUBSTITUTE('Model output'!D64," ",""))),"")</f>
        <v/>
      </c>
      <c r="D65" s="1" t="str">
        <f>IF(ISNUMBER(SEARCH("lymph node",'Model output'!E64)),"1", IF(AND('Model output'!E64&lt;&gt;"",ISNUMBER('Model output'!E64),'Model output'!E64&gt;0),"1",IF(OR(ISNUMBER(SEARCH("0",'Model output'!E64)), ISNUMBER(SEARCH("1",'Model output'!E64)), ISNUMBER(SEARCH("1a",'Model output'!E64)), ISNUMBER(SEARCH("1b",'Model output'!E64)), ISNUMBER(SEARCH("X",'Model output'!E64))), IF(ISNUMBER(SEARCH("pN",'Model output'!E64)),IF(OR(ISNUMBER(SEARCH("a",'Model output'!E64)),ISNUMBER(SEARCH("b",'Model output'!E64))),MID(SUBSTITUTE('Model output'!E64," ",""),SEARCH("pN",'Model output'!E64)+2,2),MID(SUBSTITUTE('Model output'!E64," ",""),SEARCH("pN",'Model output'!E64)+2,1)),IF(ISNUMBER(SEARCH("N",'Model output'!E64)),IF(OR(ISNUMBER(SEARCH("a",'Model output'!E64)),ISNUMBER(SEARCH("b",'Model output'!E64))),MID(SUBSTITUTE('Model output'!E64," ",""),SEARCH("N",'Model output'!E64)+1,2),MID(SUBSTITUTE('Model output'!E64," ",""),SEARCH("N",'Model output'!E64)+1,1)),SUBSTITUTE('Model output'!E64," ",""))),"")))</f>
        <v/>
      </c>
      <c r="E65" s="1" t="str">
        <f>IF(OR(ISNUMBER(SEARCH("Not applicable",'Model output'!F64)), ISNUMBER(SEARCH("N/A",'Model output'!F64))),"0",IF(OR(ISNUMBER(SEARCH("0",'Model output'!F64)), ISNUMBER(SEARCH("1",'Model output'!F64)), ISNUMBER(SEARCH("X",'Model output'!F64))), IF(ISNUMBER(SEARCH("pM",'Model output'!F64)),MID(SUBSTITUTE('Model output'!F64," ",""),SEARCH("pM",'Model output'!F64)+2,1),IF(ISNUMBER(SEARCH("M",'Model output'!F64)),MID(SUBSTITUTE('Model output'!F64," ",""),SEARCH("M",'Model output'!F64)+1,1),SUBSTITUTE('Model output'!F64," ",""))),""))</f>
        <v/>
      </c>
      <c r="F65" t="str">
        <f t="shared" si="14"/>
        <v>negative</v>
      </c>
      <c r="G65" t="str">
        <f>IF(OR('Model output'!G64="",AND(ISNUMBER('Model output'!J64),'Model output'!J64&lt;1)),"",IF(OR(ISNUMBER(SEARCH("lateral",'Model output'!G64)),ISNUMBER(SEARCH("cervical",'Model output'!G64)),ISNUMBER(SEARCH("jugular",'Model output'!G64)),ISNUMBER(SEARCH("left neck",'Model output'!G64)),ISNUMBER(SEARCH("left anterior neck",'Model output'!G64)),ISNUMBER(SEARCH("left posterior neck",'Model output'!G64)),ISNUMBER(SEARCH("right neck",'Model output'!G64)),ISNUMBER(SEARCH("right anterior neck",'Model output'!G64)),ISNUMBER(SEARCH("right posterior neck",'Model output'!G64)),AND(ISNUMBER(SEARCH("level",'Model output'!G64)),OR(,ISNUMBER(SEARCH("II",'Model output'!G64)),ISNUMBER(SEARCH("two",'Model output'!G64)),ISNUMBER(SEARCH("2",'Model output'!G64)),ISNUMBER(SEARCH("III",'Model output'!G64)),ISNUMBER(SEARCH("three",'Model output'!G64)),ISNUMBER(SEARCH("3",'Model output'!G64)),ISNUMBER(SEARCH("IV",'Model output'!G64)),ISNUMBER(SEARCH("four",'Model output'!G64)),ISNUMBER(SEARCH("4",'Model output'!G64)),AND(ISNUMBER(SEARCH("V ",'Model output'!G64)),NOT(ISNUMBER(SEARCH("VI",'Model output'!G64)))),ISNUMBER(SEARCH("five",'Model output'!G64)),ISNUMBER(SEARCH("5",'Model output'!G64))))), "lateral", "central"))</f>
        <v/>
      </c>
      <c r="H65" t="str">
        <f>IF('Model output'!H64="","negative", IF('Model output'!H64=" ", "negative", IF(ISNUMBER(SEARCH("lymph node",'Model output'!H64)),"negative","positive")))</f>
        <v>negative</v>
      </c>
      <c r="I65">
        <f>IF('Model output'!I64="","",IF(ISNUMBER('Model output'!I64),'Model output'!I64,1))</f>
        <v>0</v>
      </c>
      <c r="J65">
        <f>IF('Model output'!J64="","",IF(AND(ISNUMBER('Model output'!J64),'Model output'!J64&lt;=I65),'Model output'!J64,IF(ISNUMBER(SEARCH("0/",'Model output'!J64)),0,1)))</f>
        <v>0</v>
      </c>
      <c r="K65" t="str" cm="1">
        <f t="array" ref="K65">IF(COUNT(FIND({0,1,2,3,4,5,6,7,8,9},'Model output'!K64))&gt;0,'Model output'!K64,"")</f>
        <v/>
      </c>
      <c r="L65" s="8" t="str">
        <f t="shared" si="4"/>
        <v/>
      </c>
      <c r="M65" t="str" cm="1">
        <f t="array" ref="M65">IF(L65="","",IF(ISNUMBER(SEARCH("cm",L65)),MAX(VALUE(SUBSTITUTE(_xlfn.FILTERXML("&lt;t&gt;&lt;s&gt;"&amp;SUBSTITUTE(L65,",","&lt;/s&gt;&lt;s&gt;")&amp;"&lt;/s&gt;&lt;/t&gt;","//s"),"cm",""))),MAX(VALUE(SUBSTITUTE(_xlfn.FILTERXML("&lt;t&gt;&lt;s&gt;"&amp;SUBSTITUTE(L65,",","&lt;/s&gt;&lt;s&gt;")&amp;"&lt;/s&gt;&lt;/t&gt;","//s"),"mm","")))/10))</f>
        <v/>
      </c>
      <c r="N65" t="str">
        <f>IF('Model output'!L64="","",'Model output'!L64)</f>
        <v>papillary</v>
      </c>
      <c r="O65" t="str">
        <f>IF('Model output'!M64="","",'Model output'!M64)</f>
        <v>classical</v>
      </c>
      <c r="P65" t="str">
        <f>IF('Model output'!N64="","",'Model output'!N64)</f>
        <v>1.3 cm</v>
      </c>
      <c r="Q65" t="str">
        <f t="shared" si="15"/>
        <v>1.3cm</v>
      </c>
      <c r="R65" cm="1">
        <f t="array" ref="R65">IF(Q65="","",IF(ISNUMBER(SEARCH("cm",Q65)),MAX(VALUE(SUBSTITUTE(_xlfn.FILTERXML("&lt;t&gt;&lt;s&gt;"&amp;SUBSTITUTE(Q65,",","&lt;/s&gt;&lt;s&gt;")&amp;"&lt;/s&gt;&lt;/t&gt;","//s"),"cm",""))),IF(ISNUMBER(SEARCH("mm",Q65)), MAX(VALUE(SUBSTITUTE(_xlfn.FILTERXML("&lt;t&gt;&lt;s&gt;"&amp;SUBSTITUTE(Q65,",","&lt;/s&gt;&lt;s&gt;")&amp;"&lt;/s&gt;&lt;/t&gt;","//s"),"mm","")))/10, MAX(VALUE(_xlfn.FILTERXML("&lt;t&gt;&lt;s&gt;"&amp;SUBSTITUTE(Q65,",","&lt;/s&gt;&lt;s&gt;")&amp;"&lt;/s&gt;&lt;/t&gt;","//s"))))))</f>
        <v>1.3</v>
      </c>
      <c r="S65" t="str">
        <f>IF(OR('Model output'!P64="",ISNUMBER(SEARCH("Not identified", 'Model output'!P64)),ISNUMBER(SEARCH("Absent",'Model output'!P64)),AND(ISNUMBER(SEARCH("No",'Model output'!P64)),NOT(ISNUMBER(SEARCH("diagnostic",'Model output'!P64)))),ISNUMBER(SEARCH("Negative",'Model output'!P64))),"negative","positive")</f>
        <v>negative</v>
      </c>
      <c r="T65">
        <f>IF('Model output'!O64="","",'Model output'!O64)</f>
        <v>1</v>
      </c>
      <c r="U65" t="str">
        <f>IF('Model output'!Q64&lt;&gt;"",'Model output'!Q64,IF('Classification result'!S65="positive",IF(ISNUMBER(SEARCH("single",'Model output'!P64)),1,IF(OR(ISNUMBER(SEARCH("&lt;4",'Model output'!P64)),ISNUMBER(SEARCH("&lt; 4",'Model output'!P64)),ISNUMBER(SEARCH("less than 4",'Model output'!P64))),"&lt;4",IF(OR(ISNUMBER(SEARCH("&gt;4",'Model output'!P64)),ISNUMBER(SEARCH("&gt; 4",'Model output'!P64)),ISNUMBER(SEARCH("4 or more",'Model output'!P64))),"&gt;4",""))),""))</f>
        <v/>
      </c>
      <c r="V65" t="str">
        <f>IF(S65="negative","",IF(OR(ISNUMBER(SEARCH("Focal",'Model output'!P64)),'Classification result'!U65&lt;4,ISNUMBER(SEARCH("Focal",'Classification result'!U65)),ISNUMBER(SEARCH("&lt;4",'Classification result'!U65)),ISNUMBER(SEARCH("&lt; 4",'Classification result'!U65))),"minimal", IF(OR(ISNUMBER(SEARCH("Extensive",'Model output'!P64)),ISNUMBER(SEARCH("Extensive",'Classification result'!U65)),ISNUMBER(SEARCH("&gt;4",'Classification result'!U65)),ISNUMBER(SEARCH("&gt; 4",'Classification result'!U65)),ISNUMBER(SEARCH("4 or more",'Classification result'!U65))),"extensive","")))</f>
        <v/>
      </c>
      <c r="W65" t="str">
        <f>IF(OR('Model output'!R64="",ISNUMBER(SEARCH("Not identified", 'Model output'!R64)),ISNUMBER(SEARCH("Absent",'Model output'!R64)),ISNUMBER(SEARCH("No",'Model output'!R64)),ISNUMBER(SEARCH("Negative",'Model output'!R64)),ISNUMBER(SEARCH("None seen",'Model output'!R64)),ISNUMBER(SEARCH("Free",'Model output'!R64)),ISNUMBER(SEARCH("Cannot be assessed",'Model output'!R64))),"negative","positive")</f>
        <v>positive</v>
      </c>
      <c r="X65" s="19" t="str">
        <f>IF('Model output'!S64="","",'Model output'!S64)</f>
        <v>Not identified</v>
      </c>
      <c r="Y65" t="str">
        <f>IF(OR('Model output'!S64="",ISNUMBER(SEARCH("Absent",'Model output'!S64)),ISNUMBER(SEARCH("Not identified",'Model output'!S64)),AND(ISNUMBER(SEARCH("No",'Model output'!S64)),NOT(ISNUMBER(SEARCH("carcinoma",'Model output'!S64)))),ISNUMBER(SEARCH("no extension",'Model output'!S64)),ISNUMBER(SEARCH("negative",'Model output'!S64))),"negative",IF(Z65="positive","gETE", "positive"))</f>
        <v>negative</v>
      </c>
      <c r="Z65" t="str">
        <f>IF(OR('Model output'!S64="",ISNUMBER(SEARCH("Absent",'Model output'!S64)),ISNUMBER(SEARCH("Not identified",'Model output'!S64)),ISNUMBER(SEARCH("No",'Model output'!S64)),ISNUMBER(SEARCH("Minimal",'Model output'!S64)),ISNUMBER(SEARCH("negative",'Model output'!S64))),"negative",IF(OR(ISNUMBER(SEARCH("extensive",X65)),ISNUMBER(SEARCH("skeletal muscle",X65)),ISNUMBER(SEARCH("larynx",X65)),ISNUMBER(SEARCH("trachea",X65)),ISNUMBER(SEARCH("esophagus",X65)),ISNUMBER(SEARCH("recurrent laryngeal nerve",X65))),"positive","negative"))</f>
        <v>negative</v>
      </c>
      <c r="AA65" t="str">
        <f>IF('Model output'!T64="","",IF('Model output'!T64="Not mentioned", "No", "Yes"))</f>
        <v/>
      </c>
      <c r="AB65" t="str">
        <f>IF(AA65&lt;&gt;"Yes","",IF(OR('Model output'!U64="",ISNUMBER(SEARCH("Not identified",'Model output'!U64))),"",'Model output'!U64))</f>
        <v/>
      </c>
      <c r="AC65" s="9" t="str">
        <f>IF(OR('Model output'!V64="", AND(ISERROR(SEARCH("Positive",'Model output'!V64)), ISNUMBER(SEARCH("Negative",'Model output'!V64))), ISNUMBER(SEARCH("Uninvolved",'Model output'!V64)), ISNUMBER(SEARCH("Free",'Model output'!V64)), ISNUMBER(SEARCH("1 mm",'Model output'!V64)), ISNUMBER(SEARCH("1.0 mm",'Model output'!V64)), ISNUMBER(SEARCH("0.01 cm",'Model output'!V64)), ISNUMBER(SEARCH("0.1 CM",'Model output'!V64)), ISNUMBER(SEARCH("less than 0.2 mm",'Model output'!V64)), ISNUMBER(SEARCH("less than 0.5 mm",'Model output'!V64)), ISNUMBER(SEARCH("very close",'Model output'!V64)), ISNUMBER(SEARCH("not involved",'Model output'!V64)), ISNUMBER(SEARCH("no involvement",'Model output'!V64)), ISNUMBER(SEARCH("abut",'Model output'!V64)), AND(ISNUMBER(SEARCH("No",'Model output'!V64)),NOT(ISNUMBER(SEARCH("noted",'Model output'!V64))),NOT(ISNUMBER(SEARCH("carcinoma",'Model output'!V64))))), "negative", "positive")</f>
        <v>negative</v>
      </c>
      <c r="AE65" s="39" t="str" cm="1">
        <f t="array" aca="1" ref="AE65" ca="1">IF(OR(AC65="positive",Z65="positive",AND(OR(ISNUMBER(SEARCH("Follicular carcinoma",N65)),ISNUMBER(SEARCH("Follicular thyroid carcinoma",N65))),V65="extensive"),AND(AND(ISNUMBER(J65),J65&gt;0),AND(ISNUMBER(M65),M65&gt;3)),OR(H65="positive",AH65=1)),"high",IF(OR(ISNUMBER(SEARCH("lateral",G65,1)),ISNUMBER(SEARCH("positive",Y65,1)),ISNUMBER(SEARCH("tall",O65,1)),ISNUMBER(SEARCH("hobnail",O65,1)),ISNUMBER(SEARCH("cribriform",O65,1)),ISNUMBER(SEARCH("diffuse",O65,1)),ISNUMBER(SEARCH("columnar",O65,1)),ISNUMBER(SEARCH("solid",O65,1)),ISNUMBER(SEARCH("tall",N65,1)),ISNUMBER(SEARCH("hobnail",N65,1)),ISNUMBER(SEARCH("cribriform",N65,1)),ISNUMBER(SEARCH("diffuse",N65,1)),ISNUMBER(SEARCH("columnar",N65,1)),ISNUMBER(SEARCH("solid",N65,1)),AND(ISNUMBER(SEARCH("papillary",N65,1)),S65="positive"),AND(ISNUMBER(J65),J65&gt;=5,M65=""),AND(AND(ISNUMBER(J65),J65&gt;=5),AND(ISNUMBER(M65),M65&gt;=1)),AND(ISNUMBER(SERACH("papillary",N65)),OR(Y65="positive",Z65="positive"), ISNUMBER(SEARCH("BRAF",AB65)))),"intermediate","low"))</f>
        <v>low</v>
      </c>
      <c r="AF65" s="40" t="str">
        <f t="shared" si="1"/>
        <v>1b</v>
      </c>
      <c r="AG65" s="40" t="str">
        <f t="shared" si="2"/>
        <v>0</v>
      </c>
      <c r="AH65" s="40" t="str">
        <f t="shared" si="5"/>
        <v>0</v>
      </c>
      <c r="AI65" s="45" t="str">
        <f t="shared" si="6"/>
        <v>I</v>
      </c>
      <c r="AJ65" s="39" t="s">
        <v>698</v>
      </c>
      <c r="AK65" s="46" t="s">
        <v>888</v>
      </c>
      <c r="AL65" s="46" t="s">
        <v>892</v>
      </c>
      <c r="AM65" s="46" t="s">
        <v>892</v>
      </c>
      <c r="AN65" s="40" t="s">
        <v>73</v>
      </c>
      <c r="AO65" s="30">
        <f t="shared" ca="1" si="7"/>
        <v>1</v>
      </c>
      <c r="AP65" s="14">
        <f t="shared" si="8"/>
        <v>1</v>
      </c>
      <c r="AQ65" s="14">
        <f t="shared" si="9"/>
        <v>1</v>
      </c>
      <c r="AR65" s="14">
        <f t="shared" si="10"/>
        <v>1</v>
      </c>
      <c r="AS65" s="15">
        <f t="shared" si="3"/>
        <v>1</v>
      </c>
    </row>
    <row r="66" spans="1:45">
      <c r="A66" t="str">
        <f>'Model output'!A65</f>
        <v>TCGA-DJ-A2PP</v>
      </c>
      <c r="B66" s="52">
        <v>47</v>
      </c>
      <c r="C66" s="1" t="str">
        <f>IF(OR(ISNUMBER(SEARCH("0",'Model output'!D65)), ISNUMBER(SEARCH("1",'Model output'!D65)), ISNUMBER(SEARCH("1a",'Model output'!D65)), ISNUMBER(SEARCH("1b",'Model output'!D65)), ISNUMBER(SEARCH("2",'Model output'!D65)), ISNUMBER(SEARCH("3",'Model output'!D65)), ISNUMBER(SEARCH("4a",'Model output'!D65)), ISNUMBER(SEARCH("4b",'Model output'!D65))), IF(ISNUMBER(SEARCH("pT",'Model output'!D65)),IF(OR(ISNUMBER(SEARCH("a",'Model output'!D65)),ISNUMBER(SEARCH("b",'Model output'!D65))),MID(SUBSTITUTE('Model output'!D65," ",""),SEARCH("pT",'Model output'!D65)+2,2),MID(SUBSTITUTE('Model output'!D65," ",""),SEARCH("pT",'Model output'!D65)+2,1)),IF(ISNUMBER(SEARCH("T",'Model output'!D65)),IF(OR(ISNUMBER(SEARCH("a",'Model output'!D65)),ISNUMBER(SEARCH("b",'Model output'!D65))),MID(SUBSTITUTE('Model output'!D65," ",""),SEARCH("T",'Model output'!D65)+1,2),MID(SUBSTITUTE('Model output'!D65," ",""),SEARCH("T",'Model output'!D65)+1,1)),SUBSTITUTE('Model output'!D65," ",""))),"")</f>
        <v/>
      </c>
      <c r="D66" s="1" t="str">
        <f>IF(ISNUMBER(SEARCH("lymph node",'Model output'!E65)),"1", IF(AND('Model output'!E65&lt;&gt;"",ISNUMBER('Model output'!E65),'Model output'!E65&gt;0),"1",IF(OR(ISNUMBER(SEARCH("0",'Model output'!E65)), ISNUMBER(SEARCH("1",'Model output'!E65)), ISNUMBER(SEARCH("1a",'Model output'!E65)), ISNUMBER(SEARCH("1b",'Model output'!E65)), ISNUMBER(SEARCH("X",'Model output'!E65))), IF(ISNUMBER(SEARCH("pN",'Model output'!E65)),IF(OR(ISNUMBER(SEARCH("a",'Model output'!E65)),ISNUMBER(SEARCH("b",'Model output'!E65))),MID(SUBSTITUTE('Model output'!E65," ",""),SEARCH("pN",'Model output'!E65)+2,2),MID(SUBSTITUTE('Model output'!E65," ",""),SEARCH("pN",'Model output'!E65)+2,1)),IF(ISNUMBER(SEARCH("N",'Model output'!E65)),IF(OR(ISNUMBER(SEARCH("a",'Model output'!E65)),ISNUMBER(SEARCH("b",'Model output'!E65))),MID(SUBSTITUTE('Model output'!E65," ",""),SEARCH("N",'Model output'!E65)+1,2),MID(SUBSTITUTE('Model output'!E65," ",""),SEARCH("N",'Model output'!E65)+1,1)),SUBSTITUTE('Model output'!E65," ",""))),"")))</f>
        <v>X</v>
      </c>
      <c r="E66" s="1" t="str">
        <f>IF(OR(ISNUMBER(SEARCH("Not applicable",'Model output'!F65)), ISNUMBER(SEARCH("N/A",'Model output'!F65))),"0",IF(OR(ISNUMBER(SEARCH("0",'Model output'!F65)), ISNUMBER(SEARCH("1",'Model output'!F65)), ISNUMBER(SEARCH("X",'Model output'!F65))), IF(ISNUMBER(SEARCH("pM",'Model output'!F65)),MID(SUBSTITUTE('Model output'!F65," ",""),SEARCH("pM",'Model output'!F65)+2,1),IF(ISNUMBER(SEARCH("M",'Model output'!F65)),MID(SUBSTITUTE('Model output'!F65," ",""),SEARCH("M",'Model output'!F65)+1,1),SUBSTITUTE('Model output'!F65," ",""))),""))</f>
        <v>X</v>
      </c>
      <c r="F66" t="str">
        <f t="shared" si="14"/>
        <v>negative</v>
      </c>
      <c r="G66" t="str">
        <f>IF(OR('Model output'!G65="",AND(ISNUMBER('Model output'!J65),'Model output'!J65&lt;1)),"",IF(OR(ISNUMBER(SEARCH("lateral",'Model output'!G65)),ISNUMBER(SEARCH("cervical",'Model output'!G65)),ISNUMBER(SEARCH("jugular",'Model output'!G65)),ISNUMBER(SEARCH("left neck",'Model output'!G65)),ISNUMBER(SEARCH("left anterior neck",'Model output'!G65)),ISNUMBER(SEARCH("left posterior neck",'Model output'!G65)),ISNUMBER(SEARCH("right neck",'Model output'!G65)),ISNUMBER(SEARCH("right anterior neck",'Model output'!G65)),ISNUMBER(SEARCH("right posterior neck",'Model output'!G65)),AND(ISNUMBER(SEARCH("level",'Model output'!G65)),OR(,ISNUMBER(SEARCH("II",'Model output'!G65)),ISNUMBER(SEARCH("two",'Model output'!G65)),ISNUMBER(SEARCH("2",'Model output'!G65)),ISNUMBER(SEARCH("III",'Model output'!G65)),ISNUMBER(SEARCH("three",'Model output'!G65)),ISNUMBER(SEARCH("3",'Model output'!G65)),ISNUMBER(SEARCH("IV",'Model output'!G65)),ISNUMBER(SEARCH("four",'Model output'!G65)),ISNUMBER(SEARCH("4",'Model output'!G65)),AND(ISNUMBER(SEARCH("V ",'Model output'!G65)),NOT(ISNUMBER(SEARCH("VI",'Model output'!G65)))),ISNUMBER(SEARCH("five",'Model output'!G65)),ISNUMBER(SEARCH("5",'Model output'!G65))))), "lateral", "central"))</f>
        <v/>
      </c>
      <c r="H66" t="str">
        <f>IF('Model output'!H65="","negative", IF('Model output'!H65=" ", "negative", IF(ISNUMBER(SEARCH("lymph node",'Model output'!H65)),"negative","positive")))</f>
        <v>negative</v>
      </c>
      <c r="I66">
        <f>IF('Model output'!I65="","",IF(ISNUMBER('Model output'!I65),'Model output'!I65,1))</f>
        <v>3</v>
      </c>
      <c r="J66">
        <f>IF('Model output'!J65="","",IF(AND(ISNUMBER('Model output'!J65),'Model output'!J65&lt;=I66),'Model output'!J65,IF(ISNUMBER(SEARCH("0/",'Model output'!J65)),0,1)))</f>
        <v>0</v>
      </c>
      <c r="K66" t="str" cm="1">
        <f t="array" ref="K66">IF(COUNT(FIND({0,1,2,3,4,5,6,7,8,9},'Model output'!K65))&gt;0,'Model output'!K65,"")</f>
        <v/>
      </c>
      <c r="L66" s="8" t="str">
        <f t="shared" si="4"/>
        <v/>
      </c>
      <c r="M66" t="str" cm="1">
        <f t="array" ref="M66">IF(L66="","",IF(ISNUMBER(SEARCH("cm",L66)),MAX(VALUE(SUBSTITUTE(_xlfn.FILTERXML("&lt;t&gt;&lt;s&gt;"&amp;SUBSTITUTE(L66,",","&lt;/s&gt;&lt;s&gt;")&amp;"&lt;/s&gt;&lt;/t&gt;","//s"),"cm",""))),MAX(VALUE(SUBSTITUTE(_xlfn.FILTERXML("&lt;t&gt;&lt;s&gt;"&amp;SUBSTITUTE(L66,",","&lt;/s&gt;&lt;s&gt;")&amp;"&lt;/s&gt;&lt;/t&gt;","//s"),"mm","")))/10))</f>
        <v/>
      </c>
      <c r="N66" t="str">
        <f>IF('Model output'!L65="","",'Model output'!L65)</f>
        <v>papillary</v>
      </c>
      <c r="O66" t="str">
        <f>IF('Model output'!M65="","",'Model output'!M65)</f>
        <v>follicular, oncocytic</v>
      </c>
      <c r="P66" t="str">
        <f>IF('Model output'!N65="","",'Model output'!N65)</f>
        <v>3.6 cm</v>
      </c>
      <c r="Q66" t="str">
        <f t="shared" si="15"/>
        <v>3.6cm</v>
      </c>
      <c r="R66" cm="1">
        <f t="array" ref="R66">IF(Q66="","",IF(ISNUMBER(SEARCH("cm",Q66)),MAX(VALUE(SUBSTITUTE(_xlfn.FILTERXML("&lt;t&gt;&lt;s&gt;"&amp;SUBSTITUTE(Q66,",","&lt;/s&gt;&lt;s&gt;")&amp;"&lt;/s&gt;&lt;/t&gt;","//s"),"cm",""))),IF(ISNUMBER(SEARCH("mm",Q66)), MAX(VALUE(SUBSTITUTE(_xlfn.FILTERXML("&lt;t&gt;&lt;s&gt;"&amp;SUBSTITUTE(Q66,",","&lt;/s&gt;&lt;s&gt;")&amp;"&lt;/s&gt;&lt;/t&gt;","//s"),"mm","")))/10, MAX(VALUE(_xlfn.FILTERXML("&lt;t&gt;&lt;s&gt;"&amp;SUBSTITUTE(Q66,",","&lt;/s&gt;&lt;s&gt;")&amp;"&lt;/s&gt;&lt;/t&gt;","//s"))))))</f>
        <v>3.6</v>
      </c>
      <c r="S66" t="str">
        <f>IF(OR('Model output'!P65="",ISNUMBER(SEARCH("Not identified", 'Model output'!P65)),ISNUMBER(SEARCH("Absent",'Model output'!P65)),AND(ISNUMBER(SEARCH("No",'Model output'!P65)),NOT(ISNUMBER(SEARCH("diagnostic",'Model output'!P65)))),ISNUMBER(SEARCH("Negative",'Model output'!P65))),"negative","positive")</f>
        <v>negative</v>
      </c>
      <c r="T66">
        <f>IF('Model output'!O65="","",'Model output'!O65)</f>
        <v>2</v>
      </c>
      <c r="U66" t="str">
        <f>IF('Model output'!Q65&lt;&gt;"",'Model output'!Q65,IF('Classification result'!S66="positive",IF(ISNUMBER(SEARCH("single",'Model output'!P65)),1,IF(OR(ISNUMBER(SEARCH("&lt;4",'Model output'!P65)),ISNUMBER(SEARCH("&lt; 4",'Model output'!P65)),ISNUMBER(SEARCH("less than 4",'Model output'!P65))),"&lt;4",IF(OR(ISNUMBER(SEARCH("&gt;4",'Model output'!P65)),ISNUMBER(SEARCH("&gt; 4",'Model output'!P65)),ISNUMBER(SEARCH("4 or more",'Model output'!P65))),"&gt;4",""))),""))</f>
        <v/>
      </c>
      <c r="V66" t="str">
        <f>IF(S66="negative","",IF(OR(ISNUMBER(SEARCH("Focal",'Model output'!P65)),'Classification result'!U66&lt;4,ISNUMBER(SEARCH("Focal",'Classification result'!U66)),ISNUMBER(SEARCH("&lt;4",'Classification result'!U66)),ISNUMBER(SEARCH("&lt; 4",'Classification result'!U66))),"minimal", IF(OR(ISNUMBER(SEARCH("Extensive",'Model output'!P65)),ISNUMBER(SEARCH("Extensive",'Classification result'!U66)),ISNUMBER(SEARCH("&gt;4",'Classification result'!U66)),ISNUMBER(SEARCH("&gt; 4",'Classification result'!U66)),ISNUMBER(SEARCH("4 or more",'Classification result'!U66))),"extensive","")))</f>
        <v/>
      </c>
      <c r="W66" t="str">
        <f>IF(OR('Model output'!R65="",ISNUMBER(SEARCH("Not identified", 'Model output'!R65)),ISNUMBER(SEARCH("Absent",'Model output'!R65)),ISNUMBER(SEARCH("No",'Model output'!R65)),ISNUMBER(SEARCH("Negative",'Model output'!R65)),ISNUMBER(SEARCH("None seen",'Model output'!R65)),ISNUMBER(SEARCH("Free",'Model output'!R65)),ISNUMBER(SEARCH("Cannot be assessed",'Model output'!R65))),"negative","positive")</f>
        <v>negative</v>
      </c>
      <c r="X66" s="19" t="str">
        <f>IF('Model output'!S65="","",'Model output'!S65)</f>
        <v>Not Identified</v>
      </c>
      <c r="Y66" t="str">
        <f>IF(OR('Model output'!S65="",ISNUMBER(SEARCH("Absent",'Model output'!S65)),ISNUMBER(SEARCH("Not identified",'Model output'!S65)),AND(ISNUMBER(SEARCH("No",'Model output'!S65)),NOT(ISNUMBER(SEARCH("carcinoma",'Model output'!S65)))),ISNUMBER(SEARCH("no extension",'Model output'!S65)),ISNUMBER(SEARCH("negative",'Model output'!S65))),"negative",IF(Z66="positive","gETE", "positive"))</f>
        <v>negative</v>
      </c>
      <c r="Z66" t="str">
        <f>IF(OR('Model output'!S65="",ISNUMBER(SEARCH("Absent",'Model output'!S65)),ISNUMBER(SEARCH("Not identified",'Model output'!S65)),ISNUMBER(SEARCH("No",'Model output'!S65)),ISNUMBER(SEARCH("Minimal",'Model output'!S65)),ISNUMBER(SEARCH("negative",'Model output'!S65))),"negative",IF(OR(ISNUMBER(SEARCH("extensive",X66)),ISNUMBER(SEARCH("skeletal muscle",X66)),ISNUMBER(SEARCH("larynx",X66)),ISNUMBER(SEARCH("trachea",X66)),ISNUMBER(SEARCH("esophagus",X66)),ISNUMBER(SEARCH("recurrent laryngeal nerve",X66))),"positive","negative"))</f>
        <v>negative</v>
      </c>
      <c r="AA66" t="str">
        <f>IF('Model output'!T65="","",IF('Model output'!T65="Not mentioned", "No", "Yes"))</f>
        <v/>
      </c>
      <c r="AB66" t="str">
        <f>IF(AA66&lt;&gt;"Yes","",IF(OR('Model output'!U65="",ISNUMBER(SEARCH("Not identified",'Model output'!U65))),"",'Model output'!U65))</f>
        <v/>
      </c>
      <c r="AC66" s="9" t="str">
        <f>IF(OR('Model output'!V65="", AND(ISERROR(SEARCH("Positive",'Model output'!V65)), ISNUMBER(SEARCH("Negative",'Model output'!V65))), ISNUMBER(SEARCH("Uninvolved",'Model output'!V65)), ISNUMBER(SEARCH("Free",'Model output'!V65)), ISNUMBER(SEARCH("1 mm",'Model output'!V65)), ISNUMBER(SEARCH("1.0 mm",'Model output'!V65)), ISNUMBER(SEARCH("0.01 cm",'Model output'!V65)), ISNUMBER(SEARCH("0.1 CM",'Model output'!V65)), ISNUMBER(SEARCH("less than 0.2 mm",'Model output'!V65)), ISNUMBER(SEARCH("less than 0.5 mm",'Model output'!V65)), ISNUMBER(SEARCH("very close",'Model output'!V65)), ISNUMBER(SEARCH("not involved",'Model output'!V65)), ISNUMBER(SEARCH("no involvement",'Model output'!V65)), ISNUMBER(SEARCH("abut",'Model output'!V65)), AND(ISNUMBER(SEARCH("No",'Model output'!V65)),NOT(ISNUMBER(SEARCH("noted",'Model output'!V65))),NOT(ISNUMBER(SEARCH("carcinoma",'Model output'!V65))))), "negative", "positive")</f>
        <v>negative</v>
      </c>
      <c r="AE66" s="39" t="str" cm="1">
        <f t="array" aca="1" ref="AE66" ca="1">IF(OR(AC66="positive",Z66="positive",AND(OR(ISNUMBER(SEARCH("Follicular carcinoma",N66)),ISNUMBER(SEARCH("Follicular thyroid carcinoma",N66))),V66="extensive"),AND(AND(ISNUMBER(J66),J66&gt;0),AND(ISNUMBER(M66),M66&gt;3)),OR(H66="positive",AH66=1)),"high",IF(OR(ISNUMBER(SEARCH("lateral",G66,1)),ISNUMBER(SEARCH("positive",Y66,1)),ISNUMBER(SEARCH("tall",O66,1)),ISNUMBER(SEARCH("hobnail",O66,1)),ISNUMBER(SEARCH("cribriform",O66,1)),ISNUMBER(SEARCH("diffuse",O66,1)),ISNUMBER(SEARCH("columnar",O66,1)),ISNUMBER(SEARCH("solid",O66,1)),ISNUMBER(SEARCH("tall",N66,1)),ISNUMBER(SEARCH("hobnail",N66,1)),ISNUMBER(SEARCH("cribriform",N66,1)),ISNUMBER(SEARCH("diffuse",N66,1)),ISNUMBER(SEARCH("columnar",N66,1)),ISNUMBER(SEARCH("solid",N66,1)),AND(ISNUMBER(SEARCH("papillary",N66,1)),S66="positive"),AND(ISNUMBER(J66),J66&gt;=5,M66=""),AND(AND(ISNUMBER(J66),J66&gt;=5),AND(ISNUMBER(M66),M66&gt;=1)),AND(ISNUMBER(SERACH("papillary",N66)),OR(Y66="positive",Z66="positive"), ISNUMBER(SEARCH("BRAF",AB66)))),"intermediate","low"))</f>
        <v>low</v>
      </c>
      <c r="AF66" s="40" t="str">
        <f t="shared" si="1"/>
        <v>2</v>
      </c>
      <c r="AG66" s="40" t="str">
        <f t="shared" si="2"/>
        <v>0</v>
      </c>
      <c r="AH66" s="40" t="str">
        <f t="shared" si="5"/>
        <v>0</v>
      </c>
      <c r="AI66" s="45" t="str">
        <f t="shared" si="6"/>
        <v>I</v>
      </c>
      <c r="AJ66" s="39" t="s">
        <v>698</v>
      </c>
      <c r="AK66" s="46" t="s">
        <v>891</v>
      </c>
      <c r="AL66" s="46" t="s">
        <v>889</v>
      </c>
      <c r="AM66" s="46" t="s">
        <v>892</v>
      </c>
      <c r="AN66" s="40" t="s">
        <v>73</v>
      </c>
      <c r="AO66" s="30">
        <f t="shared" ca="1" si="7"/>
        <v>1</v>
      </c>
      <c r="AP66" s="14">
        <f t="shared" si="8"/>
        <v>1</v>
      </c>
      <c r="AQ66" s="14">
        <f t="shared" si="9"/>
        <v>1</v>
      </c>
      <c r="AR66" s="14">
        <f t="shared" si="10"/>
        <v>1</v>
      </c>
      <c r="AS66" s="15">
        <f t="shared" si="3"/>
        <v>1</v>
      </c>
    </row>
    <row r="67" spans="1:45">
      <c r="A67" t="str">
        <f>'Model output'!A66</f>
        <v>TCGA-DJ-A2PQ</v>
      </c>
      <c r="B67" s="52">
        <v>26</v>
      </c>
      <c r="C67" s="1" t="str">
        <f>IF(OR(ISNUMBER(SEARCH("0",'Model output'!D66)), ISNUMBER(SEARCH("1",'Model output'!D66)), ISNUMBER(SEARCH("1a",'Model output'!D66)), ISNUMBER(SEARCH("1b",'Model output'!D66)), ISNUMBER(SEARCH("2",'Model output'!D66)), ISNUMBER(SEARCH("3",'Model output'!D66)), ISNUMBER(SEARCH("4a",'Model output'!D66)), ISNUMBER(SEARCH("4b",'Model output'!D66))), IF(ISNUMBER(SEARCH("pT",'Model output'!D66)),IF(OR(ISNUMBER(SEARCH("a",'Model output'!D66)),ISNUMBER(SEARCH("b",'Model output'!D66))),MID(SUBSTITUTE('Model output'!D66," ",""),SEARCH("pT",'Model output'!D66)+2,2),MID(SUBSTITUTE('Model output'!D66," ",""),SEARCH("pT",'Model output'!D66)+2,1)),IF(ISNUMBER(SEARCH("T",'Model output'!D66)),IF(OR(ISNUMBER(SEARCH("a",'Model output'!D66)),ISNUMBER(SEARCH("b",'Model output'!D66))),MID(SUBSTITUTE('Model output'!D66," ",""),SEARCH("T",'Model output'!D66)+1,2),MID(SUBSTITUTE('Model output'!D66," ",""),SEARCH("T",'Model output'!D66)+1,1)),SUBSTITUTE('Model output'!D66," ",""))),"")</f>
        <v>2</v>
      </c>
      <c r="D67" s="1" t="str">
        <f>IF(ISNUMBER(SEARCH("lymph node",'Model output'!E66)),"1", IF(AND('Model output'!E66&lt;&gt;"",ISNUMBER('Model output'!E66),'Model output'!E66&gt;0),"1",IF(OR(ISNUMBER(SEARCH("0",'Model output'!E66)), ISNUMBER(SEARCH("1",'Model output'!E66)), ISNUMBER(SEARCH("1a",'Model output'!E66)), ISNUMBER(SEARCH("1b",'Model output'!E66)), ISNUMBER(SEARCH("X",'Model output'!E66))), IF(ISNUMBER(SEARCH("pN",'Model output'!E66)),IF(OR(ISNUMBER(SEARCH("a",'Model output'!E66)),ISNUMBER(SEARCH("b",'Model output'!E66))),MID(SUBSTITUTE('Model output'!E66," ",""),SEARCH("pN",'Model output'!E66)+2,2),MID(SUBSTITUTE('Model output'!E66," ",""),SEARCH("pN",'Model output'!E66)+2,1)),IF(ISNUMBER(SEARCH("N",'Model output'!E66)),IF(OR(ISNUMBER(SEARCH("a",'Model output'!E66)),ISNUMBER(SEARCH("b",'Model output'!E66))),MID(SUBSTITUTE('Model output'!E66," ",""),SEARCH("N",'Model output'!E66)+1,2),MID(SUBSTITUTE('Model output'!E66," ",""),SEARCH("N",'Model output'!E66)+1,1)),SUBSTITUTE('Model output'!E66," ",""))),"")))</f>
        <v>1b</v>
      </c>
      <c r="E67" s="1" t="str">
        <f>IF(OR(ISNUMBER(SEARCH("Not applicable",'Model output'!F66)), ISNUMBER(SEARCH("N/A",'Model output'!F66))),"0",IF(OR(ISNUMBER(SEARCH("0",'Model output'!F66)), ISNUMBER(SEARCH("1",'Model output'!F66)), ISNUMBER(SEARCH("X",'Model output'!F66))), IF(ISNUMBER(SEARCH("pM",'Model output'!F66)),MID(SUBSTITUTE('Model output'!F66," ",""),SEARCH("pM",'Model output'!F66)+2,1),IF(ISNUMBER(SEARCH("M",'Model output'!F66)),MID(SUBSTITUTE('Model output'!F66," ",""),SEARCH("M",'Model output'!F66)+1,1),SUBSTITUTE('Model output'!F66," ",""))),""))</f>
        <v>0</v>
      </c>
      <c r="F67" t="str">
        <f t="shared" ref="F67:F127" si="16">IF(OR(G67&lt;&gt;"",AND(J67&lt;&gt;"",ISNUMBER(J67),J67&gt;0),AND(M67&lt;&gt;"",M67&gt;0)),"positive","negative")</f>
        <v>positive</v>
      </c>
      <c r="G67" t="str">
        <f>IF(OR('Model output'!G66="",AND(ISNUMBER('Model output'!J66),'Model output'!J66&lt;1)),"",IF(OR(ISNUMBER(SEARCH("lateral",'Model output'!G66)),ISNUMBER(SEARCH("cervical",'Model output'!G66)),ISNUMBER(SEARCH("jugular",'Model output'!G66)),ISNUMBER(SEARCH("left neck",'Model output'!G66)),ISNUMBER(SEARCH("left anterior neck",'Model output'!G66)),ISNUMBER(SEARCH("left posterior neck",'Model output'!G66)),ISNUMBER(SEARCH("right neck",'Model output'!G66)),ISNUMBER(SEARCH("right anterior neck",'Model output'!G66)),ISNUMBER(SEARCH("right posterior neck",'Model output'!G66)),AND(ISNUMBER(SEARCH("level",'Model output'!G66)),OR(,ISNUMBER(SEARCH("II",'Model output'!G66)),ISNUMBER(SEARCH("two",'Model output'!G66)),ISNUMBER(SEARCH("2",'Model output'!G66)),ISNUMBER(SEARCH("III",'Model output'!G66)),ISNUMBER(SEARCH("three",'Model output'!G66)),ISNUMBER(SEARCH("3",'Model output'!G66)),ISNUMBER(SEARCH("IV",'Model output'!G66)),ISNUMBER(SEARCH("four",'Model output'!G66)),ISNUMBER(SEARCH("4",'Model output'!G66)),AND(ISNUMBER(SEARCH("V ",'Model output'!G66)),NOT(ISNUMBER(SEARCH("VI",'Model output'!G66)))),ISNUMBER(SEARCH("five",'Model output'!G66)),ISNUMBER(SEARCH("5",'Model output'!G66))))), "lateral", "central"))</f>
        <v>central</v>
      </c>
      <c r="H67" t="str">
        <f>IF('Model output'!H66="","negative", IF('Model output'!H66=" ", "negative", IF(ISNUMBER(SEARCH("lymph node",'Model output'!H66)),"negative","positive")))</f>
        <v>negative</v>
      </c>
      <c r="I67">
        <f>IF('Model output'!I66="","",IF(ISNUMBER('Model output'!I66),'Model output'!I66,1))</f>
        <v>12</v>
      </c>
      <c r="J67">
        <f>IF('Model output'!J66="","",IF(AND(ISNUMBER('Model output'!J66),'Model output'!J66&lt;=I67),'Model output'!J66,IF(ISNUMBER(SEARCH("0/",'Model output'!J66)),0,1)))</f>
        <v>7</v>
      </c>
      <c r="K67" t="str" cm="1">
        <f t="array" ref="K67">IF(COUNT(FIND({0,1,2,3,4,5,6,7,8,9},'Model output'!K66))&gt;0,'Model output'!K66,"")</f>
        <v>2.4cm</v>
      </c>
      <c r="L67" s="8" t="str">
        <f t="shared" si="4"/>
        <v>2.4cm</v>
      </c>
      <c r="M67" cm="1">
        <f t="array" ref="M67">IF(L67="","",IF(ISNUMBER(SEARCH("cm",L67)),MAX(VALUE(SUBSTITUTE(_xlfn.FILTERXML("&lt;t&gt;&lt;s&gt;"&amp;SUBSTITUTE(L67,",","&lt;/s&gt;&lt;s&gt;")&amp;"&lt;/s&gt;&lt;/t&gt;","//s"),"cm",""))),MAX(VALUE(SUBSTITUTE(_xlfn.FILTERXML("&lt;t&gt;&lt;s&gt;"&amp;SUBSTITUTE(L67,",","&lt;/s&gt;&lt;s&gt;")&amp;"&lt;/s&gt;&lt;/t&gt;","//s"),"mm","")))/10))</f>
        <v>2.4</v>
      </c>
      <c r="N67" t="str">
        <f>IF('Model output'!L66="","",'Model output'!L66)</f>
        <v>papillary</v>
      </c>
      <c r="O67" t="str">
        <f>IF('Model output'!M66="","",'Model output'!M66)</f>
        <v>classical</v>
      </c>
      <c r="P67" t="str">
        <f>IF('Model output'!N66="","",'Model output'!N66)</f>
        <v>3.5 cm</v>
      </c>
      <c r="Q67" t="str">
        <f t="shared" ref="Q67:Q127" si="17">LOWER(SUBSTITUTE(SUBSTITUTE(SUBSTITUTE(SUBSTITUTE(SUBSTITUTE(SUBSTITUTE(SUBSTITUTE(SUBSTITUTE(SUBSTITUTE(SUBSTITUTE(SUBSTITUTE(SUBSTITUTE(SUBSTITUTE(SUBSTITUTE(SUBSTITUTE(SUBSTITUTE(SUBSTITUTE(P67,"cm.","cm"), "the", ""), "tumor", ""), "nodule", ""), "isthmic", ""), "lobe",""), "largest", ""), "left", ""), "right", ""), "for", ""), "in", ""), "and", ","), "(", ""), ")", ""), "A", ""), "x", ","), " ",""))</f>
        <v>3.5cm</v>
      </c>
      <c r="R67" cm="1">
        <f t="array" ref="R67">IF(Q67="","",IF(ISNUMBER(SEARCH("cm",Q67)),MAX(VALUE(SUBSTITUTE(_xlfn.FILTERXML("&lt;t&gt;&lt;s&gt;"&amp;SUBSTITUTE(Q67,",","&lt;/s&gt;&lt;s&gt;")&amp;"&lt;/s&gt;&lt;/t&gt;","//s"),"cm",""))),IF(ISNUMBER(SEARCH("mm",Q67)), MAX(VALUE(SUBSTITUTE(_xlfn.FILTERXML("&lt;t&gt;&lt;s&gt;"&amp;SUBSTITUTE(Q67,",","&lt;/s&gt;&lt;s&gt;")&amp;"&lt;/s&gt;&lt;/t&gt;","//s"),"mm","")))/10, MAX(VALUE(_xlfn.FILTERXML("&lt;t&gt;&lt;s&gt;"&amp;SUBSTITUTE(Q67,",","&lt;/s&gt;&lt;s&gt;")&amp;"&lt;/s&gt;&lt;/t&gt;","//s"))))))</f>
        <v>3.5</v>
      </c>
      <c r="S67" t="str">
        <f>IF(OR('Model output'!P66="",ISNUMBER(SEARCH("Not identified", 'Model output'!P66)),ISNUMBER(SEARCH("Absent",'Model output'!P66)),AND(ISNUMBER(SEARCH("No",'Model output'!P66)),NOT(ISNUMBER(SEARCH("diagnostic",'Model output'!P66)))),ISNUMBER(SEARCH("Negative",'Model output'!P66))),"negative","positive")</f>
        <v>negative</v>
      </c>
      <c r="T67">
        <f>IF('Model output'!O66="","",'Model output'!O66)</f>
        <v>1</v>
      </c>
      <c r="U67" t="str">
        <f>IF('Model output'!Q66&lt;&gt;"",'Model output'!Q66,IF('Classification result'!S67="positive",IF(ISNUMBER(SEARCH("single",'Model output'!P66)),1,IF(OR(ISNUMBER(SEARCH("&lt;4",'Model output'!P66)),ISNUMBER(SEARCH("&lt; 4",'Model output'!P66)),ISNUMBER(SEARCH("less than 4",'Model output'!P66))),"&lt;4",IF(OR(ISNUMBER(SEARCH("&gt;4",'Model output'!P66)),ISNUMBER(SEARCH("&gt; 4",'Model output'!P66)),ISNUMBER(SEARCH("4 or more",'Model output'!P66))),"&gt;4",""))),""))</f>
        <v/>
      </c>
      <c r="V67" t="str">
        <f>IF(S67="negative","",IF(OR(ISNUMBER(SEARCH("Focal",'Model output'!P66)),'Classification result'!U67&lt;4,ISNUMBER(SEARCH("Focal",'Classification result'!U67)),ISNUMBER(SEARCH("&lt;4",'Classification result'!U67)),ISNUMBER(SEARCH("&lt; 4",'Classification result'!U67))),"minimal", IF(OR(ISNUMBER(SEARCH("Extensive",'Model output'!P66)),ISNUMBER(SEARCH("Extensive",'Classification result'!U67)),ISNUMBER(SEARCH("&gt;4",'Classification result'!U67)),ISNUMBER(SEARCH("&gt; 4",'Classification result'!U67)),ISNUMBER(SEARCH("4 or more",'Classification result'!U67))),"extensive","")))</f>
        <v/>
      </c>
      <c r="W67" t="str">
        <f>IF(OR('Model output'!R66="",ISNUMBER(SEARCH("Not identified", 'Model output'!R66)),ISNUMBER(SEARCH("Absent",'Model output'!R66)),ISNUMBER(SEARCH("No",'Model output'!R66)),ISNUMBER(SEARCH("Negative",'Model output'!R66)),ISNUMBER(SEARCH("None seen",'Model output'!R66)),ISNUMBER(SEARCH("Free",'Model output'!R66)),ISNUMBER(SEARCH("Cannot be assessed",'Model output'!R66))),"negative","positive")</f>
        <v>positive</v>
      </c>
      <c r="X67" s="19" t="str">
        <f>IF('Model output'!S66="","",'Model output'!S66)</f>
        <v>Not Identified</v>
      </c>
      <c r="Y67" t="str">
        <f>IF(OR('Model output'!S66="",ISNUMBER(SEARCH("Absent",'Model output'!S66)),ISNUMBER(SEARCH("Not identified",'Model output'!S66)),AND(ISNUMBER(SEARCH("No",'Model output'!S66)),NOT(ISNUMBER(SEARCH("carcinoma",'Model output'!S66)))),ISNUMBER(SEARCH("no extension",'Model output'!S66)),ISNUMBER(SEARCH("negative",'Model output'!S66))),"negative",IF(Z67="positive","gETE", "positive"))</f>
        <v>negative</v>
      </c>
      <c r="Z67" t="str">
        <f>IF(OR('Model output'!S66="",ISNUMBER(SEARCH("Absent",'Model output'!S66)),ISNUMBER(SEARCH("Not identified",'Model output'!S66)),ISNUMBER(SEARCH("No",'Model output'!S66)),ISNUMBER(SEARCH("Minimal",'Model output'!S66)),ISNUMBER(SEARCH("negative",'Model output'!S66))),"negative",IF(OR(ISNUMBER(SEARCH("extensive",X67)),ISNUMBER(SEARCH("skeletal muscle",X67)),ISNUMBER(SEARCH("larynx",X67)),ISNUMBER(SEARCH("trachea",X67)),ISNUMBER(SEARCH("esophagus",X67)),ISNUMBER(SEARCH("recurrent laryngeal nerve",X67))),"positive","negative"))</f>
        <v>negative</v>
      </c>
      <c r="AA67" t="str">
        <f>IF('Model output'!T66="","",IF('Model output'!T66="Not mentioned", "No", "Yes"))</f>
        <v/>
      </c>
      <c r="AB67" t="str">
        <f>IF(AA67&lt;&gt;"Yes","",IF(OR('Model output'!U66="",ISNUMBER(SEARCH("Not identified",'Model output'!U66))),"",'Model output'!U66))</f>
        <v/>
      </c>
      <c r="AC67" s="9" t="str">
        <f>IF(OR('Model output'!V66="", AND(ISERROR(SEARCH("Positive",'Model output'!V66)), ISNUMBER(SEARCH("Negative",'Model output'!V66))), ISNUMBER(SEARCH("Uninvolved",'Model output'!V66)), ISNUMBER(SEARCH("Free",'Model output'!V66)), ISNUMBER(SEARCH("1 mm",'Model output'!V66)), ISNUMBER(SEARCH("1.0 mm",'Model output'!V66)), ISNUMBER(SEARCH("0.01 cm",'Model output'!V66)), ISNUMBER(SEARCH("0.1 CM",'Model output'!V66)), ISNUMBER(SEARCH("less than 0.2 mm",'Model output'!V66)), ISNUMBER(SEARCH("less than 0.5 mm",'Model output'!V66)), ISNUMBER(SEARCH("very close",'Model output'!V66)), ISNUMBER(SEARCH("not involved",'Model output'!V66)), ISNUMBER(SEARCH("no involvement",'Model output'!V66)), ISNUMBER(SEARCH("abut",'Model output'!V66)), AND(ISNUMBER(SEARCH("No",'Model output'!V66)),NOT(ISNUMBER(SEARCH("noted",'Model output'!V66))),NOT(ISNUMBER(SEARCH("carcinoma",'Model output'!V66))))), "negative", "positive")</f>
        <v>negative</v>
      </c>
      <c r="AE67" s="39" t="str" cm="1">
        <f t="array" aca="1" ref="AE67" ca="1">IF(OR(AC67="positive",Z67="positive",AND(OR(ISNUMBER(SEARCH("Follicular carcinoma",N67)),ISNUMBER(SEARCH("Follicular thyroid carcinoma",N67))),V67="extensive"),AND(AND(ISNUMBER(J67),J67&gt;0),AND(ISNUMBER(M67),M67&gt;3)),OR(H67="positive",AH67=1)),"high",IF(OR(ISNUMBER(SEARCH("lateral",G67,1)),ISNUMBER(SEARCH("positive",Y67,1)),ISNUMBER(SEARCH("tall",O67,1)),ISNUMBER(SEARCH("hobnail",O67,1)),ISNUMBER(SEARCH("cribriform",O67,1)),ISNUMBER(SEARCH("diffuse",O67,1)),ISNUMBER(SEARCH("columnar",O67,1)),ISNUMBER(SEARCH("solid",O67,1)),ISNUMBER(SEARCH("tall",N67,1)),ISNUMBER(SEARCH("hobnail",N67,1)),ISNUMBER(SEARCH("cribriform",N67,1)),ISNUMBER(SEARCH("diffuse",N67,1)),ISNUMBER(SEARCH("columnar",N67,1)),ISNUMBER(SEARCH("solid",N67,1)),AND(ISNUMBER(SEARCH("papillary",N67,1)),S67="positive"),AND(ISNUMBER(J67),J67&gt;=5,M67=""),AND(AND(ISNUMBER(J67),J67&gt;=5),AND(ISNUMBER(M67),M67&gt;=1)),AND(ISNUMBER(SERACH("papillary",N67)),OR(Y67="positive",Z67="positive"), ISNUMBER(SEARCH("BRAF",AB67)))),"intermediate","low"))</f>
        <v>intermediate</v>
      </c>
      <c r="AF67" s="40" t="str">
        <f t="shared" ref="AF67:AF127" si="18">IF(AND(Z67="positive",OR(ISNUMBER(SEARCH("prevertebral",X67,1)),ISNUMBER(SEARCH("fascia",X67,1)),ISNUMBER(SEARCH("carotid artery",X67,1)),ISNUMBER(SEARCH("mediastinal",X67,1)))),"4b",
IF(AND(Z67="positive",OR(ISNUMBER(SEARCH("larynx",X67,1)),ISNUMBER(SEARCH("trachea",X67,1)),ISNUMBER(SEARCH("esophagus",X67,1)),ISNUMBER(SEARCH("recurrent laryngeal nerve",X67,1)),
ISNUMBER(SEARCH("RLN",X67,1)))),"4a",
IF(OR(Z67="positive",ISNUMBER(SEARCH("strap",X67,1)),ISNUMBER(SEARCH("sternothyroid",X67,1)),ISNUMBER(SEARCH("sternohyoid",X67,1)),ISNUMBER(SEARCH("thyrohyoid",X67,1)),ISNUMBER(SEARCH("omohyoid",X67,1))),"3b",
IF(AND(C67&lt;&gt;"", N67=""),C67,
IF(OR(AND(R67&lt;&gt;"",R67&gt;4)),"3a",
IF(AND(R67&lt;&gt;"", R67&lt;=4,R67&gt;2),"2",
IF(AND(R67&lt;&gt;"",R67&lt;=2,R67&gt;1),"1b",
IF(AND(R67&lt;&gt;"",R67&lt;=1),"1a","x"
))))))))</f>
        <v>2</v>
      </c>
      <c r="AG67" s="40" t="str">
        <f t="shared" ref="AG67:AG127" si="19">IF(AND(ISNUMBER(J67),J67&gt;0),
IF(G67="lateral", "1b","1a"), "0")</f>
        <v>1a</v>
      </c>
      <c r="AH67" s="40" t="str">
        <f t="shared" si="5"/>
        <v>0</v>
      </c>
      <c r="AI67" s="45" t="str">
        <f t="shared" si="6"/>
        <v>I</v>
      </c>
      <c r="AJ67" s="39" t="s">
        <v>699</v>
      </c>
      <c r="AK67" s="46" t="s">
        <v>891</v>
      </c>
      <c r="AL67" s="46" t="s">
        <v>893</v>
      </c>
      <c r="AM67" s="46" t="s">
        <v>892</v>
      </c>
      <c r="AN67" s="40" t="s">
        <v>73</v>
      </c>
      <c r="AO67" s="30">
        <f t="shared" ca="1" si="7"/>
        <v>1</v>
      </c>
      <c r="AP67" s="14">
        <f t="shared" si="8"/>
        <v>1</v>
      </c>
      <c r="AQ67" s="14">
        <f t="shared" si="9"/>
        <v>1</v>
      </c>
      <c r="AR67" s="14">
        <f t="shared" si="10"/>
        <v>1</v>
      </c>
      <c r="AS67" s="15">
        <f t="shared" ref="AS67:AS130" si="20">IF(AI67=AN67,1,0)</f>
        <v>1</v>
      </c>
    </row>
    <row r="68" spans="1:45">
      <c r="A68" t="str">
        <f>'Model output'!A67</f>
        <v>TCGA-DJ-A2PR</v>
      </c>
      <c r="B68" s="52">
        <v>27</v>
      </c>
      <c r="C68" s="1" t="str">
        <f>IF(OR(ISNUMBER(SEARCH("0",'Model output'!D67)), ISNUMBER(SEARCH("1",'Model output'!D67)), ISNUMBER(SEARCH("1a",'Model output'!D67)), ISNUMBER(SEARCH("1b",'Model output'!D67)), ISNUMBER(SEARCH("2",'Model output'!D67)), ISNUMBER(SEARCH("3",'Model output'!D67)), ISNUMBER(SEARCH("4a",'Model output'!D67)), ISNUMBER(SEARCH("4b",'Model output'!D67))), IF(ISNUMBER(SEARCH("pT",'Model output'!D67)),IF(OR(ISNUMBER(SEARCH("a",'Model output'!D67)),ISNUMBER(SEARCH("b",'Model output'!D67))),MID(SUBSTITUTE('Model output'!D67," ",""),SEARCH("pT",'Model output'!D67)+2,2),MID(SUBSTITUTE('Model output'!D67," ",""),SEARCH("pT",'Model output'!D67)+2,1)),IF(ISNUMBER(SEARCH("T",'Model output'!D67)),IF(OR(ISNUMBER(SEARCH("a",'Model output'!D67)),ISNUMBER(SEARCH("b",'Model output'!D67))),MID(SUBSTITUTE('Model output'!D67," ",""),SEARCH("T",'Model output'!D67)+1,2),MID(SUBSTITUTE('Model output'!D67," ",""),SEARCH("T",'Model output'!D67)+1,1)),SUBSTITUTE('Model output'!D67," ",""))),"")</f>
        <v>1</v>
      </c>
      <c r="D68" s="1" t="str">
        <f>IF(ISNUMBER(SEARCH("lymph node",'Model output'!E67)),"1", IF(AND('Model output'!E67&lt;&gt;"",ISNUMBER('Model output'!E67),'Model output'!E67&gt;0),"1",IF(OR(ISNUMBER(SEARCH("0",'Model output'!E67)), ISNUMBER(SEARCH("1",'Model output'!E67)), ISNUMBER(SEARCH("1a",'Model output'!E67)), ISNUMBER(SEARCH("1b",'Model output'!E67)), ISNUMBER(SEARCH("X",'Model output'!E67))), IF(ISNUMBER(SEARCH("pN",'Model output'!E67)),IF(OR(ISNUMBER(SEARCH("a",'Model output'!E67)),ISNUMBER(SEARCH("b",'Model output'!E67))),MID(SUBSTITUTE('Model output'!E67," ",""),SEARCH("pN",'Model output'!E67)+2,2),MID(SUBSTITUTE('Model output'!E67," ",""),SEARCH("pN",'Model output'!E67)+2,1)),IF(ISNUMBER(SEARCH("N",'Model output'!E67)),IF(OR(ISNUMBER(SEARCH("a",'Model output'!E67)),ISNUMBER(SEARCH("b",'Model output'!E67))),MID(SUBSTITUTE('Model output'!E67," ",""),SEARCH("N",'Model output'!E67)+1,2),MID(SUBSTITUTE('Model output'!E67," ",""),SEARCH("N",'Model output'!E67)+1,1)),SUBSTITUTE('Model output'!E67," ",""))),"")))</f>
        <v>1b</v>
      </c>
      <c r="E68" s="1" t="str">
        <f>IF(OR(ISNUMBER(SEARCH("Not applicable",'Model output'!F67)), ISNUMBER(SEARCH("N/A",'Model output'!F67))),"0",IF(OR(ISNUMBER(SEARCH("0",'Model output'!F67)), ISNUMBER(SEARCH("1",'Model output'!F67)), ISNUMBER(SEARCH("X",'Model output'!F67))), IF(ISNUMBER(SEARCH("pM",'Model output'!F67)),MID(SUBSTITUTE('Model output'!F67," ",""),SEARCH("pM",'Model output'!F67)+2,1),IF(ISNUMBER(SEARCH("M",'Model output'!F67)),MID(SUBSTITUTE('Model output'!F67," ",""),SEARCH("M",'Model output'!F67)+1,1),SUBSTITUTE('Model output'!F67," ",""))),""))</f>
        <v/>
      </c>
      <c r="F68" t="str">
        <f t="shared" si="16"/>
        <v>positive</v>
      </c>
      <c r="G68" t="str">
        <f>IF(OR('Model output'!G67="",AND(ISNUMBER('Model output'!J67),'Model output'!J67&lt;1)),"",IF(OR(ISNUMBER(SEARCH("lateral",'Model output'!G67)),ISNUMBER(SEARCH("cervical",'Model output'!G67)),ISNUMBER(SEARCH("jugular",'Model output'!G67)),ISNUMBER(SEARCH("left neck",'Model output'!G67)),ISNUMBER(SEARCH("left anterior neck",'Model output'!G67)),ISNUMBER(SEARCH("left posterior neck",'Model output'!G67)),ISNUMBER(SEARCH("right neck",'Model output'!G67)),ISNUMBER(SEARCH("right anterior neck",'Model output'!G67)),ISNUMBER(SEARCH("right posterior neck",'Model output'!G67)),AND(ISNUMBER(SEARCH("level",'Model output'!G67)),OR(,ISNUMBER(SEARCH("II",'Model output'!G67)),ISNUMBER(SEARCH("two",'Model output'!G67)),ISNUMBER(SEARCH("2",'Model output'!G67)),ISNUMBER(SEARCH("III",'Model output'!G67)),ISNUMBER(SEARCH("three",'Model output'!G67)),ISNUMBER(SEARCH("3",'Model output'!G67)),ISNUMBER(SEARCH("IV",'Model output'!G67)),ISNUMBER(SEARCH("four",'Model output'!G67)),ISNUMBER(SEARCH("4",'Model output'!G67)),AND(ISNUMBER(SEARCH("V ",'Model output'!G67)),NOT(ISNUMBER(SEARCH("VI",'Model output'!G67)))),ISNUMBER(SEARCH("five",'Model output'!G67)),ISNUMBER(SEARCH("5",'Model output'!G67))))), "lateral", "central"))</f>
        <v>central</v>
      </c>
      <c r="H68" t="str">
        <f>IF('Model output'!H67="","negative", IF('Model output'!H67=" ", "negative", IF(ISNUMBER(SEARCH("lymph node",'Model output'!H67)),"negative","positive")))</f>
        <v>negative</v>
      </c>
      <c r="I68">
        <f>IF('Model output'!I67="","",IF(ISNUMBER('Model output'!I67),'Model output'!I67,1))</f>
        <v>12</v>
      </c>
      <c r="J68">
        <f>IF('Model output'!J67="","",IF(AND(ISNUMBER('Model output'!J67),'Model output'!J67&lt;=I68),'Model output'!J67,IF(ISNUMBER(SEARCH("0/",'Model output'!J67)),0,1)))</f>
        <v>6</v>
      </c>
      <c r="K68" t="str" cm="1">
        <f t="array" ref="K68">IF(COUNT(FIND({0,1,2,3,4,5,6,7,8,9},'Model output'!K67))&gt;0,'Model output'!K67,"")</f>
        <v>0.6cm</v>
      </c>
      <c r="L68" s="8" t="str">
        <f t="shared" ref="L68:L128" si="21">LOWER(SUBSTITUTE(SUBSTITUTE(SUBSTITUTE(SUBSTITUTE(SUBSTITUTE(SUBSTITUTE(SUBSTITUTE(SUBSTITUTE(K68,"cm.","cm"), "up to", ""), "to", ","), "x", ","), "'", ""), "[", ""), "]", ""), " ", ""))</f>
        <v>0.6cm</v>
      </c>
      <c r="M68" cm="1">
        <f t="array" ref="M68">IF(L68="","",IF(ISNUMBER(SEARCH("cm",L68)),MAX(VALUE(SUBSTITUTE(_xlfn.FILTERXML("&lt;t&gt;&lt;s&gt;"&amp;SUBSTITUTE(L68,",","&lt;/s&gt;&lt;s&gt;")&amp;"&lt;/s&gt;&lt;/t&gt;","//s"),"cm",""))),MAX(VALUE(SUBSTITUTE(_xlfn.FILTERXML("&lt;t&gt;&lt;s&gt;"&amp;SUBSTITUTE(L68,",","&lt;/s&gt;&lt;s&gt;")&amp;"&lt;/s&gt;&lt;/t&gt;","//s"),"mm","")))/10))</f>
        <v>0.6</v>
      </c>
      <c r="N68" t="str">
        <f>IF('Model output'!L67="","",'Model output'!L67)</f>
        <v>papillary</v>
      </c>
      <c r="O68" t="str">
        <f>IF('Model output'!M67="","",'Model output'!M67)</f>
        <v>classical</v>
      </c>
      <c r="P68" t="str">
        <f>IF('Model output'!N67="","",'Model output'!N67)</f>
        <v>2 cm</v>
      </c>
      <c r="Q68" t="str">
        <f t="shared" si="17"/>
        <v>2cm</v>
      </c>
      <c r="R68" cm="1">
        <f t="array" ref="R68">IF(Q68="","",IF(ISNUMBER(SEARCH("cm",Q68)),MAX(VALUE(SUBSTITUTE(_xlfn.FILTERXML("&lt;t&gt;&lt;s&gt;"&amp;SUBSTITUTE(Q68,",","&lt;/s&gt;&lt;s&gt;")&amp;"&lt;/s&gt;&lt;/t&gt;","//s"),"cm",""))),IF(ISNUMBER(SEARCH("mm",Q68)), MAX(VALUE(SUBSTITUTE(_xlfn.FILTERXML("&lt;t&gt;&lt;s&gt;"&amp;SUBSTITUTE(Q68,",","&lt;/s&gt;&lt;s&gt;")&amp;"&lt;/s&gt;&lt;/t&gt;","//s"),"mm","")))/10, MAX(VALUE(_xlfn.FILTERXML("&lt;t&gt;&lt;s&gt;"&amp;SUBSTITUTE(Q68,",","&lt;/s&gt;&lt;s&gt;")&amp;"&lt;/s&gt;&lt;/t&gt;","//s"))))))</f>
        <v>2</v>
      </c>
      <c r="S68" t="str">
        <f>IF(OR('Model output'!P67="",ISNUMBER(SEARCH("Not identified", 'Model output'!P67)),ISNUMBER(SEARCH("Absent",'Model output'!P67)),AND(ISNUMBER(SEARCH("No",'Model output'!P67)),NOT(ISNUMBER(SEARCH("diagnostic",'Model output'!P67)))),ISNUMBER(SEARCH("Negative",'Model output'!P67))),"negative","positive")</f>
        <v>negative</v>
      </c>
      <c r="T68">
        <f>IF('Model output'!O67="","",'Model output'!O67)</f>
        <v>2</v>
      </c>
      <c r="U68" t="str">
        <f>IF('Model output'!Q67&lt;&gt;"",'Model output'!Q67,IF('Classification result'!S68="positive",IF(ISNUMBER(SEARCH("single",'Model output'!P67)),1,IF(OR(ISNUMBER(SEARCH("&lt;4",'Model output'!P67)),ISNUMBER(SEARCH("&lt; 4",'Model output'!P67)),ISNUMBER(SEARCH("less than 4",'Model output'!P67))),"&lt;4",IF(OR(ISNUMBER(SEARCH("&gt;4",'Model output'!P67)),ISNUMBER(SEARCH("&gt; 4",'Model output'!P67)),ISNUMBER(SEARCH("4 or more",'Model output'!P67))),"&gt;4",""))),""))</f>
        <v/>
      </c>
      <c r="V68" t="str">
        <f>IF(S68="negative","",IF(OR(ISNUMBER(SEARCH("Focal",'Model output'!P67)),'Classification result'!U68&lt;4,ISNUMBER(SEARCH("Focal",'Classification result'!U68)),ISNUMBER(SEARCH("&lt;4",'Classification result'!U68)),ISNUMBER(SEARCH("&lt; 4",'Classification result'!U68))),"minimal", IF(OR(ISNUMBER(SEARCH("Extensive",'Model output'!P67)),ISNUMBER(SEARCH("Extensive",'Classification result'!U68)),ISNUMBER(SEARCH("&gt;4",'Classification result'!U68)),ISNUMBER(SEARCH("&gt; 4",'Classification result'!U68)),ISNUMBER(SEARCH("4 or more",'Classification result'!U68))),"extensive","")))</f>
        <v/>
      </c>
      <c r="W68" t="str">
        <f>IF(OR('Model output'!R67="",ISNUMBER(SEARCH("Not identified", 'Model output'!R67)),ISNUMBER(SEARCH("Absent",'Model output'!R67)),ISNUMBER(SEARCH("No",'Model output'!R67)),ISNUMBER(SEARCH("Negative",'Model output'!R67)),ISNUMBER(SEARCH("None seen",'Model output'!R67)),ISNUMBER(SEARCH("Free",'Model output'!R67)),ISNUMBER(SEARCH("Cannot be assessed",'Model output'!R67))),"negative","positive")</f>
        <v>positive</v>
      </c>
      <c r="X68" s="19" t="str">
        <f>IF('Model output'!S67="","",'Model output'!S67)</f>
        <v>invades: extrathyroidal adipose tissue, focal</v>
      </c>
      <c r="Y68" t="str">
        <f>IF(OR('Model output'!S67="",ISNUMBER(SEARCH("Absent",'Model output'!S67)),ISNUMBER(SEARCH("Not identified",'Model output'!S67)),AND(ISNUMBER(SEARCH("No",'Model output'!S67)),NOT(ISNUMBER(SEARCH("carcinoma",'Model output'!S67)))),ISNUMBER(SEARCH("no extension",'Model output'!S67)),ISNUMBER(SEARCH("negative",'Model output'!S67))),"negative",IF(Z68="positive","gETE", "positive"))</f>
        <v>positive</v>
      </c>
      <c r="Z68" t="str">
        <f>IF(OR('Model output'!S67="",ISNUMBER(SEARCH("Absent",'Model output'!S67)),ISNUMBER(SEARCH("Not identified",'Model output'!S67)),ISNUMBER(SEARCH("No",'Model output'!S67)),ISNUMBER(SEARCH("Minimal",'Model output'!S67)),ISNUMBER(SEARCH("negative",'Model output'!S67))),"negative",IF(OR(ISNUMBER(SEARCH("extensive",X68)),ISNUMBER(SEARCH("skeletal muscle",X68)),ISNUMBER(SEARCH("larynx",X68)),ISNUMBER(SEARCH("trachea",X68)),ISNUMBER(SEARCH("esophagus",X68)),ISNUMBER(SEARCH("recurrent laryngeal nerve",X68))),"positive","negative"))</f>
        <v>negative</v>
      </c>
      <c r="AA68" t="str">
        <f>IF('Model output'!T67="","",IF('Model output'!T67="Not mentioned", "No", "Yes"))</f>
        <v/>
      </c>
      <c r="AB68" t="str">
        <f>IF(AA68&lt;&gt;"Yes","",IF(OR('Model output'!U67="",ISNUMBER(SEARCH("Not identified",'Model output'!U67))),"",'Model output'!U67))</f>
        <v/>
      </c>
      <c r="AC68" s="9" t="str">
        <f>IF(OR('Model output'!V67="", AND(ISERROR(SEARCH("Positive",'Model output'!V67)), ISNUMBER(SEARCH("Negative",'Model output'!V67))), ISNUMBER(SEARCH("Uninvolved",'Model output'!V67)), ISNUMBER(SEARCH("Free",'Model output'!V67)), ISNUMBER(SEARCH("1 mm",'Model output'!V67)), ISNUMBER(SEARCH("1.0 mm",'Model output'!V67)), ISNUMBER(SEARCH("0.01 cm",'Model output'!V67)), ISNUMBER(SEARCH("0.1 CM",'Model output'!V67)), ISNUMBER(SEARCH("less than 0.2 mm",'Model output'!V67)), ISNUMBER(SEARCH("less than 0.5 mm",'Model output'!V67)), ISNUMBER(SEARCH("very close",'Model output'!V67)), ISNUMBER(SEARCH("not involved",'Model output'!V67)), ISNUMBER(SEARCH("no involvement",'Model output'!V67)), ISNUMBER(SEARCH("abut",'Model output'!V67)), AND(ISNUMBER(SEARCH("No",'Model output'!V67)),NOT(ISNUMBER(SEARCH("noted",'Model output'!V67))),NOT(ISNUMBER(SEARCH("carcinoma",'Model output'!V67))))), "negative", "positive")</f>
        <v>negative</v>
      </c>
      <c r="AE68" s="39" t="str" cm="1">
        <f t="array" aca="1" ref="AE68" ca="1">IF(OR(AC68="positive",Z68="positive",AND(OR(ISNUMBER(SEARCH("Follicular carcinoma",N68)),ISNUMBER(SEARCH("Follicular thyroid carcinoma",N68))),V68="extensive"),AND(AND(ISNUMBER(J68),J68&gt;0),AND(ISNUMBER(M68),M68&gt;3)),OR(H68="positive",AH68=1)),"high",IF(OR(ISNUMBER(SEARCH("lateral",G68,1)),ISNUMBER(SEARCH("positive",Y68,1)),ISNUMBER(SEARCH("tall",O68,1)),ISNUMBER(SEARCH("hobnail",O68,1)),ISNUMBER(SEARCH("cribriform",O68,1)),ISNUMBER(SEARCH("diffuse",O68,1)),ISNUMBER(SEARCH("columnar",O68,1)),ISNUMBER(SEARCH("solid",O68,1)),ISNUMBER(SEARCH("tall",N68,1)),ISNUMBER(SEARCH("hobnail",N68,1)),ISNUMBER(SEARCH("cribriform",N68,1)),ISNUMBER(SEARCH("diffuse",N68,1)),ISNUMBER(SEARCH("columnar",N68,1)),ISNUMBER(SEARCH("solid",N68,1)),AND(ISNUMBER(SEARCH("papillary",N68,1)),S68="positive"),AND(ISNUMBER(J68),J68&gt;=5,M68=""),AND(AND(ISNUMBER(J68),J68&gt;=5),AND(ISNUMBER(M68),M68&gt;=1)),AND(ISNUMBER(SERACH("papillary",N68)),OR(Y68="positive",Z68="positive"), ISNUMBER(SEARCH("BRAF",AB68)))),"intermediate","low"))</f>
        <v>intermediate</v>
      </c>
      <c r="AF68" s="40" t="str">
        <f t="shared" si="18"/>
        <v>1b</v>
      </c>
      <c r="AG68" s="40" t="str">
        <f t="shared" si="19"/>
        <v>1a</v>
      </c>
      <c r="AH68" s="40" t="str">
        <f t="shared" ref="AH68:AH128" si="22">IF(OR(H68="unknown"),"x",IF(H68="negative","0","1"))</f>
        <v>0</v>
      </c>
      <c r="AI68" s="45" t="str">
        <f t="shared" ref="AI68:AI128" si="23">IF(AND(B68&lt;55,AH68="0"),"I",
IF(AND(B68&lt;55,AH68="1"),"II",
IF(AH68="1","IVB",
IF(AND(AF68="4b",AH68="0"),"IVA",
IF(AND(AF68="4a",AH68="0"),"III",
IF(AND(OR(AF68="3a",AF68="3b",AF68="3"),AH68="0"),"II",
IF(AND(AF68="2",OR(AG68="1",AG68="1a",AG68="1b"),AH68="0"),"II",
IF(AND(OR(AF68="1a",AF68="1b",AF68="1"),OR(AG68="1",AG68="1a",AG68="1b"),AH68="0"),"II","I"
))))))))</f>
        <v>I</v>
      </c>
      <c r="AJ68" s="39" t="s">
        <v>699</v>
      </c>
      <c r="AK68" s="46" t="s">
        <v>888</v>
      </c>
      <c r="AL68" s="46" t="s">
        <v>893</v>
      </c>
      <c r="AM68" s="46" t="s">
        <v>892</v>
      </c>
      <c r="AN68" s="40" t="s">
        <v>73</v>
      </c>
      <c r="AO68" s="30">
        <f t="shared" ref="AO68:AO99" ca="1" si="24">IF(AE68=AJ68,1,0)</f>
        <v>1</v>
      </c>
      <c r="AP68" s="14">
        <f t="shared" ref="AP68:AP99" si="25">IF(AF68=AK68, 1, IF(AND(AF68="x", AK68="0"), 1, IF(AND(AF68="0", AK68="x"), 1, 0)))</f>
        <v>1</v>
      </c>
      <c r="AQ68" s="14">
        <f t="shared" ref="AQ68:AQ99" si="26">IF(AG68=AL68, 1, IF(AND(AG68="x", AL68="0"), 1, IF(AND(AG68="0", AL68="x"), 1, 0)))</f>
        <v>1</v>
      </c>
      <c r="AR68" s="14">
        <f t="shared" ref="AR68:AR99" si="27">IF(AH68=AM68, 1, IF(AND(AH68="x", AM68="0"), 1, IF(AND(AH68="0", AM68="x"), 1, 0)))</f>
        <v>1</v>
      </c>
      <c r="AS68" s="15">
        <f t="shared" si="20"/>
        <v>1</v>
      </c>
    </row>
    <row r="69" spans="1:45">
      <c r="A69" t="str">
        <f>'Model output'!A68</f>
        <v>TCGA-DJ-A2PS</v>
      </c>
      <c r="B69" s="52">
        <v>40</v>
      </c>
      <c r="C69" s="1" t="str">
        <f>IF(OR(ISNUMBER(SEARCH("0",'Model output'!D68)), ISNUMBER(SEARCH("1",'Model output'!D68)), ISNUMBER(SEARCH("1a",'Model output'!D68)), ISNUMBER(SEARCH("1b",'Model output'!D68)), ISNUMBER(SEARCH("2",'Model output'!D68)), ISNUMBER(SEARCH("3",'Model output'!D68)), ISNUMBER(SEARCH("4a",'Model output'!D68)), ISNUMBER(SEARCH("4b",'Model output'!D68))), IF(ISNUMBER(SEARCH("pT",'Model output'!D68)),IF(OR(ISNUMBER(SEARCH("a",'Model output'!D68)),ISNUMBER(SEARCH("b",'Model output'!D68))),MID(SUBSTITUTE('Model output'!D68," ",""),SEARCH("pT",'Model output'!D68)+2,2),MID(SUBSTITUTE('Model output'!D68," ",""),SEARCH("pT",'Model output'!D68)+2,1)),IF(ISNUMBER(SEARCH("T",'Model output'!D68)),IF(OR(ISNUMBER(SEARCH("a",'Model output'!D68)),ISNUMBER(SEARCH("b",'Model output'!D68))),MID(SUBSTITUTE('Model output'!D68," ",""),SEARCH("T",'Model output'!D68)+1,2),MID(SUBSTITUTE('Model output'!D68," ",""),SEARCH("T",'Model output'!D68)+1,1)),SUBSTITUTE('Model output'!D68," ",""))),"")</f>
        <v>2</v>
      </c>
      <c r="D69" s="1" t="str">
        <f>IF(ISNUMBER(SEARCH("lymph node",'Model output'!E68)),"1", IF(AND('Model output'!E68&lt;&gt;"",ISNUMBER('Model output'!E68),'Model output'!E68&gt;0),"1",IF(OR(ISNUMBER(SEARCH("0",'Model output'!E68)), ISNUMBER(SEARCH("1",'Model output'!E68)), ISNUMBER(SEARCH("1a",'Model output'!E68)), ISNUMBER(SEARCH("1b",'Model output'!E68)), ISNUMBER(SEARCH("X",'Model output'!E68))), IF(ISNUMBER(SEARCH("pN",'Model output'!E68)),IF(OR(ISNUMBER(SEARCH("a",'Model output'!E68)),ISNUMBER(SEARCH("b",'Model output'!E68))),MID(SUBSTITUTE('Model output'!E68," ",""),SEARCH("pN",'Model output'!E68)+2,2),MID(SUBSTITUTE('Model output'!E68," ",""),SEARCH("pN",'Model output'!E68)+2,1)),IF(ISNUMBER(SEARCH("N",'Model output'!E68)),IF(OR(ISNUMBER(SEARCH("a",'Model output'!E68)),ISNUMBER(SEARCH("b",'Model output'!E68))),MID(SUBSTITUTE('Model output'!E68," ",""),SEARCH("N",'Model output'!E68)+1,2),MID(SUBSTITUTE('Model output'!E68," ",""),SEARCH("N",'Model output'!E68)+1,1)),SUBSTITUTE('Model output'!E68," ",""))),"")))</f>
        <v>1a</v>
      </c>
      <c r="E69" s="1" t="str">
        <f>IF(OR(ISNUMBER(SEARCH("Not applicable",'Model output'!F68)), ISNUMBER(SEARCH("N/A",'Model output'!F68))),"0",IF(OR(ISNUMBER(SEARCH("0",'Model output'!F68)), ISNUMBER(SEARCH("1",'Model output'!F68)), ISNUMBER(SEARCH("X",'Model output'!F68))), IF(ISNUMBER(SEARCH("pM",'Model output'!F68)),MID(SUBSTITUTE('Model output'!F68," ",""),SEARCH("pM",'Model output'!F68)+2,1),IF(ISNUMBER(SEARCH("M",'Model output'!F68)),MID(SUBSTITUTE('Model output'!F68," ",""),SEARCH("M",'Model output'!F68)+1,1),SUBSTITUTE('Model output'!F68," ",""))),""))</f>
        <v>0</v>
      </c>
      <c r="F69" t="str">
        <f t="shared" si="16"/>
        <v>positive</v>
      </c>
      <c r="G69" t="str">
        <f>IF(OR('Model output'!G68="",AND(ISNUMBER('Model output'!J68),'Model output'!J68&lt;1)),"",IF(OR(ISNUMBER(SEARCH("lateral",'Model output'!G68)),ISNUMBER(SEARCH("cervical",'Model output'!G68)),ISNUMBER(SEARCH("jugular",'Model output'!G68)),ISNUMBER(SEARCH("left neck",'Model output'!G68)),ISNUMBER(SEARCH("left anterior neck",'Model output'!G68)),ISNUMBER(SEARCH("left posterior neck",'Model output'!G68)),ISNUMBER(SEARCH("right neck",'Model output'!G68)),ISNUMBER(SEARCH("right anterior neck",'Model output'!G68)),ISNUMBER(SEARCH("right posterior neck",'Model output'!G68)),AND(ISNUMBER(SEARCH("level",'Model output'!G68)),OR(,ISNUMBER(SEARCH("II",'Model output'!G68)),ISNUMBER(SEARCH("two",'Model output'!G68)),ISNUMBER(SEARCH("2",'Model output'!G68)),ISNUMBER(SEARCH("III",'Model output'!G68)),ISNUMBER(SEARCH("three",'Model output'!G68)),ISNUMBER(SEARCH("3",'Model output'!G68)),ISNUMBER(SEARCH("IV",'Model output'!G68)),ISNUMBER(SEARCH("four",'Model output'!G68)),ISNUMBER(SEARCH("4",'Model output'!G68)),AND(ISNUMBER(SEARCH("V ",'Model output'!G68)),NOT(ISNUMBER(SEARCH("VI",'Model output'!G68)))),ISNUMBER(SEARCH("five",'Model output'!G68)),ISNUMBER(SEARCH("5",'Model output'!G68))))), "lateral", "central"))</f>
        <v>central</v>
      </c>
      <c r="H69" t="str">
        <f>IF('Model output'!H68="","negative", IF('Model output'!H68=" ", "negative", IF(ISNUMBER(SEARCH("lymph node",'Model output'!H68)),"negative","positive")))</f>
        <v>negative</v>
      </c>
      <c r="I69">
        <f>IF('Model output'!I68="","",IF(ISNUMBER('Model output'!I68),'Model output'!I68,1))</f>
        <v>3</v>
      </c>
      <c r="J69">
        <f>IF('Model output'!J68="","",IF(AND(ISNUMBER('Model output'!J68),'Model output'!J68&lt;=I69),'Model output'!J68,IF(ISNUMBER(SEARCH("0/",'Model output'!J68)),0,1)))</f>
        <v>1</v>
      </c>
      <c r="K69" t="str" cm="1">
        <f t="array" ref="K69">IF(COUNT(FIND({0,1,2,3,4,5,6,7,8,9},'Model output'!K68))&gt;0,'Model output'!K68,"")</f>
        <v>0.2cm</v>
      </c>
      <c r="L69" s="8" t="str">
        <f t="shared" si="21"/>
        <v>0.2cm</v>
      </c>
      <c r="M69" cm="1">
        <f t="array" ref="M69">IF(L69="","",IF(ISNUMBER(SEARCH("cm",L69)),MAX(VALUE(SUBSTITUTE(_xlfn.FILTERXML("&lt;t&gt;&lt;s&gt;"&amp;SUBSTITUTE(L69,",","&lt;/s&gt;&lt;s&gt;")&amp;"&lt;/s&gt;&lt;/t&gt;","//s"),"cm",""))),MAX(VALUE(SUBSTITUTE(_xlfn.FILTERXML("&lt;t&gt;&lt;s&gt;"&amp;SUBSTITUTE(L69,",","&lt;/s&gt;&lt;s&gt;")&amp;"&lt;/s&gt;&lt;/t&gt;","//s"),"mm","")))/10))</f>
        <v>0.2</v>
      </c>
      <c r="N69" t="str">
        <f>IF('Model output'!L68="","",'Model output'!L68)</f>
        <v>papillary</v>
      </c>
      <c r="O69" t="str">
        <f>IF('Model output'!M68="","",'Model output'!M68)</f>
        <v>classical, tall and microcarcinoma</v>
      </c>
      <c r="P69" t="str">
        <f>IF('Model output'!N68="","",'Model output'!N68)</f>
        <v>1.1 cm</v>
      </c>
      <c r="Q69" t="str">
        <f t="shared" si="17"/>
        <v>1.1cm</v>
      </c>
      <c r="R69" cm="1">
        <f t="array" ref="R69">IF(Q69="","",IF(ISNUMBER(SEARCH("cm",Q69)),MAX(VALUE(SUBSTITUTE(_xlfn.FILTERXML("&lt;t&gt;&lt;s&gt;"&amp;SUBSTITUTE(Q69,",","&lt;/s&gt;&lt;s&gt;")&amp;"&lt;/s&gt;&lt;/t&gt;","//s"),"cm",""))),IF(ISNUMBER(SEARCH("mm",Q69)), MAX(VALUE(SUBSTITUTE(_xlfn.FILTERXML("&lt;t&gt;&lt;s&gt;"&amp;SUBSTITUTE(Q69,",","&lt;/s&gt;&lt;s&gt;")&amp;"&lt;/s&gt;&lt;/t&gt;","//s"),"mm","")))/10, MAX(VALUE(_xlfn.FILTERXML("&lt;t&gt;&lt;s&gt;"&amp;SUBSTITUTE(Q69,",","&lt;/s&gt;&lt;s&gt;")&amp;"&lt;/s&gt;&lt;/t&gt;","//s"))))))</f>
        <v>1.1000000000000001</v>
      </c>
      <c r="S69" t="str">
        <f>IF(OR('Model output'!P68="",ISNUMBER(SEARCH("Not identified", 'Model output'!P68)),ISNUMBER(SEARCH("Absent",'Model output'!P68)),AND(ISNUMBER(SEARCH("No",'Model output'!P68)),NOT(ISNUMBER(SEARCH("diagnostic",'Model output'!P68)))),ISNUMBER(SEARCH("Negative",'Model output'!P68))),"negative","positive")</f>
        <v>negative</v>
      </c>
      <c r="T69">
        <f>IF('Model output'!O68="","",'Model output'!O68)</f>
        <v>3</v>
      </c>
      <c r="U69" t="str">
        <f>IF('Model output'!Q68&lt;&gt;"",'Model output'!Q68,IF('Classification result'!S69="positive",IF(ISNUMBER(SEARCH("single",'Model output'!P68)),1,IF(OR(ISNUMBER(SEARCH("&lt;4",'Model output'!P68)),ISNUMBER(SEARCH("&lt; 4",'Model output'!P68)),ISNUMBER(SEARCH("less than 4",'Model output'!P68))),"&lt;4",IF(OR(ISNUMBER(SEARCH("&gt;4",'Model output'!P68)),ISNUMBER(SEARCH("&gt; 4",'Model output'!P68)),ISNUMBER(SEARCH("4 or more",'Model output'!P68))),"&gt;4",""))),""))</f>
        <v/>
      </c>
      <c r="V69" t="str">
        <f>IF(S69="negative","",IF(OR(ISNUMBER(SEARCH("Focal",'Model output'!P68)),'Classification result'!U69&lt;4,ISNUMBER(SEARCH("Focal",'Classification result'!U69)),ISNUMBER(SEARCH("&lt;4",'Classification result'!U69)),ISNUMBER(SEARCH("&lt; 4",'Classification result'!U69))),"minimal", IF(OR(ISNUMBER(SEARCH("Extensive",'Model output'!P68)),ISNUMBER(SEARCH("Extensive",'Classification result'!U69)),ISNUMBER(SEARCH("&gt;4",'Classification result'!U69)),ISNUMBER(SEARCH("&gt; 4",'Classification result'!U69)),ISNUMBER(SEARCH("4 or more",'Classification result'!U69))),"extensive","")))</f>
        <v/>
      </c>
      <c r="W69" t="str">
        <f>IF(OR('Model output'!R68="",ISNUMBER(SEARCH("Not identified", 'Model output'!R68)),ISNUMBER(SEARCH("Absent",'Model output'!R68)),ISNUMBER(SEARCH("No",'Model output'!R68)),ISNUMBER(SEARCH("Negative",'Model output'!R68)),ISNUMBER(SEARCH("None seen",'Model output'!R68)),ISNUMBER(SEARCH("Free",'Model output'!R68)),ISNUMBER(SEARCH("Cannot be assessed",'Model output'!R68))),"negative","positive")</f>
        <v>positive</v>
      </c>
      <c r="X69" s="19" t="str">
        <f>IF('Model output'!S68="","",'Model output'!S68)</f>
        <v>Very focal extra-thyroid extension Into adipose tissue by the Isthmic microcarcinoma</v>
      </c>
      <c r="Y69" t="str">
        <f>IF(OR('Model output'!S68="",ISNUMBER(SEARCH("Absent",'Model output'!S68)),ISNUMBER(SEARCH("Not identified",'Model output'!S68)),AND(ISNUMBER(SEARCH("No",'Model output'!S68)),NOT(ISNUMBER(SEARCH("carcinoma",'Model output'!S68)))),ISNUMBER(SEARCH("no extension",'Model output'!S68)),ISNUMBER(SEARCH("negative",'Model output'!S68))),"negative",IF(Z69="positive","gETE", "positive"))</f>
        <v>positive</v>
      </c>
      <c r="Z69" t="str">
        <f>IF(OR('Model output'!S68="",ISNUMBER(SEARCH("Absent",'Model output'!S68)),ISNUMBER(SEARCH("Not identified",'Model output'!S68)),ISNUMBER(SEARCH("No",'Model output'!S68)),ISNUMBER(SEARCH("Minimal",'Model output'!S68)),ISNUMBER(SEARCH("negative",'Model output'!S68))),"negative",IF(OR(ISNUMBER(SEARCH("extensive",X69)),ISNUMBER(SEARCH("skeletal muscle",X69)),ISNUMBER(SEARCH("larynx",X69)),ISNUMBER(SEARCH("trachea",X69)),ISNUMBER(SEARCH("esophagus",X69)),ISNUMBER(SEARCH("recurrent laryngeal nerve",X69))),"positive","negative"))</f>
        <v>negative</v>
      </c>
      <c r="AA69" t="str">
        <f>IF('Model output'!T68="","",IF('Model output'!T68="Not mentioned", "No", "Yes"))</f>
        <v/>
      </c>
      <c r="AB69" t="str">
        <f>IF(AA69&lt;&gt;"Yes","",IF(OR('Model output'!U68="",ISNUMBER(SEARCH("Not identified",'Model output'!U68))),"",'Model output'!U68))</f>
        <v/>
      </c>
      <c r="AC69" s="9" t="str">
        <f>IF(OR('Model output'!V68="", AND(ISERROR(SEARCH("Positive",'Model output'!V68)), ISNUMBER(SEARCH("Negative",'Model output'!V68))), ISNUMBER(SEARCH("Uninvolved",'Model output'!V68)), ISNUMBER(SEARCH("Free",'Model output'!V68)), ISNUMBER(SEARCH("1 mm",'Model output'!V68)), ISNUMBER(SEARCH("1.0 mm",'Model output'!V68)), ISNUMBER(SEARCH("0.01 cm",'Model output'!V68)), ISNUMBER(SEARCH("0.1 CM",'Model output'!V68)), ISNUMBER(SEARCH("less than 0.2 mm",'Model output'!V68)), ISNUMBER(SEARCH("less than 0.5 mm",'Model output'!V68)), ISNUMBER(SEARCH("very close",'Model output'!V68)), ISNUMBER(SEARCH("not involved",'Model output'!V68)), ISNUMBER(SEARCH("no involvement",'Model output'!V68)), ISNUMBER(SEARCH("abut",'Model output'!V68)), AND(ISNUMBER(SEARCH("No",'Model output'!V68)),NOT(ISNUMBER(SEARCH("noted",'Model output'!V68))),NOT(ISNUMBER(SEARCH("carcinoma",'Model output'!V68))))), "negative", "positive")</f>
        <v>negative</v>
      </c>
      <c r="AE69" s="39" t="str" cm="1">
        <f t="array" aca="1" ref="AE69" ca="1">IF(OR(AC69="positive",Z69="positive",AND(OR(ISNUMBER(SEARCH("Follicular carcinoma",N69)),ISNUMBER(SEARCH("Follicular thyroid carcinoma",N69))),V69="extensive"),AND(AND(ISNUMBER(J69),J69&gt;0),AND(ISNUMBER(M69),M69&gt;3)),OR(H69="positive",AH69=1)),"high",IF(OR(ISNUMBER(SEARCH("lateral",G69,1)),ISNUMBER(SEARCH("positive",Y69,1)),ISNUMBER(SEARCH("tall",O69,1)),ISNUMBER(SEARCH("hobnail",O69,1)),ISNUMBER(SEARCH("cribriform",O69,1)),ISNUMBER(SEARCH("diffuse",O69,1)),ISNUMBER(SEARCH("columnar",O69,1)),ISNUMBER(SEARCH("solid",O69,1)),ISNUMBER(SEARCH("tall",N69,1)),ISNUMBER(SEARCH("hobnail",N69,1)),ISNUMBER(SEARCH("cribriform",N69,1)),ISNUMBER(SEARCH("diffuse",N69,1)),ISNUMBER(SEARCH("columnar",N69,1)),ISNUMBER(SEARCH("solid",N69,1)),AND(ISNUMBER(SEARCH("papillary",N69,1)),S69="positive"),AND(ISNUMBER(J69),J69&gt;=5,M69=""),AND(AND(ISNUMBER(J69),J69&gt;=5),AND(ISNUMBER(M69),M69&gt;=1)),AND(ISNUMBER(SERACH("papillary",N69)),OR(Y69="positive",Z69="positive"), ISNUMBER(SEARCH("BRAF",AB69)))),"intermediate","low"))</f>
        <v>intermediate</v>
      </c>
      <c r="AF69" s="40" t="str">
        <f t="shared" si="18"/>
        <v>1b</v>
      </c>
      <c r="AG69" s="40" t="str">
        <f t="shared" si="19"/>
        <v>1a</v>
      </c>
      <c r="AH69" s="40" t="str">
        <f t="shared" si="22"/>
        <v>0</v>
      </c>
      <c r="AI69" s="45" t="str">
        <f t="shared" si="23"/>
        <v>I</v>
      </c>
      <c r="AJ69" s="39" t="s">
        <v>699</v>
      </c>
      <c r="AK69" s="46" t="s">
        <v>888</v>
      </c>
      <c r="AL69" s="46" t="s">
        <v>893</v>
      </c>
      <c r="AM69" s="46" t="s">
        <v>892</v>
      </c>
      <c r="AN69" s="40" t="s">
        <v>73</v>
      </c>
      <c r="AO69" s="30">
        <f t="shared" ca="1" si="24"/>
        <v>1</v>
      </c>
      <c r="AP69" s="14">
        <f t="shared" si="25"/>
        <v>1</v>
      </c>
      <c r="AQ69" s="14">
        <f t="shared" si="26"/>
        <v>1</v>
      </c>
      <c r="AR69" s="14">
        <f t="shared" si="27"/>
        <v>1</v>
      </c>
      <c r="AS69" s="15">
        <f t="shared" si="20"/>
        <v>1</v>
      </c>
    </row>
    <row r="70" spans="1:45">
      <c r="A70" t="str">
        <f>'Model output'!A69</f>
        <v>TCGA-DJ-A2PV</v>
      </c>
      <c r="B70" s="52">
        <v>53</v>
      </c>
      <c r="C70" s="1" t="str">
        <f>IF(OR(ISNUMBER(SEARCH("0",'Model output'!D69)), ISNUMBER(SEARCH("1",'Model output'!D69)), ISNUMBER(SEARCH("1a",'Model output'!D69)), ISNUMBER(SEARCH("1b",'Model output'!D69)), ISNUMBER(SEARCH("2",'Model output'!D69)), ISNUMBER(SEARCH("3",'Model output'!D69)), ISNUMBER(SEARCH("4a",'Model output'!D69)), ISNUMBER(SEARCH("4b",'Model output'!D69))), IF(ISNUMBER(SEARCH("pT",'Model output'!D69)),IF(OR(ISNUMBER(SEARCH("a",'Model output'!D69)),ISNUMBER(SEARCH("b",'Model output'!D69))),MID(SUBSTITUTE('Model output'!D69," ",""),SEARCH("pT",'Model output'!D69)+2,2),MID(SUBSTITUTE('Model output'!D69," ",""),SEARCH("pT",'Model output'!D69)+2,1)),IF(ISNUMBER(SEARCH("T",'Model output'!D69)),IF(OR(ISNUMBER(SEARCH("a",'Model output'!D69)),ISNUMBER(SEARCH("b",'Model output'!D69))),MID(SUBSTITUTE('Model output'!D69," ",""),SEARCH("T",'Model output'!D69)+1,2),MID(SUBSTITUTE('Model output'!D69," ",""),SEARCH("T",'Model output'!D69)+1,1)),SUBSTITUTE('Model output'!D69," ",""))),"")</f>
        <v>2</v>
      </c>
      <c r="D70" s="1" t="str">
        <f>IF(ISNUMBER(SEARCH("lymph node",'Model output'!E69)),"1", IF(AND('Model output'!E69&lt;&gt;"",ISNUMBER('Model output'!E69),'Model output'!E69&gt;0),"1",IF(OR(ISNUMBER(SEARCH("0",'Model output'!E69)), ISNUMBER(SEARCH("1",'Model output'!E69)), ISNUMBER(SEARCH("1a",'Model output'!E69)), ISNUMBER(SEARCH("1b",'Model output'!E69)), ISNUMBER(SEARCH("X",'Model output'!E69))), IF(ISNUMBER(SEARCH("pN",'Model output'!E69)),IF(OR(ISNUMBER(SEARCH("a",'Model output'!E69)),ISNUMBER(SEARCH("b",'Model output'!E69))),MID(SUBSTITUTE('Model output'!E69," ",""),SEARCH("pN",'Model output'!E69)+2,2),MID(SUBSTITUTE('Model output'!E69," ",""),SEARCH("pN",'Model output'!E69)+2,1)),IF(ISNUMBER(SEARCH("N",'Model output'!E69)),IF(OR(ISNUMBER(SEARCH("a",'Model output'!E69)),ISNUMBER(SEARCH("b",'Model output'!E69))),MID(SUBSTITUTE('Model output'!E69," ",""),SEARCH("N",'Model output'!E69)+1,2),MID(SUBSTITUTE('Model output'!E69," ",""),SEARCH("N",'Model output'!E69)+1,1)),SUBSTITUTE('Model output'!E69," ",""))),"")))</f>
        <v>X</v>
      </c>
      <c r="E70" s="1" t="str">
        <f>IF(OR(ISNUMBER(SEARCH("Not applicable",'Model output'!F69)), ISNUMBER(SEARCH("N/A",'Model output'!F69))),"0",IF(OR(ISNUMBER(SEARCH("0",'Model output'!F69)), ISNUMBER(SEARCH("1",'Model output'!F69)), ISNUMBER(SEARCH("X",'Model output'!F69))), IF(ISNUMBER(SEARCH("pM",'Model output'!F69)),MID(SUBSTITUTE('Model output'!F69," ",""),SEARCH("pM",'Model output'!F69)+2,1),IF(ISNUMBER(SEARCH("M",'Model output'!F69)),MID(SUBSTITUTE('Model output'!F69," ",""),SEARCH("M",'Model output'!F69)+1,1),SUBSTITUTE('Model output'!F69," ",""))),""))</f>
        <v/>
      </c>
      <c r="F70" t="str">
        <f t="shared" si="16"/>
        <v>negative</v>
      </c>
      <c r="G70" t="str">
        <f>IF(OR('Model output'!G69="",AND(ISNUMBER('Model output'!J69),'Model output'!J69&lt;1)),"",IF(OR(ISNUMBER(SEARCH("lateral",'Model output'!G69)),ISNUMBER(SEARCH("cervical",'Model output'!G69)),ISNUMBER(SEARCH("jugular",'Model output'!G69)),ISNUMBER(SEARCH("left neck",'Model output'!G69)),ISNUMBER(SEARCH("left anterior neck",'Model output'!G69)),ISNUMBER(SEARCH("left posterior neck",'Model output'!G69)),ISNUMBER(SEARCH("right neck",'Model output'!G69)),ISNUMBER(SEARCH("right anterior neck",'Model output'!G69)),ISNUMBER(SEARCH("right posterior neck",'Model output'!G69)),AND(ISNUMBER(SEARCH("level",'Model output'!G69)),OR(,ISNUMBER(SEARCH("II",'Model output'!G69)),ISNUMBER(SEARCH("two",'Model output'!G69)),ISNUMBER(SEARCH("2",'Model output'!G69)),ISNUMBER(SEARCH("III",'Model output'!G69)),ISNUMBER(SEARCH("three",'Model output'!G69)),ISNUMBER(SEARCH("3",'Model output'!G69)),ISNUMBER(SEARCH("IV",'Model output'!G69)),ISNUMBER(SEARCH("four",'Model output'!G69)),ISNUMBER(SEARCH("4",'Model output'!G69)),AND(ISNUMBER(SEARCH("V ",'Model output'!G69)),NOT(ISNUMBER(SEARCH("VI",'Model output'!G69)))),ISNUMBER(SEARCH("five",'Model output'!G69)),ISNUMBER(SEARCH("5",'Model output'!G69))))), "lateral", "central"))</f>
        <v/>
      </c>
      <c r="H70" t="str">
        <f>IF('Model output'!H69="","negative", IF('Model output'!H69=" ", "negative", IF(ISNUMBER(SEARCH("lymph node",'Model output'!H69)),"negative","positive")))</f>
        <v>negative</v>
      </c>
      <c r="I70">
        <f>IF('Model output'!I69="","",IF(ISNUMBER('Model output'!I69),'Model output'!I69,1))</f>
        <v>10</v>
      </c>
      <c r="J70">
        <f>IF('Model output'!J69="","",IF(AND(ISNUMBER('Model output'!J69),'Model output'!J69&lt;=I70),'Model output'!J69,IF(ISNUMBER(SEARCH("0/",'Model output'!J69)),0,1)))</f>
        <v>0</v>
      </c>
      <c r="K70" t="str" cm="1">
        <f t="array" ref="K70">IF(COUNT(FIND({0,1,2,3,4,5,6,7,8,9},'Model output'!K69))&gt;0,'Model output'!K69,"")</f>
        <v/>
      </c>
      <c r="L70" s="8" t="str">
        <f t="shared" si="21"/>
        <v/>
      </c>
      <c r="M70" t="str" cm="1">
        <f t="array" ref="M70">IF(L70="","",IF(ISNUMBER(SEARCH("cm",L70)),MAX(VALUE(SUBSTITUTE(_xlfn.FILTERXML("&lt;t&gt;&lt;s&gt;"&amp;SUBSTITUTE(L70,",","&lt;/s&gt;&lt;s&gt;")&amp;"&lt;/s&gt;&lt;/t&gt;","//s"),"cm",""))),MAX(VALUE(SUBSTITUTE(_xlfn.FILTERXML("&lt;t&gt;&lt;s&gt;"&amp;SUBSTITUTE(L70,",","&lt;/s&gt;&lt;s&gt;")&amp;"&lt;/s&gt;&lt;/t&gt;","//s"),"mm","")))/10))</f>
        <v/>
      </c>
      <c r="N70" t="str">
        <f>IF('Model output'!L69="","",'Model output'!L69)</f>
        <v>papillary</v>
      </c>
      <c r="O70" t="str">
        <f>IF('Model output'!M69="","",'Model output'!M69)</f>
        <v>classical</v>
      </c>
      <c r="P70" t="str">
        <f>IF('Model output'!N69="","",'Model output'!N69)</f>
        <v>3.4 cm</v>
      </c>
      <c r="Q70" t="str">
        <f t="shared" si="17"/>
        <v>3.4cm</v>
      </c>
      <c r="R70" cm="1">
        <f t="array" ref="R70">IF(Q70="","",IF(ISNUMBER(SEARCH("cm",Q70)),MAX(VALUE(SUBSTITUTE(_xlfn.FILTERXML("&lt;t&gt;&lt;s&gt;"&amp;SUBSTITUTE(Q70,",","&lt;/s&gt;&lt;s&gt;")&amp;"&lt;/s&gt;&lt;/t&gt;","//s"),"cm",""))),IF(ISNUMBER(SEARCH("mm",Q70)), MAX(VALUE(SUBSTITUTE(_xlfn.FILTERXML("&lt;t&gt;&lt;s&gt;"&amp;SUBSTITUTE(Q70,",","&lt;/s&gt;&lt;s&gt;")&amp;"&lt;/s&gt;&lt;/t&gt;","//s"),"mm","")))/10, MAX(VALUE(_xlfn.FILTERXML("&lt;t&gt;&lt;s&gt;"&amp;SUBSTITUTE(Q70,",","&lt;/s&gt;&lt;s&gt;")&amp;"&lt;/s&gt;&lt;/t&gt;","//s"))))))</f>
        <v>3.4</v>
      </c>
      <c r="S70" t="str">
        <f>IF(OR('Model output'!P69="",ISNUMBER(SEARCH("Not identified", 'Model output'!P69)),ISNUMBER(SEARCH("Absent",'Model output'!P69)),AND(ISNUMBER(SEARCH("No",'Model output'!P69)),NOT(ISNUMBER(SEARCH("diagnostic",'Model output'!P69)))),ISNUMBER(SEARCH("Negative",'Model output'!P69))),"negative","positive")</f>
        <v>negative</v>
      </c>
      <c r="T70">
        <f>IF('Model output'!O69="","",'Model output'!O69)</f>
        <v>2</v>
      </c>
      <c r="U70" t="str">
        <f>IF('Model output'!Q69&lt;&gt;"",'Model output'!Q69,IF('Classification result'!S70="positive",IF(ISNUMBER(SEARCH("single",'Model output'!P69)),1,IF(OR(ISNUMBER(SEARCH("&lt;4",'Model output'!P69)),ISNUMBER(SEARCH("&lt; 4",'Model output'!P69)),ISNUMBER(SEARCH("less than 4",'Model output'!P69))),"&lt;4",IF(OR(ISNUMBER(SEARCH("&gt;4",'Model output'!P69)),ISNUMBER(SEARCH("&gt; 4",'Model output'!P69)),ISNUMBER(SEARCH("4 or more",'Model output'!P69))),"&gt;4",""))),""))</f>
        <v/>
      </c>
      <c r="V70" t="str">
        <f>IF(S70="negative","",IF(OR(ISNUMBER(SEARCH("Focal",'Model output'!P69)),'Classification result'!U70&lt;4,ISNUMBER(SEARCH("Focal",'Classification result'!U70)),ISNUMBER(SEARCH("&lt;4",'Classification result'!U70)),ISNUMBER(SEARCH("&lt; 4",'Classification result'!U70))),"minimal", IF(OR(ISNUMBER(SEARCH("Extensive",'Model output'!P69)),ISNUMBER(SEARCH("Extensive",'Classification result'!U70)),ISNUMBER(SEARCH("&gt;4",'Classification result'!U70)),ISNUMBER(SEARCH("&gt; 4",'Classification result'!U70)),ISNUMBER(SEARCH("4 or more",'Classification result'!U70))),"extensive","")))</f>
        <v/>
      </c>
      <c r="W70" t="str">
        <f>IF(OR('Model output'!R69="",ISNUMBER(SEARCH("Not identified", 'Model output'!R69)),ISNUMBER(SEARCH("Absent",'Model output'!R69)),ISNUMBER(SEARCH("No",'Model output'!R69)),ISNUMBER(SEARCH("Negative",'Model output'!R69)),ISNUMBER(SEARCH("None seen",'Model output'!R69)),ISNUMBER(SEARCH("Free",'Model output'!R69)),ISNUMBER(SEARCH("Cannot be assessed",'Model output'!R69))),"negative","positive")</f>
        <v>positive</v>
      </c>
      <c r="X70" s="19" t="str">
        <f>IF('Model output'!S69="","",'Model output'!S69)</f>
        <v>Not Identified</v>
      </c>
      <c r="Y70" t="str">
        <f>IF(OR('Model output'!S69="",ISNUMBER(SEARCH("Absent",'Model output'!S69)),ISNUMBER(SEARCH("Not identified",'Model output'!S69)),AND(ISNUMBER(SEARCH("No",'Model output'!S69)),NOT(ISNUMBER(SEARCH("carcinoma",'Model output'!S69)))),ISNUMBER(SEARCH("no extension",'Model output'!S69)),ISNUMBER(SEARCH("negative",'Model output'!S69))),"negative",IF(Z70="positive","gETE", "positive"))</f>
        <v>negative</v>
      </c>
      <c r="Z70" t="str">
        <f>IF(OR('Model output'!S69="",ISNUMBER(SEARCH("Absent",'Model output'!S69)),ISNUMBER(SEARCH("Not identified",'Model output'!S69)),ISNUMBER(SEARCH("No",'Model output'!S69)),ISNUMBER(SEARCH("Minimal",'Model output'!S69)),ISNUMBER(SEARCH("negative",'Model output'!S69))),"negative",IF(OR(ISNUMBER(SEARCH("extensive",X70)),ISNUMBER(SEARCH("skeletal muscle",X70)),ISNUMBER(SEARCH("larynx",X70)),ISNUMBER(SEARCH("trachea",X70)),ISNUMBER(SEARCH("esophagus",X70)),ISNUMBER(SEARCH("recurrent laryngeal nerve",X70))),"positive","negative"))</f>
        <v>negative</v>
      </c>
      <c r="AA70" t="str">
        <f>IF('Model output'!T69="","",IF('Model output'!T69="Not mentioned", "No", "Yes"))</f>
        <v/>
      </c>
      <c r="AB70" t="str">
        <f>IF(AA70&lt;&gt;"Yes","",IF(OR('Model output'!U69="",ISNUMBER(SEARCH("Not identified",'Model output'!U69))),"",'Model output'!U69))</f>
        <v/>
      </c>
      <c r="AC70" s="9" t="str">
        <f>IF(OR('Model output'!V69="", AND(ISERROR(SEARCH("Positive",'Model output'!V69)), ISNUMBER(SEARCH("Negative",'Model output'!V69))), ISNUMBER(SEARCH("Uninvolved",'Model output'!V69)), ISNUMBER(SEARCH("Free",'Model output'!V69)), ISNUMBER(SEARCH("1 mm",'Model output'!V69)), ISNUMBER(SEARCH("1.0 mm",'Model output'!V69)), ISNUMBER(SEARCH("0.01 cm",'Model output'!V69)), ISNUMBER(SEARCH("0.1 CM",'Model output'!V69)), ISNUMBER(SEARCH("less than 0.2 mm",'Model output'!V69)), ISNUMBER(SEARCH("less than 0.5 mm",'Model output'!V69)), ISNUMBER(SEARCH("very close",'Model output'!V69)), ISNUMBER(SEARCH("not involved",'Model output'!V69)), ISNUMBER(SEARCH("no involvement",'Model output'!V69)), ISNUMBER(SEARCH("abut",'Model output'!V69)), AND(ISNUMBER(SEARCH("No",'Model output'!V69)),NOT(ISNUMBER(SEARCH("noted",'Model output'!V69))),NOT(ISNUMBER(SEARCH("carcinoma",'Model output'!V69))))), "negative", "positive")</f>
        <v>negative</v>
      </c>
      <c r="AE70" s="39" t="str" cm="1">
        <f t="array" aca="1" ref="AE70" ca="1">IF(OR(AC70="positive",Z70="positive",AND(OR(ISNUMBER(SEARCH("Follicular carcinoma",N70)),ISNUMBER(SEARCH("Follicular thyroid carcinoma",N70))),V70="extensive"),AND(AND(ISNUMBER(J70),J70&gt;0),AND(ISNUMBER(M70),M70&gt;3)),OR(H70="positive",AH70=1)),"high",IF(OR(ISNUMBER(SEARCH("lateral",G70,1)),ISNUMBER(SEARCH("positive",Y70,1)),ISNUMBER(SEARCH("tall",O70,1)),ISNUMBER(SEARCH("hobnail",O70,1)),ISNUMBER(SEARCH("cribriform",O70,1)),ISNUMBER(SEARCH("diffuse",O70,1)),ISNUMBER(SEARCH("columnar",O70,1)),ISNUMBER(SEARCH("solid",O70,1)),ISNUMBER(SEARCH("tall",N70,1)),ISNUMBER(SEARCH("hobnail",N70,1)),ISNUMBER(SEARCH("cribriform",N70,1)),ISNUMBER(SEARCH("diffuse",N70,1)),ISNUMBER(SEARCH("columnar",N70,1)),ISNUMBER(SEARCH("solid",N70,1)),AND(ISNUMBER(SEARCH("papillary",N70,1)),S70="positive"),AND(ISNUMBER(J70),J70&gt;=5,M70=""),AND(AND(ISNUMBER(J70),J70&gt;=5),AND(ISNUMBER(M70),M70&gt;=1)),AND(ISNUMBER(SERACH("papillary",N70)),OR(Y70="positive",Z70="positive"), ISNUMBER(SEARCH("BRAF",AB70)))),"intermediate","low"))</f>
        <v>low</v>
      </c>
      <c r="AF70" s="40" t="str">
        <f t="shared" si="18"/>
        <v>2</v>
      </c>
      <c r="AG70" s="40" t="str">
        <f t="shared" si="19"/>
        <v>0</v>
      </c>
      <c r="AH70" s="40" t="str">
        <f t="shared" si="22"/>
        <v>0</v>
      </c>
      <c r="AI70" s="45" t="str">
        <f t="shared" si="23"/>
        <v>I</v>
      </c>
      <c r="AJ70" s="39" t="s">
        <v>698</v>
      </c>
      <c r="AK70" s="46" t="s">
        <v>891</v>
      </c>
      <c r="AL70" s="46" t="s">
        <v>889</v>
      </c>
      <c r="AM70" s="46" t="s">
        <v>892</v>
      </c>
      <c r="AN70" s="40" t="s">
        <v>73</v>
      </c>
      <c r="AO70" s="30">
        <f t="shared" ca="1" si="24"/>
        <v>1</v>
      </c>
      <c r="AP70" s="14">
        <f t="shared" si="25"/>
        <v>1</v>
      </c>
      <c r="AQ70" s="14">
        <f t="shared" si="26"/>
        <v>1</v>
      </c>
      <c r="AR70" s="14">
        <f t="shared" si="27"/>
        <v>1</v>
      </c>
      <c r="AS70" s="15">
        <f t="shared" si="20"/>
        <v>1</v>
      </c>
    </row>
    <row r="71" spans="1:45">
      <c r="A71" t="str">
        <f>'Model output'!A70</f>
        <v>TCGA-DJ-A2PW</v>
      </c>
      <c r="B71" s="52">
        <v>65</v>
      </c>
      <c r="C71" s="1" t="str">
        <f>IF(OR(ISNUMBER(SEARCH("0",'Model output'!D70)), ISNUMBER(SEARCH("1",'Model output'!D70)), ISNUMBER(SEARCH("1a",'Model output'!D70)), ISNUMBER(SEARCH("1b",'Model output'!D70)), ISNUMBER(SEARCH("2",'Model output'!D70)), ISNUMBER(SEARCH("3",'Model output'!D70)), ISNUMBER(SEARCH("4a",'Model output'!D70)), ISNUMBER(SEARCH("4b",'Model output'!D70))), IF(ISNUMBER(SEARCH("pT",'Model output'!D70)),IF(OR(ISNUMBER(SEARCH("a",'Model output'!D70)),ISNUMBER(SEARCH("b",'Model output'!D70))),MID(SUBSTITUTE('Model output'!D70," ",""),SEARCH("pT",'Model output'!D70)+2,2),MID(SUBSTITUTE('Model output'!D70," ",""),SEARCH("pT",'Model output'!D70)+2,1)),IF(ISNUMBER(SEARCH("T",'Model output'!D70)),IF(OR(ISNUMBER(SEARCH("a",'Model output'!D70)),ISNUMBER(SEARCH("b",'Model output'!D70))),MID(SUBSTITUTE('Model output'!D70," ",""),SEARCH("T",'Model output'!D70)+1,2),MID(SUBSTITUTE('Model output'!D70," ",""),SEARCH("T",'Model output'!D70)+1,1)),SUBSTITUTE('Model output'!D70," ",""))),"")</f>
        <v>2</v>
      </c>
      <c r="D71" s="1" t="str">
        <f>IF(ISNUMBER(SEARCH("lymph node",'Model output'!E70)),"1", IF(AND('Model output'!E70&lt;&gt;"",ISNUMBER('Model output'!E70),'Model output'!E70&gt;0),"1",IF(OR(ISNUMBER(SEARCH("0",'Model output'!E70)), ISNUMBER(SEARCH("1",'Model output'!E70)), ISNUMBER(SEARCH("1a",'Model output'!E70)), ISNUMBER(SEARCH("1b",'Model output'!E70)), ISNUMBER(SEARCH("X",'Model output'!E70))), IF(ISNUMBER(SEARCH("pN",'Model output'!E70)),IF(OR(ISNUMBER(SEARCH("a",'Model output'!E70)),ISNUMBER(SEARCH("b",'Model output'!E70))),MID(SUBSTITUTE('Model output'!E70," ",""),SEARCH("pN",'Model output'!E70)+2,2),MID(SUBSTITUTE('Model output'!E70," ",""),SEARCH("pN",'Model output'!E70)+2,1)),IF(ISNUMBER(SEARCH("N",'Model output'!E70)),IF(OR(ISNUMBER(SEARCH("a",'Model output'!E70)),ISNUMBER(SEARCH("b",'Model output'!E70))),MID(SUBSTITUTE('Model output'!E70," ",""),SEARCH("N",'Model output'!E70)+1,2),MID(SUBSTITUTE('Model output'!E70," ",""),SEARCH("N",'Model output'!E70)+1,1)),SUBSTITUTE('Model output'!E70," ",""))),"")))</f>
        <v>1</v>
      </c>
      <c r="E71" s="1" t="str">
        <f>IF(OR(ISNUMBER(SEARCH("Not applicable",'Model output'!F70)), ISNUMBER(SEARCH("N/A",'Model output'!F70))),"0",IF(OR(ISNUMBER(SEARCH("0",'Model output'!F70)), ISNUMBER(SEARCH("1",'Model output'!F70)), ISNUMBER(SEARCH("X",'Model output'!F70))), IF(ISNUMBER(SEARCH("pM",'Model output'!F70)),MID(SUBSTITUTE('Model output'!F70," ",""),SEARCH("pM",'Model output'!F70)+2,1),IF(ISNUMBER(SEARCH("M",'Model output'!F70)),MID(SUBSTITUTE('Model output'!F70," ",""),SEARCH("M",'Model output'!F70)+1,1),SUBSTITUTE('Model output'!F70," ",""))),""))</f>
        <v>0</v>
      </c>
      <c r="F71" t="str">
        <f t="shared" si="16"/>
        <v>positive</v>
      </c>
      <c r="G71" t="str">
        <f>IF(OR('Model output'!G70="",AND(ISNUMBER('Model output'!J70),'Model output'!J70&lt;1)),"",IF(OR(ISNUMBER(SEARCH("lateral",'Model output'!G70)),ISNUMBER(SEARCH("cervical",'Model output'!G70)),ISNUMBER(SEARCH("jugular",'Model output'!G70)),ISNUMBER(SEARCH("left neck",'Model output'!G70)),ISNUMBER(SEARCH("left anterior neck",'Model output'!G70)),ISNUMBER(SEARCH("left posterior neck",'Model output'!G70)),ISNUMBER(SEARCH("right neck",'Model output'!G70)),ISNUMBER(SEARCH("right anterior neck",'Model output'!G70)),ISNUMBER(SEARCH("right posterior neck",'Model output'!G70)),AND(ISNUMBER(SEARCH("level",'Model output'!G70)),OR(,ISNUMBER(SEARCH("II",'Model output'!G70)),ISNUMBER(SEARCH("two",'Model output'!G70)),ISNUMBER(SEARCH("2",'Model output'!G70)),ISNUMBER(SEARCH("III",'Model output'!G70)),ISNUMBER(SEARCH("three",'Model output'!G70)),ISNUMBER(SEARCH("3",'Model output'!G70)),ISNUMBER(SEARCH("IV",'Model output'!G70)),ISNUMBER(SEARCH("four",'Model output'!G70)),ISNUMBER(SEARCH("4",'Model output'!G70)),AND(ISNUMBER(SEARCH("V ",'Model output'!G70)),NOT(ISNUMBER(SEARCH("VI",'Model output'!G70)))),ISNUMBER(SEARCH("five",'Model output'!G70)),ISNUMBER(SEARCH("5",'Model output'!G70))))), "lateral", "central"))</f>
        <v>central</v>
      </c>
      <c r="H71" t="str">
        <f>IF('Model output'!H70="","negative", IF('Model output'!H70=" ", "negative", IF(ISNUMBER(SEARCH("lymph node",'Model output'!H70)),"negative","positive")))</f>
        <v>negative</v>
      </c>
      <c r="I71">
        <f>IF('Model output'!I70="","",IF(ISNUMBER('Model output'!I70),'Model output'!I70,1))</f>
        <v>1</v>
      </c>
      <c r="J71">
        <f>IF('Model output'!J70="","",IF(AND(ISNUMBER('Model output'!J70),'Model output'!J70&lt;=I71),'Model output'!J70,IF(ISNUMBER(SEARCH("0/",'Model output'!J70)),0,1)))</f>
        <v>1</v>
      </c>
      <c r="K71" t="str" cm="1">
        <f t="array" ref="K71">IF(COUNT(FIND({0,1,2,3,4,5,6,7,8,9},'Model output'!K70))&gt;0,'Model output'!K70,"")</f>
        <v/>
      </c>
      <c r="L71" s="8" t="str">
        <f t="shared" si="21"/>
        <v/>
      </c>
      <c r="M71" t="str" cm="1">
        <f t="array" ref="M71">IF(L71="","",IF(ISNUMBER(SEARCH("cm",L71)),MAX(VALUE(SUBSTITUTE(_xlfn.FILTERXML("&lt;t&gt;&lt;s&gt;"&amp;SUBSTITUTE(L71,",","&lt;/s&gt;&lt;s&gt;")&amp;"&lt;/s&gt;&lt;/t&gt;","//s"),"cm",""))),MAX(VALUE(SUBSTITUTE(_xlfn.FILTERXML("&lt;t&gt;&lt;s&gt;"&amp;SUBSTITUTE(L71,",","&lt;/s&gt;&lt;s&gt;")&amp;"&lt;/s&gt;&lt;/t&gt;","//s"),"mm","")))/10))</f>
        <v/>
      </c>
      <c r="N71" t="str">
        <f>IF('Model output'!L70="","",'Model output'!L70)</f>
        <v>papillary</v>
      </c>
      <c r="O71" t="str">
        <f>IF('Model output'!M70="","",'Model output'!M70)</f>
        <v>classical</v>
      </c>
      <c r="P71" t="str">
        <f>IF('Model output'!N70="","",'Model output'!N70)</f>
        <v>4.6 cm</v>
      </c>
      <c r="Q71" t="str">
        <f t="shared" si="17"/>
        <v>4.6cm</v>
      </c>
      <c r="R71" cm="1">
        <f t="array" ref="R71">IF(Q71="","",IF(ISNUMBER(SEARCH("cm",Q71)),MAX(VALUE(SUBSTITUTE(_xlfn.FILTERXML("&lt;t&gt;&lt;s&gt;"&amp;SUBSTITUTE(Q71,",","&lt;/s&gt;&lt;s&gt;")&amp;"&lt;/s&gt;&lt;/t&gt;","//s"),"cm",""))),IF(ISNUMBER(SEARCH("mm",Q71)), MAX(VALUE(SUBSTITUTE(_xlfn.FILTERXML("&lt;t&gt;&lt;s&gt;"&amp;SUBSTITUTE(Q71,",","&lt;/s&gt;&lt;s&gt;")&amp;"&lt;/s&gt;&lt;/t&gt;","//s"),"mm","")))/10, MAX(VALUE(_xlfn.FILTERXML("&lt;t&gt;&lt;s&gt;"&amp;SUBSTITUTE(Q71,",","&lt;/s&gt;&lt;s&gt;")&amp;"&lt;/s&gt;&lt;/t&gt;","//s"))))))</f>
        <v>4.5999999999999996</v>
      </c>
      <c r="S71" t="str">
        <f>IF(OR('Model output'!P70="",ISNUMBER(SEARCH("Not identified", 'Model output'!P70)),ISNUMBER(SEARCH("Absent",'Model output'!P70)),AND(ISNUMBER(SEARCH("No",'Model output'!P70)),NOT(ISNUMBER(SEARCH("diagnostic",'Model output'!P70)))),ISNUMBER(SEARCH("Negative",'Model output'!P70))),"negative","positive")</f>
        <v>negative</v>
      </c>
      <c r="T71" t="str">
        <f>IF('Model output'!O70="","",'Model output'!O70)</f>
        <v>Three</v>
      </c>
      <c r="U71" t="str">
        <f>IF('Model output'!Q70&lt;&gt;"",'Model output'!Q70,IF('Classification result'!S71="positive",IF(ISNUMBER(SEARCH("single",'Model output'!P70)),1,IF(OR(ISNUMBER(SEARCH("&lt;4",'Model output'!P70)),ISNUMBER(SEARCH("&lt; 4",'Model output'!P70)),ISNUMBER(SEARCH("less than 4",'Model output'!P70))),"&lt;4",IF(OR(ISNUMBER(SEARCH("&gt;4",'Model output'!P70)),ISNUMBER(SEARCH("&gt; 4",'Model output'!P70)),ISNUMBER(SEARCH("4 or more",'Model output'!P70))),"&gt;4",""))),""))</f>
        <v/>
      </c>
      <c r="V71" t="str">
        <f>IF(S71="negative","",IF(OR(ISNUMBER(SEARCH("Focal",'Model output'!P70)),'Classification result'!U71&lt;4,ISNUMBER(SEARCH("Focal",'Classification result'!U71)),ISNUMBER(SEARCH("&lt;4",'Classification result'!U71)),ISNUMBER(SEARCH("&lt; 4",'Classification result'!U71))),"minimal", IF(OR(ISNUMBER(SEARCH("Extensive",'Model output'!P70)),ISNUMBER(SEARCH("Extensive",'Classification result'!U71)),ISNUMBER(SEARCH("&gt;4",'Classification result'!U71)),ISNUMBER(SEARCH("&gt; 4",'Classification result'!U71)),ISNUMBER(SEARCH("4 or more",'Classification result'!U71))),"extensive","")))</f>
        <v/>
      </c>
      <c r="W71" t="str">
        <f>IF(OR('Model output'!R70="",ISNUMBER(SEARCH("Not identified", 'Model output'!R70)),ISNUMBER(SEARCH("Absent",'Model output'!R70)),ISNUMBER(SEARCH("No",'Model output'!R70)),ISNUMBER(SEARCH("Negative",'Model output'!R70)),ISNUMBER(SEARCH("None seen",'Model output'!R70)),ISNUMBER(SEARCH("Free",'Model output'!R70)),ISNUMBER(SEARCH("Cannot be assessed",'Model output'!R70))),"negative","positive")</f>
        <v>positive</v>
      </c>
      <c r="X71" s="19" t="str">
        <f>IF('Model output'!S70="","",'Model output'!S70)</f>
        <v>Not identified</v>
      </c>
      <c r="Y71" t="str">
        <f>IF(OR('Model output'!S70="",ISNUMBER(SEARCH("Absent",'Model output'!S70)),ISNUMBER(SEARCH("Not identified",'Model output'!S70)),AND(ISNUMBER(SEARCH("No",'Model output'!S70)),NOT(ISNUMBER(SEARCH("carcinoma",'Model output'!S70)))),ISNUMBER(SEARCH("no extension",'Model output'!S70)),ISNUMBER(SEARCH("negative",'Model output'!S70))),"negative",IF(Z71="positive","gETE", "positive"))</f>
        <v>negative</v>
      </c>
      <c r="Z71" t="str">
        <f>IF(OR('Model output'!S70="",ISNUMBER(SEARCH("Absent",'Model output'!S70)),ISNUMBER(SEARCH("Not identified",'Model output'!S70)),ISNUMBER(SEARCH("No",'Model output'!S70)),ISNUMBER(SEARCH("Minimal",'Model output'!S70)),ISNUMBER(SEARCH("negative",'Model output'!S70))),"negative",IF(OR(ISNUMBER(SEARCH("extensive",X71)),ISNUMBER(SEARCH("skeletal muscle",X71)),ISNUMBER(SEARCH("larynx",X71)),ISNUMBER(SEARCH("trachea",X71)),ISNUMBER(SEARCH("esophagus",X71)),ISNUMBER(SEARCH("recurrent laryngeal nerve",X71))),"positive","negative"))</f>
        <v>negative</v>
      </c>
      <c r="AA71" t="str">
        <f>IF('Model output'!T70="","",IF('Model output'!T70="Not mentioned", "No", "Yes"))</f>
        <v/>
      </c>
      <c r="AB71" t="str">
        <f>IF(AA71&lt;&gt;"Yes","",IF(OR('Model output'!U70="",ISNUMBER(SEARCH("Not identified",'Model output'!U70))),"",'Model output'!U70))</f>
        <v/>
      </c>
      <c r="AC71" s="9" t="str">
        <f>IF(OR('Model output'!V70="", AND(ISERROR(SEARCH("Positive",'Model output'!V70)), ISNUMBER(SEARCH("Negative",'Model output'!V70))), ISNUMBER(SEARCH("Uninvolved",'Model output'!V70)), ISNUMBER(SEARCH("Free",'Model output'!V70)), ISNUMBER(SEARCH("1 mm",'Model output'!V70)), ISNUMBER(SEARCH("1.0 mm",'Model output'!V70)), ISNUMBER(SEARCH("0.01 cm",'Model output'!V70)), ISNUMBER(SEARCH("0.1 CM",'Model output'!V70)), ISNUMBER(SEARCH("less than 0.2 mm",'Model output'!V70)), ISNUMBER(SEARCH("less than 0.5 mm",'Model output'!V70)), ISNUMBER(SEARCH("very close",'Model output'!V70)), ISNUMBER(SEARCH("not involved",'Model output'!V70)), ISNUMBER(SEARCH("no involvement",'Model output'!V70)), ISNUMBER(SEARCH("abut",'Model output'!V70)), AND(ISNUMBER(SEARCH("No",'Model output'!V70)),NOT(ISNUMBER(SEARCH("noted",'Model output'!V70))),NOT(ISNUMBER(SEARCH("carcinoma",'Model output'!V70))))), "negative", "positive")</f>
        <v>negative</v>
      </c>
      <c r="AE71" s="39" t="str" cm="1">
        <f t="array" aca="1" ref="AE71" ca="1">IF(OR(AC71="positive",Z71="positive",AND(OR(ISNUMBER(SEARCH("Follicular carcinoma",N71)),ISNUMBER(SEARCH("Follicular thyroid carcinoma",N71))),V71="extensive"),AND(AND(ISNUMBER(J71),J71&gt;0),AND(ISNUMBER(M71),M71&gt;3)),OR(H71="positive",AH71=1)),"high",IF(OR(ISNUMBER(SEARCH("lateral",G71,1)),ISNUMBER(SEARCH("positive",Y71,1)),ISNUMBER(SEARCH("tall",O71,1)),ISNUMBER(SEARCH("hobnail",O71,1)),ISNUMBER(SEARCH("cribriform",O71,1)),ISNUMBER(SEARCH("diffuse",O71,1)),ISNUMBER(SEARCH("columnar",O71,1)),ISNUMBER(SEARCH("solid",O71,1)),ISNUMBER(SEARCH("tall",N71,1)),ISNUMBER(SEARCH("hobnail",N71,1)),ISNUMBER(SEARCH("cribriform",N71,1)),ISNUMBER(SEARCH("diffuse",N71,1)),ISNUMBER(SEARCH("columnar",N71,1)),ISNUMBER(SEARCH("solid",N71,1)),AND(ISNUMBER(SEARCH("papillary",N71,1)),S71="positive"),AND(ISNUMBER(J71),J71&gt;=5,M71=""),AND(AND(ISNUMBER(J71),J71&gt;=5),AND(ISNUMBER(M71),M71&gt;=1)),AND(ISNUMBER(SERACH("papillary",N71)),OR(Y71="positive",Z71="positive"), ISNUMBER(SEARCH("BRAF",AB71)))),"intermediate","low"))</f>
        <v>low</v>
      </c>
      <c r="AF71" s="40" t="str">
        <f t="shared" si="18"/>
        <v>3a</v>
      </c>
      <c r="AG71" s="40" t="str">
        <f t="shared" si="19"/>
        <v>1a</v>
      </c>
      <c r="AH71" s="40" t="str">
        <f t="shared" si="22"/>
        <v>0</v>
      </c>
      <c r="AI71" s="45" t="str">
        <f t="shared" si="23"/>
        <v>II</v>
      </c>
      <c r="AJ71" s="39" t="s">
        <v>698</v>
      </c>
      <c r="AK71" s="46" t="s">
        <v>894</v>
      </c>
      <c r="AL71" s="46" t="s">
        <v>893</v>
      </c>
      <c r="AM71" s="46" t="s">
        <v>892</v>
      </c>
      <c r="AN71" s="40" t="s">
        <v>890</v>
      </c>
      <c r="AO71" s="30">
        <f t="shared" ca="1" si="24"/>
        <v>1</v>
      </c>
      <c r="AP71" s="14">
        <f t="shared" si="25"/>
        <v>1</v>
      </c>
      <c r="AQ71" s="14">
        <f t="shared" si="26"/>
        <v>1</v>
      </c>
      <c r="AR71" s="14">
        <f t="shared" si="27"/>
        <v>1</v>
      </c>
      <c r="AS71" s="15">
        <f t="shared" si="20"/>
        <v>1</v>
      </c>
    </row>
    <row r="72" spans="1:45">
      <c r="A72" t="str">
        <f>'Model output'!A71</f>
        <v>TCGA-DJ-A2PX</v>
      </c>
      <c r="B72" s="52">
        <v>55</v>
      </c>
      <c r="C72" s="1" t="str">
        <f>IF(OR(ISNUMBER(SEARCH("0",'Model output'!D71)), ISNUMBER(SEARCH("1",'Model output'!D71)), ISNUMBER(SEARCH("1a",'Model output'!D71)), ISNUMBER(SEARCH("1b",'Model output'!D71)), ISNUMBER(SEARCH("2",'Model output'!D71)), ISNUMBER(SEARCH("3",'Model output'!D71)), ISNUMBER(SEARCH("4a",'Model output'!D71)), ISNUMBER(SEARCH("4b",'Model output'!D71))), IF(ISNUMBER(SEARCH("pT",'Model output'!D71)),IF(OR(ISNUMBER(SEARCH("a",'Model output'!D71)),ISNUMBER(SEARCH("b",'Model output'!D71))),MID(SUBSTITUTE('Model output'!D71," ",""),SEARCH("pT",'Model output'!D71)+2,2),MID(SUBSTITUTE('Model output'!D71," ",""),SEARCH("pT",'Model output'!D71)+2,1)),IF(ISNUMBER(SEARCH("T",'Model output'!D71)),IF(OR(ISNUMBER(SEARCH("a",'Model output'!D71)),ISNUMBER(SEARCH("b",'Model output'!D71))),MID(SUBSTITUTE('Model output'!D71," ",""),SEARCH("T",'Model output'!D71)+1,2),MID(SUBSTITUTE('Model output'!D71," ",""),SEARCH("T",'Model output'!D71)+1,1)),SUBSTITUTE('Model output'!D71," ",""))),"")</f>
        <v>1</v>
      </c>
      <c r="D72" s="1" t="str">
        <f>IF(ISNUMBER(SEARCH("lymph node",'Model output'!E71)),"1", IF(AND('Model output'!E71&lt;&gt;"",ISNUMBER('Model output'!E71),'Model output'!E71&gt;0),"1",IF(OR(ISNUMBER(SEARCH("0",'Model output'!E71)), ISNUMBER(SEARCH("1",'Model output'!E71)), ISNUMBER(SEARCH("1a",'Model output'!E71)), ISNUMBER(SEARCH("1b",'Model output'!E71)), ISNUMBER(SEARCH("X",'Model output'!E71))), IF(ISNUMBER(SEARCH("pN",'Model output'!E71)),IF(OR(ISNUMBER(SEARCH("a",'Model output'!E71)),ISNUMBER(SEARCH("b",'Model output'!E71))),MID(SUBSTITUTE('Model output'!E71," ",""),SEARCH("pN",'Model output'!E71)+2,2),MID(SUBSTITUTE('Model output'!E71," ",""),SEARCH("pN",'Model output'!E71)+2,1)),IF(ISNUMBER(SEARCH("N",'Model output'!E71)),IF(OR(ISNUMBER(SEARCH("a",'Model output'!E71)),ISNUMBER(SEARCH("b",'Model output'!E71))),MID(SUBSTITUTE('Model output'!E71," ",""),SEARCH("N",'Model output'!E71)+1,2),MID(SUBSTITUTE('Model output'!E71," ",""),SEARCH("N",'Model output'!E71)+1,1)),SUBSTITUTE('Model output'!E71," ",""))),"")))</f>
        <v>0</v>
      </c>
      <c r="E72" s="1" t="str">
        <f>IF(OR(ISNUMBER(SEARCH("Not applicable",'Model output'!F71)), ISNUMBER(SEARCH("N/A",'Model output'!F71))),"0",IF(OR(ISNUMBER(SEARCH("0",'Model output'!F71)), ISNUMBER(SEARCH("1",'Model output'!F71)), ISNUMBER(SEARCH("X",'Model output'!F71))), IF(ISNUMBER(SEARCH("pM",'Model output'!F71)),MID(SUBSTITUTE('Model output'!F71," ",""),SEARCH("pM",'Model output'!F71)+2,1),IF(ISNUMBER(SEARCH("M",'Model output'!F71)),MID(SUBSTITUTE('Model output'!F71," ",""),SEARCH("M",'Model output'!F71)+1,1),SUBSTITUTE('Model output'!F71," ",""))),""))</f>
        <v>0</v>
      </c>
      <c r="F72" t="str">
        <f t="shared" si="16"/>
        <v>negative</v>
      </c>
      <c r="G72" t="str">
        <f>IF(OR('Model output'!G71="",AND(ISNUMBER('Model output'!J71),'Model output'!J71&lt;1)),"",IF(OR(ISNUMBER(SEARCH("lateral",'Model output'!G71)),ISNUMBER(SEARCH("cervical",'Model output'!G71)),ISNUMBER(SEARCH("jugular",'Model output'!G71)),ISNUMBER(SEARCH("left neck",'Model output'!G71)),ISNUMBER(SEARCH("left anterior neck",'Model output'!G71)),ISNUMBER(SEARCH("left posterior neck",'Model output'!G71)),ISNUMBER(SEARCH("right neck",'Model output'!G71)),ISNUMBER(SEARCH("right anterior neck",'Model output'!G71)),ISNUMBER(SEARCH("right posterior neck",'Model output'!G71)),AND(ISNUMBER(SEARCH("level",'Model output'!G71)),OR(,ISNUMBER(SEARCH("II",'Model output'!G71)),ISNUMBER(SEARCH("two",'Model output'!G71)),ISNUMBER(SEARCH("2",'Model output'!G71)),ISNUMBER(SEARCH("III",'Model output'!G71)),ISNUMBER(SEARCH("three",'Model output'!G71)),ISNUMBER(SEARCH("3",'Model output'!G71)),ISNUMBER(SEARCH("IV",'Model output'!G71)),ISNUMBER(SEARCH("four",'Model output'!G71)),ISNUMBER(SEARCH("4",'Model output'!G71)),AND(ISNUMBER(SEARCH("V ",'Model output'!G71)),NOT(ISNUMBER(SEARCH("VI",'Model output'!G71)))),ISNUMBER(SEARCH("five",'Model output'!G71)),ISNUMBER(SEARCH("5",'Model output'!G71))))), "lateral", "central"))</f>
        <v/>
      </c>
      <c r="H72" t="str">
        <f>IF('Model output'!H71="","negative", IF('Model output'!H71=" ", "negative", IF(ISNUMBER(SEARCH("lymph node",'Model output'!H71)),"negative","positive")))</f>
        <v>negative</v>
      </c>
      <c r="I72">
        <f>IF('Model output'!I71="","",IF(ISNUMBER('Model output'!I71),'Model output'!I71,1))</f>
        <v>4</v>
      </c>
      <c r="J72">
        <f>IF('Model output'!J71="","",IF(AND(ISNUMBER('Model output'!J71),'Model output'!J71&lt;=I72),'Model output'!J71,IF(ISNUMBER(SEARCH("0/",'Model output'!J71)),0,1)))</f>
        <v>0</v>
      </c>
      <c r="K72" t="str" cm="1">
        <f t="array" ref="K72">IF(COUNT(FIND({0,1,2,3,4,5,6,7,8,9},'Model output'!K71))&gt;0,'Model output'!K71,"")</f>
        <v/>
      </c>
      <c r="L72" s="8" t="str">
        <f t="shared" si="21"/>
        <v/>
      </c>
      <c r="M72" t="str" cm="1">
        <f t="array" ref="M72">IF(L72="","",IF(ISNUMBER(SEARCH("cm",L72)),MAX(VALUE(SUBSTITUTE(_xlfn.FILTERXML("&lt;t&gt;&lt;s&gt;"&amp;SUBSTITUTE(L72,",","&lt;/s&gt;&lt;s&gt;")&amp;"&lt;/s&gt;&lt;/t&gt;","//s"),"cm",""))),MAX(VALUE(SUBSTITUTE(_xlfn.FILTERXML("&lt;t&gt;&lt;s&gt;"&amp;SUBSTITUTE(L72,",","&lt;/s&gt;&lt;s&gt;")&amp;"&lt;/s&gt;&lt;/t&gt;","//s"),"mm","")))/10))</f>
        <v/>
      </c>
      <c r="N72" t="str">
        <f>IF('Model output'!L71="","",'Model output'!L71)</f>
        <v>papillary</v>
      </c>
      <c r="O72" t="str">
        <f>IF('Model output'!M71="","",'Model output'!M71)</f>
        <v>follicular</v>
      </c>
      <c r="P72" t="str">
        <f>IF('Model output'!N71="","",'Model output'!N71)</f>
        <v>1.2 cm</v>
      </c>
      <c r="Q72" t="str">
        <f t="shared" si="17"/>
        <v>1.2cm</v>
      </c>
      <c r="R72" cm="1">
        <f t="array" ref="R72">IF(Q72="","",IF(ISNUMBER(SEARCH("cm",Q72)),MAX(VALUE(SUBSTITUTE(_xlfn.FILTERXML("&lt;t&gt;&lt;s&gt;"&amp;SUBSTITUTE(Q72,",","&lt;/s&gt;&lt;s&gt;")&amp;"&lt;/s&gt;&lt;/t&gt;","//s"),"cm",""))),IF(ISNUMBER(SEARCH("mm",Q72)), MAX(VALUE(SUBSTITUTE(_xlfn.FILTERXML("&lt;t&gt;&lt;s&gt;"&amp;SUBSTITUTE(Q72,",","&lt;/s&gt;&lt;s&gt;")&amp;"&lt;/s&gt;&lt;/t&gt;","//s"),"mm","")))/10, MAX(VALUE(_xlfn.FILTERXML("&lt;t&gt;&lt;s&gt;"&amp;SUBSTITUTE(Q72,",","&lt;/s&gt;&lt;s&gt;")&amp;"&lt;/s&gt;&lt;/t&gt;","//s"))))))</f>
        <v>1.2</v>
      </c>
      <c r="S72" t="str">
        <f>IF(OR('Model output'!P71="",ISNUMBER(SEARCH("Not identified", 'Model output'!P71)),ISNUMBER(SEARCH("Absent",'Model output'!P71)),AND(ISNUMBER(SEARCH("No",'Model output'!P71)),NOT(ISNUMBER(SEARCH("diagnostic",'Model output'!P71)))),ISNUMBER(SEARCH("Negative",'Model output'!P71))),"negative","positive")</f>
        <v>negative</v>
      </c>
      <c r="T72">
        <f>IF('Model output'!O71="","",'Model output'!O71)</f>
        <v>1</v>
      </c>
      <c r="U72" t="str">
        <f>IF('Model output'!Q71&lt;&gt;"",'Model output'!Q71,IF('Classification result'!S72="positive",IF(ISNUMBER(SEARCH("single",'Model output'!P71)),1,IF(OR(ISNUMBER(SEARCH("&lt;4",'Model output'!P71)),ISNUMBER(SEARCH("&lt; 4",'Model output'!P71)),ISNUMBER(SEARCH("less than 4",'Model output'!P71))),"&lt;4",IF(OR(ISNUMBER(SEARCH("&gt;4",'Model output'!P71)),ISNUMBER(SEARCH("&gt; 4",'Model output'!P71)),ISNUMBER(SEARCH("4 or more",'Model output'!P71))),"&gt;4",""))),""))</f>
        <v/>
      </c>
      <c r="V72" t="str">
        <f>IF(S72="negative","",IF(OR(ISNUMBER(SEARCH("Focal",'Model output'!P71)),'Classification result'!U72&lt;4,ISNUMBER(SEARCH("Focal",'Classification result'!U72)),ISNUMBER(SEARCH("&lt;4",'Classification result'!U72)),ISNUMBER(SEARCH("&lt; 4",'Classification result'!U72))),"minimal", IF(OR(ISNUMBER(SEARCH("Extensive",'Model output'!P71)),ISNUMBER(SEARCH("Extensive",'Classification result'!U72)),ISNUMBER(SEARCH("&gt;4",'Classification result'!U72)),ISNUMBER(SEARCH("&gt; 4",'Classification result'!U72)),ISNUMBER(SEARCH("4 or more",'Classification result'!U72))),"extensive","")))</f>
        <v/>
      </c>
      <c r="W72" t="str">
        <f>IF(OR('Model output'!R71="",ISNUMBER(SEARCH("Not identified", 'Model output'!R71)),ISNUMBER(SEARCH("Absent",'Model output'!R71)),ISNUMBER(SEARCH("No",'Model output'!R71)),ISNUMBER(SEARCH("Negative",'Model output'!R71)),ISNUMBER(SEARCH("None seen",'Model output'!R71)),ISNUMBER(SEARCH("Free",'Model output'!R71)),ISNUMBER(SEARCH("Cannot be assessed",'Model output'!R71))),"negative","positive")</f>
        <v>positive</v>
      </c>
      <c r="X72" s="19" t="str">
        <f>IF('Model output'!S71="","",'Model output'!S71)</f>
        <v>Not Identified</v>
      </c>
      <c r="Y72" t="str">
        <f>IF(OR('Model output'!S71="",ISNUMBER(SEARCH("Absent",'Model output'!S71)),ISNUMBER(SEARCH("Not identified",'Model output'!S71)),AND(ISNUMBER(SEARCH("No",'Model output'!S71)),NOT(ISNUMBER(SEARCH("carcinoma",'Model output'!S71)))),ISNUMBER(SEARCH("no extension",'Model output'!S71)),ISNUMBER(SEARCH("negative",'Model output'!S71))),"negative",IF(Z72="positive","gETE", "positive"))</f>
        <v>negative</v>
      </c>
      <c r="Z72" t="str">
        <f>IF(OR('Model output'!S71="",ISNUMBER(SEARCH("Absent",'Model output'!S71)),ISNUMBER(SEARCH("Not identified",'Model output'!S71)),ISNUMBER(SEARCH("No",'Model output'!S71)),ISNUMBER(SEARCH("Minimal",'Model output'!S71)),ISNUMBER(SEARCH("negative",'Model output'!S71))),"negative",IF(OR(ISNUMBER(SEARCH("extensive",X72)),ISNUMBER(SEARCH("skeletal muscle",X72)),ISNUMBER(SEARCH("larynx",X72)),ISNUMBER(SEARCH("trachea",X72)),ISNUMBER(SEARCH("esophagus",X72)),ISNUMBER(SEARCH("recurrent laryngeal nerve",X72))),"positive","negative"))</f>
        <v>negative</v>
      </c>
      <c r="AA72" t="str">
        <f>IF('Model output'!T71="","",IF('Model output'!T71="Not mentioned", "No", "Yes"))</f>
        <v/>
      </c>
      <c r="AB72" t="str">
        <f>IF(AA72&lt;&gt;"Yes","",IF(OR('Model output'!U71="",ISNUMBER(SEARCH("Not identified",'Model output'!U71))),"",'Model output'!U71))</f>
        <v/>
      </c>
      <c r="AC72" s="9" t="str">
        <f>IF(OR('Model output'!V71="", AND(ISERROR(SEARCH("Positive",'Model output'!V71)), ISNUMBER(SEARCH("Negative",'Model output'!V71))), ISNUMBER(SEARCH("Uninvolved",'Model output'!V71)), ISNUMBER(SEARCH("Free",'Model output'!V71)), ISNUMBER(SEARCH("1 mm",'Model output'!V71)), ISNUMBER(SEARCH("1.0 mm",'Model output'!V71)), ISNUMBER(SEARCH("0.01 cm",'Model output'!V71)), ISNUMBER(SEARCH("0.1 CM",'Model output'!V71)), ISNUMBER(SEARCH("less than 0.2 mm",'Model output'!V71)), ISNUMBER(SEARCH("less than 0.5 mm",'Model output'!V71)), ISNUMBER(SEARCH("very close",'Model output'!V71)), ISNUMBER(SEARCH("not involved",'Model output'!V71)), ISNUMBER(SEARCH("no involvement",'Model output'!V71)), ISNUMBER(SEARCH("abut",'Model output'!V71)), AND(ISNUMBER(SEARCH("No",'Model output'!V71)),NOT(ISNUMBER(SEARCH("noted",'Model output'!V71))),NOT(ISNUMBER(SEARCH("carcinoma",'Model output'!V71))))), "negative", "positive")</f>
        <v>negative</v>
      </c>
      <c r="AE72" s="39" t="str" cm="1">
        <f t="array" aca="1" ref="AE72" ca="1">IF(OR(AC72="positive",Z72="positive",AND(OR(ISNUMBER(SEARCH("Follicular carcinoma",N72)),ISNUMBER(SEARCH("Follicular thyroid carcinoma",N72))),V72="extensive"),AND(AND(ISNUMBER(J72),J72&gt;0),AND(ISNUMBER(M72),M72&gt;3)),OR(H72="positive",AH72=1)),"high",IF(OR(ISNUMBER(SEARCH("lateral",G72,1)),ISNUMBER(SEARCH("positive",Y72,1)),ISNUMBER(SEARCH("tall",O72,1)),ISNUMBER(SEARCH("hobnail",O72,1)),ISNUMBER(SEARCH("cribriform",O72,1)),ISNUMBER(SEARCH("diffuse",O72,1)),ISNUMBER(SEARCH("columnar",O72,1)),ISNUMBER(SEARCH("solid",O72,1)),ISNUMBER(SEARCH("tall",N72,1)),ISNUMBER(SEARCH("hobnail",N72,1)),ISNUMBER(SEARCH("cribriform",N72,1)),ISNUMBER(SEARCH("diffuse",N72,1)),ISNUMBER(SEARCH("columnar",N72,1)),ISNUMBER(SEARCH("solid",N72,1)),AND(ISNUMBER(SEARCH("papillary",N72,1)),S72="positive"),AND(ISNUMBER(J72),J72&gt;=5,M72=""),AND(AND(ISNUMBER(J72),J72&gt;=5),AND(ISNUMBER(M72),M72&gt;=1)),AND(ISNUMBER(SERACH("papillary",N72)),OR(Y72="positive",Z72="positive"), ISNUMBER(SEARCH("BRAF",AB72)))),"intermediate","low"))</f>
        <v>low</v>
      </c>
      <c r="AF72" s="40" t="str">
        <f t="shared" si="18"/>
        <v>1b</v>
      </c>
      <c r="AG72" s="40" t="str">
        <f t="shared" si="19"/>
        <v>0</v>
      </c>
      <c r="AH72" s="40" t="str">
        <f t="shared" si="22"/>
        <v>0</v>
      </c>
      <c r="AI72" s="45" t="str">
        <f t="shared" si="23"/>
        <v>I</v>
      </c>
      <c r="AJ72" s="39" t="s">
        <v>698</v>
      </c>
      <c r="AK72" s="46" t="s">
        <v>888</v>
      </c>
      <c r="AL72" s="46" t="s">
        <v>889</v>
      </c>
      <c r="AM72" s="46" t="s">
        <v>892</v>
      </c>
      <c r="AN72" s="40" t="s">
        <v>73</v>
      </c>
      <c r="AO72" s="30">
        <f t="shared" ca="1" si="24"/>
        <v>1</v>
      </c>
      <c r="AP72" s="14">
        <f t="shared" si="25"/>
        <v>1</v>
      </c>
      <c r="AQ72" s="14">
        <f t="shared" si="26"/>
        <v>1</v>
      </c>
      <c r="AR72" s="14">
        <f t="shared" si="27"/>
        <v>1</v>
      </c>
      <c r="AS72" s="15">
        <f t="shared" si="20"/>
        <v>1</v>
      </c>
    </row>
    <row r="73" spans="1:45">
      <c r="A73" t="str">
        <f>'Model output'!A72</f>
        <v>TCGA-DJ-A2PY</v>
      </c>
      <c r="B73" s="52">
        <v>46</v>
      </c>
      <c r="C73" s="1" t="str">
        <f>IF(OR(ISNUMBER(SEARCH("0",'Model output'!D72)), ISNUMBER(SEARCH("1",'Model output'!D72)), ISNUMBER(SEARCH("1a",'Model output'!D72)), ISNUMBER(SEARCH("1b",'Model output'!D72)), ISNUMBER(SEARCH("2",'Model output'!D72)), ISNUMBER(SEARCH("3",'Model output'!D72)), ISNUMBER(SEARCH("4a",'Model output'!D72)), ISNUMBER(SEARCH("4b",'Model output'!D72))), IF(ISNUMBER(SEARCH("pT",'Model output'!D72)),IF(OR(ISNUMBER(SEARCH("a",'Model output'!D72)),ISNUMBER(SEARCH("b",'Model output'!D72))),MID(SUBSTITUTE('Model output'!D72," ",""),SEARCH("pT",'Model output'!D72)+2,2),MID(SUBSTITUTE('Model output'!D72," ",""),SEARCH("pT",'Model output'!D72)+2,1)),IF(ISNUMBER(SEARCH("T",'Model output'!D72)),IF(OR(ISNUMBER(SEARCH("a",'Model output'!D72)),ISNUMBER(SEARCH("b",'Model output'!D72))),MID(SUBSTITUTE('Model output'!D72," ",""),SEARCH("T",'Model output'!D72)+1,2),MID(SUBSTITUTE('Model output'!D72," ",""),SEARCH("T",'Model output'!D72)+1,1)),SUBSTITUTE('Model output'!D72," ",""))),"")</f>
        <v>2</v>
      </c>
      <c r="D73" s="1" t="str">
        <f>IF(ISNUMBER(SEARCH("lymph node",'Model output'!E72)),"1", IF(AND('Model output'!E72&lt;&gt;"",ISNUMBER('Model output'!E72),'Model output'!E72&gt;0),"1",IF(OR(ISNUMBER(SEARCH("0",'Model output'!E72)), ISNUMBER(SEARCH("1",'Model output'!E72)), ISNUMBER(SEARCH("1a",'Model output'!E72)), ISNUMBER(SEARCH("1b",'Model output'!E72)), ISNUMBER(SEARCH("X",'Model output'!E72))), IF(ISNUMBER(SEARCH("pN",'Model output'!E72)),IF(OR(ISNUMBER(SEARCH("a",'Model output'!E72)),ISNUMBER(SEARCH("b",'Model output'!E72))),MID(SUBSTITUTE('Model output'!E72," ",""),SEARCH("pN",'Model output'!E72)+2,2),MID(SUBSTITUTE('Model output'!E72," ",""),SEARCH("pN",'Model output'!E72)+2,1)),IF(ISNUMBER(SEARCH("N",'Model output'!E72)),IF(OR(ISNUMBER(SEARCH("a",'Model output'!E72)),ISNUMBER(SEARCH("b",'Model output'!E72))),MID(SUBSTITUTE('Model output'!E72," ",""),SEARCH("N",'Model output'!E72)+1,2),MID(SUBSTITUTE('Model output'!E72," ",""),SEARCH("N",'Model output'!E72)+1,1)),SUBSTITUTE('Model output'!E72," ",""))),"")))</f>
        <v>1a</v>
      </c>
      <c r="E73" s="1" t="str">
        <f>IF(OR(ISNUMBER(SEARCH("Not applicable",'Model output'!F72)), ISNUMBER(SEARCH("N/A",'Model output'!F72))),"0",IF(OR(ISNUMBER(SEARCH("0",'Model output'!F72)), ISNUMBER(SEARCH("1",'Model output'!F72)), ISNUMBER(SEARCH("X",'Model output'!F72))), IF(ISNUMBER(SEARCH("pM",'Model output'!F72)),MID(SUBSTITUTE('Model output'!F72," ",""),SEARCH("pM",'Model output'!F72)+2,1),IF(ISNUMBER(SEARCH("M",'Model output'!F72)),MID(SUBSTITUTE('Model output'!F72," ",""),SEARCH("M",'Model output'!F72)+1,1),SUBSTITUTE('Model output'!F72," ",""))),""))</f>
        <v/>
      </c>
      <c r="F73" t="str">
        <f t="shared" si="16"/>
        <v>positive</v>
      </c>
      <c r="G73" t="str">
        <f>IF(OR('Model output'!G72="",AND(ISNUMBER('Model output'!J72),'Model output'!J72&lt;1)),"",IF(OR(ISNUMBER(SEARCH("lateral",'Model output'!G72)),ISNUMBER(SEARCH("cervical",'Model output'!G72)),ISNUMBER(SEARCH("jugular",'Model output'!G72)),ISNUMBER(SEARCH("left neck",'Model output'!G72)),ISNUMBER(SEARCH("left anterior neck",'Model output'!G72)),ISNUMBER(SEARCH("left posterior neck",'Model output'!G72)),ISNUMBER(SEARCH("right neck",'Model output'!G72)),ISNUMBER(SEARCH("right anterior neck",'Model output'!G72)),ISNUMBER(SEARCH("right posterior neck",'Model output'!G72)),AND(ISNUMBER(SEARCH("level",'Model output'!G72)),OR(,ISNUMBER(SEARCH("II",'Model output'!G72)),ISNUMBER(SEARCH("two",'Model output'!G72)),ISNUMBER(SEARCH("2",'Model output'!G72)),ISNUMBER(SEARCH("III",'Model output'!G72)),ISNUMBER(SEARCH("three",'Model output'!G72)),ISNUMBER(SEARCH("3",'Model output'!G72)),ISNUMBER(SEARCH("IV",'Model output'!G72)),ISNUMBER(SEARCH("four",'Model output'!G72)),ISNUMBER(SEARCH("4",'Model output'!G72)),AND(ISNUMBER(SEARCH("V ",'Model output'!G72)),NOT(ISNUMBER(SEARCH("VI",'Model output'!G72)))),ISNUMBER(SEARCH("five",'Model output'!G72)),ISNUMBER(SEARCH("5",'Model output'!G72))))), "lateral", "central"))</f>
        <v>central</v>
      </c>
      <c r="H73" t="str">
        <f>IF('Model output'!H72="","negative", IF('Model output'!H72=" ", "negative", IF(ISNUMBER(SEARCH("lymph node",'Model output'!H72)),"negative","positive")))</f>
        <v>negative</v>
      </c>
      <c r="I73">
        <f>IF('Model output'!I72="","",IF(ISNUMBER('Model output'!I72),'Model output'!I72,1))</f>
        <v>7</v>
      </c>
      <c r="J73">
        <f>IF('Model output'!J72="","",IF(AND(ISNUMBER('Model output'!J72),'Model output'!J72&lt;=I73),'Model output'!J72,IF(ISNUMBER(SEARCH("0/",'Model output'!J72)),0,1)))</f>
        <v>1</v>
      </c>
      <c r="K73" t="str" cm="1">
        <f t="array" ref="K73">IF(COUNT(FIND({0,1,2,3,4,5,6,7,8,9},'Model output'!K72))&gt;0,'Model output'!K72,"")</f>
        <v>0.3cm</v>
      </c>
      <c r="L73" s="8" t="str">
        <f t="shared" si="21"/>
        <v>0.3cm</v>
      </c>
      <c r="M73" cm="1">
        <f t="array" ref="M73">IF(L73="","",IF(ISNUMBER(SEARCH("cm",L73)),MAX(VALUE(SUBSTITUTE(_xlfn.FILTERXML("&lt;t&gt;&lt;s&gt;"&amp;SUBSTITUTE(L73,",","&lt;/s&gt;&lt;s&gt;")&amp;"&lt;/s&gt;&lt;/t&gt;","//s"),"cm",""))),MAX(VALUE(SUBSTITUTE(_xlfn.FILTERXML("&lt;t&gt;&lt;s&gt;"&amp;SUBSTITUTE(L73,",","&lt;/s&gt;&lt;s&gt;")&amp;"&lt;/s&gt;&lt;/t&gt;","//s"),"mm","")))/10))</f>
        <v>0.3</v>
      </c>
      <c r="N73" t="str">
        <f>IF('Model output'!L72="","",'Model output'!L72)</f>
        <v>papillary</v>
      </c>
      <c r="O73" t="str">
        <f>IF('Model output'!M72="","",'Model output'!M72)</f>
        <v>classical</v>
      </c>
      <c r="P73" t="str">
        <f>IF('Model output'!N72="","",'Model output'!N72)</f>
        <v>2.5 cm</v>
      </c>
      <c r="Q73" t="str">
        <f t="shared" si="17"/>
        <v>2.5cm</v>
      </c>
      <c r="R73" cm="1">
        <f t="array" ref="R73">IF(Q73="","",IF(ISNUMBER(SEARCH("cm",Q73)),MAX(VALUE(SUBSTITUTE(_xlfn.FILTERXML("&lt;t&gt;&lt;s&gt;"&amp;SUBSTITUTE(Q73,",","&lt;/s&gt;&lt;s&gt;")&amp;"&lt;/s&gt;&lt;/t&gt;","//s"),"cm",""))),IF(ISNUMBER(SEARCH("mm",Q73)), MAX(VALUE(SUBSTITUTE(_xlfn.FILTERXML("&lt;t&gt;&lt;s&gt;"&amp;SUBSTITUTE(Q73,",","&lt;/s&gt;&lt;s&gt;")&amp;"&lt;/s&gt;&lt;/t&gt;","//s"),"mm","")))/10, MAX(VALUE(_xlfn.FILTERXML("&lt;t&gt;&lt;s&gt;"&amp;SUBSTITUTE(Q73,",","&lt;/s&gt;&lt;s&gt;")&amp;"&lt;/s&gt;&lt;/t&gt;","//s"))))))</f>
        <v>2.5</v>
      </c>
      <c r="S73" t="str">
        <f>IF(OR('Model output'!P72="",ISNUMBER(SEARCH("Not identified", 'Model output'!P72)),ISNUMBER(SEARCH("Absent",'Model output'!P72)),AND(ISNUMBER(SEARCH("No",'Model output'!P72)),NOT(ISNUMBER(SEARCH("diagnostic",'Model output'!P72)))),ISNUMBER(SEARCH("Negative",'Model output'!P72))),"negative","positive")</f>
        <v>negative</v>
      </c>
      <c r="T73">
        <f>IF('Model output'!O72="","",'Model output'!O72)</f>
        <v>6</v>
      </c>
      <c r="U73" t="str">
        <f>IF('Model output'!Q72&lt;&gt;"",'Model output'!Q72,IF('Classification result'!S73="positive",IF(ISNUMBER(SEARCH("single",'Model output'!P72)),1,IF(OR(ISNUMBER(SEARCH("&lt;4",'Model output'!P72)),ISNUMBER(SEARCH("&lt; 4",'Model output'!P72)),ISNUMBER(SEARCH("less than 4",'Model output'!P72))),"&lt;4",IF(OR(ISNUMBER(SEARCH("&gt;4",'Model output'!P72)),ISNUMBER(SEARCH("&gt; 4",'Model output'!P72)),ISNUMBER(SEARCH("4 or more",'Model output'!P72))),"&gt;4",""))),""))</f>
        <v/>
      </c>
      <c r="V73" t="str">
        <f>IF(S73="negative","",IF(OR(ISNUMBER(SEARCH("Focal",'Model output'!P72)),'Classification result'!U73&lt;4,ISNUMBER(SEARCH("Focal",'Classification result'!U73)),ISNUMBER(SEARCH("&lt;4",'Classification result'!U73)),ISNUMBER(SEARCH("&lt; 4",'Classification result'!U73))),"minimal", IF(OR(ISNUMBER(SEARCH("Extensive",'Model output'!P72)),ISNUMBER(SEARCH("Extensive",'Classification result'!U73)),ISNUMBER(SEARCH("&gt;4",'Classification result'!U73)),ISNUMBER(SEARCH("&gt; 4",'Classification result'!U73)),ISNUMBER(SEARCH("4 or more",'Classification result'!U73))),"extensive","")))</f>
        <v/>
      </c>
      <c r="W73" t="str">
        <f>IF(OR('Model output'!R72="",ISNUMBER(SEARCH("Not identified", 'Model output'!R72)),ISNUMBER(SEARCH("Absent",'Model output'!R72)),ISNUMBER(SEARCH("No",'Model output'!R72)),ISNUMBER(SEARCH("Negative",'Model output'!R72)),ISNUMBER(SEARCH("None seen",'Model output'!R72)),ISNUMBER(SEARCH("Free",'Model output'!R72)),ISNUMBER(SEARCH("Cannot be assessed",'Model output'!R72))),"negative","positive")</f>
        <v>positive</v>
      </c>
      <c r="X73" s="19" t="str">
        <f>IF('Model output'!S72="","",'Model output'!S72)</f>
        <v>Invades:perithyroidal soft tissue</v>
      </c>
      <c r="Y73" t="str">
        <f>IF(OR('Model output'!S72="",ISNUMBER(SEARCH("Absent",'Model output'!S72)),ISNUMBER(SEARCH("Not identified",'Model output'!S72)),AND(ISNUMBER(SEARCH("No",'Model output'!S72)),NOT(ISNUMBER(SEARCH("carcinoma",'Model output'!S72)))),ISNUMBER(SEARCH("no extension",'Model output'!S72)),ISNUMBER(SEARCH("negative",'Model output'!S72))),"negative",IF(Z73="positive","gETE", "positive"))</f>
        <v>positive</v>
      </c>
      <c r="Z73" t="str">
        <f>IF(OR('Model output'!S72="",ISNUMBER(SEARCH("Absent",'Model output'!S72)),ISNUMBER(SEARCH("Not identified",'Model output'!S72)),ISNUMBER(SEARCH("No",'Model output'!S72)),ISNUMBER(SEARCH("Minimal",'Model output'!S72)),ISNUMBER(SEARCH("negative",'Model output'!S72))),"negative",IF(OR(ISNUMBER(SEARCH("extensive",X73)),ISNUMBER(SEARCH("skeletal muscle",X73)),ISNUMBER(SEARCH("larynx",X73)),ISNUMBER(SEARCH("trachea",X73)),ISNUMBER(SEARCH("esophagus",X73)),ISNUMBER(SEARCH("recurrent laryngeal nerve",X73))),"positive","negative"))</f>
        <v>negative</v>
      </c>
      <c r="AA73" t="str">
        <f>IF('Model output'!T72="","",IF('Model output'!T72="Not mentioned", "No", "Yes"))</f>
        <v/>
      </c>
      <c r="AB73" t="str">
        <f>IF(AA73&lt;&gt;"Yes","",IF(OR('Model output'!U72="",ISNUMBER(SEARCH("Not identified",'Model output'!U72))),"",'Model output'!U72))</f>
        <v/>
      </c>
      <c r="AC73" s="9" t="str">
        <f>IF(OR('Model output'!V72="", AND(ISERROR(SEARCH("Positive",'Model output'!V72)), ISNUMBER(SEARCH("Negative",'Model output'!V72))), ISNUMBER(SEARCH("Uninvolved",'Model output'!V72)), ISNUMBER(SEARCH("Free",'Model output'!V72)), ISNUMBER(SEARCH("1 mm",'Model output'!V72)), ISNUMBER(SEARCH("1.0 mm",'Model output'!V72)), ISNUMBER(SEARCH("0.01 cm",'Model output'!V72)), ISNUMBER(SEARCH("0.1 CM",'Model output'!V72)), ISNUMBER(SEARCH("less than 0.2 mm",'Model output'!V72)), ISNUMBER(SEARCH("less than 0.5 mm",'Model output'!V72)), ISNUMBER(SEARCH("very close",'Model output'!V72)), ISNUMBER(SEARCH("not involved",'Model output'!V72)), ISNUMBER(SEARCH("no involvement",'Model output'!V72)), ISNUMBER(SEARCH("abut",'Model output'!V72)), AND(ISNUMBER(SEARCH("No",'Model output'!V72)),NOT(ISNUMBER(SEARCH("noted",'Model output'!V72))),NOT(ISNUMBER(SEARCH("carcinoma",'Model output'!V72))))), "negative", "positive")</f>
        <v>negative</v>
      </c>
      <c r="AE73" s="39" t="str" cm="1">
        <f t="array" aca="1" ref="AE73" ca="1">IF(OR(AC73="positive",Z73="positive",AND(OR(ISNUMBER(SEARCH("Follicular carcinoma",N73)),ISNUMBER(SEARCH("Follicular thyroid carcinoma",N73))),V73="extensive"),AND(AND(ISNUMBER(J73),J73&gt;0),AND(ISNUMBER(M73),M73&gt;3)),OR(H73="positive",AH73=1)),"high",IF(OR(ISNUMBER(SEARCH("lateral",G73,1)),ISNUMBER(SEARCH("positive",Y73,1)),ISNUMBER(SEARCH("tall",O73,1)),ISNUMBER(SEARCH("hobnail",O73,1)),ISNUMBER(SEARCH("cribriform",O73,1)),ISNUMBER(SEARCH("diffuse",O73,1)),ISNUMBER(SEARCH("columnar",O73,1)),ISNUMBER(SEARCH("solid",O73,1)),ISNUMBER(SEARCH("tall",N73,1)),ISNUMBER(SEARCH("hobnail",N73,1)),ISNUMBER(SEARCH("cribriform",N73,1)),ISNUMBER(SEARCH("diffuse",N73,1)),ISNUMBER(SEARCH("columnar",N73,1)),ISNUMBER(SEARCH("solid",N73,1)),AND(ISNUMBER(SEARCH("papillary",N73,1)),S73="positive"),AND(ISNUMBER(J73),J73&gt;=5,M73=""),AND(AND(ISNUMBER(J73),J73&gt;=5),AND(ISNUMBER(M73),M73&gt;=1)),AND(ISNUMBER(SERACH("papillary",N73)),OR(Y73="positive",Z73="positive"), ISNUMBER(SEARCH("BRAF",AB73)))),"intermediate","low"))</f>
        <v>intermediate</v>
      </c>
      <c r="AF73" s="40" t="str">
        <f t="shared" si="18"/>
        <v>2</v>
      </c>
      <c r="AG73" s="40" t="str">
        <f t="shared" si="19"/>
        <v>1a</v>
      </c>
      <c r="AH73" s="40" t="str">
        <f t="shared" si="22"/>
        <v>0</v>
      </c>
      <c r="AI73" s="45" t="str">
        <f t="shared" si="23"/>
        <v>I</v>
      </c>
      <c r="AJ73" s="39" t="s">
        <v>699</v>
      </c>
      <c r="AK73" s="46" t="s">
        <v>891</v>
      </c>
      <c r="AL73" s="46" t="s">
        <v>893</v>
      </c>
      <c r="AM73" s="46" t="s">
        <v>892</v>
      </c>
      <c r="AN73" s="40" t="s">
        <v>73</v>
      </c>
      <c r="AO73" s="30">
        <f t="shared" ca="1" si="24"/>
        <v>1</v>
      </c>
      <c r="AP73" s="14">
        <f t="shared" si="25"/>
        <v>1</v>
      </c>
      <c r="AQ73" s="14">
        <f t="shared" si="26"/>
        <v>1</v>
      </c>
      <c r="AR73" s="14">
        <f t="shared" si="27"/>
        <v>1</v>
      </c>
      <c r="AS73" s="15">
        <f t="shared" si="20"/>
        <v>1</v>
      </c>
    </row>
    <row r="74" spans="1:45">
      <c r="A74" t="str">
        <f>'Model output'!A73</f>
        <v>TCGA-DJ-A2PZ</v>
      </c>
      <c r="B74" s="52">
        <v>63</v>
      </c>
      <c r="C74" s="1" t="str">
        <f>IF(OR(ISNUMBER(SEARCH("0",'Model output'!D73)), ISNUMBER(SEARCH("1",'Model output'!D73)), ISNUMBER(SEARCH("1a",'Model output'!D73)), ISNUMBER(SEARCH("1b",'Model output'!D73)), ISNUMBER(SEARCH("2",'Model output'!D73)), ISNUMBER(SEARCH("3",'Model output'!D73)), ISNUMBER(SEARCH("4a",'Model output'!D73)), ISNUMBER(SEARCH("4b",'Model output'!D73))), IF(ISNUMBER(SEARCH("pT",'Model output'!D73)),IF(OR(ISNUMBER(SEARCH("a",'Model output'!D73)),ISNUMBER(SEARCH("b",'Model output'!D73))),MID(SUBSTITUTE('Model output'!D73," ",""),SEARCH("pT",'Model output'!D73)+2,2),MID(SUBSTITUTE('Model output'!D73," ",""),SEARCH("pT",'Model output'!D73)+2,1)),IF(ISNUMBER(SEARCH("T",'Model output'!D73)),IF(OR(ISNUMBER(SEARCH("a",'Model output'!D73)),ISNUMBER(SEARCH("b",'Model output'!D73))),MID(SUBSTITUTE('Model output'!D73," ",""),SEARCH("T",'Model output'!D73)+1,2),MID(SUBSTITUTE('Model output'!D73," ",""),SEARCH("T",'Model output'!D73)+1,1)),SUBSTITUTE('Model output'!D73," ",""))),"")</f>
        <v>2</v>
      </c>
      <c r="D74" s="1" t="str">
        <f>IF(ISNUMBER(SEARCH("lymph node",'Model output'!E73)),"1", IF(AND('Model output'!E73&lt;&gt;"",ISNUMBER('Model output'!E73),'Model output'!E73&gt;0),"1",IF(OR(ISNUMBER(SEARCH("0",'Model output'!E73)), ISNUMBER(SEARCH("1",'Model output'!E73)), ISNUMBER(SEARCH("1a",'Model output'!E73)), ISNUMBER(SEARCH("1b",'Model output'!E73)), ISNUMBER(SEARCH("X",'Model output'!E73))), IF(ISNUMBER(SEARCH("pN",'Model output'!E73)),IF(OR(ISNUMBER(SEARCH("a",'Model output'!E73)),ISNUMBER(SEARCH("b",'Model output'!E73))),MID(SUBSTITUTE('Model output'!E73," ",""),SEARCH("pN",'Model output'!E73)+2,2),MID(SUBSTITUTE('Model output'!E73," ",""),SEARCH("pN",'Model output'!E73)+2,1)),IF(ISNUMBER(SEARCH("N",'Model output'!E73)),IF(OR(ISNUMBER(SEARCH("a",'Model output'!E73)),ISNUMBER(SEARCH("b",'Model output'!E73))),MID(SUBSTITUTE('Model output'!E73," ",""),SEARCH("N",'Model output'!E73)+1,2),MID(SUBSTITUTE('Model output'!E73," ",""),SEARCH("N",'Model output'!E73)+1,1)),SUBSTITUTE('Model output'!E73," ",""))),"")))</f>
        <v>X</v>
      </c>
      <c r="E74" s="1" t="str">
        <f>IF(OR(ISNUMBER(SEARCH("Not applicable",'Model output'!F73)), ISNUMBER(SEARCH("N/A",'Model output'!F73))),"0",IF(OR(ISNUMBER(SEARCH("0",'Model output'!F73)), ISNUMBER(SEARCH("1",'Model output'!F73)), ISNUMBER(SEARCH("X",'Model output'!F73))), IF(ISNUMBER(SEARCH("pM",'Model output'!F73)),MID(SUBSTITUTE('Model output'!F73," ",""),SEARCH("pM",'Model output'!F73)+2,1),IF(ISNUMBER(SEARCH("M",'Model output'!F73)),MID(SUBSTITUTE('Model output'!F73," ",""),SEARCH("M",'Model output'!F73)+1,1),SUBSTITUTE('Model output'!F73," ",""))),""))</f>
        <v>X</v>
      </c>
      <c r="F74" t="str">
        <f t="shared" si="16"/>
        <v>negative</v>
      </c>
      <c r="G74" t="str">
        <f>IF(OR('Model output'!G73="",AND(ISNUMBER('Model output'!J73),'Model output'!J73&lt;1)),"",IF(OR(ISNUMBER(SEARCH("lateral",'Model output'!G73)),ISNUMBER(SEARCH("cervical",'Model output'!G73)),ISNUMBER(SEARCH("jugular",'Model output'!G73)),ISNUMBER(SEARCH("left neck",'Model output'!G73)),ISNUMBER(SEARCH("left anterior neck",'Model output'!G73)),ISNUMBER(SEARCH("left posterior neck",'Model output'!G73)),ISNUMBER(SEARCH("right neck",'Model output'!G73)),ISNUMBER(SEARCH("right anterior neck",'Model output'!G73)),ISNUMBER(SEARCH("right posterior neck",'Model output'!G73)),AND(ISNUMBER(SEARCH("level",'Model output'!G73)),OR(,ISNUMBER(SEARCH("II",'Model output'!G73)),ISNUMBER(SEARCH("two",'Model output'!G73)),ISNUMBER(SEARCH("2",'Model output'!G73)),ISNUMBER(SEARCH("III",'Model output'!G73)),ISNUMBER(SEARCH("three",'Model output'!G73)),ISNUMBER(SEARCH("3",'Model output'!G73)),ISNUMBER(SEARCH("IV",'Model output'!G73)),ISNUMBER(SEARCH("four",'Model output'!G73)),ISNUMBER(SEARCH("4",'Model output'!G73)),AND(ISNUMBER(SEARCH("V ",'Model output'!G73)),NOT(ISNUMBER(SEARCH("VI",'Model output'!G73)))),ISNUMBER(SEARCH("five",'Model output'!G73)),ISNUMBER(SEARCH("5",'Model output'!G73))))), "lateral", "central"))</f>
        <v/>
      </c>
      <c r="H74" t="str">
        <f>IF('Model output'!H73="","negative", IF('Model output'!H73=" ", "negative", IF(ISNUMBER(SEARCH("lymph node",'Model output'!H73)),"negative","positive")))</f>
        <v>negative</v>
      </c>
      <c r="I74">
        <f>IF('Model output'!I73="","",IF(ISNUMBER('Model output'!I73),'Model output'!I73,1))</f>
        <v>1</v>
      </c>
      <c r="J74">
        <f>IF('Model output'!J73="","",IF(AND(ISNUMBER('Model output'!J73),'Model output'!J73&lt;=I74),'Model output'!J73,IF(ISNUMBER(SEARCH("0/",'Model output'!J73)),0,1)))</f>
        <v>0</v>
      </c>
      <c r="K74" t="str" cm="1">
        <f t="array" ref="K74">IF(COUNT(FIND({0,1,2,3,4,5,6,7,8,9},'Model output'!K73))&gt;0,'Model output'!K73,"")</f>
        <v/>
      </c>
      <c r="L74" s="8" t="str">
        <f t="shared" si="21"/>
        <v/>
      </c>
      <c r="M74" t="str" cm="1">
        <f t="array" ref="M74">IF(L74="","",IF(ISNUMBER(SEARCH("cm",L74)),MAX(VALUE(SUBSTITUTE(_xlfn.FILTERXML("&lt;t&gt;&lt;s&gt;"&amp;SUBSTITUTE(L74,",","&lt;/s&gt;&lt;s&gt;")&amp;"&lt;/s&gt;&lt;/t&gt;","//s"),"cm",""))),MAX(VALUE(SUBSTITUTE(_xlfn.FILTERXML("&lt;t&gt;&lt;s&gt;"&amp;SUBSTITUTE(L74,",","&lt;/s&gt;&lt;s&gt;")&amp;"&lt;/s&gt;&lt;/t&gt;","//s"),"mm","")))/10))</f>
        <v/>
      </c>
      <c r="N74" t="str">
        <f>IF('Model output'!L73="","",'Model output'!L73)</f>
        <v>papillary</v>
      </c>
      <c r="O74" t="str">
        <f>IF('Model output'!M73="","",'Model output'!M73)</f>
        <v>classical</v>
      </c>
      <c r="P74" t="str">
        <f>IF('Model output'!N73="","",'Model output'!N73)</f>
        <v>1.7 cm</v>
      </c>
      <c r="Q74" t="str">
        <f t="shared" si="17"/>
        <v>1.7cm</v>
      </c>
      <c r="R74" cm="1">
        <f t="array" ref="R74">IF(Q74="","",IF(ISNUMBER(SEARCH("cm",Q74)),MAX(VALUE(SUBSTITUTE(_xlfn.FILTERXML("&lt;t&gt;&lt;s&gt;"&amp;SUBSTITUTE(Q74,",","&lt;/s&gt;&lt;s&gt;")&amp;"&lt;/s&gt;&lt;/t&gt;","//s"),"cm",""))),IF(ISNUMBER(SEARCH("mm",Q74)), MAX(VALUE(SUBSTITUTE(_xlfn.FILTERXML("&lt;t&gt;&lt;s&gt;"&amp;SUBSTITUTE(Q74,",","&lt;/s&gt;&lt;s&gt;")&amp;"&lt;/s&gt;&lt;/t&gt;","//s"),"mm","")))/10, MAX(VALUE(_xlfn.FILTERXML("&lt;t&gt;&lt;s&gt;"&amp;SUBSTITUTE(Q74,",","&lt;/s&gt;&lt;s&gt;")&amp;"&lt;/s&gt;&lt;/t&gt;","//s"))))))</f>
        <v>1.7</v>
      </c>
      <c r="S74" t="str">
        <f>IF(OR('Model output'!P73="",ISNUMBER(SEARCH("Not identified", 'Model output'!P73)),ISNUMBER(SEARCH("Absent",'Model output'!P73)),AND(ISNUMBER(SEARCH("No",'Model output'!P73)),NOT(ISNUMBER(SEARCH("diagnostic",'Model output'!P73)))),ISNUMBER(SEARCH("Negative",'Model output'!P73))),"negative","positive")</f>
        <v>negative</v>
      </c>
      <c r="T74">
        <f>IF('Model output'!O73="","",'Model output'!O73)</f>
        <v>1</v>
      </c>
      <c r="U74" t="str">
        <f>IF('Model output'!Q73&lt;&gt;"",'Model output'!Q73,IF('Classification result'!S74="positive",IF(ISNUMBER(SEARCH("single",'Model output'!P73)),1,IF(OR(ISNUMBER(SEARCH("&lt;4",'Model output'!P73)),ISNUMBER(SEARCH("&lt; 4",'Model output'!P73)),ISNUMBER(SEARCH("less than 4",'Model output'!P73))),"&lt;4",IF(OR(ISNUMBER(SEARCH("&gt;4",'Model output'!P73)),ISNUMBER(SEARCH("&gt; 4",'Model output'!P73)),ISNUMBER(SEARCH("4 or more",'Model output'!P73))),"&gt;4",""))),""))</f>
        <v/>
      </c>
      <c r="V74" t="str">
        <f>IF(S74="negative","",IF(OR(ISNUMBER(SEARCH("Focal",'Model output'!P73)),'Classification result'!U74&lt;4,ISNUMBER(SEARCH("Focal",'Classification result'!U74)),ISNUMBER(SEARCH("&lt;4",'Classification result'!U74)),ISNUMBER(SEARCH("&lt; 4",'Classification result'!U74))),"minimal", IF(OR(ISNUMBER(SEARCH("Extensive",'Model output'!P73)),ISNUMBER(SEARCH("Extensive",'Classification result'!U74)),ISNUMBER(SEARCH("&gt;4",'Classification result'!U74)),ISNUMBER(SEARCH("&gt; 4",'Classification result'!U74)),ISNUMBER(SEARCH("4 or more",'Classification result'!U74))),"extensive","")))</f>
        <v/>
      </c>
      <c r="W74" t="str">
        <f>IF(OR('Model output'!R73="",ISNUMBER(SEARCH("Not identified", 'Model output'!R73)),ISNUMBER(SEARCH("Absent",'Model output'!R73)),ISNUMBER(SEARCH("No",'Model output'!R73)),ISNUMBER(SEARCH("Negative",'Model output'!R73)),ISNUMBER(SEARCH("None seen",'Model output'!R73)),ISNUMBER(SEARCH("Free",'Model output'!R73)),ISNUMBER(SEARCH("Cannot be assessed",'Model output'!R73))),"negative","positive")</f>
        <v>positive</v>
      </c>
      <c r="X74" s="19" t="str">
        <f>IF('Model output'!S73="","",'Model output'!S73)</f>
        <v>Invades:extrathyroidal adipose tissue, Focal</v>
      </c>
      <c r="Y74" t="str">
        <f>IF(OR('Model output'!S73="",ISNUMBER(SEARCH("Absent",'Model output'!S73)),ISNUMBER(SEARCH("Not identified",'Model output'!S73)),AND(ISNUMBER(SEARCH("No",'Model output'!S73)),NOT(ISNUMBER(SEARCH("carcinoma",'Model output'!S73)))),ISNUMBER(SEARCH("no extension",'Model output'!S73)),ISNUMBER(SEARCH("negative",'Model output'!S73))),"negative",IF(Z74="positive","gETE", "positive"))</f>
        <v>positive</v>
      </c>
      <c r="Z74" t="str">
        <f>IF(OR('Model output'!S73="",ISNUMBER(SEARCH("Absent",'Model output'!S73)),ISNUMBER(SEARCH("Not identified",'Model output'!S73)),ISNUMBER(SEARCH("No",'Model output'!S73)),ISNUMBER(SEARCH("Minimal",'Model output'!S73)),ISNUMBER(SEARCH("negative",'Model output'!S73))),"negative",IF(OR(ISNUMBER(SEARCH("extensive",X74)),ISNUMBER(SEARCH("skeletal muscle",X74)),ISNUMBER(SEARCH("larynx",X74)),ISNUMBER(SEARCH("trachea",X74)),ISNUMBER(SEARCH("esophagus",X74)),ISNUMBER(SEARCH("recurrent laryngeal nerve",X74))),"positive","negative"))</f>
        <v>negative</v>
      </c>
      <c r="AA74" t="str">
        <f>IF('Model output'!T73="","",IF('Model output'!T73="Not mentioned", "No", "Yes"))</f>
        <v/>
      </c>
      <c r="AB74" t="str">
        <f>IF(AA74&lt;&gt;"Yes","",IF(OR('Model output'!U73="",ISNUMBER(SEARCH("Not identified",'Model output'!U73))),"",'Model output'!U73))</f>
        <v/>
      </c>
      <c r="AC74" s="9" t="str">
        <f>IF(OR('Model output'!V73="", AND(ISERROR(SEARCH("Positive",'Model output'!V73)), ISNUMBER(SEARCH("Negative",'Model output'!V73))), ISNUMBER(SEARCH("Uninvolved",'Model output'!V73)), ISNUMBER(SEARCH("Free",'Model output'!V73)), ISNUMBER(SEARCH("1 mm",'Model output'!V73)), ISNUMBER(SEARCH("1.0 mm",'Model output'!V73)), ISNUMBER(SEARCH("0.01 cm",'Model output'!V73)), ISNUMBER(SEARCH("0.1 CM",'Model output'!V73)), ISNUMBER(SEARCH("less than 0.2 mm",'Model output'!V73)), ISNUMBER(SEARCH("less than 0.5 mm",'Model output'!V73)), ISNUMBER(SEARCH("very close",'Model output'!V73)), ISNUMBER(SEARCH("not involved",'Model output'!V73)), ISNUMBER(SEARCH("no involvement",'Model output'!V73)), ISNUMBER(SEARCH("abut",'Model output'!V73)), AND(ISNUMBER(SEARCH("No",'Model output'!V73)),NOT(ISNUMBER(SEARCH("noted",'Model output'!V73))),NOT(ISNUMBER(SEARCH("carcinoma",'Model output'!V73))))), "negative", "positive")</f>
        <v>negative</v>
      </c>
      <c r="AE74" s="39" t="str" cm="1">
        <f t="array" aca="1" ref="AE74" ca="1">IF(OR(AC74="positive",Z74="positive",AND(OR(ISNUMBER(SEARCH("Follicular carcinoma",N74)),ISNUMBER(SEARCH("Follicular thyroid carcinoma",N74))),V74="extensive"),AND(AND(ISNUMBER(J74),J74&gt;0),AND(ISNUMBER(M74),M74&gt;3)),OR(H74="positive",AH74=1)),"high",IF(OR(ISNUMBER(SEARCH("lateral",G74,1)),ISNUMBER(SEARCH("positive",Y74,1)),ISNUMBER(SEARCH("tall",O74,1)),ISNUMBER(SEARCH("hobnail",O74,1)),ISNUMBER(SEARCH("cribriform",O74,1)),ISNUMBER(SEARCH("diffuse",O74,1)),ISNUMBER(SEARCH("columnar",O74,1)),ISNUMBER(SEARCH("solid",O74,1)),ISNUMBER(SEARCH("tall",N74,1)),ISNUMBER(SEARCH("hobnail",N74,1)),ISNUMBER(SEARCH("cribriform",N74,1)),ISNUMBER(SEARCH("diffuse",N74,1)),ISNUMBER(SEARCH("columnar",N74,1)),ISNUMBER(SEARCH("solid",N74,1)),AND(ISNUMBER(SEARCH("papillary",N74,1)),S74="positive"),AND(ISNUMBER(J74),J74&gt;=5,M74=""),AND(AND(ISNUMBER(J74),J74&gt;=5),AND(ISNUMBER(M74),M74&gt;=1)),AND(ISNUMBER(SERACH("papillary",N74)),OR(Y74="positive",Z74="positive"), ISNUMBER(SEARCH("BRAF",AB74)))),"intermediate","low"))</f>
        <v>intermediate</v>
      </c>
      <c r="AF74" s="40" t="str">
        <f t="shared" si="18"/>
        <v>1b</v>
      </c>
      <c r="AG74" s="40" t="str">
        <f t="shared" si="19"/>
        <v>0</v>
      </c>
      <c r="AH74" s="40" t="str">
        <f t="shared" si="22"/>
        <v>0</v>
      </c>
      <c r="AI74" s="45" t="str">
        <f t="shared" si="23"/>
        <v>I</v>
      </c>
      <c r="AJ74" s="39" t="s">
        <v>699</v>
      </c>
      <c r="AK74" s="46" t="s">
        <v>888</v>
      </c>
      <c r="AL74" s="46" t="s">
        <v>889</v>
      </c>
      <c r="AM74" s="46" t="s">
        <v>892</v>
      </c>
      <c r="AN74" s="40" t="s">
        <v>73</v>
      </c>
      <c r="AO74" s="30">
        <f t="shared" ca="1" si="24"/>
        <v>1</v>
      </c>
      <c r="AP74" s="14">
        <f t="shared" si="25"/>
        <v>1</v>
      </c>
      <c r="AQ74" s="14">
        <f t="shared" si="26"/>
        <v>1</v>
      </c>
      <c r="AR74" s="14">
        <f t="shared" si="27"/>
        <v>1</v>
      </c>
      <c r="AS74" s="15">
        <f t="shared" si="20"/>
        <v>1</v>
      </c>
    </row>
    <row r="75" spans="1:45">
      <c r="A75" t="str">
        <f>'Model output'!A74</f>
        <v>TCGA-DJ-A2Q0</v>
      </c>
      <c r="B75" s="52">
        <v>57</v>
      </c>
      <c r="C75" s="1" t="str">
        <f>IF(OR(ISNUMBER(SEARCH("0",'Model output'!D74)), ISNUMBER(SEARCH("1",'Model output'!D74)), ISNUMBER(SEARCH("1a",'Model output'!D74)), ISNUMBER(SEARCH("1b",'Model output'!D74)), ISNUMBER(SEARCH("2",'Model output'!D74)), ISNUMBER(SEARCH("3",'Model output'!D74)), ISNUMBER(SEARCH("4a",'Model output'!D74)), ISNUMBER(SEARCH("4b",'Model output'!D74))), IF(ISNUMBER(SEARCH("pT",'Model output'!D74)),IF(OR(ISNUMBER(SEARCH("a",'Model output'!D74)),ISNUMBER(SEARCH("b",'Model output'!D74))),MID(SUBSTITUTE('Model output'!D74," ",""),SEARCH("pT",'Model output'!D74)+2,2),MID(SUBSTITUTE('Model output'!D74," ",""),SEARCH("pT",'Model output'!D74)+2,1)),IF(ISNUMBER(SEARCH("T",'Model output'!D74)),IF(OR(ISNUMBER(SEARCH("a",'Model output'!D74)),ISNUMBER(SEARCH("b",'Model output'!D74))),MID(SUBSTITUTE('Model output'!D74," ",""),SEARCH("T",'Model output'!D74)+1,2),MID(SUBSTITUTE('Model output'!D74," ",""),SEARCH("T",'Model output'!D74)+1,1)),SUBSTITUTE('Model output'!D74," ",""))),"")</f>
        <v>2</v>
      </c>
      <c r="D75" s="1" t="str">
        <f>IF(ISNUMBER(SEARCH("lymph node",'Model output'!E74)),"1", IF(AND('Model output'!E74&lt;&gt;"",ISNUMBER('Model output'!E74),'Model output'!E74&gt;0),"1",IF(OR(ISNUMBER(SEARCH("0",'Model output'!E74)), ISNUMBER(SEARCH("1",'Model output'!E74)), ISNUMBER(SEARCH("1a",'Model output'!E74)), ISNUMBER(SEARCH("1b",'Model output'!E74)), ISNUMBER(SEARCH("X",'Model output'!E74))), IF(ISNUMBER(SEARCH("pN",'Model output'!E74)),IF(OR(ISNUMBER(SEARCH("a",'Model output'!E74)),ISNUMBER(SEARCH("b",'Model output'!E74))),MID(SUBSTITUTE('Model output'!E74," ",""),SEARCH("pN",'Model output'!E74)+2,2),MID(SUBSTITUTE('Model output'!E74," ",""),SEARCH("pN",'Model output'!E74)+2,1)),IF(ISNUMBER(SEARCH("N",'Model output'!E74)),IF(OR(ISNUMBER(SEARCH("a",'Model output'!E74)),ISNUMBER(SEARCH("b",'Model output'!E74))),MID(SUBSTITUTE('Model output'!E74," ",""),SEARCH("N",'Model output'!E74)+1,2),MID(SUBSTITUTE('Model output'!E74," ",""),SEARCH("N",'Model output'!E74)+1,1)),SUBSTITUTE('Model output'!E74," ",""))),"")))</f>
        <v>X</v>
      </c>
      <c r="E75" s="1" t="str">
        <f>IF(OR(ISNUMBER(SEARCH("Not applicable",'Model output'!F74)), ISNUMBER(SEARCH("N/A",'Model output'!F74))),"0",IF(OR(ISNUMBER(SEARCH("0",'Model output'!F74)), ISNUMBER(SEARCH("1",'Model output'!F74)), ISNUMBER(SEARCH("X",'Model output'!F74))), IF(ISNUMBER(SEARCH("pM",'Model output'!F74)),MID(SUBSTITUTE('Model output'!F74," ",""),SEARCH("pM",'Model output'!F74)+2,1),IF(ISNUMBER(SEARCH("M",'Model output'!F74)),MID(SUBSTITUTE('Model output'!F74," ",""),SEARCH("M",'Model output'!F74)+1,1),SUBSTITUTE('Model output'!F74," ",""))),""))</f>
        <v>X</v>
      </c>
      <c r="F75" t="str">
        <f t="shared" si="16"/>
        <v>negative</v>
      </c>
      <c r="G75" t="str">
        <f>IF(OR('Model output'!G74="",AND(ISNUMBER('Model output'!J74),'Model output'!J74&lt;1)),"",IF(OR(ISNUMBER(SEARCH("lateral",'Model output'!G74)),ISNUMBER(SEARCH("cervical",'Model output'!G74)),ISNUMBER(SEARCH("jugular",'Model output'!G74)),ISNUMBER(SEARCH("left neck",'Model output'!G74)),ISNUMBER(SEARCH("left anterior neck",'Model output'!G74)),ISNUMBER(SEARCH("left posterior neck",'Model output'!G74)),ISNUMBER(SEARCH("right neck",'Model output'!G74)),ISNUMBER(SEARCH("right anterior neck",'Model output'!G74)),ISNUMBER(SEARCH("right posterior neck",'Model output'!G74)),AND(ISNUMBER(SEARCH("level",'Model output'!G74)),OR(,ISNUMBER(SEARCH("II",'Model output'!G74)),ISNUMBER(SEARCH("two",'Model output'!G74)),ISNUMBER(SEARCH("2",'Model output'!G74)),ISNUMBER(SEARCH("III",'Model output'!G74)),ISNUMBER(SEARCH("three",'Model output'!G74)),ISNUMBER(SEARCH("3",'Model output'!G74)),ISNUMBER(SEARCH("IV",'Model output'!G74)),ISNUMBER(SEARCH("four",'Model output'!G74)),ISNUMBER(SEARCH("4",'Model output'!G74)),AND(ISNUMBER(SEARCH("V ",'Model output'!G74)),NOT(ISNUMBER(SEARCH("VI",'Model output'!G74)))),ISNUMBER(SEARCH("five",'Model output'!G74)),ISNUMBER(SEARCH("5",'Model output'!G74))))), "lateral", "central"))</f>
        <v/>
      </c>
      <c r="H75" t="str">
        <f>IF('Model output'!H74="","negative", IF('Model output'!H74=" ", "negative", IF(ISNUMBER(SEARCH("lymph node",'Model output'!H74)),"negative","positive")))</f>
        <v>negative</v>
      </c>
      <c r="I75">
        <f>IF('Model output'!I74="","",IF(ISNUMBER('Model output'!I74),'Model output'!I74,1))</f>
        <v>4</v>
      </c>
      <c r="J75">
        <f>IF('Model output'!J74="","",IF(AND(ISNUMBER('Model output'!J74),'Model output'!J74&lt;=I75),'Model output'!J74,IF(ISNUMBER(SEARCH("0/",'Model output'!J74)),0,1)))</f>
        <v>0</v>
      </c>
      <c r="K75" t="str" cm="1">
        <f t="array" ref="K75">IF(COUNT(FIND({0,1,2,3,4,5,6,7,8,9},'Model output'!K74))&gt;0,'Model output'!K74,"")</f>
        <v/>
      </c>
      <c r="L75" s="8" t="str">
        <f t="shared" si="21"/>
        <v/>
      </c>
      <c r="M75" t="str" cm="1">
        <f t="array" ref="M75">IF(L75="","",IF(ISNUMBER(SEARCH("cm",L75)),MAX(VALUE(SUBSTITUTE(_xlfn.FILTERXML("&lt;t&gt;&lt;s&gt;"&amp;SUBSTITUTE(L75,",","&lt;/s&gt;&lt;s&gt;")&amp;"&lt;/s&gt;&lt;/t&gt;","//s"),"cm",""))),MAX(VALUE(SUBSTITUTE(_xlfn.FILTERXML("&lt;t&gt;&lt;s&gt;"&amp;SUBSTITUTE(L75,",","&lt;/s&gt;&lt;s&gt;")&amp;"&lt;/s&gt;&lt;/t&gt;","//s"),"mm","")))/10))</f>
        <v/>
      </c>
      <c r="N75" t="str">
        <f>IF('Model output'!L74="","",'Model output'!L74)</f>
        <v>papillary</v>
      </c>
      <c r="O75" t="str">
        <f>IF('Model output'!M74="","",'Model output'!M74)</f>
        <v>classical</v>
      </c>
      <c r="P75" t="str">
        <f>IF('Model output'!N74="","",'Model output'!N74)</f>
        <v>2.8 cm</v>
      </c>
      <c r="Q75" t="str">
        <f t="shared" si="17"/>
        <v>2.8cm</v>
      </c>
      <c r="R75" cm="1">
        <f t="array" ref="R75">IF(Q75="","",IF(ISNUMBER(SEARCH("cm",Q75)),MAX(VALUE(SUBSTITUTE(_xlfn.FILTERXML("&lt;t&gt;&lt;s&gt;"&amp;SUBSTITUTE(Q75,",","&lt;/s&gt;&lt;s&gt;")&amp;"&lt;/s&gt;&lt;/t&gt;","//s"),"cm",""))),IF(ISNUMBER(SEARCH("mm",Q75)), MAX(VALUE(SUBSTITUTE(_xlfn.FILTERXML("&lt;t&gt;&lt;s&gt;"&amp;SUBSTITUTE(Q75,",","&lt;/s&gt;&lt;s&gt;")&amp;"&lt;/s&gt;&lt;/t&gt;","//s"),"mm","")))/10, MAX(VALUE(_xlfn.FILTERXML("&lt;t&gt;&lt;s&gt;"&amp;SUBSTITUTE(Q75,",","&lt;/s&gt;&lt;s&gt;")&amp;"&lt;/s&gt;&lt;/t&gt;","//s"))))))</f>
        <v>2.8</v>
      </c>
      <c r="S75" t="str">
        <f>IF(OR('Model output'!P74="",ISNUMBER(SEARCH("Not identified", 'Model output'!P74)),ISNUMBER(SEARCH("Absent",'Model output'!P74)),AND(ISNUMBER(SEARCH("No",'Model output'!P74)),NOT(ISNUMBER(SEARCH("diagnostic",'Model output'!P74)))),ISNUMBER(SEARCH("Negative",'Model output'!P74))),"negative","positive")</f>
        <v>negative</v>
      </c>
      <c r="T75">
        <f>IF('Model output'!O74="","",'Model output'!O74)</f>
        <v>1</v>
      </c>
      <c r="U75" t="str">
        <f>IF('Model output'!Q74&lt;&gt;"",'Model output'!Q74,IF('Classification result'!S75="positive",IF(ISNUMBER(SEARCH("single",'Model output'!P74)),1,IF(OR(ISNUMBER(SEARCH("&lt;4",'Model output'!P74)),ISNUMBER(SEARCH("&lt; 4",'Model output'!P74)),ISNUMBER(SEARCH("less than 4",'Model output'!P74))),"&lt;4",IF(OR(ISNUMBER(SEARCH("&gt;4",'Model output'!P74)),ISNUMBER(SEARCH("&gt; 4",'Model output'!P74)),ISNUMBER(SEARCH("4 or more",'Model output'!P74))),"&gt;4",""))),""))</f>
        <v/>
      </c>
      <c r="V75" t="str">
        <f>IF(S75="negative","",IF(OR(ISNUMBER(SEARCH("Focal",'Model output'!P74)),'Classification result'!U75&lt;4,ISNUMBER(SEARCH("Focal",'Classification result'!U75)),ISNUMBER(SEARCH("&lt;4",'Classification result'!U75)),ISNUMBER(SEARCH("&lt; 4",'Classification result'!U75))),"minimal", IF(OR(ISNUMBER(SEARCH("Extensive",'Model output'!P74)),ISNUMBER(SEARCH("Extensive",'Classification result'!U75)),ISNUMBER(SEARCH("&gt;4",'Classification result'!U75)),ISNUMBER(SEARCH("&gt; 4",'Classification result'!U75)),ISNUMBER(SEARCH("4 or more",'Classification result'!U75))),"extensive","")))</f>
        <v/>
      </c>
      <c r="W75" t="str">
        <f>IF(OR('Model output'!R74="",ISNUMBER(SEARCH("Not identified", 'Model output'!R74)),ISNUMBER(SEARCH("Absent",'Model output'!R74)),ISNUMBER(SEARCH("No",'Model output'!R74)),ISNUMBER(SEARCH("Negative",'Model output'!R74)),ISNUMBER(SEARCH("None seen",'Model output'!R74)),ISNUMBER(SEARCH("Free",'Model output'!R74)),ISNUMBER(SEARCH("Cannot be assessed",'Model output'!R74))),"negative","positive")</f>
        <v>negative</v>
      </c>
      <c r="X75" s="19" t="str">
        <f>IF('Model output'!S74="","",'Model output'!S74)</f>
        <v>Not identified</v>
      </c>
      <c r="Y75" t="str">
        <f>IF(OR('Model output'!S74="",ISNUMBER(SEARCH("Absent",'Model output'!S74)),ISNUMBER(SEARCH("Not identified",'Model output'!S74)),AND(ISNUMBER(SEARCH("No",'Model output'!S74)),NOT(ISNUMBER(SEARCH("carcinoma",'Model output'!S74)))),ISNUMBER(SEARCH("no extension",'Model output'!S74)),ISNUMBER(SEARCH("negative",'Model output'!S74))),"negative",IF(Z75="positive","gETE", "positive"))</f>
        <v>negative</v>
      </c>
      <c r="Z75" t="str">
        <f>IF(OR('Model output'!S74="",ISNUMBER(SEARCH("Absent",'Model output'!S74)),ISNUMBER(SEARCH("Not identified",'Model output'!S74)),ISNUMBER(SEARCH("No",'Model output'!S74)),ISNUMBER(SEARCH("Minimal",'Model output'!S74)),ISNUMBER(SEARCH("negative",'Model output'!S74))),"negative",IF(OR(ISNUMBER(SEARCH("extensive",X75)),ISNUMBER(SEARCH("skeletal muscle",X75)),ISNUMBER(SEARCH("larynx",X75)),ISNUMBER(SEARCH("trachea",X75)),ISNUMBER(SEARCH("esophagus",X75)),ISNUMBER(SEARCH("recurrent laryngeal nerve",X75))),"positive","negative"))</f>
        <v>negative</v>
      </c>
      <c r="AA75" t="str">
        <f>IF('Model output'!T74="","",IF('Model output'!T74="Not mentioned", "No", "Yes"))</f>
        <v/>
      </c>
      <c r="AB75" t="str">
        <f>IF(AA75&lt;&gt;"Yes","",IF(OR('Model output'!U74="",ISNUMBER(SEARCH("Not identified",'Model output'!U74))),"",'Model output'!U74))</f>
        <v/>
      </c>
      <c r="AC75" s="9" t="str">
        <f>IF(OR('Model output'!V74="", AND(ISERROR(SEARCH("Positive",'Model output'!V74)), ISNUMBER(SEARCH("Negative",'Model output'!V74))), ISNUMBER(SEARCH("Uninvolved",'Model output'!V74)), ISNUMBER(SEARCH("Free",'Model output'!V74)), ISNUMBER(SEARCH("1 mm",'Model output'!V74)), ISNUMBER(SEARCH("1.0 mm",'Model output'!V74)), ISNUMBER(SEARCH("0.01 cm",'Model output'!V74)), ISNUMBER(SEARCH("0.1 CM",'Model output'!V74)), ISNUMBER(SEARCH("less than 0.2 mm",'Model output'!V74)), ISNUMBER(SEARCH("less than 0.5 mm",'Model output'!V74)), ISNUMBER(SEARCH("very close",'Model output'!V74)), ISNUMBER(SEARCH("not involved",'Model output'!V74)), ISNUMBER(SEARCH("no involvement",'Model output'!V74)), ISNUMBER(SEARCH("abut",'Model output'!V74)), AND(ISNUMBER(SEARCH("No",'Model output'!V74)),NOT(ISNUMBER(SEARCH("noted",'Model output'!V74))),NOT(ISNUMBER(SEARCH("carcinoma",'Model output'!V74))))), "negative", "positive")</f>
        <v>negative</v>
      </c>
      <c r="AE75" s="39" t="str" cm="1">
        <f t="array" aca="1" ref="AE75" ca="1">IF(OR(AC75="positive",Z75="positive",AND(OR(ISNUMBER(SEARCH("Follicular carcinoma",N75)),ISNUMBER(SEARCH("Follicular thyroid carcinoma",N75))),V75="extensive"),AND(AND(ISNUMBER(J75),J75&gt;0),AND(ISNUMBER(M75),M75&gt;3)),OR(H75="positive",AH75=1)),"high",IF(OR(ISNUMBER(SEARCH("lateral",G75,1)),ISNUMBER(SEARCH("positive",Y75,1)),ISNUMBER(SEARCH("tall",O75,1)),ISNUMBER(SEARCH("hobnail",O75,1)),ISNUMBER(SEARCH("cribriform",O75,1)),ISNUMBER(SEARCH("diffuse",O75,1)),ISNUMBER(SEARCH("columnar",O75,1)),ISNUMBER(SEARCH("solid",O75,1)),ISNUMBER(SEARCH("tall",N75,1)),ISNUMBER(SEARCH("hobnail",N75,1)),ISNUMBER(SEARCH("cribriform",N75,1)),ISNUMBER(SEARCH("diffuse",N75,1)),ISNUMBER(SEARCH("columnar",N75,1)),ISNUMBER(SEARCH("solid",N75,1)),AND(ISNUMBER(SEARCH("papillary",N75,1)),S75="positive"),AND(ISNUMBER(J75),J75&gt;=5,M75=""),AND(AND(ISNUMBER(J75),J75&gt;=5),AND(ISNUMBER(M75),M75&gt;=1)),AND(ISNUMBER(SERACH("papillary",N75)),OR(Y75="positive",Z75="positive"), ISNUMBER(SEARCH("BRAF",AB75)))),"intermediate","low"))</f>
        <v>low</v>
      </c>
      <c r="AF75" s="40" t="str">
        <f t="shared" si="18"/>
        <v>2</v>
      </c>
      <c r="AG75" s="40" t="str">
        <f t="shared" si="19"/>
        <v>0</v>
      </c>
      <c r="AH75" s="40" t="str">
        <f t="shared" si="22"/>
        <v>0</v>
      </c>
      <c r="AI75" s="45" t="str">
        <f t="shared" si="23"/>
        <v>I</v>
      </c>
      <c r="AJ75" s="39" t="s">
        <v>698</v>
      </c>
      <c r="AK75" s="46" t="s">
        <v>891</v>
      </c>
      <c r="AL75" s="46" t="s">
        <v>889</v>
      </c>
      <c r="AM75" s="46" t="s">
        <v>892</v>
      </c>
      <c r="AN75" s="40" t="s">
        <v>73</v>
      </c>
      <c r="AO75" s="30">
        <f t="shared" ca="1" si="24"/>
        <v>1</v>
      </c>
      <c r="AP75" s="14">
        <f t="shared" si="25"/>
        <v>1</v>
      </c>
      <c r="AQ75" s="14">
        <f t="shared" si="26"/>
        <v>1</v>
      </c>
      <c r="AR75" s="14">
        <f t="shared" si="27"/>
        <v>1</v>
      </c>
      <c r="AS75" s="15">
        <f t="shared" si="20"/>
        <v>1</v>
      </c>
    </row>
    <row r="76" spans="1:45">
      <c r="A76" t="str">
        <f>'Model output'!A75</f>
        <v>TCGA-DJ-A2Q1</v>
      </c>
      <c r="B76" s="52">
        <v>44</v>
      </c>
      <c r="C76" s="1" t="str">
        <f>IF(OR(ISNUMBER(SEARCH("0",'Model output'!D75)), ISNUMBER(SEARCH("1",'Model output'!D75)), ISNUMBER(SEARCH("1a",'Model output'!D75)), ISNUMBER(SEARCH("1b",'Model output'!D75)), ISNUMBER(SEARCH("2",'Model output'!D75)), ISNUMBER(SEARCH("3",'Model output'!D75)), ISNUMBER(SEARCH("4a",'Model output'!D75)), ISNUMBER(SEARCH("4b",'Model output'!D75))), IF(ISNUMBER(SEARCH("pT",'Model output'!D75)),IF(OR(ISNUMBER(SEARCH("a",'Model output'!D75)),ISNUMBER(SEARCH("b",'Model output'!D75))),MID(SUBSTITUTE('Model output'!D75," ",""),SEARCH("pT",'Model output'!D75)+2,2),MID(SUBSTITUTE('Model output'!D75," ",""),SEARCH("pT",'Model output'!D75)+2,1)),IF(ISNUMBER(SEARCH("T",'Model output'!D75)),IF(OR(ISNUMBER(SEARCH("a",'Model output'!D75)),ISNUMBER(SEARCH("b",'Model output'!D75))),MID(SUBSTITUTE('Model output'!D75," ",""),SEARCH("T",'Model output'!D75)+1,2),MID(SUBSTITUTE('Model output'!D75," ",""),SEARCH("T",'Model output'!D75)+1,1)),SUBSTITUTE('Model output'!D75," ",""))),"")</f>
        <v>2</v>
      </c>
      <c r="D76" s="1" t="str">
        <f>IF(ISNUMBER(SEARCH("lymph node",'Model output'!E75)),"1", IF(AND('Model output'!E75&lt;&gt;"",ISNUMBER('Model output'!E75),'Model output'!E75&gt;0),"1",IF(OR(ISNUMBER(SEARCH("0",'Model output'!E75)), ISNUMBER(SEARCH("1",'Model output'!E75)), ISNUMBER(SEARCH("1a",'Model output'!E75)), ISNUMBER(SEARCH("1b",'Model output'!E75)), ISNUMBER(SEARCH("X",'Model output'!E75))), IF(ISNUMBER(SEARCH("pN",'Model output'!E75)),IF(OR(ISNUMBER(SEARCH("a",'Model output'!E75)),ISNUMBER(SEARCH("b",'Model output'!E75))),MID(SUBSTITUTE('Model output'!E75," ",""),SEARCH("pN",'Model output'!E75)+2,2),MID(SUBSTITUTE('Model output'!E75," ",""),SEARCH("pN",'Model output'!E75)+2,1)),IF(ISNUMBER(SEARCH("N",'Model output'!E75)),IF(OR(ISNUMBER(SEARCH("a",'Model output'!E75)),ISNUMBER(SEARCH("b",'Model output'!E75))),MID(SUBSTITUTE('Model output'!E75," ",""),SEARCH("N",'Model output'!E75)+1,2),MID(SUBSTITUTE('Model output'!E75," ",""),SEARCH("N",'Model output'!E75)+1,1)),SUBSTITUTE('Model output'!E75," ",""))),"")))</f>
        <v>1b</v>
      </c>
      <c r="E76" s="1" t="str">
        <f>IF(OR(ISNUMBER(SEARCH("Not applicable",'Model output'!F75)), ISNUMBER(SEARCH("N/A",'Model output'!F75))),"0",IF(OR(ISNUMBER(SEARCH("0",'Model output'!F75)), ISNUMBER(SEARCH("1",'Model output'!F75)), ISNUMBER(SEARCH("X",'Model output'!F75))), IF(ISNUMBER(SEARCH("pM",'Model output'!F75)),MID(SUBSTITUTE('Model output'!F75," ",""),SEARCH("pM",'Model output'!F75)+2,1),IF(ISNUMBER(SEARCH("M",'Model output'!F75)),MID(SUBSTITUTE('Model output'!F75," ",""),SEARCH("M",'Model output'!F75)+1,1),SUBSTITUTE('Model output'!F75," ",""))),""))</f>
        <v/>
      </c>
      <c r="F76" t="str">
        <f t="shared" si="16"/>
        <v>positive</v>
      </c>
      <c r="G76" t="str">
        <f>IF(OR('Model output'!G75="",AND(ISNUMBER('Model output'!J75),'Model output'!J75&lt;1)),"",IF(OR(ISNUMBER(SEARCH("lateral",'Model output'!G75)),ISNUMBER(SEARCH("cervical",'Model output'!G75)),ISNUMBER(SEARCH("jugular",'Model output'!G75)),ISNUMBER(SEARCH("left neck",'Model output'!G75)),ISNUMBER(SEARCH("left anterior neck",'Model output'!G75)),ISNUMBER(SEARCH("left posterior neck",'Model output'!G75)),ISNUMBER(SEARCH("right neck",'Model output'!G75)),ISNUMBER(SEARCH("right anterior neck",'Model output'!G75)),ISNUMBER(SEARCH("right posterior neck",'Model output'!G75)),AND(ISNUMBER(SEARCH("level",'Model output'!G75)),OR(,ISNUMBER(SEARCH("II",'Model output'!G75)),ISNUMBER(SEARCH("two",'Model output'!G75)),ISNUMBER(SEARCH("2",'Model output'!G75)),ISNUMBER(SEARCH("III",'Model output'!G75)),ISNUMBER(SEARCH("three",'Model output'!G75)),ISNUMBER(SEARCH("3",'Model output'!G75)),ISNUMBER(SEARCH("IV",'Model output'!G75)),ISNUMBER(SEARCH("four",'Model output'!G75)),ISNUMBER(SEARCH("4",'Model output'!G75)),AND(ISNUMBER(SEARCH("V ",'Model output'!G75)),NOT(ISNUMBER(SEARCH("VI",'Model output'!G75)))),ISNUMBER(SEARCH("five",'Model output'!G75)),ISNUMBER(SEARCH("5",'Model output'!G75))))), "lateral", "central"))</f>
        <v>central</v>
      </c>
      <c r="H76" t="str">
        <f>IF('Model output'!H75="","negative", IF('Model output'!H75=" ", "negative", IF(ISNUMBER(SEARCH("lymph node",'Model output'!H75)),"negative","positive")))</f>
        <v>negative</v>
      </c>
      <c r="I76">
        <f>IF('Model output'!I75="","",IF(ISNUMBER('Model output'!I75),'Model output'!I75,1))</f>
        <v>64</v>
      </c>
      <c r="J76">
        <f>IF('Model output'!J75="","",IF(AND(ISNUMBER('Model output'!J75),'Model output'!J75&lt;=I76),'Model output'!J75,IF(ISNUMBER(SEARCH("0/",'Model output'!J75)),0,1)))</f>
        <v>16</v>
      </c>
      <c r="K76" t="str" cm="1">
        <f t="array" ref="K76">IF(COUNT(FIND({0,1,2,3,4,5,6,7,8,9},'Model output'!K75))&gt;0,'Model output'!K75,"")</f>
        <v>1.5cm</v>
      </c>
      <c r="L76" s="8" t="str">
        <f t="shared" si="21"/>
        <v>1.5cm</v>
      </c>
      <c r="M76" cm="1">
        <f t="array" ref="M76">IF(L76="","",IF(ISNUMBER(SEARCH("cm",L76)),MAX(VALUE(SUBSTITUTE(_xlfn.FILTERXML("&lt;t&gt;&lt;s&gt;"&amp;SUBSTITUTE(L76,",","&lt;/s&gt;&lt;s&gt;")&amp;"&lt;/s&gt;&lt;/t&gt;","//s"),"cm",""))),MAX(VALUE(SUBSTITUTE(_xlfn.FILTERXML("&lt;t&gt;&lt;s&gt;"&amp;SUBSTITUTE(L76,",","&lt;/s&gt;&lt;s&gt;")&amp;"&lt;/s&gt;&lt;/t&gt;","//s"),"mm","")))/10))</f>
        <v>1.5</v>
      </c>
      <c r="N76" t="str">
        <f>IF('Model output'!L75="","",'Model output'!L75)</f>
        <v>papillary</v>
      </c>
      <c r="O76" t="str">
        <f>IF('Model output'!M75="","",'Model output'!M75)</f>
        <v>classical</v>
      </c>
      <c r="P76" t="str">
        <f>IF('Model output'!N75="","",'Model output'!N75)</f>
        <v>1.6cm</v>
      </c>
      <c r="Q76" t="str">
        <f t="shared" si="17"/>
        <v>1.6cm</v>
      </c>
      <c r="R76" cm="1">
        <f t="array" ref="R76">IF(Q76="","",IF(ISNUMBER(SEARCH("cm",Q76)),MAX(VALUE(SUBSTITUTE(_xlfn.FILTERXML("&lt;t&gt;&lt;s&gt;"&amp;SUBSTITUTE(Q76,",","&lt;/s&gt;&lt;s&gt;")&amp;"&lt;/s&gt;&lt;/t&gt;","//s"),"cm",""))),IF(ISNUMBER(SEARCH("mm",Q76)), MAX(VALUE(SUBSTITUTE(_xlfn.FILTERXML("&lt;t&gt;&lt;s&gt;"&amp;SUBSTITUTE(Q76,",","&lt;/s&gt;&lt;s&gt;")&amp;"&lt;/s&gt;&lt;/t&gt;","//s"),"mm","")))/10, MAX(VALUE(_xlfn.FILTERXML("&lt;t&gt;&lt;s&gt;"&amp;SUBSTITUTE(Q76,",","&lt;/s&gt;&lt;s&gt;")&amp;"&lt;/s&gt;&lt;/t&gt;","//s"))))))</f>
        <v>1.6</v>
      </c>
      <c r="S76" t="str">
        <f>IF(OR('Model output'!P75="",ISNUMBER(SEARCH("Not identified", 'Model output'!P75)),ISNUMBER(SEARCH("Absent",'Model output'!P75)),AND(ISNUMBER(SEARCH("No",'Model output'!P75)),NOT(ISNUMBER(SEARCH("diagnostic",'Model output'!P75)))),ISNUMBER(SEARCH("Negative",'Model output'!P75))),"negative","positive")</f>
        <v>negative</v>
      </c>
      <c r="T76" t="str">
        <f>IF('Model output'!O75="","",'Model output'!O75)</f>
        <v>five</v>
      </c>
      <c r="U76" t="str">
        <f>IF('Model output'!Q75&lt;&gt;"",'Model output'!Q75,IF('Classification result'!S76="positive",IF(ISNUMBER(SEARCH("single",'Model output'!P75)),1,IF(OR(ISNUMBER(SEARCH("&lt;4",'Model output'!P75)),ISNUMBER(SEARCH("&lt; 4",'Model output'!P75)),ISNUMBER(SEARCH("less than 4",'Model output'!P75))),"&lt;4",IF(OR(ISNUMBER(SEARCH("&gt;4",'Model output'!P75)),ISNUMBER(SEARCH("&gt; 4",'Model output'!P75)),ISNUMBER(SEARCH("4 or more",'Model output'!P75))),"&gt;4",""))),""))</f>
        <v/>
      </c>
      <c r="V76" t="str">
        <f>IF(S76="negative","",IF(OR(ISNUMBER(SEARCH("Focal",'Model output'!P75)),'Classification result'!U76&lt;4,ISNUMBER(SEARCH("Focal",'Classification result'!U76)),ISNUMBER(SEARCH("&lt;4",'Classification result'!U76)),ISNUMBER(SEARCH("&lt; 4",'Classification result'!U76))),"minimal", IF(OR(ISNUMBER(SEARCH("Extensive",'Model output'!P75)),ISNUMBER(SEARCH("Extensive",'Classification result'!U76)),ISNUMBER(SEARCH("&gt;4",'Classification result'!U76)),ISNUMBER(SEARCH("&gt; 4",'Classification result'!U76)),ISNUMBER(SEARCH("4 or more",'Classification result'!U76))),"extensive","")))</f>
        <v/>
      </c>
      <c r="W76" t="str">
        <f>IF(OR('Model output'!R75="",ISNUMBER(SEARCH("Not identified", 'Model output'!R75)),ISNUMBER(SEARCH("Absent",'Model output'!R75)),ISNUMBER(SEARCH("No",'Model output'!R75)),ISNUMBER(SEARCH("Negative",'Model output'!R75)),ISNUMBER(SEARCH("None seen",'Model output'!R75)),ISNUMBER(SEARCH("Free",'Model output'!R75)),ISNUMBER(SEARCH("Cannot be assessed",'Model output'!R75))),"negative","positive")</f>
        <v>positive</v>
      </c>
      <c r="X76" s="19" t="str">
        <f>IF('Model output'!S75="","",'Model output'!S75)</f>
        <v>Not identified</v>
      </c>
      <c r="Y76" t="str">
        <f>IF(OR('Model output'!S75="",ISNUMBER(SEARCH("Absent",'Model output'!S75)),ISNUMBER(SEARCH("Not identified",'Model output'!S75)),AND(ISNUMBER(SEARCH("No",'Model output'!S75)),NOT(ISNUMBER(SEARCH("carcinoma",'Model output'!S75)))),ISNUMBER(SEARCH("no extension",'Model output'!S75)),ISNUMBER(SEARCH("negative",'Model output'!S75))),"negative",IF(Z76="positive","gETE", "positive"))</f>
        <v>negative</v>
      </c>
      <c r="Z76" t="str">
        <f>IF(OR('Model output'!S75="",ISNUMBER(SEARCH("Absent",'Model output'!S75)),ISNUMBER(SEARCH("Not identified",'Model output'!S75)),ISNUMBER(SEARCH("No",'Model output'!S75)),ISNUMBER(SEARCH("Minimal",'Model output'!S75)),ISNUMBER(SEARCH("negative",'Model output'!S75))),"negative",IF(OR(ISNUMBER(SEARCH("extensive",X76)),ISNUMBER(SEARCH("skeletal muscle",X76)),ISNUMBER(SEARCH("larynx",X76)),ISNUMBER(SEARCH("trachea",X76)),ISNUMBER(SEARCH("esophagus",X76)),ISNUMBER(SEARCH("recurrent laryngeal nerve",X76))),"positive","negative"))</f>
        <v>negative</v>
      </c>
      <c r="AA76" t="str">
        <f>IF('Model output'!T75="","",IF('Model output'!T75="Not mentioned", "No", "Yes"))</f>
        <v/>
      </c>
      <c r="AB76" t="str">
        <f>IF(AA76&lt;&gt;"Yes","",IF(OR('Model output'!U75="",ISNUMBER(SEARCH("Not identified",'Model output'!U75))),"",'Model output'!U75))</f>
        <v/>
      </c>
      <c r="AC76" s="9" t="str">
        <f>IF(OR('Model output'!V75="", AND(ISERROR(SEARCH("Positive",'Model output'!V75)), ISNUMBER(SEARCH("Negative",'Model output'!V75))), ISNUMBER(SEARCH("Uninvolved",'Model output'!V75)), ISNUMBER(SEARCH("Free",'Model output'!V75)), ISNUMBER(SEARCH("1 mm",'Model output'!V75)), ISNUMBER(SEARCH("1.0 mm",'Model output'!V75)), ISNUMBER(SEARCH("0.01 cm",'Model output'!V75)), ISNUMBER(SEARCH("0.1 CM",'Model output'!V75)), ISNUMBER(SEARCH("less than 0.2 mm",'Model output'!V75)), ISNUMBER(SEARCH("less than 0.5 mm",'Model output'!V75)), ISNUMBER(SEARCH("very close",'Model output'!V75)), ISNUMBER(SEARCH("not involved",'Model output'!V75)), ISNUMBER(SEARCH("no involvement",'Model output'!V75)), ISNUMBER(SEARCH("abut",'Model output'!V75)), AND(ISNUMBER(SEARCH("No",'Model output'!V75)),NOT(ISNUMBER(SEARCH("noted",'Model output'!V75))),NOT(ISNUMBER(SEARCH("carcinoma",'Model output'!V75))))), "negative", "positive")</f>
        <v>negative</v>
      </c>
      <c r="AE76" s="39" t="str" cm="1">
        <f t="array" aca="1" ref="AE76" ca="1">IF(OR(AC76="positive",Z76="positive",AND(OR(ISNUMBER(SEARCH("Follicular carcinoma",N76)),ISNUMBER(SEARCH("Follicular thyroid carcinoma",N76))),V76="extensive"),AND(AND(ISNUMBER(J76),J76&gt;0),AND(ISNUMBER(M76),M76&gt;3)),OR(H76="positive",AH76=1)),"high",IF(OR(ISNUMBER(SEARCH("lateral",G76,1)),ISNUMBER(SEARCH("positive",Y76,1)),ISNUMBER(SEARCH("tall",O76,1)),ISNUMBER(SEARCH("hobnail",O76,1)),ISNUMBER(SEARCH("cribriform",O76,1)),ISNUMBER(SEARCH("diffuse",O76,1)),ISNUMBER(SEARCH("columnar",O76,1)),ISNUMBER(SEARCH("solid",O76,1)),ISNUMBER(SEARCH("tall",N76,1)),ISNUMBER(SEARCH("hobnail",N76,1)),ISNUMBER(SEARCH("cribriform",N76,1)),ISNUMBER(SEARCH("diffuse",N76,1)),ISNUMBER(SEARCH("columnar",N76,1)),ISNUMBER(SEARCH("solid",N76,1)),AND(ISNUMBER(SEARCH("papillary",N76,1)),S76="positive"),AND(ISNUMBER(J76),J76&gt;=5,M76=""),AND(AND(ISNUMBER(J76),J76&gt;=5),AND(ISNUMBER(M76),M76&gt;=1)),AND(ISNUMBER(SERACH("papillary",N76)),OR(Y76="positive",Z76="positive"), ISNUMBER(SEARCH("BRAF",AB76)))),"intermediate","low"))</f>
        <v>intermediate</v>
      </c>
      <c r="AF76" s="40" t="str">
        <f t="shared" si="18"/>
        <v>1b</v>
      </c>
      <c r="AG76" s="40" t="str">
        <f t="shared" si="19"/>
        <v>1a</v>
      </c>
      <c r="AH76" s="40" t="str">
        <f t="shared" si="22"/>
        <v>0</v>
      </c>
      <c r="AI76" s="45" t="str">
        <f t="shared" si="23"/>
        <v>I</v>
      </c>
      <c r="AJ76" s="39" t="s">
        <v>699</v>
      </c>
      <c r="AK76" s="46" t="s">
        <v>888</v>
      </c>
      <c r="AL76" s="46" t="s">
        <v>888</v>
      </c>
      <c r="AM76" s="46" t="s">
        <v>892</v>
      </c>
      <c r="AN76" s="40" t="s">
        <v>73</v>
      </c>
      <c r="AO76" s="30">
        <f t="shared" ca="1" si="24"/>
        <v>1</v>
      </c>
      <c r="AP76" s="14">
        <f t="shared" si="25"/>
        <v>1</v>
      </c>
      <c r="AQ76" s="14">
        <f t="shared" si="26"/>
        <v>0</v>
      </c>
      <c r="AR76" s="14">
        <f t="shared" si="27"/>
        <v>1</v>
      </c>
      <c r="AS76" s="15">
        <f t="shared" si="20"/>
        <v>1</v>
      </c>
    </row>
    <row r="77" spans="1:45">
      <c r="A77" t="str">
        <f>'Model output'!A76</f>
        <v>TCGA-DJ-A2Q2</v>
      </c>
      <c r="B77" s="52">
        <v>57</v>
      </c>
      <c r="C77" s="1" t="str">
        <f>IF(OR(ISNUMBER(SEARCH("0",'Model output'!D76)), ISNUMBER(SEARCH("1",'Model output'!D76)), ISNUMBER(SEARCH("1a",'Model output'!D76)), ISNUMBER(SEARCH("1b",'Model output'!D76)), ISNUMBER(SEARCH("2",'Model output'!D76)), ISNUMBER(SEARCH("3",'Model output'!D76)), ISNUMBER(SEARCH("4a",'Model output'!D76)), ISNUMBER(SEARCH("4b",'Model output'!D76))), IF(ISNUMBER(SEARCH("pT",'Model output'!D76)),IF(OR(ISNUMBER(SEARCH("a",'Model output'!D76)),ISNUMBER(SEARCH("b",'Model output'!D76))),MID(SUBSTITUTE('Model output'!D76," ",""),SEARCH("pT",'Model output'!D76)+2,2),MID(SUBSTITUTE('Model output'!D76," ",""),SEARCH("pT",'Model output'!D76)+2,1)),IF(ISNUMBER(SEARCH("T",'Model output'!D76)),IF(OR(ISNUMBER(SEARCH("a",'Model output'!D76)),ISNUMBER(SEARCH("b",'Model output'!D76))),MID(SUBSTITUTE('Model output'!D76," ",""),SEARCH("T",'Model output'!D76)+1,2),MID(SUBSTITUTE('Model output'!D76," ",""),SEARCH("T",'Model output'!D76)+1,1)),SUBSTITUTE('Model output'!D76," ",""))),"")</f>
        <v/>
      </c>
      <c r="D77" s="1" t="str">
        <f>IF(ISNUMBER(SEARCH("lymph node",'Model output'!E76)),"1", IF(AND('Model output'!E76&lt;&gt;"",ISNUMBER('Model output'!E76),'Model output'!E76&gt;0),"1",IF(OR(ISNUMBER(SEARCH("0",'Model output'!E76)), ISNUMBER(SEARCH("1",'Model output'!E76)), ISNUMBER(SEARCH("1a",'Model output'!E76)), ISNUMBER(SEARCH("1b",'Model output'!E76)), ISNUMBER(SEARCH("X",'Model output'!E76))), IF(ISNUMBER(SEARCH("pN",'Model output'!E76)),IF(OR(ISNUMBER(SEARCH("a",'Model output'!E76)),ISNUMBER(SEARCH("b",'Model output'!E76))),MID(SUBSTITUTE('Model output'!E76," ",""),SEARCH("pN",'Model output'!E76)+2,2),MID(SUBSTITUTE('Model output'!E76," ",""),SEARCH("pN",'Model output'!E76)+2,1)),IF(ISNUMBER(SEARCH("N",'Model output'!E76)),IF(OR(ISNUMBER(SEARCH("a",'Model output'!E76)),ISNUMBER(SEARCH("b",'Model output'!E76))),MID(SUBSTITUTE('Model output'!E76," ",""),SEARCH("N",'Model output'!E76)+1,2),MID(SUBSTITUTE('Model output'!E76," ",""),SEARCH("N",'Model output'!E76)+1,1)),SUBSTITUTE('Model output'!E76," ",""))),"")))</f>
        <v/>
      </c>
      <c r="E77" s="1" t="str">
        <f>IF(OR(ISNUMBER(SEARCH("Not applicable",'Model output'!F76)), ISNUMBER(SEARCH("N/A",'Model output'!F76))),"0",IF(OR(ISNUMBER(SEARCH("0",'Model output'!F76)), ISNUMBER(SEARCH("1",'Model output'!F76)), ISNUMBER(SEARCH("X",'Model output'!F76))), IF(ISNUMBER(SEARCH("pM",'Model output'!F76)),MID(SUBSTITUTE('Model output'!F76," ",""),SEARCH("pM",'Model output'!F76)+2,1),IF(ISNUMBER(SEARCH("M",'Model output'!F76)),MID(SUBSTITUTE('Model output'!F76," ",""),SEARCH("M",'Model output'!F76)+1,1),SUBSTITUTE('Model output'!F76," ",""))),""))</f>
        <v/>
      </c>
      <c r="F77" t="str">
        <f t="shared" si="16"/>
        <v>negative</v>
      </c>
      <c r="G77" t="str">
        <f>IF(OR('Model output'!G76="",AND(ISNUMBER('Model output'!J76),'Model output'!J76&lt;1)),"",IF(OR(ISNUMBER(SEARCH("lateral",'Model output'!G76)),ISNUMBER(SEARCH("cervical",'Model output'!G76)),ISNUMBER(SEARCH("jugular",'Model output'!G76)),ISNUMBER(SEARCH("left neck",'Model output'!G76)),ISNUMBER(SEARCH("left anterior neck",'Model output'!G76)),ISNUMBER(SEARCH("left posterior neck",'Model output'!G76)),ISNUMBER(SEARCH("right neck",'Model output'!G76)),ISNUMBER(SEARCH("right anterior neck",'Model output'!G76)),ISNUMBER(SEARCH("right posterior neck",'Model output'!G76)),AND(ISNUMBER(SEARCH("level",'Model output'!G76)),OR(,ISNUMBER(SEARCH("II",'Model output'!G76)),ISNUMBER(SEARCH("two",'Model output'!G76)),ISNUMBER(SEARCH("2",'Model output'!G76)),ISNUMBER(SEARCH("III",'Model output'!G76)),ISNUMBER(SEARCH("three",'Model output'!G76)),ISNUMBER(SEARCH("3",'Model output'!G76)),ISNUMBER(SEARCH("IV",'Model output'!G76)),ISNUMBER(SEARCH("four",'Model output'!G76)),ISNUMBER(SEARCH("4",'Model output'!G76)),AND(ISNUMBER(SEARCH("V ",'Model output'!G76)),NOT(ISNUMBER(SEARCH("VI",'Model output'!G76)))),ISNUMBER(SEARCH("five",'Model output'!G76)),ISNUMBER(SEARCH("5",'Model output'!G76))))), "lateral", "central"))</f>
        <v/>
      </c>
      <c r="H77" t="str">
        <f>IF('Model output'!H76="","negative", IF('Model output'!H76=" ", "negative", IF(ISNUMBER(SEARCH("lymph node",'Model output'!H76)),"negative","positive")))</f>
        <v>negative</v>
      </c>
      <c r="I77">
        <f>IF('Model output'!I76="","",IF(ISNUMBER('Model output'!I76),'Model output'!I76,1))</f>
        <v>1</v>
      </c>
      <c r="J77">
        <f>IF('Model output'!J76="","",IF(AND(ISNUMBER('Model output'!J76),'Model output'!J76&lt;=I77),'Model output'!J76,IF(ISNUMBER(SEARCH("0/",'Model output'!J76)),0,1)))</f>
        <v>0</v>
      </c>
      <c r="K77" t="str" cm="1">
        <f t="array" ref="K77">IF(COUNT(FIND({0,1,2,3,4,5,6,7,8,9},'Model output'!K76))&gt;0,'Model output'!K76,"")</f>
        <v/>
      </c>
      <c r="L77" s="8" t="str">
        <f t="shared" si="21"/>
        <v/>
      </c>
      <c r="M77" t="str" cm="1">
        <f t="array" ref="M77">IF(L77="","",IF(ISNUMBER(SEARCH("cm",L77)),MAX(VALUE(SUBSTITUTE(_xlfn.FILTERXML("&lt;t&gt;&lt;s&gt;"&amp;SUBSTITUTE(L77,",","&lt;/s&gt;&lt;s&gt;")&amp;"&lt;/s&gt;&lt;/t&gt;","//s"),"cm",""))),MAX(VALUE(SUBSTITUTE(_xlfn.FILTERXML("&lt;t&gt;&lt;s&gt;"&amp;SUBSTITUTE(L77,",","&lt;/s&gt;&lt;s&gt;")&amp;"&lt;/s&gt;&lt;/t&gt;","//s"),"mm","")))/10))</f>
        <v/>
      </c>
      <c r="N77" t="str">
        <f>IF('Model output'!L76="","",'Model output'!L76)</f>
        <v>papillary</v>
      </c>
      <c r="O77" t="str">
        <f>IF('Model output'!M76="","",'Model output'!M76)</f>
        <v>follicular</v>
      </c>
      <c r="P77" t="str">
        <f>IF('Model output'!N76="","",'Model output'!N76)</f>
        <v>4.9 cm</v>
      </c>
      <c r="Q77" t="str">
        <f t="shared" si="17"/>
        <v>4.9cm</v>
      </c>
      <c r="R77" cm="1">
        <f t="array" ref="R77">IF(Q77="","",IF(ISNUMBER(SEARCH("cm",Q77)),MAX(VALUE(SUBSTITUTE(_xlfn.FILTERXML("&lt;t&gt;&lt;s&gt;"&amp;SUBSTITUTE(Q77,",","&lt;/s&gt;&lt;s&gt;")&amp;"&lt;/s&gt;&lt;/t&gt;","//s"),"cm",""))),IF(ISNUMBER(SEARCH("mm",Q77)), MAX(VALUE(SUBSTITUTE(_xlfn.FILTERXML("&lt;t&gt;&lt;s&gt;"&amp;SUBSTITUTE(Q77,",","&lt;/s&gt;&lt;s&gt;")&amp;"&lt;/s&gt;&lt;/t&gt;","//s"),"mm","")))/10, MAX(VALUE(_xlfn.FILTERXML("&lt;t&gt;&lt;s&gt;"&amp;SUBSTITUTE(Q77,",","&lt;/s&gt;&lt;s&gt;")&amp;"&lt;/s&gt;&lt;/t&gt;","//s"))))))</f>
        <v>4.9000000000000004</v>
      </c>
      <c r="S77" t="str">
        <f>IF(OR('Model output'!P76="",ISNUMBER(SEARCH("Not identified", 'Model output'!P76)),ISNUMBER(SEARCH("Absent",'Model output'!P76)),AND(ISNUMBER(SEARCH("No",'Model output'!P76)),NOT(ISNUMBER(SEARCH("diagnostic",'Model output'!P76)))),ISNUMBER(SEARCH("Negative",'Model output'!P76))),"negative","positive")</f>
        <v>negative</v>
      </c>
      <c r="T77">
        <f>IF('Model output'!O76="","",'Model output'!O76)</f>
        <v>1</v>
      </c>
      <c r="U77" t="str">
        <f>IF('Model output'!Q76&lt;&gt;"",'Model output'!Q76,IF('Classification result'!S77="positive",IF(ISNUMBER(SEARCH("single",'Model output'!P76)),1,IF(OR(ISNUMBER(SEARCH("&lt;4",'Model output'!P76)),ISNUMBER(SEARCH("&lt; 4",'Model output'!P76)),ISNUMBER(SEARCH("less than 4",'Model output'!P76))),"&lt;4",IF(OR(ISNUMBER(SEARCH("&gt;4",'Model output'!P76)),ISNUMBER(SEARCH("&gt; 4",'Model output'!P76)),ISNUMBER(SEARCH("4 or more",'Model output'!P76))),"&gt;4",""))),""))</f>
        <v/>
      </c>
      <c r="V77" t="str">
        <f>IF(S77="negative","",IF(OR(ISNUMBER(SEARCH("Focal",'Model output'!P76)),'Classification result'!U77&lt;4,ISNUMBER(SEARCH("Focal",'Classification result'!U77)),ISNUMBER(SEARCH("&lt;4",'Classification result'!U77)),ISNUMBER(SEARCH("&lt; 4",'Classification result'!U77))),"minimal", IF(OR(ISNUMBER(SEARCH("Extensive",'Model output'!P76)),ISNUMBER(SEARCH("Extensive",'Classification result'!U77)),ISNUMBER(SEARCH("&gt;4",'Classification result'!U77)),ISNUMBER(SEARCH("&gt; 4",'Classification result'!U77)),ISNUMBER(SEARCH("4 or more",'Classification result'!U77))),"extensive","")))</f>
        <v/>
      </c>
      <c r="W77" t="str">
        <f>IF(OR('Model output'!R76="",ISNUMBER(SEARCH("Not identified", 'Model output'!R76)),ISNUMBER(SEARCH("Absent",'Model output'!R76)),ISNUMBER(SEARCH("No",'Model output'!R76)),ISNUMBER(SEARCH("Negative",'Model output'!R76)),ISNUMBER(SEARCH("None seen",'Model output'!R76)),ISNUMBER(SEARCH("Free",'Model output'!R76)),ISNUMBER(SEARCH("Cannot be assessed",'Model output'!R76))),"negative","positive")</f>
        <v>negative</v>
      </c>
      <c r="X77" s="19" t="str">
        <f>IF('Model output'!S76="","",'Model output'!S76)</f>
        <v>Not identified</v>
      </c>
      <c r="Y77" t="str">
        <f>IF(OR('Model output'!S76="",ISNUMBER(SEARCH("Absent",'Model output'!S76)),ISNUMBER(SEARCH("Not identified",'Model output'!S76)),AND(ISNUMBER(SEARCH("No",'Model output'!S76)),NOT(ISNUMBER(SEARCH("carcinoma",'Model output'!S76)))),ISNUMBER(SEARCH("no extension",'Model output'!S76)),ISNUMBER(SEARCH("negative",'Model output'!S76))),"negative",IF(Z77="positive","gETE", "positive"))</f>
        <v>negative</v>
      </c>
      <c r="Z77" t="str">
        <f>IF(OR('Model output'!S76="",ISNUMBER(SEARCH("Absent",'Model output'!S76)),ISNUMBER(SEARCH("Not identified",'Model output'!S76)),ISNUMBER(SEARCH("No",'Model output'!S76)),ISNUMBER(SEARCH("Minimal",'Model output'!S76)),ISNUMBER(SEARCH("negative",'Model output'!S76))),"negative",IF(OR(ISNUMBER(SEARCH("extensive",X77)),ISNUMBER(SEARCH("skeletal muscle",X77)),ISNUMBER(SEARCH("larynx",X77)),ISNUMBER(SEARCH("trachea",X77)),ISNUMBER(SEARCH("esophagus",X77)),ISNUMBER(SEARCH("recurrent laryngeal nerve",X77))),"positive","negative"))</f>
        <v>negative</v>
      </c>
      <c r="AA77" t="str">
        <f>IF('Model output'!T76="","",IF('Model output'!T76="Not mentioned", "No", "Yes"))</f>
        <v/>
      </c>
      <c r="AB77" t="str">
        <f>IF(AA77&lt;&gt;"Yes","",IF(OR('Model output'!U76="",ISNUMBER(SEARCH("Not identified",'Model output'!U76))),"",'Model output'!U76))</f>
        <v/>
      </c>
      <c r="AC77" s="9" t="str">
        <f>IF(OR('Model output'!V76="", AND(ISERROR(SEARCH("Positive",'Model output'!V76)), ISNUMBER(SEARCH("Negative",'Model output'!V76))), ISNUMBER(SEARCH("Uninvolved",'Model output'!V76)), ISNUMBER(SEARCH("Free",'Model output'!V76)), ISNUMBER(SEARCH("1 mm",'Model output'!V76)), ISNUMBER(SEARCH("1.0 mm",'Model output'!V76)), ISNUMBER(SEARCH("0.01 cm",'Model output'!V76)), ISNUMBER(SEARCH("0.1 CM",'Model output'!V76)), ISNUMBER(SEARCH("less than 0.2 mm",'Model output'!V76)), ISNUMBER(SEARCH("less than 0.5 mm",'Model output'!V76)), ISNUMBER(SEARCH("very close",'Model output'!V76)), ISNUMBER(SEARCH("not involved",'Model output'!V76)), ISNUMBER(SEARCH("no involvement",'Model output'!V76)), ISNUMBER(SEARCH("abut",'Model output'!V76)), AND(ISNUMBER(SEARCH("No",'Model output'!V76)),NOT(ISNUMBER(SEARCH("noted",'Model output'!V76))),NOT(ISNUMBER(SEARCH("carcinoma",'Model output'!V76))))), "negative", "positive")</f>
        <v>negative</v>
      </c>
      <c r="AE77" s="39" t="str" cm="1">
        <f t="array" aca="1" ref="AE77" ca="1">IF(OR(AC77="positive",Z77="positive",AND(OR(ISNUMBER(SEARCH("Follicular carcinoma",N77)),ISNUMBER(SEARCH("Follicular thyroid carcinoma",N77))),V77="extensive"),AND(AND(ISNUMBER(J77),J77&gt;0),AND(ISNUMBER(M77),M77&gt;3)),OR(H77="positive",AH77=1)),"high",IF(OR(ISNUMBER(SEARCH("lateral",G77,1)),ISNUMBER(SEARCH("positive",Y77,1)),ISNUMBER(SEARCH("tall",O77,1)),ISNUMBER(SEARCH("hobnail",O77,1)),ISNUMBER(SEARCH("cribriform",O77,1)),ISNUMBER(SEARCH("diffuse",O77,1)),ISNUMBER(SEARCH("columnar",O77,1)),ISNUMBER(SEARCH("solid",O77,1)),ISNUMBER(SEARCH("tall",N77,1)),ISNUMBER(SEARCH("hobnail",N77,1)),ISNUMBER(SEARCH("cribriform",N77,1)),ISNUMBER(SEARCH("diffuse",N77,1)),ISNUMBER(SEARCH("columnar",N77,1)),ISNUMBER(SEARCH("solid",N77,1)),AND(ISNUMBER(SEARCH("papillary",N77,1)),S77="positive"),AND(ISNUMBER(J77),J77&gt;=5,M77=""),AND(AND(ISNUMBER(J77),J77&gt;=5),AND(ISNUMBER(M77),M77&gt;=1)),AND(ISNUMBER(SERACH("papillary",N77)),OR(Y77="positive",Z77="positive"), ISNUMBER(SEARCH("BRAF",AB77)))),"intermediate","low"))</f>
        <v>low</v>
      </c>
      <c r="AF77" s="40" t="str">
        <f t="shared" si="18"/>
        <v>3a</v>
      </c>
      <c r="AG77" s="40" t="str">
        <f t="shared" si="19"/>
        <v>0</v>
      </c>
      <c r="AH77" s="40" t="str">
        <f t="shared" si="22"/>
        <v>0</v>
      </c>
      <c r="AI77" s="45" t="str">
        <f t="shared" si="23"/>
        <v>II</v>
      </c>
      <c r="AJ77" s="39" t="s">
        <v>698</v>
      </c>
      <c r="AK77" s="46" t="s">
        <v>894</v>
      </c>
      <c r="AL77" s="46" t="s">
        <v>889</v>
      </c>
      <c r="AM77" s="46" t="s">
        <v>892</v>
      </c>
      <c r="AN77" s="40" t="s">
        <v>890</v>
      </c>
      <c r="AO77" s="30">
        <f t="shared" ca="1" si="24"/>
        <v>1</v>
      </c>
      <c r="AP77" s="14">
        <f t="shared" si="25"/>
        <v>1</v>
      </c>
      <c r="AQ77" s="14">
        <f t="shared" si="26"/>
        <v>1</v>
      </c>
      <c r="AR77" s="14">
        <f t="shared" si="27"/>
        <v>1</v>
      </c>
      <c r="AS77" s="15">
        <f t="shared" si="20"/>
        <v>1</v>
      </c>
    </row>
    <row r="78" spans="1:45">
      <c r="A78" t="str">
        <f>'Model output'!A77</f>
        <v>TCGA-DJ-A2Q3</v>
      </c>
      <c r="B78" s="52">
        <v>61</v>
      </c>
      <c r="C78" s="1" t="str">
        <f>IF(OR(ISNUMBER(SEARCH("0",'Model output'!D77)), ISNUMBER(SEARCH("1",'Model output'!D77)), ISNUMBER(SEARCH("1a",'Model output'!D77)), ISNUMBER(SEARCH("1b",'Model output'!D77)), ISNUMBER(SEARCH("2",'Model output'!D77)), ISNUMBER(SEARCH("3",'Model output'!D77)), ISNUMBER(SEARCH("4a",'Model output'!D77)), ISNUMBER(SEARCH("4b",'Model output'!D77))), IF(ISNUMBER(SEARCH("pT",'Model output'!D77)),IF(OR(ISNUMBER(SEARCH("a",'Model output'!D77)),ISNUMBER(SEARCH("b",'Model output'!D77))),MID(SUBSTITUTE('Model output'!D77," ",""),SEARCH("pT",'Model output'!D77)+2,2),MID(SUBSTITUTE('Model output'!D77," ",""),SEARCH("pT",'Model output'!D77)+2,1)),IF(ISNUMBER(SEARCH("T",'Model output'!D77)),IF(OR(ISNUMBER(SEARCH("a",'Model output'!D77)),ISNUMBER(SEARCH("b",'Model output'!D77))),MID(SUBSTITUTE('Model output'!D77," ",""),SEARCH("T",'Model output'!D77)+1,2),MID(SUBSTITUTE('Model output'!D77," ",""),SEARCH("T",'Model output'!D77)+1,1)),SUBSTITUTE('Model output'!D77," ",""))),"")</f>
        <v>1</v>
      </c>
      <c r="D78" s="1" t="str">
        <f>IF(ISNUMBER(SEARCH("lymph node",'Model output'!E77)),"1", IF(AND('Model output'!E77&lt;&gt;"",ISNUMBER('Model output'!E77),'Model output'!E77&gt;0),"1",IF(OR(ISNUMBER(SEARCH("0",'Model output'!E77)), ISNUMBER(SEARCH("1",'Model output'!E77)), ISNUMBER(SEARCH("1a",'Model output'!E77)), ISNUMBER(SEARCH("1b",'Model output'!E77)), ISNUMBER(SEARCH("X",'Model output'!E77))), IF(ISNUMBER(SEARCH("pN",'Model output'!E77)),IF(OR(ISNUMBER(SEARCH("a",'Model output'!E77)),ISNUMBER(SEARCH("b",'Model output'!E77))),MID(SUBSTITUTE('Model output'!E77," ",""),SEARCH("pN",'Model output'!E77)+2,2),MID(SUBSTITUTE('Model output'!E77," ",""),SEARCH("pN",'Model output'!E77)+2,1)),IF(ISNUMBER(SEARCH("N",'Model output'!E77)),IF(OR(ISNUMBER(SEARCH("a",'Model output'!E77)),ISNUMBER(SEARCH("b",'Model output'!E77))),MID(SUBSTITUTE('Model output'!E77," ",""),SEARCH("N",'Model output'!E77)+1,2),MID(SUBSTITUTE('Model output'!E77," ",""),SEARCH("N",'Model output'!E77)+1,1)),SUBSTITUTE('Model output'!E77," ",""))),"")))</f>
        <v>1a</v>
      </c>
      <c r="E78" s="1" t="str">
        <f>IF(OR(ISNUMBER(SEARCH("Not applicable",'Model output'!F77)), ISNUMBER(SEARCH("N/A",'Model output'!F77))),"0",IF(OR(ISNUMBER(SEARCH("0",'Model output'!F77)), ISNUMBER(SEARCH("1",'Model output'!F77)), ISNUMBER(SEARCH("X",'Model output'!F77))), IF(ISNUMBER(SEARCH("pM",'Model output'!F77)),MID(SUBSTITUTE('Model output'!F77," ",""),SEARCH("pM",'Model output'!F77)+2,1),IF(ISNUMBER(SEARCH("M",'Model output'!F77)),MID(SUBSTITUTE('Model output'!F77," ",""),SEARCH("M",'Model output'!F77)+1,1),SUBSTITUTE('Model output'!F77," ",""))),""))</f>
        <v/>
      </c>
      <c r="F78" t="str">
        <f t="shared" si="16"/>
        <v>positive</v>
      </c>
      <c r="G78" t="str">
        <f>IF(OR('Model output'!G77="",AND(ISNUMBER('Model output'!J77),'Model output'!J77&lt;1)),"",IF(OR(ISNUMBER(SEARCH("lateral",'Model output'!G77)),ISNUMBER(SEARCH("cervical",'Model output'!G77)),ISNUMBER(SEARCH("jugular",'Model output'!G77)),ISNUMBER(SEARCH("left neck",'Model output'!G77)),ISNUMBER(SEARCH("left anterior neck",'Model output'!G77)),ISNUMBER(SEARCH("left posterior neck",'Model output'!G77)),ISNUMBER(SEARCH("right neck",'Model output'!G77)),ISNUMBER(SEARCH("right anterior neck",'Model output'!G77)),ISNUMBER(SEARCH("right posterior neck",'Model output'!G77)),AND(ISNUMBER(SEARCH("level",'Model output'!G77)),OR(,ISNUMBER(SEARCH("II",'Model output'!G77)),ISNUMBER(SEARCH("two",'Model output'!G77)),ISNUMBER(SEARCH("2",'Model output'!G77)),ISNUMBER(SEARCH("III",'Model output'!G77)),ISNUMBER(SEARCH("three",'Model output'!G77)),ISNUMBER(SEARCH("3",'Model output'!G77)),ISNUMBER(SEARCH("IV",'Model output'!G77)),ISNUMBER(SEARCH("four",'Model output'!G77)),ISNUMBER(SEARCH("4",'Model output'!G77)),AND(ISNUMBER(SEARCH("V ",'Model output'!G77)),NOT(ISNUMBER(SEARCH("VI",'Model output'!G77)))),ISNUMBER(SEARCH("five",'Model output'!G77)),ISNUMBER(SEARCH("5",'Model output'!G77))))), "lateral", "central"))</f>
        <v>central</v>
      </c>
      <c r="H78" t="str">
        <f>IF('Model output'!H77="","negative", IF('Model output'!H77=" ", "negative", IF(ISNUMBER(SEARCH("lymph node",'Model output'!H77)),"negative","positive")))</f>
        <v>negative</v>
      </c>
      <c r="I78">
        <f>IF('Model output'!I77="","",IF(ISNUMBER('Model output'!I77),'Model output'!I77,1))</f>
        <v>6</v>
      </c>
      <c r="J78">
        <f>IF('Model output'!J77="","",IF(AND(ISNUMBER('Model output'!J77),'Model output'!J77&lt;=I78),'Model output'!J77,IF(ISNUMBER(SEARCH("0/",'Model output'!J77)),0,1)))</f>
        <v>1</v>
      </c>
      <c r="K78" t="str" cm="1">
        <f t="array" ref="K78">IF(COUNT(FIND({0,1,2,3,4,5,6,7,8,9},'Model output'!K77))&gt;0,'Model output'!K77,"")</f>
        <v>0.55 cm</v>
      </c>
      <c r="L78" s="8" t="str">
        <f t="shared" si="21"/>
        <v>0.55cm</v>
      </c>
      <c r="M78" cm="1">
        <f t="array" ref="M78">IF(L78="","",IF(ISNUMBER(SEARCH("cm",L78)),MAX(VALUE(SUBSTITUTE(_xlfn.FILTERXML("&lt;t&gt;&lt;s&gt;"&amp;SUBSTITUTE(L78,",","&lt;/s&gt;&lt;s&gt;")&amp;"&lt;/s&gt;&lt;/t&gt;","//s"),"cm",""))),MAX(VALUE(SUBSTITUTE(_xlfn.FILTERXML("&lt;t&gt;&lt;s&gt;"&amp;SUBSTITUTE(L78,",","&lt;/s&gt;&lt;s&gt;")&amp;"&lt;/s&gt;&lt;/t&gt;","//s"),"mm","")))/10))</f>
        <v>0.55000000000000004</v>
      </c>
      <c r="N78" t="str">
        <f>IF('Model output'!L77="","",'Model output'!L77)</f>
        <v>papillary</v>
      </c>
      <c r="O78" t="str">
        <f>IF('Model output'!M77="","",'Model output'!M77)</f>
        <v>tall cell</v>
      </c>
      <c r="P78" t="str">
        <f>IF('Model output'!N77="","",'Model output'!N77)</f>
        <v>0.8 cm</v>
      </c>
      <c r="Q78" t="str">
        <f t="shared" si="17"/>
        <v>0.8cm</v>
      </c>
      <c r="R78" cm="1">
        <f t="array" ref="R78">IF(Q78="","",IF(ISNUMBER(SEARCH("cm",Q78)),MAX(VALUE(SUBSTITUTE(_xlfn.FILTERXML("&lt;t&gt;&lt;s&gt;"&amp;SUBSTITUTE(Q78,",","&lt;/s&gt;&lt;s&gt;")&amp;"&lt;/s&gt;&lt;/t&gt;","//s"),"cm",""))),IF(ISNUMBER(SEARCH("mm",Q78)), MAX(VALUE(SUBSTITUTE(_xlfn.FILTERXML("&lt;t&gt;&lt;s&gt;"&amp;SUBSTITUTE(Q78,",","&lt;/s&gt;&lt;s&gt;")&amp;"&lt;/s&gt;&lt;/t&gt;","//s"),"mm","")))/10, MAX(VALUE(_xlfn.FILTERXML("&lt;t&gt;&lt;s&gt;"&amp;SUBSTITUTE(Q78,",","&lt;/s&gt;&lt;s&gt;")&amp;"&lt;/s&gt;&lt;/t&gt;","//s"))))))</f>
        <v>0.8</v>
      </c>
      <c r="S78" t="str">
        <f>IF(OR('Model output'!P77="",ISNUMBER(SEARCH("Not identified", 'Model output'!P77)),ISNUMBER(SEARCH("Absent",'Model output'!P77)),AND(ISNUMBER(SEARCH("No",'Model output'!P77)),NOT(ISNUMBER(SEARCH("diagnostic",'Model output'!P77)))),ISNUMBER(SEARCH("Negative",'Model output'!P77))),"negative","positive")</f>
        <v>negative</v>
      </c>
      <c r="T78">
        <f>IF('Model output'!O77="","",'Model output'!O77)</f>
        <v>1</v>
      </c>
      <c r="U78" t="str">
        <f>IF('Model output'!Q77&lt;&gt;"",'Model output'!Q77,IF('Classification result'!S78="positive",IF(ISNUMBER(SEARCH("single",'Model output'!P77)),1,IF(OR(ISNUMBER(SEARCH("&lt;4",'Model output'!P77)),ISNUMBER(SEARCH("&lt; 4",'Model output'!P77)),ISNUMBER(SEARCH("less than 4",'Model output'!P77))),"&lt;4",IF(OR(ISNUMBER(SEARCH("&gt;4",'Model output'!P77)),ISNUMBER(SEARCH("&gt; 4",'Model output'!P77)),ISNUMBER(SEARCH("4 or more",'Model output'!P77))),"&gt;4",""))),""))</f>
        <v/>
      </c>
      <c r="V78" t="str">
        <f>IF(S78="negative","",IF(OR(ISNUMBER(SEARCH("Focal",'Model output'!P77)),'Classification result'!U78&lt;4,ISNUMBER(SEARCH("Focal",'Classification result'!U78)),ISNUMBER(SEARCH("&lt;4",'Classification result'!U78)),ISNUMBER(SEARCH("&lt; 4",'Classification result'!U78))),"minimal", IF(OR(ISNUMBER(SEARCH("Extensive",'Model output'!P77)),ISNUMBER(SEARCH("Extensive",'Classification result'!U78)),ISNUMBER(SEARCH("&gt;4",'Classification result'!U78)),ISNUMBER(SEARCH("&gt; 4",'Classification result'!U78)),ISNUMBER(SEARCH("4 or more",'Classification result'!U78))),"extensive","")))</f>
        <v/>
      </c>
      <c r="W78" t="str">
        <f>IF(OR('Model output'!R77="",ISNUMBER(SEARCH("Not identified", 'Model output'!R77)),ISNUMBER(SEARCH("Absent",'Model output'!R77)),ISNUMBER(SEARCH("No",'Model output'!R77)),ISNUMBER(SEARCH("Negative",'Model output'!R77)),ISNUMBER(SEARCH("None seen",'Model output'!R77)),ISNUMBER(SEARCH("Free",'Model output'!R77)),ISNUMBER(SEARCH("Cannot be assessed",'Model output'!R77))),"negative","positive")</f>
        <v>negative</v>
      </c>
      <c r="X78" s="19" t="str">
        <f>IF('Model output'!S77="","",'Model output'!S77)</f>
        <v>perithyroidal soft tissue and focally skeletal muscle</v>
      </c>
      <c r="Y78" t="str">
        <f>IF(OR('Model output'!S77="",ISNUMBER(SEARCH("Absent",'Model output'!S77)),ISNUMBER(SEARCH("Not identified",'Model output'!S77)),AND(ISNUMBER(SEARCH("No",'Model output'!S77)),NOT(ISNUMBER(SEARCH("carcinoma",'Model output'!S77)))),ISNUMBER(SEARCH("no extension",'Model output'!S77)),ISNUMBER(SEARCH("negative",'Model output'!S77))),"negative",IF(Z78="positive","gETE", "positive"))</f>
        <v>gETE</v>
      </c>
      <c r="Z78" t="str">
        <f>IF(OR('Model output'!S77="",ISNUMBER(SEARCH("Absent",'Model output'!S77)),ISNUMBER(SEARCH("Not identified",'Model output'!S77)),ISNUMBER(SEARCH("No",'Model output'!S77)),ISNUMBER(SEARCH("Minimal",'Model output'!S77)),ISNUMBER(SEARCH("negative",'Model output'!S77))),"negative",IF(OR(ISNUMBER(SEARCH("extensive",X78)),ISNUMBER(SEARCH("skeletal muscle",X78)),ISNUMBER(SEARCH("larynx",X78)),ISNUMBER(SEARCH("trachea",X78)),ISNUMBER(SEARCH("esophagus",X78)),ISNUMBER(SEARCH("recurrent laryngeal nerve",X78))),"positive","negative"))</f>
        <v>positive</v>
      </c>
      <c r="AA78" t="str">
        <f>IF('Model output'!T77="","",IF('Model output'!T77="Not mentioned", "No", "Yes"))</f>
        <v/>
      </c>
      <c r="AB78" t="str">
        <f>IF(AA78&lt;&gt;"Yes","",IF(OR('Model output'!U77="",ISNUMBER(SEARCH("Not identified",'Model output'!U77))),"",'Model output'!U77))</f>
        <v/>
      </c>
      <c r="AC78" s="9" t="str">
        <f>IF(OR('Model output'!V77="", AND(ISERROR(SEARCH("Positive",'Model output'!V77)), ISNUMBER(SEARCH("Negative",'Model output'!V77))), ISNUMBER(SEARCH("Uninvolved",'Model output'!V77)), ISNUMBER(SEARCH("Free",'Model output'!V77)), ISNUMBER(SEARCH("1 mm",'Model output'!V77)), ISNUMBER(SEARCH("1.0 mm",'Model output'!V77)), ISNUMBER(SEARCH("0.01 cm",'Model output'!V77)), ISNUMBER(SEARCH("0.1 CM",'Model output'!V77)), ISNUMBER(SEARCH("less than 0.2 mm",'Model output'!V77)), ISNUMBER(SEARCH("less than 0.5 mm",'Model output'!V77)), ISNUMBER(SEARCH("very close",'Model output'!V77)), ISNUMBER(SEARCH("not involved",'Model output'!V77)), ISNUMBER(SEARCH("no involvement",'Model output'!V77)), ISNUMBER(SEARCH("abut",'Model output'!V77)), AND(ISNUMBER(SEARCH("No",'Model output'!V77)),NOT(ISNUMBER(SEARCH("noted",'Model output'!V77))),NOT(ISNUMBER(SEARCH("carcinoma",'Model output'!V77))))), "negative", "positive")</f>
        <v>negative</v>
      </c>
      <c r="AE78" s="39" t="str" cm="1">
        <f t="array" ref="AE78">IF(OR(AC78="positive",Z78="positive",AND(OR(ISNUMBER(SEARCH("Follicular carcinoma",N78)),ISNUMBER(SEARCH("Follicular thyroid carcinoma",N78))),V78="extensive"),AND(AND(ISNUMBER(J78),J78&gt;0),AND(ISNUMBER(M78),M78&gt;3)),OR(H78="positive",AH78=1)),"high",IF(OR(ISNUMBER(SEARCH("lateral",G78,1)),ISNUMBER(SEARCH("positive",Y78,1)),ISNUMBER(SEARCH("tall",O78,1)),ISNUMBER(SEARCH("hobnail",O78,1)),ISNUMBER(SEARCH("cribriform",O78,1)),ISNUMBER(SEARCH("diffuse",O78,1)),ISNUMBER(SEARCH("columnar",O78,1)),ISNUMBER(SEARCH("solid",O78,1)),ISNUMBER(SEARCH("tall",N78,1)),ISNUMBER(SEARCH("hobnail",N78,1)),ISNUMBER(SEARCH("cribriform",N78,1)),ISNUMBER(SEARCH("diffuse",N78,1)),ISNUMBER(SEARCH("columnar",N78,1)),ISNUMBER(SEARCH("solid",N78,1)),AND(ISNUMBER(SEARCH("papillary",N78,1)),S78="positive"),AND(ISNUMBER(J78),J78&gt;=5,M78=""),AND(AND(ISNUMBER(J78),J78&gt;=5),AND(ISNUMBER(M78),M78&gt;=1)),AND(ISNUMBER(SERACH("papillary",N78)),OR(Y78="positive",Z78="positive"), ISNUMBER(SEARCH("BRAF",AB78)))),"intermediate","low"))</f>
        <v>high</v>
      </c>
      <c r="AF78" s="40" t="str">
        <f t="shared" si="18"/>
        <v>3b</v>
      </c>
      <c r="AG78" s="40" t="str">
        <f t="shared" si="19"/>
        <v>1a</v>
      </c>
      <c r="AH78" s="40" t="str">
        <f t="shared" si="22"/>
        <v>0</v>
      </c>
      <c r="AI78" s="45" t="str">
        <f t="shared" si="23"/>
        <v>II</v>
      </c>
      <c r="AJ78" s="39" t="s">
        <v>697</v>
      </c>
      <c r="AK78" s="46" t="s">
        <v>887</v>
      </c>
      <c r="AL78" s="46" t="s">
        <v>893</v>
      </c>
      <c r="AM78" s="46" t="s">
        <v>892</v>
      </c>
      <c r="AN78" s="40" t="s">
        <v>890</v>
      </c>
      <c r="AO78" s="30">
        <f t="shared" si="24"/>
        <v>1</v>
      </c>
      <c r="AP78" s="14">
        <f t="shared" si="25"/>
        <v>1</v>
      </c>
      <c r="AQ78" s="14">
        <f t="shared" si="26"/>
        <v>1</v>
      </c>
      <c r="AR78" s="14">
        <f t="shared" si="27"/>
        <v>1</v>
      </c>
      <c r="AS78" s="15">
        <f t="shared" si="20"/>
        <v>1</v>
      </c>
    </row>
    <row r="79" spans="1:45">
      <c r="A79" t="str">
        <f>'Model output'!A78</f>
        <v>TCGA-DJ-A2Q5</v>
      </c>
      <c r="B79" s="52">
        <v>51</v>
      </c>
      <c r="C79" s="1" t="str">
        <f>IF(OR(ISNUMBER(SEARCH("0",'Model output'!D78)), ISNUMBER(SEARCH("1",'Model output'!D78)), ISNUMBER(SEARCH("1a",'Model output'!D78)), ISNUMBER(SEARCH("1b",'Model output'!D78)), ISNUMBER(SEARCH("2",'Model output'!D78)), ISNUMBER(SEARCH("3",'Model output'!D78)), ISNUMBER(SEARCH("4a",'Model output'!D78)), ISNUMBER(SEARCH("4b",'Model output'!D78))), IF(ISNUMBER(SEARCH("pT",'Model output'!D78)),IF(OR(ISNUMBER(SEARCH("a",'Model output'!D78)),ISNUMBER(SEARCH("b",'Model output'!D78))),MID(SUBSTITUTE('Model output'!D78," ",""),SEARCH("pT",'Model output'!D78)+2,2),MID(SUBSTITUTE('Model output'!D78," ",""),SEARCH("pT",'Model output'!D78)+2,1)),IF(ISNUMBER(SEARCH("T",'Model output'!D78)),IF(OR(ISNUMBER(SEARCH("a",'Model output'!D78)),ISNUMBER(SEARCH("b",'Model output'!D78))),MID(SUBSTITUTE('Model output'!D78," ",""),SEARCH("T",'Model output'!D78)+1,2),MID(SUBSTITUTE('Model output'!D78," ",""),SEARCH("T",'Model output'!D78)+1,1)),SUBSTITUTE('Model output'!D78," ",""))),"")</f>
        <v>2</v>
      </c>
      <c r="D79" s="1" t="str">
        <f>IF(ISNUMBER(SEARCH("lymph node",'Model output'!E78)),"1", IF(AND('Model output'!E78&lt;&gt;"",ISNUMBER('Model output'!E78),'Model output'!E78&gt;0),"1",IF(OR(ISNUMBER(SEARCH("0",'Model output'!E78)), ISNUMBER(SEARCH("1",'Model output'!E78)), ISNUMBER(SEARCH("1a",'Model output'!E78)), ISNUMBER(SEARCH("1b",'Model output'!E78)), ISNUMBER(SEARCH("X",'Model output'!E78))), IF(ISNUMBER(SEARCH("pN",'Model output'!E78)),IF(OR(ISNUMBER(SEARCH("a",'Model output'!E78)),ISNUMBER(SEARCH("b",'Model output'!E78))),MID(SUBSTITUTE('Model output'!E78," ",""),SEARCH("pN",'Model output'!E78)+2,2),MID(SUBSTITUTE('Model output'!E78," ",""),SEARCH("pN",'Model output'!E78)+2,1)),IF(ISNUMBER(SEARCH("N",'Model output'!E78)),IF(OR(ISNUMBER(SEARCH("a",'Model output'!E78)),ISNUMBER(SEARCH("b",'Model output'!E78))),MID(SUBSTITUTE('Model output'!E78," ",""),SEARCH("N",'Model output'!E78)+1,2),MID(SUBSTITUTE('Model output'!E78," ",""),SEARCH("N",'Model output'!E78)+1,1)),SUBSTITUTE('Model output'!E78," ",""))),"")))</f>
        <v>1b</v>
      </c>
      <c r="E79" s="1" t="str">
        <f>IF(OR(ISNUMBER(SEARCH("Not applicable",'Model output'!F78)), ISNUMBER(SEARCH("N/A",'Model output'!F78))),"0",IF(OR(ISNUMBER(SEARCH("0",'Model output'!F78)), ISNUMBER(SEARCH("1",'Model output'!F78)), ISNUMBER(SEARCH("X",'Model output'!F78))), IF(ISNUMBER(SEARCH("pM",'Model output'!F78)),MID(SUBSTITUTE('Model output'!F78," ",""),SEARCH("pM",'Model output'!F78)+2,1),IF(ISNUMBER(SEARCH("M",'Model output'!F78)),MID(SUBSTITUTE('Model output'!F78," ",""),SEARCH("M",'Model output'!F78)+1,1),SUBSTITUTE('Model output'!F78," ",""))),""))</f>
        <v>0</v>
      </c>
      <c r="F79" t="str">
        <f t="shared" si="16"/>
        <v>positive</v>
      </c>
      <c r="G79" t="str">
        <f>IF(OR('Model output'!G78="",AND(ISNUMBER('Model output'!J78),'Model output'!J78&lt;1)),"",IF(OR(ISNUMBER(SEARCH("lateral",'Model output'!G78)),ISNUMBER(SEARCH("cervical",'Model output'!G78)),ISNUMBER(SEARCH("jugular",'Model output'!G78)),ISNUMBER(SEARCH("left neck",'Model output'!G78)),ISNUMBER(SEARCH("left anterior neck",'Model output'!G78)),ISNUMBER(SEARCH("left posterior neck",'Model output'!G78)),ISNUMBER(SEARCH("right neck",'Model output'!G78)),ISNUMBER(SEARCH("right anterior neck",'Model output'!G78)),ISNUMBER(SEARCH("right posterior neck",'Model output'!G78)),AND(ISNUMBER(SEARCH("level",'Model output'!G78)),OR(,ISNUMBER(SEARCH("II",'Model output'!G78)),ISNUMBER(SEARCH("two",'Model output'!G78)),ISNUMBER(SEARCH("2",'Model output'!G78)),ISNUMBER(SEARCH("III",'Model output'!G78)),ISNUMBER(SEARCH("three",'Model output'!G78)),ISNUMBER(SEARCH("3",'Model output'!G78)),ISNUMBER(SEARCH("IV",'Model output'!G78)),ISNUMBER(SEARCH("four",'Model output'!G78)),ISNUMBER(SEARCH("4",'Model output'!G78)),AND(ISNUMBER(SEARCH("V ",'Model output'!G78)),NOT(ISNUMBER(SEARCH("VI",'Model output'!G78)))),ISNUMBER(SEARCH("five",'Model output'!G78)),ISNUMBER(SEARCH("5",'Model output'!G78))))), "lateral", "central"))</f>
        <v>lateral</v>
      </c>
      <c r="H79" t="str">
        <f>IF('Model output'!H78="","negative", IF('Model output'!H78=" ", "negative", IF(ISNUMBER(SEARCH("lymph node",'Model output'!H78)),"negative","positive")))</f>
        <v>negative</v>
      </c>
      <c r="I79">
        <f>IF('Model output'!I78="","",IF(ISNUMBER('Model output'!I78),'Model output'!I78,1))</f>
        <v>5</v>
      </c>
      <c r="J79">
        <f>IF('Model output'!J78="","",IF(AND(ISNUMBER('Model output'!J78),'Model output'!J78&lt;=I79),'Model output'!J78,IF(ISNUMBER(SEARCH("0/",'Model output'!J78)),0,1)))</f>
        <v>2</v>
      </c>
      <c r="K79" t="str" cm="1">
        <f t="array" ref="K79">IF(COUNT(FIND({0,1,2,3,4,5,6,7,8,9},'Model output'!K78))&gt;0,'Model output'!K78,"")</f>
        <v>2.1 cm</v>
      </c>
      <c r="L79" s="8" t="str">
        <f t="shared" si="21"/>
        <v>2.1cm</v>
      </c>
      <c r="M79" cm="1">
        <f t="array" ref="M79">IF(L79="","",IF(ISNUMBER(SEARCH("cm",L79)),MAX(VALUE(SUBSTITUTE(_xlfn.FILTERXML("&lt;t&gt;&lt;s&gt;"&amp;SUBSTITUTE(L79,",","&lt;/s&gt;&lt;s&gt;")&amp;"&lt;/s&gt;&lt;/t&gt;","//s"),"cm",""))),MAX(VALUE(SUBSTITUTE(_xlfn.FILTERXML("&lt;t&gt;&lt;s&gt;"&amp;SUBSTITUTE(L79,",","&lt;/s&gt;&lt;s&gt;")&amp;"&lt;/s&gt;&lt;/t&gt;","//s"),"mm","")))/10))</f>
        <v>2.1</v>
      </c>
      <c r="N79" t="str">
        <f>IF('Model output'!L78="","",'Model output'!L78)</f>
        <v>papillary</v>
      </c>
      <c r="O79" t="str">
        <f>IF('Model output'!M78="","",'Model output'!M78)</f>
        <v>classical</v>
      </c>
      <c r="P79" t="str">
        <f>IF('Model output'!N78="","",'Model output'!N78)</f>
        <v>4 cm</v>
      </c>
      <c r="Q79" t="str">
        <f t="shared" si="17"/>
        <v>4cm</v>
      </c>
      <c r="R79" cm="1">
        <f t="array" ref="R79">IF(Q79="","",IF(ISNUMBER(SEARCH("cm",Q79)),MAX(VALUE(SUBSTITUTE(_xlfn.FILTERXML("&lt;t&gt;&lt;s&gt;"&amp;SUBSTITUTE(Q79,",","&lt;/s&gt;&lt;s&gt;")&amp;"&lt;/s&gt;&lt;/t&gt;","//s"),"cm",""))),IF(ISNUMBER(SEARCH("mm",Q79)), MAX(VALUE(SUBSTITUTE(_xlfn.FILTERXML("&lt;t&gt;&lt;s&gt;"&amp;SUBSTITUTE(Q79,",","&lt;/s&gt;&lt;s&gt;")&amp;"&lt;/s&gt;&lt;/t&gt;","//s"),"mm","")))/10, MAX(VALUE(_xlfn.FILTERXML("&lt;t&gt;&lt;s&gt;"&amp;SUBSTITUTE(Q79,",","&lt;/s&gt;&lt;s&gt;")&amp;"&lt;/s&gt;&lt;/t&gt;","//s"))))))</f>
        <v>4</v>
      </c>
      <c r="S79" t="str">
        <f>IF(OR('Model output'!P78="",ISNUMBER(SEARCH("Not identified", 'Model output'!P78)),ISNUMBER(SEARCH("Absent",'Model output'!P78)),AND(ISNUMBER(SEARCH("No",'Model output'!P78)),NOT(ISNUMBER(SEARCH("diagnostic",'Model output'!P78)))),ISNUMBER(SEARCH("Negative",'Model output'!P78))),"negative","positive")</f>
        <v>negative</v>
      </c>
      <c r="T79">
        <f>IF('Model output'!O78="","",'Model output'!O78)</f>
        <v>1</v>
      </c>
      <c r="U79" t="str">
        <f>IF('Model output'!Q78&lt;&gt;"",'Model output'!Q78,IF('Classification result'!S79="positive",IF(ISNUMBER(SEARCH("single",'Model output'!P78)),1,IF(OR(ISNUMBER(SEARCH("&lt;4",'Model output'!P78)),ISNUMBER(SEARCH("&lt; 4",'Model output'!P78)),ISNUMBER(SEARCH("less than 4",'Model output'!P78))),"&lt;4",IF(OR(ISNUMBER(SEARCH("&gt;4",'Model output'!P78)),ISNUMBER(SEARCH("&gt; 4",'Model output'!P78)),ISNUMBER(SEARCH("4 or more",'Model output'!P78))),"&gt;4",""))),""))</f>
        <v/>
      </c>
      <c r="V79" t="str">
        <f>IF(S79="negative","",IF(OR(ISNUMBER(SEARCH("Focal",'Model output'!P78)),'Classification result'!U79&lt;4,ISNUMBER(SEARCH("Focal",'Classification result'!U79)),ISNUMBER(SEARCH("&lt;4",'Classification result'!U79)),ISNUMBER(SEARCH("&lt; 4",'Classification result'!U79))),"minimal", IF(OR(ISNUMBER(SEARCH("Extensive",'Model output'!P78)),ISNUMBER(SEARCH("Extensive",'Classification result'!U79)),ISNUMBER(SEARCH("&gt;4",'Classification result'!U79)),ISNUMBER(SEARCH("&gt; 4",'Classification result'!U79)),ISNUMBER(SEARCH("4 or more",'Classification result'!U79))),"extensive","")))</f>
        <v/>
      </c>
      <c r="W79" t="str">
        <f>IF(OR('Model output'!R78="",ISNUMBER(SEARCH("Not identified", 'Model output'!R78)),ISNUMBER(SEARCH("Absent",'Model output'!R78)),ISNUMBER(SEARCH("No",'Model output'!R78)),ISNUMBER(SEARCH("Negative",'Model output'!R78)),ISNUMBER(SEARCH("None seen",'Model output'!R78)),ISNUMBER(SEARCH("Free",'Model output'!R78)),ISNUMBER(SEARCH("Cannot be assessed",'Model output'!R78))),"negative","positive")</f>
        <v>positive</v>
      </c>
      <c r="X79" s="19" t="str">
        <f>IF('Model output'!S78="","",'Model output'!S78)</f>
        <v>Not identified</v>
      </c>
      <c r="Y79" t="str">
        <f>IF(OR('Model output'!S78="",ISNUMBER(SEARCH("Absent",'Model output'!S78)),ISNUMBER(SEARCH("Not identified",'Model output'!S78)),AND(ISNUMBER(SEARCH("No",'Model output'!S78)),NOT(ISNUMBER(SEARCH("carcinoma",'Model output'!S78)))),ISNUMBER(SEARCH("no extension",'Model output'!S78)),ISNUMBER(SEARCH("negative",'Model output'!S78))),"negative",IF(Z79="positive","gETE", "positive"))</f>
        <v>negative</v>
      </c>
      <c r="Z79" t="str">
        <f>IF(OR('Model output'!S78="",ISNUMBER(SEARCH("Absent",'Model output'!S78)),ISNUMBER(SEARCH("Not identified",'Model output'!S78)),ISNUMBER(SEARCH("No",'Model output'!S78)),ISNUMBER(SEARCH("Minimal",'Model output'!S78)),ISNUMBER(SEARCH("negative",'Model output'!S78))),"negative",IF(OR(ISNUMBER(SEARCH("extensive",X79)),ISNUMBER(SEARCH("skeletal muscle",X79)),ISNUMBER(SEARCH("larynx",X79)),ISNUMBER(SEARCH("trachea",X79)),ISNUMBER(SEARCH("esophagus",X79)),ISNUMBER(SEARCH("recurrent laryngeal nerve",X79))),"positive","negative"))</f>
        <v>negative</v>
      </c>
      <c r="AA79" t="str">
        <f>IF('Model output'!T78="","",IF('Model output'!T78="Not mentioned", "No", "Yes"))</f>
        <v/>
      </c>
      <c r="AB79" t="str">
        <f>IF(AA79&lt;&gt;"Yes","",IF(OR('Model output'!U78="",ISNUMBER(SEARCH("Not identified",'Model output'!U78))),"",'Model output'!U78))</f>
        <v/>
      </c>
      <c r="AC79" s="9" t="str">
        <f>IF(OR('Model output'!V78="", AND(ISERROR(SEARCH("Positive",'Model output'!V78)), ISNUMBER(SEARCH("Negative",'Model output'!V78))), ISNUMBER(SEARCH("Uninvolved",'Model output'!V78)), ISNUMBER(SEARCH("Free",'Model output'!V78)), ISNUMBER(SEARCH("1 mm",'Model output'!V78)), ISNUMBER(SEARCH("1.0 mm",'Model output'!V78)), ISNUMBER(SEARCH("0.01 cm",'Model output'!V78)), ISNUMBER(SEARCH("0.1 CM",'Model output'!V78)), ISNUMBER(SEARCH("less than 0.2 mm",'Model output'!V78)), ISNUMBER(SEARCH("less than 0.5 mm",'Model output'!V78)), ISNUMBER(SEARCH("very close",'Model output'!V78)), ISNUMBER(SEARCH("not involved",'Model output'!V78)), ISNUMBER(SEARCH("no involvement",'Model output'!V78)), ISNUMBER(SEARCH("abut",'Model output'!V78)), AND(ISNUMBER(SEARCH("No",'Model output'!V78)),NOT(ISNUMBER(SEARCH("noted",'Model output'!V78))),NOT(ISNUMBER(SEARCH("carcinoma",'Model output'!V78))))), "negative", "positive")</f>
        <v>negative</v>
      </c>
      <c r="AE79" s="39" t="str" cm="1">
        <f t="array" aca="1" ref="AE79" ca="1">IF(OR(AC79="positive",Z79="positive",AND(OR(ISNUMBER(SEARCH("Follicular carcinoma",N79)),ISNUMBER(SEARCH("Follicular thyroid carcinoma",N79))),V79="extensive"),AND(AND(ISNUMBER(J79),J79&gt;0),AND(ISNUMBER(M79),M79&gt;3)),OR(H79="positive",AH79=1)),"high",IF(OR(ISNUMBER(SEARCH("lateral",G79,1)),ISNUMBER(SEARCH("positive",Y79,1)),ISNUMBER(SEARCH("tall",O79,1)),ISNUMBER(SEARCH("hobnail",O79,1)),ISNUMBER(SEARCH("cribriform",O79,1)),ISNUMBER(SEARCH("diffuse",O79,1)),ISNUMBER(SEARCH("columnar",O79,1)),ISNUMBER(SEARCH("solid",O79,1)),ISNUMBER(SEARCH("tall",N79,1)),ISNUMBER(SEARCH("hobnail",N79,1)),ISNUMBER(SEARCH("cribriform",N79,1)),ISNUMBER(SEARCH("diffuse",N79,1)),ISNUMBER(SEARCH("columnar",N79,1)),ISNUMBER(SEARCH("solid",N79,1)),AND(ISNUMBER(SEARCH("papillary",N79,1)),S79="positive"),AND(ISNUMBER(J79),J79&gt;=5,M79=""),AND(AND(ISNUMBER(J79),J79&gt;=5),AND(ISNUMBER(M79),M79&gt;=1)),AND(ISNUMBER(SERACH("papillary",N79)),OR(Y79="positive",Z79="positive"), ISNUMBER(SEARCH("BRAF",AB79)))),"intermediate","low"))</f>
        <v>intermediate</v>
      </c>
      <c r="AF79" s="40" t="str">
        <f t="shared" si="18"/>
        <v>2</v>
      </c>
      <c r="AG79" s="40" t="str">
        <f t="shared" si="19"/>
        <v>1b</v>
      </c>
      <c r="AH79" s="40" t="str">
        <f t="shared" si="22"/>
        <v>0</v>
      </c>
      <c r="AI79" s="45" t="str">
        <f t="shared" si="23"/>
        <v>I</v>
      </c>
      <c r="AJ79" s="39" t="s">
        <v>699</v>
      </c>
      <c r="AK79" s="46" t="s">
        <v>891</v>
      </c>
      <c r="AL79" s="46" t="s">
        <v>888</v>
      </c>
      <c r="AM79" s="46" t="s">
        <v>892</v>
      </c>
      <c r="AN79" s="40" t="s">
        <v>73</v>
      </c>
      <c r="AO79" s="30">
        <f t="shared" ca="1" si="24"/>
        <v>1</v>
      </c>
      <c r="AP79" s="14">
        <f t="shared" si="25"/>
        <v>1</v>
      </c>
      <c r="AQ79" s="14">
        <f t="shared" si="26"/>
        <v>1</v>
      </c>
      <c r="AR79" s="14">
        <f t="shared" si="27"/>
        <v>1</v>
      </c>
      <c r="AS79" s="15">
        <f t="shared" si="20"/>
        <v>1</v>
      </c>
    </row>
    <row r="80" spans="1:45">
      <c r="A80" t="str">
        <f>'Model output'!A79</f>
        <v>TCGA-DJ-A2Q6</v>
      </c>
      <c r="B80" s="52">
        <v>38</v>
      </c>
      <c r="C80" s="1" t="str">
        <f>IF(OR(ISNUMBER(SEARCH("0",'Model output'!D79)), ISNUMBER(SEARCH("1",'Model output'!D79)), ISNUMBER(SEARCH("1a",'Model output'!D79)), ISNUMBER(SEARCH("1b",'Model output'!D79)), ISNUMBER(SEARCH("2",'Model output'!D79)), ISNUMBER(SEARCH("3",'Model output'!D79)), ISNUMBER(SEARCH("4a",'Model output'!D79)), ISNUMBER(SEARCH("4b",'Model output'!D79))), IF(ISNUMBER(SEARCH("pT",'Model output'!D79)),IF(OR(ISNUMBER(SEARCH("a",'Model output'!D79)),ISNUMBER(SEARCH("b",'Model output'!D79))),MID(SUBSTITUTE('Model output'!D79," ",""),SEARCH("pT",'Model output'!D79)+2,2),MID(SUBSTITUTE('Model output'!D79," ",""),SEARCH("pT",'Model output'!D79)+2,1)),IF(ISNUMBER(SEARCH("T",'Model output'!D79)),IF(OR(ISNUMBER(SEARCH("a",'Model output'!D79)),ISNUMBER(SEARCH("b",'Model output'!D79))),MID(SUBSTITUTE('Model output'!D79," ",""),SEARCH("T",'Model output'!D79)+1,2),MID(SUBSTITUTE('Model output'!D79," ",""),SEARCH("T",'Model output'!D79)+1,1)),SUBSTITUTE('Model output'!D79," ",""))),"")</f>
        <v/>
      </c>
      <c r="D80" s="1" t="str">
        <f>IF(ISNUMBER(SEARCH("lymph node",'Model output'!E79)),"1", IF(AND('Model output'!E79&lt;&gt;"",ISNUMBER('Model output'!E79),'Model output'!E79&gt;0),"1",IF(OR(ISNUMBER(SEARCH("0",'Model output'!E79)), ISNUMBER(SEARCH("1",'Model output'!E79)), ISNUMBER(SEARCH("1a",'Model output'!E79)), ISNUMBER(SEARCH("1b",'Model output'!E79)), ISNUMBER(SEARCH("X",'Model output'!E79))), IF(ISNUMBER(SEARCH("pN",'Model output'!E79)),IF(OR(ISNUMBER(SEARCH("a",'Model output'!E79)),ISNUMBER(SEARCH("b",'Model output'!E79))),MID(SUBSTITUTE('Model output'!E79," ",""),SEARCH("pN",'Model output'!E79)+2,2),MID(SUBSTITUTE('Model output'!E79," ",""),SEARCH("pN",'Model output'!E79)+2,1)),IF(ISNUMBER(SEARCH("N",'Model output'!E79)),IF(OR(ISNUMBER(SEARCH("a",'Model output'!E79)),ISNUMBER(SEARCH("b",'Model output'!E79))),MID(SUBSTITUTE('Model output'!E79," ",""),SEARCH("N",'Model output'!E79)+1,2),MID(SUBSTITUTE('Model output'!E79," ",""),SEARCH("N",'Model output'!E79)+1,1)),SUBSTITUTE('Model output'!E79," ",""))),"")))</f>
        <v>X</v>
      </c>
      <c r="E80" s="1" t="str">
        <f>IF(OR(ISNUMBER(SEARCH("Not applicable",'Model output'!F79)), ISNUMBER(SEARCH("N/A",'Model output'!F79))),"0",IF(OR(ISNUMBER(SEARCH("0",'Model output'!F79)), ISNUMBER(SEARCH("1",'Model output'!F79)), ISNUMBER(SEARCH("X",'Model output'!F79))), IF(ISNUMBER(SEARCH("pM",'Model output'!F79)),MID(SUBSTITUTE('Model output'!F79," ",""),SEARCH("pM",'Model output'!F79)+2,1),IF(ISNUMBER(SEARCH("M",'Model output'!F79)),MID(SUBSTITUTE('Model output'!F79," ",""),SEARCH("M",'Model output'!F79)+1,1),SUBSTITUTE('Model output'!F79," ",""))),""))</f>
        <v/>
      </c>
      <c r="F80" t="str">
        <f t="shared" si="16"/>
        <v>positive</v>
      </c>
      <c r="G80" t="str">
        <f>IF(OR('Model output'!G79="",AND(ISNUMBER('Model output'!J79),'Model output'!J79&lt;1)),"",IF(OR(ISNUMBER(SEARCH("lateral",'Model output'!G79)),ISNUMBER(SEARCH("cervical",'Model output'!G79)),ISNUMBER(SEARCH("jugular",'Model output'!G79)),ISNUMBER(SEARCH("left neck",'Model output'!G79)),ISNUMBER(SEARCH("left anterior neck",'Model output'!G79)),ISNUMBER(SEARCH("left posterior neck",'Model output'!G79)),ISNUMBER(SEARCH("right neck",'Model output'!G79)),ISNUMBER(SEARCH("right anterior neck",'Model output'!G79)),ISNUMBER(SEARCH("right posterior neck",'Model output'!G79)),AND(ISNUMBER(SEARCH("level",'Model output'!G79)),OR(,ISNUMBER(SEARCH("II",'Model output'!G79)),ISNUMBER(SEARCH("two",'Model output'!G79)),ISNUMBER(SEARCH("2",'Model output'!G79)),ISNUMBER(SEARCH("III",'Model output'!G79)),ISNUMBER(SEARCH("three",'Model output'!G79)),ISNUMBER(SEARCH("3",'Model output'!G79)),ISNUMBER(SEARCH("IV",'Model output'!G79)),ISNUMBER(SEARCH("four",'Model output'!G79)),ISNUMBER(SEARCH("4",'Model output'!G79)),AND(ISNUMBER(SEARCH("V ",'Model output'!G79)),NOT(ISNUMBER(SEARCH("VI",'Model output'!G79)))),ISNUMBER(SEARCH("five",'Model output'!G79)),ISNUMBER(SEARCH("5",'Model output'!G79))))), "lateral", "central"))</f>
        <v>lateral</v>
      </c>
      <c r="H80" t="str">
        <f>IF('Model output'!H79="","negative", IF('Model output'!H79=" ", "negative", IF(ISNUMBER(SEARCH("lymph node",'Model output'!H79)),"negative","positive")))</f>
        <v>negative</v>
      </c>
      <c r="I80">
        <f>IF('Model output'!I79="","",IF(ISNUMBER('Model output'!I79),'Model output'!I79,1))</f>
        <v>16</v>
      </c>
      <c r="J80">
        <f>IF('Model output'!J79="","",IF(AND(ISNUMBER('Model output'!J79),'Model output'!J79&lt;=I80),'Model output'!J79,IF(ISNUMBER(SEARCH("0/",'Model output'!J79)),0,1)))</f>
        <v>15</v>
      </c>
      <c r="K80" t="str" cm="1">
        <f t="array" ref="K80">IF(COUNT(FIND({0,1,2,3,4,5,6,7,8,9},'Model output'!K79))&gt;0,'Model output'!K79,"")</f>
        <v>1.1cm</v>
      </c>
      <c r="L80" s="8" t="str">
        <f t="shared" si="21"/>
        <v>1.1cm</v>
      </c>
      <c r="M80" cm="1">
        <f t="array" ref="M80">IF(L80="","",IF(ISNUMBER(SEARCH("cm",L80)),MAX(VALUE(SUBSTITUTE(_xlfn.FILTERXML("&lt;t&gt;&lt;s&gt;"&amp;SUBSTITUTE(L80,",","&lt;/s&gt;&lt;s&gt;")&amp;"&lt;/s&gt;&lt;/t&gt;","//s"),"cm",""))),MAX(VALUE(SUBSTITUTE(_xlfn.FILTERXML("&lt;t&gt;&lt;s&gt;"&amp;SUBSTITUTE(L80,",","&lt;/s&gt;&lt;s&gt;")&amp;"&lt;/s&gt;&lt;/t&gt;","//s"),"mm","")))/10))</f>
        <v>1.1000000000000001</v>
      </c>
      <c r="N80" t="str">
        <f>IF('Model output'!L79="","",'Model output'!L79)</f>
        <v>papillary</v>
      </c>
      <c r="O80" t="str">
        <f>IF('Model output'!M79="","",'Model output'!M79)</f>
        <v>classical</v>
      </c>
      <c r="P80" t="str">
        <f>IF('Model output'!N79="","",'Model output'!N79)</f>
        <v>1.1cm</v>
      </c>
      <c r="Q80" t="str">
        <f t="shared" si="17"/>
        <v>1.1cm</v>
      </c>
      <c r="R80" cm="1">
        <f t="array" ref="R80">IF(Q80="","",IF(ISNUMBER(SEARCH("cm",Q80)),MAX(VALUE(SUBSTITUTE(_xlfn.FILTERXML("&lt;t&gt;&lt;s&gt;"&amp;SUBSTITUTE(Q80,",","&lt;/s&gt;&lt;s&gt;")&amp;"&lt;/s&gt;&lt;/t&gt;","//s"),"cm",""))),IF(ISNUMBER(SEARCH("mm",Q80)), MAX(VALUE(SUBSTITUTE(_xlfn.FILTERXML("&lt;t&gt;&lt;s&gt;"&amp;SUBSTITUTE(Q80,",","&lt;/s&gt;&lt;s&gt;")&amp;"&lt;/s&gt;&lt;/t&gt;","//s"),"mm","")))/10, MAX(VALUE(_xlfn.FILTERXML("&lt;t&gt;&lt;s&gt;"&amp;SUBSTITUTE(Q80,",","&lt;/s&gt;&lt;s&gt;")&amp;"&lt;/s&gt;&lt;/t&gt;","//s"))))))</f>
        <v>1.1000000000000001</v>
      </c>
      <c r="S80" t="str">
        <f>IF(OR('Model output'!P79="",ISNUMBER(SEARCH("Not identified", 'Model output'!P79)),ISNUMBER(SEARCH("Absent",'Model output'!P79)),AND(ISNUMBER(SEARCH("No",'Model output'!P79)),NOT(ISNUMBER(SEARCH("diagnostic",'Model output'!P79)))),ISNUMBER(SEARCH("Negative",'Model output'!P79))),"negative","positive")</f>
        <v>negative</v>
      </c>
      <c r="T80" t="str">
        <f>IF('Model output'!O79="","",'Model output'!O79)</f>
        <v>Multiple foci</v>
      </c>
      <c r="U80" t="str">
        <f>IF('Model output'!Q79&lt;&gt;"",'Model output'!Q79,IF('Classification result'!S80="positive",IF(ISNUMBER(SEARCH("single",'Model output'!P79)),1,IF(OR(ISNUMBER(SEARCH("&lt;4",'Model output'!P79)),ISNUMBER(SEARCH("&lt; 4",'Model output'!P79)),ISNUMBER(SEARCH("less than 4",'Model output'!P79))),"&lt;4",IF(OR(ISNUMBER(SEARCH("&gt;4",'Model output'!P79)),ISNUMBER(SEARCH("&gt; 4",'Model output'!P79)),ISNUMBER(SEARCH("4 or more",'Model output'!P79))),"&gt;4",""))),""))</f>
        <v/>
      </c>
      <c r="V80" t="str">
        <f>IF(S80="negative","",IF(OR(ISNUMBER(SEARCH("Focal",'Model output'!P79)),'Classification result'!U80&lt;4,ISNUMBER(SEARCH("Focal",'Classification result'!U80)),ISNUMBER(SEARCH("&lt;4",'Classification result'!U80)),ISNUMBER(SEARCH("&lt; 4",'Classification result'!U80))),"minimal", IF(OR(ISNUMBER(SEARCH("Extensive",'Model output'!P79)),ISNUMBER(SEARCH("Extensive",'Classification result'!U80)),ISNUMBER(SEARCH("&gt;4",'Classification result'!U80)),ISNUMBER(SEARCH("&gt; 4",'Classification result'!U80)),ISNUMBER(SEARCH("4 or more",'Classification result'!U80))),"extensive","")))</f>
        <v/>
      </c>
      <c r="W80" t="str">
        <f>IF(OR('Model output'!R79="",ISNUMBER(SEARCH("Not identified", 'Model output'!R79)),ISNUMBER(SEARCH("Absent",'Model output'!R79)),ISNUMBER(SEARCH("No",'Model output'!R79)),ISNUMBER(SEARCH("Negative",'Model output'!R79)),ISNUMBER(SEARCH("None seen",'Model output'!R79)),ISNUMBER(SEARCH("Free",'Model output'!R79)),ISNUMBER(SEARCH("Cannot be assessed",'Model output'!R79))),"negative","positive")</f>
        <v>negative</v>
      </c>
      <c r="X80" s="19" t="str">
        <f>IF('Model output'!S79="","",'Model output'!S79)</f>
        <v>invades : fibroadipose tissue</v>
      </c>
      <c r="Y80" t="str">
        <f>IF(OR('Model output'!S79="",ISNUMBER(SEARCH("Absent",'Model output'!S79)),ISNUMBER(SEARCH("Not identified",'Model output'!S79)),AND(ISNUMBER(SEARCH("No",'Model output'!S79)),NOT(ISNUMBER(SEARCH("carcinoma",'Model output'!S79)))),ISNUMBER(SEARCH("no extension",'Model output'!S79)),ISNUMBER(SEARCH("negative",'Model output'!S79))),"negative",IF(Z80="positive","gETE", "positive"))</f>
        <v>positive</v>
      </c>
      <c r="Z80" t="str">
        <f>IF(OR('Model output'!S79="",ISNUMBER(SEARCH("Absent",'Model output'!S79)),ISNUMBER(SEARCH("Not identified",'Model output'!S79)),ISNUMBER(SEARCH("No",'Model output'!S79)),ISNUMBER(SEARCH("Minimal",'Model output'!S79)),ISNUMBER(SEARCH("negative",'Model output'!S79))),"negative",IF(OR(ISNUMBER(SEARCH("extensive",X80)),ISNUMBER(SEARCH("skeletal muscle",X80)),ISNUMBER(SEARCH("larynx",X80)),ISNUMBER(SEARCH("trachea",X80)),ISNUMBER(SEARCH("esophagus",X80)),ISNUMBER(SEARCH("recurrent laryngeal nerve",X80))),"positive","negative"))</f>
        <v>negative</v>
      </c>
      <c r="AA80" t="str">
        <f>IF('Model output'!T79="","",IF('Model output'!T79="Not mentioned", "No", "Yes"))</f>
        <v/>
      </c>
      <c r="AB80" t="str">
        <f>IF(AA80&lt;&gt;"Yes","",IF(OR('Model output'!U79="",ISNUMBER(SEARCH("Not identified",'Model output'!U79))),"",'Model output'!U79))</f>
        <v/>
      </c>
      <c r="AC80" s="9" t="str">
        <f>IF(OR('Model output'!V79="", AND(ISERROR(SEARCH("Positive",'Model output'!V79)), ISNUMBER(SEARCH("Negative",'Model output'!V79))), ISNUMBER(SEARCH("Uninvolved",'Model output'!V79)), ISNUMBER(SEARCH("Free",'Model output'!V79)), ISNUMBER(SEARCH("1 mm",'Model output'!V79)), ISNUMBER(SEARCH("1.0 mm",'Model output'!V79)), ISNUMBER(SEARCH("0.01 cm",'Model output'!V79)), ISNUMBER(SEARCH("0.1 CM",'Model output'!V79)), ISNUMBER(SEARCH("less than 0.2 mm",'Model output'!V79)), ISNUMBER(SEARCH("less than 0.5 mm",'Model output'!V79)), ISNUMBER(SEARCH("very close",'Model output'!V79)), ISNUMBER(SEARCH("not involved",'Model output'!V79)), ISNUMBER(SEARCH("no involvement",'Model output'!V79)), ISNUMBER(SEARCH("abut",'Model output'!V79)), AND(ISNUMBER(SEARCH("No",'Model output'!V79)),NOT(ISNUMBER(SEARCH("noted",'Model output'!V79))),NOT(ISNUMBER(SEARCH("carcinoma",'Model output'!V79))))), "negative", "positive")</f>
        <v>negative</v>
      </c>
      <c r="AE80" s="39" t="str" cm="1">
        <f t="array" aca="1" ref="AE80" ca="1">IF(OR(AC80="positive",Z80="positive",AND(OR(ISNUMBER(SEARCH("Follicular carcinoma",N80)),ISNUMBER(SEARCH("Follicular thyroid carcinoma",N80))),V80="extensive"),AND(AND(ISNUMBER(J80),J80&gt;0),AND(ISNUMBER(M80),M80&gt;3)),OR(H80="positive",AH80=1)),"high",IF(OR(ISNUMBER(SEARCH("lateral",G80,1)),ISNUMBER(SEARCH("positive",Y80,1)),ISNUMBER(SEARCH("tall",O80,1)),ISNUMBER(SEARCH("hobnail",O80,1)),ISNUMBER(SEARCH("cribriform",O80,1)),ISNUMBER(SEARCH("diffuse",O80,1)),ISNUMBER(SEARCH("columnar",O80,1)),ISNUMBER(SEARCH("solid",O80,1)),ISNUMBER(SEARCH("tall",N80,1)),ISNUMBER(SEARCH("hobnail",N80,1)),ISNUMBER(SEARCH("cribriform",N80,1)),ISNUMBER(SEARCH("diffuse",N80,1)),ISNUMBER(SEARCH("columnar",N80,1)),ISNUMBER(SEARCH("solid",N80,1)),AND(ISNUMBER(SEARCH("papillary",N80,1)),S80="positive"),AND(ISNUMBER(J80),J80&gt;=5,M80=""),AND(AND(ISNUMBER(J80),J80&gt;=5),AND(ISNUMBER(M80),M80&gt;=1)),AND(ISNUMBER(SERACH("papillary",N80)),OR(Y80="positive",Z80="positive"), ISNUMBER(SEARCH("BRAF",AB80)))),"intermediate","low"))</f>
        <v>intermediate</v>
      </c>
      <c r="AF80" s="40" t="str">
        <f t="shared" si="18"/>
        <v>1b</v>
      </c>
      <c r="AG80" s="40" t="str">
        <f t="shared" si="19"/>
        <v>1b</v>
      </c>
      <c r="AH80" s="40" t="str">
        <f t="shared" si="22"/>
        <v>0</v>
      </c>
      <c r="AI80" s="45" t="str">
        <f t="shared" si="23"/>
        <v>I</v>
      </c>
      <c r="AJ80" s="39" t="s">
        <v>699</v>
      </c>
      <c r="AK80" s="46" t="s">
        <v>888</v>
      </c>
      <c r="AL80" s="46" t="s">
        <v>888</v>
      </c>
      <c r="AM80" s="46" t="s">
        <v>892</v>
      </c>
      <c r="AN80" s="40" t="s">
        <v>73</v>
      </c>
      <c r="AO80" s="30">
        <f t="shared" ca="1" si="24"/>
        <v>1</v>
      </c>
      <c r="AP80" s="14">
        <f t="shared" si="25"/>
        <v>1</v>
      </c>
      <c r="AQ80" s="14">
        <f t="shared" si="26"/>
        <v>1</v>
      </c>
      <c r="AR80" s="14">
        <f t="shared" si="27"/>
        <v>1</v>
      </c>
      <c r="AS80" s="15">
        <f t="shared" si="20"/>
        <v>1</v>
      </c>
    </row>
    <row r="81" spans="1:45">
      <c r="A81" t="str">
        <f>'Model output'!A80</f>
        <v>TCGA-DJ-A2Q7</v>
      </c>
      <c r="B81" s="52">
        <v>52</v>
      </c>
      <c r="C81" s="1" t="str">
        <f>IF(OR(ISNUMBER(SEARCH("0",'Model output'!D80)), ISNUMBER(SEARCH("1",'Model output'!D80)), ISNUMBER(SEARCH("1a",'Model output'!D80)), ISNUMBER(SEARCH("1b",'Model output'!D80)), ISNUMBER(SEARCH("2",'Model output'!D80)), ISNUMBER(SEARCH("3",'Model output'!D80)), ISNUMBER(SEARCH("4a",'Model output'!D80)), ISNUMBER(SEARCH("4b",'Model output'!D80))), IF(ISNUMBER(SEARCH("pT",'Model output'!D80)),IF(OR(ISNUMBER(SEARCH("a",'Model output'!D80)),ISNUMBER(SEARCH("b",'Model output'!D80))),MID(SUBSTITUTE('Model output'!D80," ",""),SEARCH("pT",'Model output'!D80)+2,2),MID(SUBSTITUTE('Model output'!D80," ",""),SEARCH("pT",'Model output'!D80)+2,1)),IF(ISNUMBER(SEARCH("T",'Model output'!D80)),IF(OR(ISNUMBER(SEARCH("a",'Model output'!D80)),ISNUMBER(SEARCH("b",'Model output'!D80))),MID(SUBSTITUTE('Model output'!D80," ",""),SEARCH("T",'Model output'!D80)+1,2),MID(SUBSTITUTE('Model output'!D80," ",""),SEARCH("T",'Model output'!D80)+1,1)),SUBSTITUTE('Model output'!D80," ",""))),"")</f>
        <v>2</v>
      </c>
      <c r="D81" s="1" t="str">
        <f>IF(ISNUMBER(SEARCH("lymph node",'Model output'!E80)),"1", IF(AND('Model output'!E80&lt;&gt;"",ISNUMBER('Model output'!E80),'Model output'!E80&gt;0),"1",IF(OR(ISNUMBER(SEARCH("0",'Model output'!E80)), ISNUMBER(SEARCH("1",'Model output'!E80)), ISNUMBER(SEARCH("1a",'Model output'!E80)), ISNUMBER(SEARCH("1b",'Model output'!E80)), ISNUMBER(SEARCH("X",'Model output'!E80))), IF(ISNUMBER(SEARCH("pN",'Model output'!E80)),IF(OR(ISNUMBER(SEARCH("a",'Model output'!E80)),ISNUMBER(SEARCH("b",'Model output'!E80))),MID(SUBSTITUTE('Model output'!E80," ",""),SEARCH("pN",'Model output'!E80)+2,2),MID(SUBSTITUTE('Model output'!E80," ",""),SEARCH("pN",'Model output'!E80)+2,1)),IF(ISNUMBER(SEARCH("N",'Model output'!E80)),IF(OR(ISNUMBER(SEARCH("a",'Model output'!E80)),ISNUMBER(SEARCH("b",'Model output'!E80))),MID(SUBSTITUTE('Model output'!E80," ",""),SEARCH("N",'Model output'!E80)+1,2),MID(SUBSTITUTE('Model output'!E80," ",""),SEARCH("N",'Model output'!E80)+1,1)),SUBSTITUTE('Model output'!E80," ",""))),"")))</f>
        <v>1b</v>
      </c>
      <c r="E81" s="1" t="str">
        <f>IF(OR(ISNUMBER(SEARCH("Not applicable",'Model output'!F80)), ISNUMBER(SEARCH("N/A",'Model output'!F80))),"0",IF(OR(ISNUMBER(SEARCH("0",'Model output'!F80)), ISNUMBER(SEARCH("1",'Model output'!F80)), ISNUMBER(SEARCH("X",'Model output'!F80))), IF(ISNUMBER(SEARCH("pM",'Model output'!F80)),MID(SUBSTITUTE('Model output'!F80," ",""),SEARCH("pM",'Model output'!F80)+2,1),IF(ISNUMBER(SEARCH("M",'Model output'!F80)),MID(SUBSTITUTE('Model output'!F80," ",""),SEARCH("M",'Model output'!F80)+1,1),SUBSTITUTE('Model output'!F80," ",""))),""))</f>
        <v/>
      </c>
      <c r="F81" t="str">
        <f t="shared" si="16"/>
        <v>positive</v>
      </c>
      <c r="G81" t="str">
        <f>IF(OR('Model output'!G80="",AND(ISNUMBER('Model output'!J80),'Model output'!J80&lt;1)),"",IF(OR(ISNUMBER(SEARCH("lateral",'Model output'!G80)),ISNUMBER(SEARCH("cervical",'Model output'!G80)),ISNUMBER(SEARCH("jugular",'Model output'!G80)),ISNUMBER(SEARCH("left neck",'Model output'!G80)),ISNUMBER(SEARCH("left anterior neck",'Model output'!G80)),ISNUMBER(SEARCH("left posterior neck",'Model output'!G80)),ISNUMBER(SEARCH("right neck",'Model output'!G80)),ISNUMBER(SEARCH("right anterior neck",'Model output'!G80)),ISNUMBER(SEARCH("right posterior neck",'Model output'!G80)),AND(ISNUMBER(SEARCH("level",'Model output'!G80)),OR(,ISNUMBER(SEARCH("II",'Model output'!G80)),ISNUMBER(SEARCH("two",'Model output'!G80)),ISNUMBER(SEARCH("2",'Model output'!G80)),ISNUMBER(SEARCH("III",'Model output'!G80)),ISNUMBER(SEARCH("three",'Model output'!G80)),ISNUMBER(SEARCH("3",'Model output'!G80)),ISNUMBER(SEARCH("IV",'Model output'!G80)),ISNUMBER(SEARCH("four",'Model output'!G80)),ISNUMBER(SEARCH("4",'Model output'!G80)),AND(ISNUMBER(SEARCH("V ",'Model output'!G80)),NOT(ISNUMBER(SEARCH("VI",'Model output'!G80)))),ISNUMBER(SEARCH("five",'Model output'!G80)),ISNUMBER(SEARCH("5",'Model output'!G80))))), "lateral", "central"))</f>
        <v>lateral</v>
      </c>
      <c r="H81" t="str">
        <f>IF('Model output'!H80="","negative", IF('Model output'!H80=" ", "negative", IF(ISNUMBER(SEARCH("lymph node",'Model output'!H80)),"negative","positive")))</f>
        <v>negative</v>
      </c>
      <c r="I81">
        <f>IF('Model output'!I80="","",IF(ISNUMBER('Model output'!I80),'Model output'!I80,1))</f>
        <v>3</v>
      </c>
      <c r="J81">
        <f>IF('Model output'!J80="","",IF(AND(ISNUMBER('Model output'!J80),'Model output'!J80&lt;=I81),'Model output'!J80,IF(ISNUMBER(SEARCH("0/",'Model output'!J80)),0,1)))</f>
        <v>2</v>
      </c>
      <c r="K81" t="str" cm="1">
        <f t="array" ref="K81">IF(COUNT(FIND({0,1,2,3,4,5,6,7,8,9},'Model output'!K80))&gt;0,'Model output'!K80,"")</f>
        <v>0.8cm</v>
      </c>
      <c r="L81" s="8" t="str">
        <f t="shared" si="21"/>
        <v>0.8cm</v>
      </c>
      <c r="M81" cm="1">
        <f t="array" ref="M81">IF(L81="","",IF(ISNUMBER(SEARCH("cm",L81)),MAX(VALUE(SUBSTITUTE(_xlfn.FILTERXML("&lt;t&gt;&lt;s&gt;"&amp;SUBSTITUTE(L81,",","&lt;/s&gt;&lt;s&gt;")&amp;"&lt;/s&gt;&lt;/t&gt;","//s"),"cm",""))),MAX(VALUE(SUBSTITUTE(_xlfn.FILTERXML("&lt;t&gt;&lt;s&gt;"&amp;SUBSTITUTE(L81,",","&lt;/s&gt;&lt;s&gt;")&amp;"&lt;/s&gt;&lt;/t&gt;","//s"),"mm","")))/10))</f>
        <v>0.8</v>
      </c>
      <c r="N81" t="str">
        <f>IF('Model output'!L80="","",'Model output'!L80)</f>
        <v>papillary</v>
      </c>
      <c r="O81" t="str">
        <f>IF('Model output'!M80="","",'Model output'!M80)</f>
        <v>classical</v>
      </c>
      <c r="P81" t="str">
        <f>IF('Model output'!N80="","",'Model output'!N80)</f>
        <v>2.5 cm</v>
      </c>
      <c r="Q81" t="str">
        <f t="shared" si="17"/>
        <v>2.5cm</v>
      </c>
      <c r="R81" cm="1">
        <f t="array" ref="R81">IF(Q81="","",IF(ISNUMBER(SEARCH("cm",Q81)),MAX(VALUE(SUBSTITUTE(_xlfn.FILTERXML("&lt;t&gt;&lt;s&gt;"&amp;SUBSTITUTE(Q81,",","&lt;/s&gt;&lt;s&gt;")&amp;"&lt;/s&gt;&lt;/t&gt;","//s"),"cm",""))),IF(ISNUMBER(SEARCH("mm",Q81)), MAX(VALUE(SUBSTITUTE(_xlfn.FILTERXML("&lt;t&gt;&lt;s&gt;"&amp;SUBSTITUTE(Q81,",","&lt;/s&gt;&lt;s&gt;")&amp;"&lt;/s&gt;&lt;/t&gt;","//s"),"mm","")))/10, MAX(VALUE(_xlfn.FILTERXML("&lt;t&gt;&lt;s&gt;"&amp;SUBSTITUTE(Q81,",","&lt;/s&gt;&lt;s&gt;")&amp;"&lt;/s&gt;&lt;/t&gt;","//s"))))))</f>
        <v>2.5</v>
      </c>
      <c r="S81" t="str">
        <f>IF(OR('Model output'!P80="",ISNUMBER(SEARCH("Not identified", 'Model output'!P80)),ISNUMBER(SEARCH("Absent",'Model output'!P80)),AND(ISNUMBER(SEARCH("No",'Model output'!P80)),NOT(ISNUMBER(SEARCH("diagnostic",'Model output'!P80)))),ISNUMBER(SEARCH("Negative",'Model output'!P80))),"negative","positive")</f>
        <v>negative</v>
      </c>
      <c r="T81" t="str">
        <f>IF('Model output'!O80="","",'Model output'!O80)</f>
        <v>Two foci</v>
      </c>
      <c r="U81" t="str">
        <f>IF('Model output'!Q80&lt;&gt;"",'Model output'!Q80,IF('Classification result'!S81="positive",IF(ISNUMBER(SEARCH("single",'Model output'!P80)),1,IF(OR(ISNUMBER(SEARCH("&lt;4",'Model output'!P80)),ISNUMBER(SEARCH("&lt; 4",'Model output'!P80)),ISNUMBER(SEARCH("less than 4",'Model output'!P80))),"&lt;4",IF(OR(ISNUMBER(SEARCH("&gt;4",'Model output'!P80)),ISNUMBER(SEARCH("&gt; 4",'Model output'!P80)),ISNUMBER(SEARCH("4 or more",'Model output'!P80))),"&gt;4",""))),""))</f>
        <v/>
      </c>
      <c r="V81" t="str">
        <f>IF(S81="negative","",IF(OR(ISNUMBER(SEARCH("Focal",'Model output'!P80)),'Classification result'!U81&lt;4,ISNUMBER(SEARCH("Focal",'Classification result'!U81)),ISNUMBER(SEARCH("&lt;4",'Classification result'!U81)),ISNUMBER(SEARCH("&lt; 4",'Classification result'!U81))),"minimal", IF(OR(ISNUMBER(SEARCH("Extensive",'Model output'!P80)),ISNUMBER(SEARCH("Extensive",'Classification result'!U81)),ISNUMBER(SEARCH("&gt;4",'Classification result'!U81)),ISNUMBER(SEARCH("&gt; 4",'Classification result'!U81)),ISNUMBER(SEARCH("4 or more",'Classification result'!U81))),"extensive","")))</f>
        <v/>
      </c>
      <c r="W81" t="str">
        <f>IF(OR('Model output'!R80="",ISNUMBER(SEARCH("Not identified", 'Model output'!R80)),ISNUMBER(SEARCH("Absent",'Model output'!R80)),ISNUMBER(SEARCH("No",'Model output'!R80)),ISNUMBER(SEARCH("Negative",'Model output'!R80)),ISNUMBER(SEARCH("None seen",'Model output'!R80)),ISNUMBER(SEARCH("Free",'Model output'!R80)),ISNUMBER(SEARCH("Cannot be assessed",'Model output'!R80))),"negative","positive")</f>
        <v>negative</v>
      </c>
      <c r="X81" s="19" t="str">
        <f>IF('Model output'!S80="","",'Model output'!S80)</f>
        <v>Focal</v>
      </c>
      <c r="Y81" t="str">
        <f>IF(OR('Model output'!S80="",ISNUMBER(SEARCH("Absent",'Model output'!S80)),ISNUMBER(SEARCH("Not identified",'Model output'!S80)),AND(ISNUMBER(SEARCH("No",'Model output'!S80)),NOT(ISNUMBER(SEARCH("carcinoma",'Model output'!S80)))),ISNUMBER(SEARCH("no extension",'Model output'!S80)),ISNUMBER(SEARCH("negative",'Model output'!S80))),"negative",IF(Z81="positive","gETE", "positive"))</f>
        <v>positive</v>
      </c>
      <c r="Z81" t="str">
        <f>IF(OR('Model output'!S80="",ISNUMBER(SEARCH("Absent",'Model output'!S80)),ISNUMBER(SEARCH("Not identified",'Model output'!S80)),ISNUMBER(SEARCH("No",'Model output'!S80)),ISNUMBER(SEARCH("Minimal",'Model output'!S80)),ISNUMBER(SEARCH("negative",'Model output'!S80))),"negative",IF(OR(ISNUMBER(SEARCH("extensive",X81)),ISNUMBER(SEARCH("skeletal muscle",X81)),ISNUMBER(SEARCH("larynx",X81)),ISNUMBER(SEARCH("trachea",X81)),ISNUMBER(SEARCH("esophagus",X81)),ISNUMBER(SEARCH("recurrent laryngeal nerve",X81))),"positive","negative"))</f>
        <v>negative</v>
      </c>
      <c r="AA81" t="str">
        <f>IF('Model output'!T80="","",IF('Model output'!T80="Not mentioned", "No", "Yes"))</f>
        <v/>
      </c>
      <c r="AB81" t="str">
        <f>IF(AA81&lt;&gt;"Yes","",IF(OR('Model output'!U80="",ISNUMBER(SEARCH("Not identified",'Model output'!U80))),"",'Model output'!U80))</f>
        <v/>
      </c>
      <c r="AC81" s="9" t="str">
        <f>IF(OR('Model output'!V80="", AND(ISERROR(SEARCH("Positive",'Model output'!V80)), ISNUMBER(SEARCH("Negative",'Model output'!V80))), ISNUMBER(SEARCH("Uninvolved",'Model output'!V80)), ISNUMBER(SEARCH("Free",'Model output'!V80)), ISNUMBER(SEARCH("1 mm",'Model output'!V80)), ISNUMBER(SEARCH("1.0 mm",'Model output'!V80)), ISNUMBER(SEARCH("0.01 cm",'Model output'!V80)), ISNUMBER(SEARCH("0.1 CM",'Model output'!V80)), ISNUMBER(SEARCH("less than 0.2 mm",'Model output'!V80)), ISNUMBER(SEARCH("less than 0.5 mm",'Model output'!V80)), ISNUMBER(SEARCH("very close",'Model output'!V80)), ISNUMBER(SEARCH("not involved",'Model output'!V80)), ISNUMBER(SEARCH("no involvement",'Model output'!V80)), ISNUMBER(SEARCH("abut",'Model output'!V80)), AND(ISNUMBER(SEARCH("No",'Model output'!V80)),NOT(ISNUMBER(SEARCH("noted",'Model output'!V80))),NOT(ISNUMBER(SEARCH("carcinoma",'Model output'!V80))))), "negative", "positive")</f>
        <v>positive</v>
      </c>
      <c r="AE81" s="39" t="str" cm="1">
        <f t="array" ref="AE81">IF(OR(AC81="positive",Z81="positive",AND(OR(ISNUMBER(SEARCH("Follicular carcinoma",N81)),ISNUMBER(SEARCH("Follicular thyroid carcinoma",N81))),V81="extensive"),AND(AND(ISNUMBER(J81),J81&gt;0),AND(ISNUMBER(M81),M81&gt;3)),OR(H81="positive",AH81=1)),"high",IF(OR(ISNUMBER(SEARCH("lateral",G81,1)),ISNUMBER(SEARCH("positive",Y81,1)),ISNUMBER(SEARCH("tall",O81,1)),ISNUMBER(SEARCH("hobnail",O81,1)),ISNUMBER(SEARCH("cribriform",O81,1)),ISNUMBER(SEARCH("diffuse",O81,1)),ISNUMBER(SEARCH("columnar",O81,1)),ISNUMBER(SEARCH("solid",O81,1)),ISNUMBER(SEARCH("tall",N81,1)),ISNUMBER(SEARCH("hobnail",N81,1)),ISNUMBER(SEARCH("cribriform",N81,1)),ISNUMBER(SEARCH("diffuse",N81,1)),ISNUMBER(SEARCH("columnar",N81,1)),ISNUMBER(SEARCH("solid",N81,1)),AND(ISNUMBER(SEARCH("papillary",N81,1)),S81="positive"),AND(ISNUMBER(J81),J81&gt;=5,M81=""),AND(AND(ISNUMBER(J81),J81&gt;=5),AND(ISNUMBER(M81),M81&gt;=1)),AND(ISNUMBER(SERACH("papillary",N81)),OR(Y81="positive",Z81="positive"), ISNUMBER(SEARCH("BRAF",AB81)))),"intermediate","low"))</f>
        <v>high</v>
      </c>
      <c r="AF81" s="40" t="str">
        <f t="shared" si="18"/>
        <v>2</v>
      </c>
      <c r="AG81" s="40" t="str">
        <f t="shared" si="19"/>
        <v>1b</v>
      </c>
      <c r="AH81" s="40" t="str">
        <f t="shared" si="22"/>
        <v>0</v>
      </c>
      <c r="AI81" s="45" t="str">
        <f t="shared" si="23"/>
        <v>I</v>
      </c>
      <c r="AJ81" s="39" t="s">
        <v>697</v>
      </c>
      <c r="AK81" s="46" t="s">
        <v>891</v>
      </c>
      <c r="AL81" s="46" t="s">
        <v>893</v>
      </c>
      <c r="AM81" s="46" t="s">
        <v>892</v>
      </c>
      <c r="AN81" s="40" t="s">
        <v>73</v>
      </c>
      <c r="AO81" s="30">
        <f t="shared" si="24"/>
        <v>1</v>
      </c>
      <c r="AP81" s="14">
        <f t="shared" si="25"/>
        <v>1</v>
      </c>
      <c r="AQ81" s="14">
        <f t="shared" si="26"/>
        <v>0</v>
      </c>
      <c r="AR81" s="14">
        <f t="shared" si="27"/>
        <v>1</v>
      </c>
      <c r="AS81" s="15">
        <f t="shared" si="20"/>
        <v>1</v>
      </c>
    </row>
    <row r="82" spans="1:45">
      <c r="A82" t="str">
        <f>'Model output'!A81</f>
        <v>TCGA-DJ-A2Q8</v>
      </c>
      <c r="B82" s="52">
        <v>47</v>
      </c>
      <c r="C82" s="1" t="str">
        <f>IF(OR(ISNUMBER(SEARCH("0",'Model output'!D81)), ISNUMBER(SEARCH("1",'Model output'!D81)), ISNUMBER(SEARCH("1a",'Model output'!D81)), ISNUMBER(SEARCH("1b",'Model output'!D81)), ISNUMBER(SEARCH("2",'Model output'!D81)), ISNUMBER(SEARCH("3",'Model output'!D81)), ISNUMBER(SEARCH("4a",'Model output'!D81)), ISNUMBER(SEARCH("4b",'Model output'!D81))), IF(ISNUMBER(SEARCH("pT",'Model output'!D81)),IF(OR(ISNUMBER(SEARCH("a",'Model output'!D81)),ISNUMBER(SEARCH("b",'Model output'!D81))),MID(SUBSTITUTE('Model output'!D81," ",""),SEARCH("pT",'Model output'!D81)+2,2),MID(SUBSTITUTE('Model output'!D81," ",""),SEARCH("pT",'Model output'!D81)+2,1)),IF(ISNUMBER(SEARCH("T",'Model output'!D81)),IF(OR(ISNUMBER(SEARCH("a",'Model output'!D81)),ISNUMBER(SEARCH("b",'Model output'!D81))),MID(SUBSTITUTE('Model output'!D81," ",""),SEARCH("T",'Model output'!D81)+1,2),MID(SUBSTITUTE('Model output'!D81," ",""),SEARCH("T",'Model output'!D81)+1,1)),SUBSTITUTE('Model output'!D81," ",""))),"")</f>
        <v/>
      </c>
      <c r="D82" s="1" t="str">
        <f>IF(ISNUMBER(SEARCH("lymph node",'Model output'!E81)),"1", IF(AND('Model output'!E81&lt;&gt;"",ISNUMBER('Model output'!E81),'Model output'!E81&gt;0),"1",IF(OR(ISNUMBER(SEARCH("0",'Model output'!E81)), ISNUMBER(SEARCH("1",'Model output'!E81)), ISNUMBER(SEARCH("1a",'Model output'!E81)), ISNUMBER(SEARCH("1b",'Model output'!E81)), ISNUMBER(SEARCH("X",'Model output'!E81))), IF(ISNUMBER(SEARCH("pN",'Model output'!E81)),IF(OR(ISNUMBER(SEARCH("a",'Model output'!E81)),ISNUMBER(SEARCH("b",'Model output'!E81))),MID(SUBSTITUTE('Model output'!E81," ",""),SEARCH("pN",'Model output'!E81)+2,2),MID(SUBSTITUTE('Model output'!E81," ",""),SEARCH("pN",'Model output'!E81)+2,1)),IF(ISNUMBER(SEARCH("N",'Model output'!E81)),IF(OR(ISNUMBER(SEARCH("a",'Model output'!E81)),ISNUMBER(SEARCH("b",'Model output'!E81))),MID(SUBSTITUTE('Model output'!E81," ",""),SEARCH("N",'Model output'!E81)+1,2),MID(SUBSTITUTE('Model output'!E81," ",""),SEARCH("N",'Model output'!E81)+1,1)),SUBSTITUTE('Model output'!E81," ",""))),"")))</f>
        <v/>
      </c>
      <c r="E82" s="1" t="str">
        <f>IF(OR(ISNUMBER(SEARCH("Not applicable",'Model output'!F81)), ISNUMBER(SEARCH("N/A",'Model output'!F81))),"0",IF(OR(ISNUMBER(SEARCH("0",'Model output'!F81)), ISNUMBER(SEARCH("1",'Model output'!F81)), ISNUMBER(SEARCH("X",'Model output'!F81))), IF(ISNUMBER(SEARCH("pM",'Model output'!F81)),MID(SUBSTITUTE('Model output'!F81," ",""),SEARCH("pM",'Model output'!F81)+2,1),IF(ISNUMBER(SEARCH("M",'Model output'!F81)),MID(SUBSTITUTE('Model output'!F81," ",""),SEARCH("M",'Model output'!F81)+1,1),SUBSTITUTE('Model output'!F81," ",""))),""))</f>
        <v/>
      </c>
      <c r="F82" t="str">
        <f t="shared" si="16"/>
        <v>negative</v>
      </c>
      <c r="G82" t="str">
        <f>IF(OR('Model output'!G81="",AND(ISNUMBER('Model output'!J81),'Model output'!J81&lt;1)),"",IF(OR(ISNUMBER(SEARCH("lateral",'Model output'!G81)),ISNUMBER(SEARCH("cervical",'Model output'!G81)),ISNUMBER(SEARCH("jugular",'Model output'!G81)),ISNUMBER(SEARCH("left neck",'Model output'!G81)),ISNUMBER(SEARCH("left anterior neck",'Model output'!G81)),ISNUMBER(SEARCH("left posterior neck",'Model output'!G81)),ISNUMBER(SEARCH("right neck",'Model output'!G81)),ISNUMBER(SEARCH("right anterior neck",'Model output'!G81)),ISNUMBER(SEARCH("right posterior neck",'Model output'!G81)),AND(ISNUMBER(SEARCH("level",'Model output'!G81)),OR(,ISNUMBER(SEARCH("II",'Model output'!G81)),ISNUMBER(SEARCH("two",'Model output'!G81)),ISNUMBER(SEARCH("2",'Model output'!G81)),ISNUMBER(SEARCH("III",'Model output'!G81)),ISNUMBER(SEARCH("three",'Model output'!G81)),ISNUMBER(SEARCH("3",'Model output'!G81)),ISNUMBER(SEARCH("IV",'Model output'!G81)),ISNUMBER(SEARCH("four",'Model output'!G81)),ISNUMBER(SEARCH("4",'Model output'!G81)),AND(ISNUMBER(SEARCH("V ",'Model output'!G81)),NOT(ISNUMBER(SEARCH("VI",'Model output'!G81)))),ISNUMBER(SEARCH("five",'Model output'!G81)),ISNUMBER(SEARCH("5",'Model output'!G81))))), "lateral", "central"))</f>
        <v/>
      </c>
      <c r="H82" t="str">
        <f>IF('Model output'!H81="","negative", IF('Model output'!H81=" ", "negative", IF(ISNUMBER(SEARCH("lymph node",'Model output'!H81)),"negative","positive")))</f>
        <v>negative</v>
      </c>
      <c r="I82">
        <f>IF('Model output'!I81="","",IF(ISNUMBER('Model output'!I81),'Model output'!I81,1))</f>
        <v>1</v>
      </c>
      <c r="J82">
        <f>IF('Model output'!J81="","",IF(AND(ISNUMBER('Model output'!J81),'Model output'!J81&lt;=I82),'Model output'!J81,IF(ISNUMBER(SEARCH("0/",'Model output'!J81)),0,1)))</f>
        <v>0</v>
      </c>
      <c r="K82" t="str" cm="1">
        <f t="array" ref="K82">IF(COUNT(FIND({0,1,2,3,4,5,6,7,8,9},'Model output'!K81))&gt;0,'Model output'!K81,"")</f>
        <v/>
      </c>
      <c r="L82" s="8" t="str">
        <f t="shared" si="21"/>
        <v/>
      </c>
      <c r="M82" t="str" cm="1">
        <f t="array" ref="M82">IF(L82="","",IF(ISNUMBER(SEARCH("cm",L82)),MAX(VALUE(SUBSTITUTE(_xlfn.FILTERXML("&lt;t&gt;&lt;s&gt;"&amp;SUBSTITUTE(L82,",","&lt;/s&gt;&lt;s&gt;")&amp;"&lt;/s&gt;&lt;/t&gt;","//s"),"cm",""))),MAX(VALUE(SUBSTITUTE(_xlfn.FILTERXML("&lt;t&gt;&lt;s&gt;"&amp;SUBSTITUTE(L82,",","&lt;/s&gt;&lt;s&gt;")&amp;"&lt;/s&gt;&lt;/t&gt;","//s"),"mm","")))/10))</f>
        <v/>
      </c>
      <c r="N82" t="str">
        <f>IF('Model output'!L81="","",'Model output'!L81)</f>
        <v>papillary</v>
      </c>
      <c r="O82" t="str">
        <f>IF('Model output'!M81="","",'Model output'!M81)</f>
        <v>microcarcinoma</v>
      </c>
      <c r="P82" t="str">
        <f>IF('Model output'!N81="","",'Model output'!N81)</f>
        <v>0.9 cm</v>
      </c>
      <c r="Q82" t="str">
        <f t="shared" si="17"/>
        <v>0.9cm</v>
      </c>
      <c r="R82" cm="1">
        <f t="array" ref="R82">IF(Q82="","",IF(ISNUMBER(SEARCH("cm",Q82)),MAX(VALUE(SUBSTITUTE(_xlfn.FILTERXML("&lt;t&gt;&lt;s&gt;"&amp;SUBSTITUTE(Q82,",","&lt;/s&gt;&lt;s&gt;")&amp;"&lt;/s&gt;&lt;/t&gt;","//s"),"cm",""))),IF(ISNUMBER(SEARCH("mm",Q82)), MAX(VALUE(SUBSTITUTE(_xlfn.FILTERXML("&lt;t&gt;&lt;s&gt;"&amp;SUBSTITUTE(Q82,",","&lt;/s&gt;&lt;s&gt;")&amp;"&lt;/s&gt;&lt;/t&gt;","//s"),"mm","")))/10, MAX(VALUE(_xlfn.FILTERXML("&lt;t&gt;&lt;s&gt;"&amp;SUBSTITUTE(Q82,",","&lt;/s&gt;&lt;s&gt;")&amp;"&lt;/s&gt;&lt;/t&gt;","//s"))))))</f>
        <v>0.9</v>
      </c>
      <c r="S82" t="str">
        <f>IF(OR('Model output'!P81="",ISNUMBER(SEARCH("Not identified", 'Model output'!P81)),ISNUMBER(SEARCH("Absent",'Model output'!P81)),AND(ISNUMBER(SEARCH("No",'Model output'!P81)),NOT(ISNUMBER(SEARCH("diagnostic",'Model output'!P81)))),ISNUMBER(SEARCH("Negative",'Model output'!P81))),"negative","positive")</f>
        <v>negative</v>
      </c>
      <c r="T82">
        <f>IF('Model output'!O81="","",'Model output'!O81)</f>
        <v>1</v>
      </c>
      <c r="U82" t="str">
        <f>IF('Model output'!Q81&lt;&gt;"",'Model output'!Q81,IF('Classification result'!S82="positive",IF(ISNUMBER(SEARCH("single",'Model output'!P81)),1,IF(OR(ISNUMBER(SEARCH("&lt;4",'Model output'!P81)),ISNUMBER(SEARCH("&lt; 4",'Model output'!P81)),ISNUMBER(SEARCH("less than 4",'Model output'!P81))),"&lt;4",IF(OR(ISNUMBER(SEARCH("&gt;4",'Model output'!P81)),ISNUMBER(SEARCH("&gt; 4",'Model output'!P81)),ISNUMBER(SEARCH("4 or more",'Model output'!P81))),"&gt;4",""))),""))</f>
        <v/>
      </c>
      <c r="V82" t="str">
        <f>IF(S82="negative","",IF(OR(ISNUMBER(SEARCH("Focal",'Model output'!P81)),'Classification result'!U82&lt;4,ISNUMBER(SEARCH("Focal",'Classification result'!U82)),ISNUMBER(SEARCH("&lt;4",'Classification result'!U82)),ISNUMBER(SEARCH("&lt; 4",'Classification result'!U82))),"minimal", IF(OR(ISNUMBER(SEARCH("Extensive",'Model output'!P81)),ISNUMBER(SEARCH("Extensive",'Classification result'!U82)),ISNUMBER(SEARCH("&gt;4",'Classification result'!U82)),ISNUMBER(SEARCH("&gt; 4",'Classification result'!U82)),ISNUMBER(SEARCH("4 or more",'Classification result'!U82))),"extensive","")))</f>
        <v/>
      </c>
      <c r="W82" t="str">
        <f>IF(OR('Model output'!R81="",ISNUMBER(SEARCH("Not identified", 'Model output'!R81)),ISNUMBER(SEARCH("Absent",'Model output'!R81)),ISNUMBER(SEARCH("No",'Model output'!R81)),ISNUMBER(SEARCH("Negative",'Model output'!R81)),ISNUMBER(SEARCH("None seen",'Model output'!R81)),ISNUMBER(SEARCH("Free",'Model output'!R81)),ISNUMBER(SEARCH("Cannot be assessed",'Model output'!R81))),"negative","positive")</f>
        <v>positive</v>
      </c>
      <c r="X82" s="19" t="str">
        <f>IF('Model output'!S81="","",'Model output'!S81)</f>
        <v>Not identified</v>
      </c>
      <c r="Y82" t="str">
        <f>IF(OR('Model output'!S81="",ISNUMBER(SEARCH("Absent",'Model output'!S81)),ISNUMBER(SEARCH("Not identified",'Model output'!S81)),AND(ISNUMBER(SEARCH("No",'Model output'!S81)),NOT(ISNUMBER(SEARCH("carcinoma",'Model output'!S81)))),ISNUMBER(SEARCH("no extension",'Model output'!S81)),ISNUMBER(SEARCH("negative",'Model output'!S81))),"negative",IF(Z82="positive","gETE", "positive"))</f>
        <v>negative</v>
      </c>
      <c r="Z82" t="str">
        <f>IF(OR('Model output'!S81="",ISNUMBER(SEARCH("Absent",'Model output'!S81)),ISNUMBER(SEARCH("Not identified",'Model output'!S81)),ISNUMBER(SEARCH("No",'Model output'!S81)),ISNUMBER(SEARCH("Minimal",'Model output'!S81)),ISNUMBER(SEARCH("negative",'Model output'!S81))),"negative",IF(OR(ISNUMBER(SEARCH("extensive",X82)),ISNUMBER(SEARCH("skeletal muscle",X82)),ISNUMBER(SEARCH("larynx",X82)),ISNUMBER(SEARCH("trachea",X82)),ISNUMBER(SEARCH("esophagus",X82)),ISNUMBER(SEARCH("recurrent laryngeal nerve",X82))),"positive","negative"))</f>
        <v>negative</v>
      </c>
      <c r="AA82" t="str">
        <f>IF('Model output'!T81="","",IF('Model output'!T81="Not mentioned", "No", "Yes"))</f>
        <v/>
      </c>
      <c r="AB82" t="str">
        <f>IF(AA82&lt;&gt;"Yes","",IF(OR('Model output'!U81="",ISNUMBER(SEARCH("Not identified",'Model output'!U81))),"",'Model output'!U81))</f>
        <v/>
      </c>
      <c r="AC82" s="9" t="str">
        <f>IF(OR('Model output'!V81="", AND(ISERROR(SEARCH("Positive",'Model output'!V81)), ISNUMBER(SEARCH("Negative",'Model output'!V81))), ISNUMBER(SEARCH("Uninvolved",'Model output'!V81)), ISNUMBER(SEARCH("Free",'Model output'!V81)), ISNUMBER(SEARCH("1 mm",'Model output'!V81)), ISNUMBER(SEARCH("1.0 mm",'Model output'!V81)), ISNUMBER(SEARCH("0.01 cm",'Model output'!V81)), ISNUMBER(SEARCH("0.1 CM",'Model output'!V81)), ISNUMBER(SEARCH("less than 0.2 mm",'Model output'!V81)), ISNUMBER(SEARCH("less than 0.5 mm",'Model output'!V81)), ISNUMBER(SEARCH("very close",'Model output'!V81)), ISNUMBER(SEARCH("not involved",'Model output'!V81)), ISNUMBER(SEARCH("no involvement",'Model output'!V81)), ISNUMBER(SEARCH("abut",'Model output'!V81)), AND(ISNUMBER(SEARCH("No",'Model output'!V81)),NOT(ISNUMBER(SEARCH("noted",'Model output'!V81))),NOT(ISNUMBER(SEARCH("carcinoma",'Model output'!V81))))), "negative", "positive")</f>
        <v>negative</v>
      </c>
      <c r="AE82" s="39" t="str" cm="1">
        <f t="array" aca="1" ref="AE82" ca="1">IF(OR(AC82="positive",Z82="positive",AND(OR(ISNUMBER(SEARCH("Follicular carcinoma",N82)),ISNUMBER(SEARCH("Follicular thyroid carcinoma",N82))),V82="extensive"),AND(AND(ISNUMBER(J82),J82&gt;0),AND(ISNUMBER(M82),M82&gt;3)),OR(H82="positive",AH82=1)),"high",IF(OR(ISNUMBER(SEARCH("lateral",G82,1)),ISNUMBER(SEARCH("positive",Y82,1)),ISNUMBER(SEARCH("tall",O82,1)),ISNUMBER(SEARCH("hobnail",O82,1)),ISNUMBER(SEARCH("cribriform",O82,1)),ISNUMBER(SEARCH("diffuse",O82,1)),ISNUMBER(SEARCH("columnar",O82,1)),ISNUMBER(SEARCH("solid",O82,1)),ISNUMBER(SEARCH("tall",N82,1)),ISNUMBER(SEARCH("hobnail",N82,1)),ISNUMBER(SEARCH("cribriform",N82,1)),ISNUMBER(SEARCH("diffuse",N82,1)),ISNUMBER(SEARCH("columnar",N82,1)),ISNUMBER(SEARCH("solid",N82,1)),AND(ISNUMBER(SEARCH("papillary",N82,1)),S82="positive"),AND(ISNUMBER(J82),J82&gt;=5,M82=""),AND(AND(ISNUMBER(J82),J82&gt;=5),AND(ISNUMBER(M82),M82&gt;=1)),AND(ISNUMBER(SERACH("papillary",N82)),OR(Y82="positive",Z82="positive"), ISNUMBER(SEARCH("BRAF",AB82)))),"intermediate","low"))</f>
        <v>low</v>
      </c>
      <c r="AF82" s="40" t="str">
        <f t="shared" si="18"/>
        <v>1a</v>
      </c>
      <c r="AG82" s="40" t="str">
        <f t="shared" si="19"/>
        <v>0</v>
      </c>
      <c r="AH82" s="40" t="str">
        <f t="shared" si="22"/>
        <v>0</v>
      </c>
      <c r="AI82" s="45" t="str">
        <f t="shared" si="23"/>
        <v>I</v>
      </c>
      <c r="AJ82" s="39" t="s">
        <v>698</v>
      </c>
      <c r="AK82" s="46" t="s">
        <v>893</v>
      </c>
      <c r="AL82" s="46" t="s">
        <v>889</v>
      </c>
      <c r="AM82" s="46" t="s">
        <v>892</v>
      </c>
      <c r="AN82" s="40" t="s">
        <v>73</v>
      </c>
      <c r="AO82" s="30">
        <f t="shared" ca="1" si="24"/>
        <v>1</v>
      </c>
      <c r="AP82" s="14">
        <f t="shared" si="25"/>
        <v>1</v>
      </c>
      <c r="AQ82" s="14">
        <f t="shared" si="26"/>
        <v>1</v>
      </c>
      <c r="AR82" s="14">
        <f t="shared" si="27"/>
        <v>1</v>
      </c>
      <c r="AS82" s="15">
        <f t="shared" si="20"/>
        <v>1</v>
      </c>
    </row>
    <row r="83" spans="1:45">
      <c r="A83" t="str">
        <f>'Model output'!A82</f>
        <v>TCGA-DJ-A2QA</v>
      </c>
      <c r="B83" s="52">
        <v>56</v>
      </c>
      <c r="C83" s="1" t="str">
        <f>IF(OR(ISNUMBER(SEARCH("0",'Model output'!D82)), ISNUMBER(SEARCH("1",'Model output'!D82)), ISNUMBER(SEARCH("1a",'Model output'!D82)), ISNUMBER(SEARCH("1b",'Model output'!D82)), ISNUMBER(SEARCH("2",'Model output'!D82)), ISNUMBER(SEARCH("3",'Model output'!D82)), ISNUMBER(SEARCH("4a",'Model output'!D82)), ISNUMBER(SEARCH("4b",'Model output'!D82))), IF(ISNUMBER(SEARCH("pT",'Model output'!D82)),IF(OR(ISNUMBER(SEARCH("a",'Model output'!D82)),ISNUMBER(SEARCH("b",'Model output'!D82))),MID(SUBSTITUTE('Model output'!D82," ",""),SEARCH("pT",'Model output'!D82)+2,2),MID(SUBSTITUTE('Model output'!D82," ",""),SEARCH("pT",'Model output'!D82)+2,1)),IF(ISNUMBER(SEARCH("T",'Model output'!D82)),IF(OR(ISNUMBER(SEARCH("a",'Model output'!D82)),ISNUMBER(SEARCH("b",'Model output'!D82))),MID(SUBSTITUTE('Model output'!D82," ",""),SEARCH("T",'Model output'!D82)+1,2),MID(SUBSTITUTE('Model output'!D82," ",""),SEARCH("T",'Model output'!D82)+1,1)),SUBSTITUTE('Model output'!D82," ",""))),"")</f>
        <v>2</v>
      </c>
      <c r="D83" s="1" t="str">
        <f>IF(ISNUMBER(SEARCH("lymph node",'Model output'!E82)),"1", IF(AND('Model output'!E82&lt;&gt;"",ISNUMBER('Model output'!E82),'Model output'!E82&gt;0),"1",IF(OR(ISNUMBER(SEARCH("0",'Model output'!E82)), ISNUMBER(SEARCH("1",'Model output'!E82)), ISNUMBER(SEARCH("1a",'Model output'!E82)), ISNUMBER(SEARCH("1b",'Model output'!E82)), ISNUMBER(SEARCH("X",'Model output'!E82))), IF(ISNUMBER(SEARCH("pN",'Model output'!E82)),IF(OR(ISNUMBER(SEARCH("a",'Model output'!E82)),ISNUMBER(SEARCH("b",'Model output'!E82))),MID(SUBSTITUTE('Model output'!E82," ",""),SEARCH("pN",'Model output'!E82)+2,2),MID(SUBSTITUTE('Model output'!E82," ",""),SEARCH("pN",'Model output'!E82)+2,1)),IF(ISNUMBER(SEARCH("N",'Model output'!E82)),IF(OR(ISNUMBER(SEARCH("a",'Model output'!E82)),ISNUMBER(SEARCH("b",'Model output'!E82))),MID(SUBSTITUTE('Model output'!E82," ",""),SEARCH("N",'Model output'!E82)+1,2),MID(SUBSTITUTE('Model output'!E82," ",""),SEARCH("N",'Model output'!E82)+1,1)),SUBSTITUTE('Model output'!E82," ",""))),"")))</f>
        <v>1</v>
      </c>
      <c r="E83" s="1" t="str">
        <f>IF(OR(ISNUMBER(SEARCH("Not applicable",'Model output'!F82)), ISNUMBER(SEARCH("N/A",'Model output'!F82))),"0",IF(OR(ISNUMBER(SEARCH("0",'Model output'!F82)), ISNUMBER(SEARCH("1",'Model output'!F82)), ISNUMBER(SEARCH("X",'Model output'!F82))), IF(ISNUMBER(SEARCH("pM",'Model output'!F82)),MID(SUBSTITUTE('Model output'!F82," ",""),SEARCH("pM",'Model output'!F82)+2,1),IF(ISNUMBER(SEARCH("M",'Model output'!F82)),MID(SUBSTITUTE('Model output'!F82," ",""),SEARCH("M",'Model output'!F82)+1,1),SUBSTITUTE('Model output'!F82," ",""))),""))</f>
        <v/>
      </c>
      <c r="F83" t="str">
        <f t="shared" si="16"/>
        <v>positive</v>
      </c>
      <c r="G83" t="str">
        <f>IF(OR('Model output'!G82="",AND(ISNUMBER('Model output'!J82),'Model output'!J82&lt;1)),"",IF(OR(ISNUMBER(SEARCH("lateral",'Model output'!G82)),ISNUMBER(SEARCH("cervical",'Model output'!G82)),ISNUMBER(SEARCH("jugular",'Model output'!G82)),ISNUMBER(SEARCH("left neck",'Model output'!G82)),ISNUMBER(SEARCH("left anterior neck",'Model output'!G82)),ISNUMBER(SEARCH("left posterior neck",'Model output'!G82)),ISNUMBER(SEARCH("right neck",'Model output'!G82)),ISNUMBER(SEARCH("right anterior neck",'Model output'!G82)),ISNUMBER(SEARCH("right posterior neck",'Model output'!G82)),AND(ISNUMBER(SEARCH("level",'Model output'!G82)),OR(,ISNUMBER(SEARCH("II",'Model output'!G82)),ISNUMBER(SEARCH("two",'Model output'!G82)),ISNUMBER(SEARCH("2",'Model output'!G82)),ISNUMBER(SEARCH("III",'Model output'!G82)),ISNUMBER(SEARCH("three",'Model output'!G82)),ISNUMBER(SEARCH("3",'Model output'!G82)),ISNUMBER(SEARCH("IV",'Model output'!G82)),ISNUMBER(SEARCH("four",'Model output'!G82)),ISNUMBER(SEARCH("4",'Model output'!G82)),AND(ISNUMBER(SEARCH("V ",'Model output'!G82)),NOT(ISNUMBER(SEARCH("VI",'Model output'!G82)))),ISNUMBER(SEARCH("five",'Model output'!G82)),ISNUMBER(SEARCH("5",'Model output'!G82))))), "lateral", "central"))</f>
        <v>central</v>
      </c>
      <c r="H83" t="str">
        <f>IF('Model output'!H82="","negative", IF('Model output'!H82=" ", "negative", IF(ISNUMBER(SEARCH("lymph node",'Model output'!H82)),"negative","positive")))</f>
        <v>negative</v>
      </c>
      <c r="I83">
        <f>IF('Model output'!I82="","",IF(ISNUMBER('Model output'!I82),'Model output'!I82,1))</f>
        <v>1</v>
      </c>
      <c r="J83">
        <f>IF('Model output'!J82="","",IF(AND(ISNUMBER('Model output'!J82),'Model output'!J82&lt;=I83),'Model output'!J82,IF(ISNUMBER(SEARCH("0/",'Model output'!J82)),0,1)))</f>
        <v>1</v>
      </c>
      <c r="K83" t="str" cm="1">
        <f t="array" ref="K83">IF(COUNT(FIND({0,1,2,3,4,5,6,7,8,9},'Model output'!K82))&gt;0,'Model output'!K82,"")</f>
        <v/>
      </c>
      <c r="L83" s="8" t="str">
        <f t="shared" si="21"/>
        <v/>
      </c>
      <c r="M83" t="str" cm="1">
        <f t="array" ref="M83">IF(L83="","",IF(ISNUMBER(SEARCH("cm",L83)),MAX(VALUE(SUBSTITUTE(_xlfn.FILTERXML("&lt;t&gt;&lt;s&gt;"&amp;SUBSTITUTE(L83,",","&lt;/s&gt;&lt;s&gt;")&amp;"&lt;/s&gt;&lt;/t&gt;","//s"),"cm",""))),MAX(VALUE(SUBSTITUTE(_xlfn.FILTERXML("&lt;t&gt;&lt;s&gt;"&amp;SUBSTITUTE(L83,",","&lt;/s&gt;&lt;s&gt;")&amp;"&lt;/s&gt;&lt;/t&gt;","//s"),"mm","")))/10))</f>
        <v/>
      </c>
      <c r="N83" t="str">
        <f>IF('Model output'!L82="","",'Model output'!L82)</f>
        <v>papillary</v>
      </c>
      <c r="O83" t="str">
        <f>IF('Model output'!M82="","",'Model output'!M82)</f>
        <v>follicular, infiltrative</v>
      </c>
      <c r="P83" t="str">
        <f>IF('Model output'!N82="","",'Model output'!N82)</f>
        <v>1.3 cm</v>
      </c>
      <c r="Q83" t="str">
        <f t="shared" si="17"/>
        <v>1.3cm</v>
      </c>
      <c r="R83" cm="1">
        <f t="array" ref="R83">IF(Q83="","",IF(ISNUMBER(SEARCH("cm",Q83)),MAX(VALUE(SUBSTITUTE(_xlfn.FILTERXML("&lt;t&gt;&lt;s&gt;"&amp;SUBSTITUTE(Q83,",","&lt;/s&gt;&lt;s&gt;")&amp;"&lt;/s&gt;&lt;/t&gt;","//s"),"cm",""))),IF(ISNUMBER(SEARCH("mm",Q83)), MAX(VALUE(SUBSTITUTE(_xlfn.FILTERXML("&lt;t&gt;&lt;s&gt;"&amp;SUBSTITUTE(Q83,",","&lt;/s&gt;&lt;s&gt;")&amp;"&lt;/s&gt;&lt;/t&gt;","//s"),"mm","")))/10, MAX(VALUE(_xlfn.FILTERXML("&lt;t&gt;&lt;s&gt;"&amp;SUBSTITUTE(Q83,",","&lt;/s&gt;&lt;s&gt;")&amp;"&lt;/s&gt;&lt;/t&gt;","//s"))))))</f>
        <v>1.3</v>
      </c>
      <c r="S83" t="str">
        <f>IF(OR('Model output'!P82="",ISNUMBER(SEARCH("Not identified", 'Model output'!P82)),ISNUMBER(SEARCH("Absent",'Model output'!P82)),AND(ISNUMBER(SEARCH("No",'Model output'!P82)),NOT(ISNUMBER(SEARCH("diagnostic",'Model output'!P82)))),ISNUMBER(SEARCH("Negative",'Model output'!P82))),"negative","positive")</f>
        <v>negative</v>
      </c>
      <c r="T83">
        <f>IF('Model output'!O82="","",'Model output'!O82)</f>
        <v>2</v>
      </c>
      <c r="U83" t="str">
        <f>IF('Model output'!Q82&lt;&gt;"",'Model output'!Q82,IF('Classification result'!S83="positive",IF(ISNUMBER(SEARCH("single",'Model output'!P82)),1,IF(OR(ISNUMBER(SEARCH("&lt;4",'Model output'!P82)),ISNUMBER(SEARCH("&lt; 4",'Model output'!P82)),ISNUMBER(SEARCH("less than 4",'Model output'!P82))),"&lt;4",IF(OR(ISNUMBER(SEARCH("&gt;4",'Model output'!P82)),ISNUMBER(SEARCH("&gt; 4",'Model output'!P82)),ISNUMBER(SEARCH("4 or more",'Model output'!P82))),"&gt;4",""))),""))</f>
        <v/>
      </c>
      <c r="V83" t="str">
        <f>IF(S83="negative","",IF(OR(ISNUMBER(SEARCH("Focal",'Model output'!P82)),'Classification result'!U83&lt;4,ISNUMBER(SEARCH("Focal",'Classification result'!U83)),ISNUMBER(SEARCH("&lt;4",'Classification result'!U83)),ISNUMBER(SEARCH("&lt; 4",'Classification result'!U83))),"minimal", IF(OR(ISNUMBER(SEARCH("Extensive",'Model output'!P82)),ISNUMBER(SEARCH("Extensive",'Classification result'!U83)),ISNUMBER(SEARCH("&gt;4",'Classification result'!U83)),ISNUMBER(SEARCH("&gt; 4",'Classification result'!U83)),ISNUMBER(SEARCH("4 or more",'Classification result'!U83))),"extensive","")))</f>
        <v/>
      </c>
      <c r="W83" t="str">
        <f>IF(OR('Model output'!R82="",ISNUMBER(SEARCH("Not identified", 'Model output'!R82)),ISNUMBER(SEARCH("Absent",'Model output'!R82)),ISNUMBER(SEARCH("No",'Model output'!R82)),ISNUMBER(SEARCH("Negative",'Model output'!R82)),ISNUMBER(SEARCH("None seen",'Model output'!R82)),ISNUMBER(SEARCH("Free",'Model output'!R82)),ISNUMBER(SEARCH("Cannot be assessed",'Model output'!R82))),"negative","positive")</f>
        <v>negative</v>
      </c>
      <c r="X83" s="19" t="str">
        <f>IF('Model output'!S82="","",'Model output'!S82)</f>
        <v>focally into peril-thyroid fibroadipose tissue</v>
      </c>
      <c r="Y83" t="str">
        <f>IF(OR('Model output'!S82="",ISNUMBER(SEARCH("Absent",'Model output'!S82)),ISNUMBER(SEARCH("Not identified",'Model output'!S82)),AND(ISNUMBER(SEARCH("No",'Model output'!S82)),NOT(ISNUMBER(SEARCH("carcinoma",'Model output'!S82)))),ISNUMBER(SEARCH("no extension",'Model output'!S82)),ISNUMBER(SEARCH("negative",'Model output'!S82))),"negative",IF(Z83="positive","gETE", "positive"))</f>
        <v>positive</v>
      </c>
      <c r="Z83" t="str">
        <f>IF(OR('Model output'!S82="",ISNUMBER(SEARCH("Absent",'Model output'!S82)),ISNUMBER(SEARCH("Not identified",'Model output'!S82)),ISNUMBER(SEARCH("No",'Model output'!S82)),ISNUMBER(SEARCH("Minimal",'Model output'!S82)),ISNUMBER(SEARCH("negative",'Model output'!S82))),"negative",IF(OR(ISNUMBER(SEARCH("extensive",X83)),ISNUMBER(SEARCH("skeletal muscle",X83)),ISNUMBER(SEARCH("larynx",X83)),ISNUMBER(SEARCH("trachea",X83)),ISNUMBER(SEARCH("esophagus",X83)),ISNUMBER(SEARCH("recurrent laryngeal nerve",X83))),"positive","negative"))</f>
        <v>negative</v>
      </c>
      <c r="AA83" t="str">
        <f>IF('Model output'!T82="","",IF('Model output'!T82="Not mentioned", "No", "Yes"))</f>
        <v/>
      </c>
      <c r="AB83" t="str">
        <f>IF(AA83&lt;&gt;"Yes","",IF(OR('Model output'!U82="",ISNUMBER(SEARCH("Not identified",'Model output'!U82))),"",'Model output'!U82))</f>
        <v/>
      </c>
      <c r="AC83" s="9" t="str">
        <f>IF(OR('Model output'!V82="", AND(ISERROR(SEARCH("Positive",'Model output'!V82)), ISNUMBER(SEARCH("Negative",'Model output'!V82))), ISNUMBER(SEARCH("Uninvolved",'Model output'!V82)), ISNUMBER(SEARCH("Free",'Model output'!V82)), ISNUMBER(SEARCH("1 mm",'Model output'!V82)), ISNUMBER(SEARCH("1.0 mm",'Model output'!V82)), ISNUMBER(SEARCH("0.01 cm",'Model output'!V82)), ISNUMBER(SEARCH("0.1 CM",'Model output'!V82)), ISNUMBER(SEARCH("less than 0.2 mm",'Model output'!V82)), ISNUMBER(SEARCH("less than 0.5 mm",'Model output'!V82)), ISNUMBER(SEARCH("very close",'Model output'!V82)), ISNUMBER(SEARCH("not involved",'Model output'!V82)), ISNUMBER(SEARCH("no involvement",'Model output'!V82)), ISNUMBER(SEARCH("abut",'Model output'!V82)), AND(ISNUMBER(SEARCH("No",'Model output'!V82)),NOT(ISNUMBER(SEARCH("noted",'Model output'!V82))),NOT(ISNUMBER(SEARCH("carcinoma",'Model output'!V82))))), "negative", "positive")</f>
        <v>negative</v>
      </c>
      <c r="AE83" s="39" t="str" cm="1">
        <f t="array" aca="1" ref="AE83" ca="1">IF(OR(AC83="positive",Z83="positive",AND(OR(ISNUMBER(SEARCH("Follicular carcinoma",N83)),ISNUMBER(SEARCH("Follicular thyroid carcinoma",N83))),V83="extensive"),AND(AND(ISNUMBER(J83),J83&gt;0),AND(ISNUMBER(M83),M83&gt;3)),OR(H83="positive",AH83=1)),"high",IF(OR(ISNUMBER(SEARCH("lateral",G83,1)),ISNUMBER(SEARCH("positive",Y83,1)),ISNUMBER(SEARCH("tall",O83,1)),ISNUMBER(SEARCH("hobnail",O83,1)),ISNUMBER(SEARCH("cribriform",O83,1)),ISNUMBER(SEARCH("diffuse",O83,1)),ISNUMBER(SEARCH("columnar",O83,1)),ISNUMBER(SEARCH("solid",O83,1)),ISNUMBER(SEARCH("tall",N83,1)),ISNUMBER(SEARCH("hobnail",N83,1)),ISNUMBER(SEARCH("cribriform",N83,1)),ISNUMBER(SEARCH("diffuse",N83,1)),ISNUMBER(SEARCH("columnar",N83,1)),ISNUMBER(SEARCH("solid",N83,1)),AND(ISNUMBER(SEARCH("papillary",N83,1)),S83="positive"),AND(ISNUMBER(J83),J83&gt;=5,M83=""),AND(AND(ISNUMBER(J83),J83&gt;=5),AND(ISNUMBER(M83),M83&gt;=1)),AND(ISNUMBER(SERACH("papillary",N83)),OR(Y83="positive",Z83="positive"), ISNUMBER(SEARCH("BRAF",AB83)))),"intermediate","low"))</f>
        <v>intermediate</v>
      </c>
      <c r="AF83" s="40" t="str">
        <f t="shared" si="18"/>
        <v>1b</v>
      </c>
      <c r="AG83" s="40" t="str">
        <f t="shared" si="19"/>
        <v>1a</v>
      </c>
      <c r="AH83" s="40" t="str">
        <f t="shared" si="22"/>
        <v>0</v>
      </c>
      <c r="AI83" s="45" t="str">
        <f t="shared" si="23"/>
        <v>II</v>
      </c>
      <c r="AJ83" s="39" t="s">
        <v>699</v>
      </c>
      <c r="AK83" s="46" t="s">
        <v>888</v>
      </c>
      <c r="AL83" s="46" t="s">
        <v>889</v>
      </c>
      <c r="AM83" s="46" t="s">
        <v>892</v>
      </c>
      <c r="AN83" s="40" t="s">
        <v>73</v>
      </c>
      <c r="AO83" s="30">
        <f t="shared" ca="1" si="24"/>
        <v>1</v>
      </c>
      <c r="AP83" s="14">
        <f t="shared" si="25"/>
        <v>1</v>
      </c>
      <c r="AQ83" s="14">
        <f t="shared" si="26"/>
        <v>0</v>
      </c>
      <c r="AR83" s="14">
        <f t="shared" si="27"/>
        <v>1</v>
      </c>
      <c r="AS83" s="15">
        <f t="shared" si="20"/>
        <v>0</v>
      </c>
    </row>
    <row r="84" spans="1:45">
      <c r="A84" t="str">
        <f>'Model output'!A83</f>
        <v>TCGA-DJ-A2QB</v>
      </c>
      <c r="B84" s="52">
        <v>53</v>
      </c>
      <c r="C84" s="1" t="str">
        <f>IF(OR(ISNUMBER(SEARCH("0",'Model output'!D83)), ISNUMBER(SEARCH("1",'Model output'!D83)), ISNUMBER(SEARCH("1a",'Model output'!D83)), ISNUMBER(SEARCH("1b",'Model output'!D83)), ISNUMBER(SEARCH("2",'Model output'!D83)), ISNUMBER(SEARCH("3",'Model output'!D83)), ISNUMBER(SEARCH("4a",'Model output'!D83)), ISNUMBER(SEARCH("4b",'Model output'!D83))), IF(ISNUMBER(SEARCH("pT",'Model output'!D83)),IF(OR(ISNUMBER(SEARCH("a",'Model output'!D83)),ISNUMBER(SEARCH("b",'Model output'!D83))),MID(SUBSTITUTE('Model output'!D83," ",""),SEARCH("pT",'Model output'!D83)+2,2),MID(SUBSTITUTE('Model output'!D83," ",""),SEARCH("pT",'Model output'!D83)+2,1)),IF(ISNUMBER(SEARCH("T",'Model output'!D83)),IF(OR(ISNUMBER(SEARCH("a",'Model output'!D83)),ISNUMBER(SEARCH("b",'Model output'!D83))),MID(SUBSTITUTE('Model output'!D83," ",""),SEARCH("T",'Model output'!D83)+1,2),MID(SUBSTITUTE('Model output'!D83," ",""),SEARCH("T",'Model output'!D83)+1,1)),SUBSTITUTE('Model output'!D83," ",""))),"")</f>
        <v/>
      </c>
      <c r="D84" s="1" t="str">
        <f>IF(ISNUMBER(SEARCH("lymph node",'Model output'!E83)),"1", IF(AND('Model output'!E83&lt;&gt;"",ISNUMBER('Model output'!E83),'Model output'!E83&gt;0),"1",IF(OR(ISNUMBER(SEARCH("0",'Model output'!E83)), ISNUMBER(SEARCH("1",'Model output'!E83)), ISNUMBER(SEARCH("1a",'Model output'!E83)), ISNUMBER(SEARCH("1b",'Model output'!E83)), ISNUMBER(SEARCH("X",'Model output'!E83))), IF(ISNUMBER(SEARCH("pN",'Model output'!E83)),IF(OR(ISNUMBER(SEARCH("a",'Model output'!E83)),ISNUMBER(SEARCH("b",'Model output'!E83))),MID(SUBSTITUTE('Model output'!E83," ",""),SEARCH("pN",'Model output'!E83)+2,2),MID(SUBSTITUTE('Model output'!E83," ",""),SEARCH("pN",'Model output'!E83)+2,1)),IF(ISNUMBER(SEARCH("N",'Model output'!E83)),IF(OR(ISNUMBER(SEARCH("a",'Model output'!E83)),ISNUMBER(SEARCH("b",'Model output'!E83))),MID(SUBSTITUTE('Model output'!E83," ",""),SEARCH("N",'Model output'!E83)+1,2),MID(SUBSTITUTE('Model output'!E83," ",""),SEARCH("N",'Model output'!E83)+1,1)),SUBSTITUTE('Model output'!E83," ",""))),"")))</f>
        <v>1</v>
      </c>
      <c r="E84" s="1" t="str">
        <f>IF(OR(ISNUMBER(SEARCH("Not applicable",'Model output'!F83)), ISNUMBER(SEARCH("N/A",'Model output'!F83))),"0",IF(OR(ISNUMBER(SEARCH("0",'Model output'!F83)), ISNUMBER(SEARCH("1",'Model output'!F83)), ISNUMBER(SEARCH("X",'Model output'!F83))), IF(ISNUMBER(SEARCH("pM",'Model output'!F83)),MID(SUBSTITUTE('Model output'!F83," ",""),SEARCH("pM",'Model output'!F83)+2,1),IF(ISNUMBER(SEARCH("M",'Model output'!F83)),MID(SUBSTITUTE('Model output'!F83," ",""),SEARCH("M",'Model output'!F83)+1,1),SUBSTITUTE('Model output'!F83," ",""))),""))</f>
        <v/>
      </c>
      <c r="F84" t="str">
        <f t="shared" si="16"/>
        <v>positive</v>
      </c>
      <c r="G84" t="str">
        <f>IF(OR('Model output'!G83="",AND(ISNUMBER('Model output'!J83),'Model output'!J83&lt;1)),"",IF(OR(ISNUMBER(SEARCH("lateral",'Model output'!G83)),ISNUMBER(SEARCH("cervical",'Model output'!G83)),ISNUMBER(SEARCH("jugular",'Model output'!G83)),ISNUMBER(SEARCH("left neck",'Model output'!G83)),ISNUMBER(SEARCH("left anterior neck",'Model output'!G83)),ISNUMBER(SEARCH("left posterior neck",'Model output'!G83)),ISNUMBER(SEARCH("right neck",'Model output'!G83)),ISNUMBER(SEARCH("right anterior neck",'Model output'!G83)),ISNUMBER(SEARCH("right posterior neck",'Model output'!G83)),AND(ISNUMBER(SEARCH("level",'Model output'!G83)),OR(,ISNUMBER(SEARCH("II",'Model output'!G83)),ISNUMBER(SEARCH("two",'Model output'!G83)),ISNUMBER(SEARCH("2",'Model output'!G83)),ISNUMBER(SEARCH("III",'Model output'!G83)),ISNUMBER(SEARCH("three",'Model output'!G83)),ISNUMBER(SEARCH("3",'Model output'!G83)),ISNUMBER(SEARCH("IV",'Model output'!G83)),ISNUMBER(SEARCH("four",'Model output'!G83)),ISNUMBER(SEARCH("4",'Model output'!G83)),AND(ISNUMBER(SEARCH("V ",'Model output'!G83)),NOT(ISNUMBER(SEARCH("VI",'Model output'!G83)))),ISNUMBER(SEARCH("five",'Model output'!G83)),ISNUMBER(SEARCH("5",'Model output'!G83))))), "lateral", "central"))</f>
        <v>lateral</v>
      </c>
      <c r="H84" t="str">
        <f>IF('Model output'!H83="","negative", IF('Model output'!H83=" ", "negative", IF(ISNUMBER(SEARCH("lymph node",'Model output'!H83)),"negative","positive")))</f>
        <v>negative</v>
      </c>
      <c r="I84">
        <f>IF('Model output'!I83="","",IF(ISNUMBER('Model output'!I83),'Model output'!I83,1))</f>
        <v>35</v>
      </c>
      <c r="J84">
        <f>IF('Model output'!J83="","",IF(AND(ISNUMBER('Model output'!J83),'Model output'!J83&lt;=I84),'Model output'!J83,IF(ISNUMBER(SEARCH("0/",'Model output'!J83)),0,1)))</f>
        <v>3</v>
      </c>
      <c r="K84" t="str" cm="1">
        <f t="array" ref="K84">IF(COUNT(FIND({0,1,2,3,4,5,6,7,8,9},'Model output'!K83))&gt;0,'Model output'!K83,"")</f>
        <v>2 cm</v>
      </c>
      <c r="L84" s="8" t="str">
        <f t="shared" si="21"/>
        <v>2cm</v>
      </c>
      <c r="M84" cm="1">
        <f t="array" ref="M84">IF(L84="","",IF(ISNUMBER(SEARCH("cm",L84)),MAX(VALUE(SUBSTITUTE(_xlfn.FILTERXML("&lt;t&gt;&lt;s&gt;"&amp;SUBSTITUTE(L84,",","&lt;/s&gt;&lt;s&gt;")&amp;"&lt;/s&gt;&lt;/t&gt;","//s"),"cm",""))),MAX(VALUE(SUBSTITUTE(_xlfn.FILTERXML("&lt;t&gt;&lt;s&gt;"&amp;SUBSTITUTE(L84,",","&lt;/s&gt;&lt;s&gt;")&amp;"&lt;/s&gt;&lt;/t&gt;","//s"),"mm","")))/10))</f>
        <v>2</v>
      </c>
      <c r="N84" t="str">
        <f>IF('Model output'!L83="","",'Model output'!L83)</f>
        <v>papillary</v>
      </c>
      <c r="O84" t="str">
        <f>IF('Model output'!M83="","",'Model output'!M83)</f>
        <v>follicular variant with oncocytic features</v>
      </c>
      <c r="P84" t="str">
        <f>IF('Model output'!N83="","",'Model output'!N83)</f>
        <v>1.6 cm</v>
      </c>
      <c r="Q84" t="str">
        <f t="shared" si="17"/>
        <v>1.6cm</v>
      </c>
      <c r="R84" cm="1">
        <f t="array" ref="R84">IF(Q84="","",IF(ISNUMBER(SEARCH("cm",Q84)),MAX(VALUE(SUBSTITUTE(_xlfn.FILTERXML("&lt;t&gt;&lt;s&gt;"&amp;SUBSTITUTE(Q84,",","&lt;/s&gt;&lt;s&gt;")&amp;"&lt;/s&gt;&lt;/t&gt;","//s"),"cm",""))),IF(ISNUMBER(SEARCH("mm",Q84)), MAX(VALUE(SUBSTITUTE(_xlfn.FILTERXML("&lt;t&gt;&lt;s&gt;"&amp;SUBSTITUTE(Q84,",","&lt;/s&gt;&lt;s&gt;")&amp;"&lt;/s&gt;&lt;/t&gt;","//s"),"mm","")))/10, MAX(VALUE(_xlfn.FILTERXML("&lt;t&gt;&lt;s&gt;"&amp;SUBSTITUTE(Q84,",","&lt;/s&gt;&lt;s&gt;")&amp;"&lt;/s&gt;&lt;/t&gt;","//s"))))))</f>
        <v>1.6</v>
      </c>
      <c r="S84" t="str">
        <f>IF(OR('Model output'!P83="",ISNUMBER(SEARCH("Not identified", 'Model output'!P83)),ISNUMBER(SEARCH("Absent",'Model output'!P83)),AND(ISNUMBER(SEARCH("No",'Model output'!P83)),NOT(ISNUMBER(SEARCH("diagnostic",'Model output'!P83)))),ISNUMBER(SEARCH("Negative",'Model output'!P83))),"negative","positive")</f>
        <v>negative</v>
      </c>
      <c r="T84" t="str">
        <f>IF('Model output'!O83="","",'Model output'!O83)</f>
        <v>at least six</v>
      </c>
      <c r="U84" t="str">
        <f>IF('Model output'!Q83&lt;&gt;"",'Model output'!Q83,IF('Classification result'!S84="positive",IF(ISNUMBER(SEARCH("single",'Model output'!P83)),1,IF(OR(ISNUMBER(SEARCH("&lt;4",'Model output'!P83)),ISNUMBER(SEARCH("&lt; 4",'Model output'!P83)),ISNUMBER(SEARCH("less than 4",'Model output'!P83))),"&lt;4",IF(OR(ISNUMBER(SEARCH("&gt;4",'Model output'!P83)),ISNUMBER(SEARCH("&gt; 4",'Model output'!P83)),ISNUMBER(SEARCH("4 or more",'Model output'!P83))),"&gt;4",""))),""))</f>
        <v/>
      </c>
      <c r="V84" t="str">
        <f>IF(S84="negative","",IF(OR(ISNUMBER(SEARCH("Focal",'Model output'!P83)),'Classification result'!U84&lt;4,ISNUMBER(SEARCH("Focal",'Classification result'!U84)),ISNUMBER(SEARCH("&lt;4",'Classification result'!U84)),ISNUMBER(SEARCH("&lt; 4",'Classification result'!U84))),"minimal", IF(OR(ISNUMBER(SEARCH("Extensive",'Model output'!P83)),ISNUMBER(SEARCH("Extensive",'Classification result'!U84)),ISNUMBER(SEARCH("&gt;4",'Classification result'!U84)),ISNUMBER(SEARCH("&gt; 4",'Classification result'!U84)),ISNUMBER(SEARCH("4 or more",'Classification result'!U84))),"extensive","")))</f>
        <v/>
      </c>
      <c r="W84" t="str">
        <f>IF(OR('Model output'!R83="",ISNUMBER(SEARCH("Not identified", 'Model output'!R83)),ISNUMBER(SEARCH("Absent",'Model output'!R83)),ISNUMBER(SEARCH("No",'Model output'!R83)),ISNUMBER(SEARCH("Negative",'Model output'!R83)),ISNUMBER(SEARCH("None seen",'Model output'!R83)),ISNUMBER(SEARCH("Free",'Model output'!R83)),ISNUMBER(SEARCH("Cannot be assessed",'Model output'!R83))),"negative","positive")</f>
        <v>positive</v>
      </c>
      <c r="X84" s="19" t="str">
        <f>IF('Model output'!S83="","",'Model output'!S83)</f>
        <v>Invades: perithyroidal fibroadipose tissue</v>
      </c>
      <c r="Y84" t="str">
        <f>IF(OR('Model output'!S83="",ISNUMBER(SEARCH("Absent",'Model output'!S83)),ISNUMBER(SEARCH("Not identified",'Model output'!S83)),AND(ISNUMBER(SEARCH("No",'Model output'!S83)),NOT(ISNUMBER(SEARCH("carcinoma",'Model output'!S83)))),ISNUMBER(SEARCH("no extension",'Model output'!S83)),ISNUMBER(SEARCH("negative",'Model output'!S83))),"negative",IF(Z84="positive","gETE", "positive"))</f>
        <v>positive</v>
      </c>
      <c r="Z84" t="str">
        <f>IF(OR('Model output'!S83="",ISNUMBER(SEARCH("Absent",'Model output'!S83)),ISNUMBER(SEARCH("Not identified",'Model output'!S83)),ISNUMBER(SEARCH("No",'Model output'!S83)),ISNUMBER(SEARCH("Minimal",'Model output'!S83)),ISNUMBER(SEARCH("negative",'Model output'!S83))),"negative",IF(OR(ISNUMBER(SEARCH("extensive",X84)),ISNUMBER(SEARCH("skeletal muscle",X84)),ISNUMBER(SEARCH("larynx",X84)),ISNUMBER(SEARCH("trachea",X84)),ISNUMBER(SEARCH("esophagus",X84)),ISNUMBER(SEARCH("recurrent laryngeal nerve",X84))),"positive","negative"))</f>
        <v>negative</v>
      </c>
      <c r="AA84" t="str">
        <f>IF('Model output'!T83="","",IF('Model output'!T83="Not mentioned", "No", "Yes"))</f>
        <v/>
      </c>
      <c r="AB84" t="str">
        <f>IF(AA84&lt;&gt;"Yes","",IF(OR('Model output'!U83="",ISNUMBER(SEARCH("Not identified",'Model output'!U83))),"",'Model output'!U83))</f>
        <v/>
      </c>
      <c r="AC84" s="9" t="str">
        <f>IF(OR('Model output'!V83="", AND(ISERROR(SEARCH("Positive",'Model output'!V83)), ISNUMBER(SEARCH("Negative",'Model output'!V83))), ISNUMBER(SEARCH("Uninvolved",'Model output'!V83)), ISNUMBER(SEARCH("Free",'Model output'!V83)), ISNUMBER(SEARCH("1 mm",'Model output'!V83)), ISNUMBER(SEARCH("1.0 mm",'Model output'!V83)), ISNUMBER(SEARCH("0.01 cm",'Model output'!V83)), ISNUMBER(SEARCH("0.1 CM",'Model output'!V83)), ISNUMBER(SEARCH("less than 0.2 mm",'Model output'!V83)), ISNUMBER(SEARCH("less than 0.5 mm",'Model output'!V83)), ISNUMBER(SEARCH("very close",'Model output'!V83)), ISNUMBER(SEARCH("not involved",'Model output'!V83)), ISNUMBER(SEARCH("no involvement",'Model output'!V83)), ISNUMBER(SEARCH("abut",'Model output'!V83)), AND(ISNUMBER(SEARCH("No",'Model output'!V83)),NOT(ISNUMBER(SEARCH("noted",'Model output'!V83))),NOT(ISNUMBER(SEARCH("carcinoma",'Model output'!V83))))), "negative", "positive")</f>
        <v>positive</v>
      </c>
      <c r="AE84" s="39" t="str" cm="1">
        <f t="array" ref="AE84">IF(OR(AC84="positive",Z84="positive",AND(OR(ISNUMBER(SEARCH("Follicular carcinoma",N84)),ISNUMBER(SEARCH("Follicular thyroid carcinoma",N84))),V84="extensive"),AND(AND(ISNUMBER(J84),J84&gt;0),AND(ISNUMBER(M84),M84&gt;3)),OR(H84="positive",AH84=1)),"high",IF(OR(ISNUMBER(SEARCH("lateral",G84,1)),ISNUMBER(SEARCH("positive",Y84,1)),ISNUMBER(SEARCH("tall",O84,1)),ISNUMBER(SEARCH("hobnail",O84,1)),ISNUMBER(SEARCH("cribriform",O84,1)),ISNUMBER(SEARCH("diffuse",O84,1)),ISNUMBER(SEARCH("columnar",O84,1)),ISNUMBER(SEARCH("solid",O84,1)),ISNUMBER(SEARCH("tall",N84,1)),ISNUMBER(SEARCH("hobnail",N84,1)),ISNUMBER(SEARCH("cribriform",N84,1)),ISNUMBER(SEARCH("diffuse",N84,1)),ISNUMBER(SEARCH("columnar",N84,1)),ISNUMBER(SEARCH("solid",N84,1)),AND(ISNUMBER(SEARCH("papillary",N84,1)),S84="positive"),AND(ISNUMBER(J84),J84&gt;=5,M84=""),AND(AND(ISNUMBER(J84),J84&gt;=5),AND(ISNUMBER(M84),M84&gt;=1)),AND(ISNUMBER(SERACH("papillary",N84)),OR(Y84="positive",Z84="positive"), ISNUMBER(SEARCH("BRAF",AB84)))),"intermediate","low"))</f>
        <v>high</v>
      </c>
      <c r="AF84" s="40" t="str">
        <f t="shared" si="18"/>
        <v>1b</v>
      </c>
      <c r="AG84" s="40" t="str">
        <f t="shared" si="19"/>
        <v>1b</v>
      </c>
      <c r="AH84" s="40" t="str">
        <f t="shared" si="22"/>
        <v>0</v>
      </c>
      <c r="AI84" s="45" t="str">
        <f t="shared" si="23"/>
        <v>I</v>
      </c>
      <c r="AJ84" s="39" t="s">
        <v>697</v>
      </c>
      <c r="AK84" s="46" t="s">
        <v>888</v>
      </c>
      <c r="AL84" s="46" t="s">
        <v>888</v>
      </c>
      <c r="AM84" s="46" t="s">
        <v>892</v>
      </c>
      <c r="AN84" s="40" t="s">
        <v>73</v>
      </c>
      <c r="AO84" s="30">
        <f t="shared" si="24"/>
        <v>1</v>
      </c>
      <c r="AP84" s="14">
        <f t="shared" si="25"/>
        <v>1</v>
      </c>
      <c r="AQ84" s="14">
        <f t="shared" si="26"/>
        <v>1</v>
      </c>
      <c r="AR84" s="14">
        <f t="shared" si="27"/>
        <v>1</v>
      </c>
      <c r="AS84" s="15">
        <f t="shared" si="20"/>
        <v>1</v>
      </c>
    </row>
    <row r="85" spans="1:45">
      <c r="A85" t="str">
        <f>'Model output'!A84</f>
        <v>TCGA-DJ-A2QC</v>
      </c>
      <c r="B85" s="52">
        <v>70</v>
      </c>
      <c r="C85" s="1" t="str">
        <f>IF(OR(ISNUMBER(SEARCH("0",'Model output'!D84)), ISNUMBER(SEARCH("1",'Model output'!D84)), ISNUMBER(SEARCH("1a",'Model output'!D84)), ISNUMBER(SEARCH("1b",'Model output'!D84)), ISNUMBER(SEARCH("2",'Model output'!D84)), ISNUMBER(SEARCH("3",'Model output'!D84)), ISNUMBER(SEARCH("4a",'Model output'!D84)), ISNUMBER(SEARCH("4b",'Model output'!D84))), IF(ISNUMBER(SEARCH("pT",'Model output'!D84)),IF(OR(ISNUMBER(SEARCH("a",'Model output'!D84)),ISNUMBER(SEARCH("b",'Model output'!D84))),MID(SUBSTITUTE('Model output'!D84," ",""),SEARCH("pT",'Model output'!D84)+2,2),MID(SUBSTITUTE('Model output'!D84," ",""),SEARCH("pT",'Model output'!D84)+2,1)),IF(ISNUMBER(SEARCH("T",'Model output'!D84)),IF(OR(ISNUMBER(SEARCH("a",'Model output'!D84)),ISNUMBER(SEARCH("b",'Model output'!D84))),MID(SUBSTITUTE('Model output'!D84," ",""),SEARCH("T",'Model output'!D84)+1,2),MID(SUBSTITUTE('Model output'!D84," ",""),SEARCH("T",'Model output'!D84)+1,1)),SUBSTITUTE('Model output'!D84," ",""))),"")</f>
        <v>2</v>
      </c>
      <c r="D85" s="1" t="str">
        <f>IF(ISNUMBER(SEARCH("lymph node",'Model output'!E84)),"1", IF(AND('Model output'!E84&lt;&gt;"",ISNUMBER('Model output'!E84),'Model output'!E84&gt;0),"1",IF(OR(ISNUMBER(SEARCH("0",'Model output'!E84)), ISNUMBER(SEARCH("1",'Model output'!E84)), ISNUMBER(SEARCH("1a",'Model output'!E84)), ISNUMBER(SEARCH("1b",'Model output'!E84)), ISNUMBER(SEARCH("X",'Model output'!E84))), IF(ISNUMBER(SEARCH("pN",'Model output'!E84)),IF(OR(ISNUMBER(SEARCH("a",'Model output'!E84)),ISNUMBER(SEARCH("b",'Model output'!E84))),MID(SUBSTITUTE('Model output'!E84," ",""),SEARCH("pN",'Model output'!E84)+2,2),MID(SUBSTITUTE('Model output'!E84," ",""),SEARCH("pN",'Model output'!E84)+2,1)),IF(ISNUMBER(SEARCH("N",'Model output'!E84)),IF(OR(ISNUMBER(SEARCH("a",'Model output'!E84)),ISNUMBER(SEARCH("b",'Model output'!E84))),MID(SUBSTITUTE('Model output'!E84," ",""),SEARCH("N",'Model output'!E84)+1,2),MID(SUBSTITUTE('Model output'!E84," ",""),SEARCH("N",'Model output'!E84)+1,1)),SUBSTITUTE('Model output'!E84," ",""))),"")))</f>
        <v>X</v>
      </c>
      <c r="E85" s="1" t="str">
        <f>IF(OR(ISNUMBER(SEARCH("Not applicable",'Model output'!F84)), ISNUMBER(SEARCH("N/A",'Model output'!F84))),"0",IF(OR(ISNUMBER(SEARCH("0",'Model output'!F84)), ISNUMBER(SEARCH("1",'Model output'!F84)), ISNUMBER(SEARCH("X",'Model output'!F84))), IF(ISNUMBER(SEARCH("pM",'Model output'!F84)),MID(SUBSTITUTE('Model output'!F84," ",""),SEARCH("pM",'Model output'!F84)+2,1),IF(ISNUMBER(SEARCH("M",'Model output'!F84)),MID(SUBSTITUTE('Model output'!F84," ",""),SEARCH("M",'Model output'!F84)+1,1),SUBSTITUTE('Model output'!F84," ",""))),""))</f>
        <v>X</v>
      </c>
      <c r="F85" t="str">
        <f t="shared" si="16"/>
        <v>negative</v>
      </c>
      <c r="G85" t="str">
        <f>IF(OR('Model output'!G84="",AND(ISNUMBER('Model output'!J84),'Model output'!J84&lt;1)),"",IF(OR(ISNUMBER(SEARCH("lateral",'Model output'!G84)),ISNUMBER(SEARCH("cervical",'Model output'!G84)),ISNUMBER(SEARCH("jugular",'Model output'!G84)),ISNUMBER(SEARCH("left neck",'Model output'!G84)),ISNUMBER(SEARCH("left anterior neck",'Model output'!G84)),ISNUMBER(SEARCH("left posterior neck",'Model output'!G84)),ISNUMBER(SEARCH("right neck",'Model output'!G84)),ISNUMBER(SEARCH("right anterior neck",'Model output'!G84)),ISNUMBER(SEARCH("right posterior neck",'Model output'!G84)),AND(ISNUMBER(SEARCH("level",'Model output'!G84)),OR(,ISNUMBER(SEARCH("II",'Model output'!G84)),ISNUMBER(SEARCH("two",'Model output'!G84)),ISNUMBER(SEARCH("2",'Model output'!G84)),ISNUMBER(SEARCH("III",'Model output'!G84)),ISNUMBER(SEARCH("three",'Model output'!G84)),ISNUMBER(SEARCH("3",'Model output'!G84)),ISNUMBER(SEARCH("IV",'Model output'!G84)),ISNUMBER(SEARCH("four",'Model output'!G84)),ISNUMBER(SEARCH("4",'Model output'!G84)),AND(ISNUMBER(SEARCH("V ",'Model output'!G84)),NOT(ISNUMBER(SEARCH("VI",'Model output'!G84)))),ISNUMBER(SEARCH("five",'Model output'!G84)),ISNUMBER(SEARCH("5",'Model output'!G84))))), "lateral", "central"))</f>
        <v/>
      </c>
      <c r="H85" t="str">
        <f>IF('Model output'!H84="","negative", IF('Model output'!H84=" ", "negative", IF(ISNUMBER(SEARCH("lymph node",'Model output'!H84)),"negative","positive")))</f>
        <v>negative</v>
      </c>
      <c r="I85">
        <f>IF('Model output'!I84="","",IF(ISNUMBER('Model output'!I84),'Model output'!I84,1))</f>
        <v>6</v>
      </c>
      <c r="J85">
        <f>IF('Model output'!J84="","",IF(AND(ISNUMBER('Model output'!J84),'Model output'!J84&lt;=I85),'Model output'!J84,IF(ISNUMBER(SEARCH("0/",'Model output'!J84)),0,1)))</f>
        <v>0</v>
      </c>
      <c r="K85" t="str" cm="1">
        <f t="array" ref="K85">IF(COUNT(FIND({0,1,2,3,4,5,6,7,8,9},'Model output'!K84))&gt;0,'Model output'!K84,"")</f>
        <v/>
      </c>
      <c r="L85" s="8" t="str">
        <f t="shared" si="21"/>
        <v/>
      </c>
      <c r="M85" t="str" cm="1">
        <f t="array" ref="M85">IF(L85="","",IF(ISNUMBER(SEARCH("cm",L85)),MAX(VALUE(SUBSTITUTE(_xlfn.FILTERXML("&lt;t&gt;&lt;s&gt;"&amp;SUBSTITUTE(L85,",","&lt;/s&gt;&lt;s&gt;")&amp;"&lt;/s&gt;&lt;/t&gt;","//s"),"cm",""))),MAX(VALUE(SUBSTITUTE(_xlfn.FILTERXML("&lt;t&gt;&lt;s&gt;"&amp;SUBSTITUTE(L85,",","&lt;/s&gt;&lt;s&gt;")&amp;"&lt;/s&gt;&lt;/t&gt;","//s"),"mm","")))/10))</f>
        <v/>
      </c>
      <c r="N85" t="str">
        <f>IF('Model output'!L84="","",'Model output'!L84)</f>
        <v>papillary</v>
      </c>
      <c r="O85" t="str">
        <f>IF('Model output'!M84="","",'Model output'!M84)</f>
        <v>classical</v>
      </c>
      <c r="P85" t="str">
        <f>IF('Model output'!N84="","",'Model output'!N84)</f>
        <v>2.3 cm</v>
      </c>
      <c r="Q85" t="str">
        <f t="shared" si="17"/>
        <v>2.3cm</v>
      </c>
      <c r="R85" cm="1">
        <f t="array" ref="R85">IF(Q85="","",IF(ISNUMBER(SEARCH("cm",Q85)),MAX(VALUE(SUBSTITUTE(_xlfn.FILTERXML("&lt;t&gt;&lt;s&gt;"&amp;SUBSTITUTE(Q85,",","&lt;/s&gt;&lt;s&gt;")&amp;"&lt;/s&gt;&lt;/t&gt;","//s"),"cm",""))),IF(ISNUMBER(SEARCH("mm",Q85)), MAX(VALUE(SUBSTITUTE(_xlfn.FILTERXML("&lt;t&gt;&lt;s&gt;"&amp;SUBSTITUTE(Q85,",","&lt;/s&gt;&lt;s&gt;")&amp;"&lt;/s&gt;&lt;/t&gt;","//s"),"mm","")))/10, MAX(VALUE(_xlfn.FILTERXML("&lt;t&gt;&lt;s&gt;"&amp;SUBSTITUTE(Q85,",","&lt;/s&gt;&lt;s&gt;")&amp;"&lt;/s&gt;&lt;/t&gt;","//s"))))))</f>
        <v>2.2999999999999998</v>
      </c>
      <c r="S85" t="str">
        <f>IF(OR('Model output'!P84="",ISNUMBER(SEARCH("Not identified", 'Model output'!P84)),ISNUMBER(SEARCH("Absent",'Model output'!P84)),AND(ISNUMBER(SEARCH("No",'Model output'!P84)),NOT(ISNUMBER(SEARCH("diagnostic",'Model output'!P84)))),ISNUMBER(SEARCH("Negative",'Model output'!P84))),"negative","positive")</f>
        <v>negative</v>
      </c>
      <c r="T85">
        <f>IF('Model output'!O84="","",'Model output'!O84)</f>
        <v>3</v>
      </c>
      <c r="U85" t="str">
        <f>IF('Model output'!Q84&lt;&gt;"",'Model output'!Q84,IF('Classification result'!S85="positive",IF(ISNUMBER(SEARCH("single",'Model output'!P84)),1,IF(OR(ISNUMBER(SEARCH("&lt;4",'Model output'!P84)),ISNUMBER(SEARCH("&lt; 4",'Model output'!P84)),ISNUMBER(SEARCH("less than 4",'Model output'!P84))),"&lt;4",IF(OR(ISNUMBER(SEARCH("&gt;4",'Model output'!P84)),ISNUMBER(SEARCH("&gt; 4",'Model output'!P84)),ISNUMBER(SEARCH("4 or more",'Model output'!P84))),"&gt;4",""))),""))</f>
        <v/>
      </c>
      <c r="V85" t="str">
        <f>IF(S85="negative","",IF(OR(ISNUMBER(SEARCH("Focal",'Model output'!P84)),'Classification result'!U85&lt;4,ISNUMBER(SEARCH("Focal",'Classification result'!U85)),ISNUMBER(SEARCH("&lt;4",'Classification result'!U85)),ISNUMBER(SEARCH("&lt; 4",'Classification result'!U85))),"minimal", IF(OR(ISNUMBER(SEARCH("Extensive",'Model output'!P84)),ISNUMBER(SEARCH("Extensive",'Classification result'!U85)),ISNUMBER(SEARCH("&gt;4",'Classification result'!U85)),ISNUMBER(SEARCH("&gt; 4",'Classification result'!U85)),ISNUMBER(SEARCH("4 or more",'Classification result'!U85))),"extensive","")))</f>
        <v/>
      </c>
      <c r="W85" t="str">
        <f>IF(OR('Model output'!R84="",ISNUMBER(SEARCH("Not identified", 'Model output'!R84)),ISNUMBER(SEARCH("Absent",'Model output'!R84)),ISNUMBER(SEARCH("No",'Model output'!R84)),ISNUMBER(SEARCH("Negative",'Model output'!R84)),ISNUMBER(SEARCH("None seen",'Model output'!R84)),ISNUMBER(SEARCH("Free",'Model output'!R84)),ISNUMBER(SEARCH("Cannot be assessed",'Model output'!R84))),"negative","positive")</f>
        <v>negative</v>
      </c>
      <c r="X85" s="19" t="str">
        <f>IF('Model output'!S84="","",'Model output'!S84)</f>
        <v>Not identified</v>
      </c>
      <c r="Y85" t="str">
        <f>IF(OR('Model output'!S84="",ISNUMBER(SEARCH("Absent",'Model output'!S84)),ISNUMBER(SEARCH("Not identified",'Model output'!S84)),AND(ISNUMBER(SEARCH("No",'Model output'!S84)),NOT(ISNUMBER(SEARCH("carcinoma",'Model output'!S84)))),ISNUMBER(SEARCH("no extension",'Model output'!S84)),ISNUMBER(SEARCH("negative",'Model output'!S84))),"negative",IF(Z85="positive","gETE", "positive"))</f>
        <v>negative</v>
      </c>
      <c r="Z85" t="str">
        <f>IF(OR('Model output'!S84="",ISNUMBER(SEARCH("Absent",'Model output'!S84)),ISNUMBER(SEARCH("Not identified",'Model output'!S84)),ISNUMBER(SEARCH("No",'Model output'!S84)),ISNUMBER(SEARCH("Minimal",'Model output'!S84)),ISNUMBER(SEARCH("negative",'Model output'!S84))),"negative",IF(OR(ISNUMBER(SEARCH("extensive",X85)),ISNUMBER(SEARCH("skeletal muscle",X85)),ISNUMBER(SEARCH("larynx",X85)),ISNUMBER(SEARCH("trachea",X85)),ISNUMBER(SEARCH("esophagus",X85)),ISNUMBER(SEARCH("recurrent laryngeal nerve",X85))),"positive","negative"))</f>
        <v>negative</v>
      </c>
      <c r="AA85" t="str">
        <f>IF('Model output'!T84="","",IF('Model output'!T84="Not mentioned", "No", "Yes"))</f>
        <v/>
      </c>
      <c r="AB85" t="str">
        <f>IF(AA85&lt;&gt;"Yes","",IF(OR('Model output'!U84="",ISNUMBER(SEARCH("Not identified",'Model output'!U84))),"",'Model output'!U84))</f>
        <v/>
      </c>
      <c r="AC85" s="9" t="str">
        <f>IF(OR('Model output'!V84="", AND(ISERROR(SEARCH("Positive",'Model output'!V84)), ISNUMBER(SEARCH("Negative",'Model output'!V84))), ISNUMBER(SEARCH("Uninvolved",'Model output'!V84)), ISNUMBER(SEARCH("Free",'Model output'!V84)), ISNUMBER(SEARCH("1 mm",'Model output'!V84)), ISNUMBER(SEARCH("1.0 mm",'Model output'!V84)), ISNUMBER(SEARCH("0.01 cm",'Model output'!V84)), ISNUMBER(SEARCH("0.1 CM",'Model output'!V84)), ISNUMBER(SEARCH("less than 0.2 mm",'Model output'!V84)), ISNUMBER(SEARCH("less than 0.5 mm",'Model output'!V84)), ISNUMBER(SEARCH("very close",'Model output'!V84)), ISNUMBER(SEARCH("not involved",'Model output'!V84)), ISNUMBER(SEARCH("no involvement",'Model output'!V84)), ISNUMBER(SEARCH("abut",'Model output'!V84)), AND(ISNUMBER(SEARCH("No",'Model output'!V84)),NOT(ISNUMBER(SEARCH("noted",'Model output'!V84))),NOT(ISNUMBER(SEARCH("carcinoma",'Model output'!V84))))), "negative", "positive")</f>
        <v>negative</v>
      </c>
      <c r="AE85" s="39" t="str" cm="1">
        <f t="array" aca="1" ref="AE85" ca="1">IF(OR(AC85="positive",Z85="positive",AND(OR(ISNUMBER(SEARCH("Follicular carcinoma",N85)),ISNUMBER(SEARCH("Follicular thyroid carcinoma",N85))),V85="extensive"),AND(AND(ISNUMBER(J85),J85&gt;0),AND(ISNUMBER(M85),M85&gt;3)),OR(H85="positive",AH85=1)),"high",IF(OR(ISNUMBER(SEARCH("lateral",G85,1)),ISNUMBER(SEARCH("positive",Y85,1)),ISNUMBER(SEARCH("tall",O85,1)),ISNUMBER(SEARCH("hobnail",O85,1)),ISNUMBER(SEARCH("cribriform",O85,1)),ISNUMBER(SEARCH("diffuse",O85,1)),ISNUMBER(SEARCH("columnar",O85,1)),ISNUMBER(SEARCH("solid",O85,1)),ISNUMBER(SEARCH("tall",N85,1)),ISNUMBER(SEARCH("hobnail",N85,1)),ISNUMBER(SEARCH("cribriform",N85,1)),ISNUMBER(SEARCH("diffuse",N85,1)),ISNUMBER(SEARCH("columnar",N85,1)),ISNUMBER(SEARCH("solid",N85,1)),AND(ISNUMBER(SEARCH("papillary",N85,1)),S85="positive"),AND(ISNUMBER(J85),J85&gt;=5,M85=""),AND(AND(ISNUMBER(J85),J85&gt;=5),AND(ISNUMBER(M85),M85&gt;=1)),AND(ISNUMBER(SERACH("papillary",N85)),OR(Y85="positive",Z85="positive"), ISNUMBER(SEARCH("BRAF",AB85)))),"intermediate","low"))</f>
        <v>low</v>
      </c>
      <c r="AF85" s="40" t="str">
        <f t="shared" si="18"/>
        <v>2</v>
      </c>
      <c r="AG85" s="40" t="str">
        <f t="shared" si="19"/>
        <v>0</v>
      </c>
      <c r="AH85" s="40" t="str">
        <f t="shared" si="22"/>
        <v>0</v>
      </c>
      <c r="AI85" s="45" t="str">
        <f t="shared" si="23"/>
        <v>I</v>
      </c>
      <c r="AJ85" s="39" t="s">
        <v>698</v>
      </c>
      <c r="AK85" s="46" t="s">
        <v>891</v>
      </c>
      <c r="AL85" s="46" t="s">
        <v>892</v>
      </c>
      <c r="AM85" s="46" t="s">
        <v>892</v>
      </c>
      <c r="AN85" s="40" t="s">
        <v>73</v>
      </c>
      <c r="AO85" s="30">
        <f t="shared" ca="1" si="24"/>
        <v>1</v>
      </c>
      <c r="AP85" s="14">
        <f t="shared" si="25"/>
        <v>1</v>
      </c>
      <c r="AQ85" s="14">
        <f t="shared" si="26"/>
        <v>1</v>
      </c>
      <c r="AR85" s="14">
        <f t="shared" si="27"/>
        <v>1</v>
      </c>
      <c r="AS85" s="15">
        <f t="shared" si="20"/>
        <v>1</v>
      </c>
    </row>
    <row r="86" spans="1:45">
      <c r="A86" t="str">
        <f>'Model output'!A85</f>
        <v>TCGA-DJ-A3UK</v>
      </c>
      <c r="B86" s="52">
        <v>35</v>
      </c>
      <c r="C86" s="1" t="str">
        <f>IF(OR(ISNUMBER(SEARCH("0",'Model output'!D85)), ISNUMBER(SEARCH("1",'Model output'!D85)), ISNUMBER(SEARCH("1a",'Model output'!D85)), ISNUMBER(SEARCH("1b",'Model output'!D85)), ISNUMBER(SEARCH("2",'Model output'!D85)), ISNUMBER(SEARCH("3",'Model output'!D85)), ISNUMBER(SEARCH("4a",'Model output'!D85)), ISNUMBER(SEARCH("4b",'Model output'!D85))), IF(ISNUMBER(SEARCH("pT",'Model output'!D85)),IF(OR(ISNUMBER(SEARCH("a",'Model output'!D85)),ISNUMBER(SEARCH("b",'Model output'!D85))),MID(SUBSTITUTE('Model output'!D85," ",""),SEARCH("pT",'Model output'!D85)+2,2),MID(SUBSTITUTE('Model output'!D85," ",""),SEARCH("pT",'Model output'!D85)+2,1)),IF(ISNUMBER(SEARCH("T",'Model output'!D85)),IF(OR(ISNUMBER(SEARCH("a",'Model output'!D85)),ISNUMBER(SEARCH("b",'Model output'!D85))),MID(SUBSTITUTE('Model output'!D85," ",""),SEARCH("T",'Model output'!D85)+1,2),MID(SUBSTITUTE('Model output'!D85," ",""),SEARCH("T",'Model output'!D85)+1,1)),SUBSTITUTE('Model output'!D85," ",""))),"")</f>
        <v>2</v>
      </c>
      <c r="D86" s="1" t="str">
        <f>IF(ISNUMBER(SEARCH("lymph node",'Model output'!E85)),"1", IF(AND('Model output'!E85&lt;&gt;"",ISNUMBER('Model output'!E85),'Model output'!E85&gt;0),"1",IF(OR(ISNUMBER(SEARCH("0",'Model output'!E85)), ISNUMBER(SEARCH("1",'Model output'!E85)), ISNUMBER(SEARCH("1a",'Model output'!E85)), ISNUMBER(SEARCH("1b",'Model output'!E85)), ISNUMBER(SEARCH("X",'Model output'!E85))), IF(ISNUMBER(SEARCH("pN",'Model output'!E85)),IF(OR(ISNUMBER(SEARCH("a",'Model output'!E85)),ISNUMBER(SEARCH("b",'Model output'!E85))),MID(SUBSTITUTE('Model output'!E85," ",""),SEARCH("pN",'Model output'!E85)+2,2),MID(SUBSTITUTE('Model output'!E85," ",""),SEARCH("pN",'Model output'!E85)+2,1)),IF(ISNUMBER(SEARCH("N",'Model output'!E85)),IF(OR(ISNUMBER(SEARCH("a",'Model output'!E85)),ISNUMBER(SEARCH("b",'Model output'!E85))),MID(SUBSTITUTE('Model output'!E85," ",""),SEARCH("N",'Model output'!E85)+1,2),MID(SUBSTITUTE('Model output'!E85," ",""),SEARCH("N",'Model output'!E85)+1,1)),SUBSTITUTE('Model output'!E85," ",""))),"")))</f>
        <v>0</v>
      </c>
      <c r="E86" s="1" t="str">
        <f>IF(OR(ISNUMBER(SEARCH("Not applicable",'Model output'!F85)), ISNUMBER(SEARCH("N/A",'Model output'!F85))),"0",IF(OR(ISNUMBER(SEARCH("0",'Model output'!F85)), ISNUMBER(SEARCH("1",'Model output'!F85)), ISNUMBER(SEARCH("X",'Model output'!F85))), IF(ISNUMBER(SEARCH("pM",'Model output'!F85)),MID(SUBSTITUTE('Model output'!F85," ",""),SEARCH("pM",'Model output'!F85)+2,1),IF(ISNUMBER(SEARCH("M",'Model output'!F85)),MID(SUBSTITUTE('Model output'!F85," ",""),SEARCH("M",'Model output'!F85)+1,1),SUBSTITUTE('Model output'!F85," ",""))),""))</f>
        <v>0</v>
      </c>
      <c r="F86" t="str">
        <f t="shared" si="16"/>
        <v>negative</v>
      </c>
      <c r="G86" t="str">
        <f>IF(OR('Model output'!G85="",AND(ISNUMBER('Model output'!J85),'Model output'!J85&lt;1)),"",IF(OR(ISNUMBER(SEARCH("lateral",'Model output'!G85)),ISNUMBER(SEARCH("cervical",'Model output'!G85)),ISNUMBER(SEARCH("jugular",'Model output'!G85)),ISNUMBER(SEARCH("left neck",'Model output'!G85)),ISNUMBER(SEARCH("left anterior neck",'Model output'!G85)),ISNUMBER(SEARCH("left posterior neck",'Model output'!G85)),ISNUMBER(SEARCH("right neck",'Model output'!G85)),ISNUMBER(SEARCH("right anterior neck",'Model output'!G85)),ISNUMBER(SEARCH("right posterior neck",'Model output'!G85)),AND(ISNUMBER(SEARCH("level",'Model output'!G85)),OR(,ISNUMBER(SEARCH("II",'Model output'!G85)),ISNUMBER(SEARCH("two",'Model output'!G85)),ISNUMBER(SEARCH("2",'Model output'!G85)),ISNUMBER(SEARCH("III",'Model output'!G85)),ISNUMBER(SEARCH("three",'Model output'!G85)),ISNUMBER(SEARCH("3",'Model output'!G85)),ISNUMBER(SEARCH("IV",'Model output'!G85)),ISNUMBER(SEARCH("four",'Model output'!G85)),ISNUMBER(SEARCH("4",'Model output'!G85)),AND(ISNUMBER(SEARCH("V ",'Model output'!G85)),NOT(ISNUMBER(SEARCH("VI",'Model output'!G85)))),ISNUMBER(SEARCH("five",'Model output'!G85)),ISNUMBER(SEARCH("5",'Model output'!G85))))), "lateral", "central"))</f>
        <v/>
      </c>
      <c r="H86" t="str">
        <f>IF('Model output'!H85="","negative", IF('Model output'!H85=" ", "negative", IF(ISNUMBER(SEARCH("lymph node",'Model output'!H85)),"negative","positive")))</f>
        <v>negative</v>
      </c>
      <c r="I86">
        <f>IF('Model output'!I85="","",IF(ISNUMBER('Model output'!I85),'Model output'!I85,1))</f>
        <v>3</v>
      </c>
      <c r="J86">
        <f>IF('Model output'!J85="","",IF(AND(ISNUMBER('Model output'!J85),'Model output'!J85&lt;=I86),'Model output'!J85,IF(ISNUMBER(SEARCH("0/",'Model output'!J85)),0,1)))</f>
        <v>0</v>
      </c>
      <c r="K86" t="str" cm="1">
        <f t="array" ref="K86">IF(COUNT(FIND({0,1,2,3,4,5,6,7,8,9},'Model output'!K85))&gt;0,'Model output'!K85,"")</f>
        <v/>
      </c>
      <c r="L86" s="8" t="str">
        <f t="shared" si="21"/>
        <v/>
      </c>
      <c r="M86" t="str" cm="1">
        <f t="array" ref="M86">IF(L86="","",IF(ISNUMBER(SEARCH("cm",L86)),MAX(VALUE(SUBSTITUTE(_xlfn.FILTERXML("&lt;t&gt;&lt;s&gt;"&amp;SUBSTITUTE(L86,",","&lt;/s&gt;&lt;s&gt;")&amp;"&lt;/s&gt;&lt;/t&gt;","//s"),"cm",""))),MAX(VALUE(SUBSTITUTE(_xlfn.FILTERXML("&lt;t&gt;&lt;s&gt;"&amp;SUBSTITUTE(L86,",","&lt;/s&gt;&lt;s&gt;")&amp;"&lt;/s&gt;&lt;/t&gt;","//s"),"mm","")))/10))</f>
        <v/>
      </c>
      <c r="N86" t="str">
        <f>IF('Model output'!L85="","",'Model output'!L85)</f>
        <v>papillary</v>
      </c>
      <c r="O86" t="str">
        <f>IF('Model output'!M85="","",'Model output'!M85)</f>
        <v>classical</v>
      </c>
      <c r="P86" t="str">
        <f>IF('Model output'!N85="","",'Model output'!N85)</f>
        <v>1.5 cm</v>
      </c>
      <c r="Q86" t="str">
        <f t="shared" si="17"/>
        <v>1.5cm</v>
      </c>
      <c r="R86" cm="1">
        <f t="array" ref="R86">IF(Q86="","",IF(ISNUMBER(SEARCH("cm",Q86)),MAX(VALUE(SUBSTITUTE(_xlfn.FILTERXML("&lt;t&gt;&lt;s&gt;"&amp;SUBSTITUTE(Q86,",","&lt;/s&gt;&lt;s&gt;")&amp;"&lt;/s&gt;&lt;/t&gt;","//s"),"cm",""))),IF(ISNUMBER(SEARCH("mm",Q86)), MAX(VALUE(SUBSTITUTE(_xlfn.FILTERXML("&lt;t&gt;&lt;s&gt;"&amp;SUBSTITUTE(Q86,",","&lt;/s&gt;&lt;s&gt;")&amp;"&lt;/s&gt;&lt;/t&gt;","//s"),"mm","")))/10, MAX(VALUE(_xlfn.FILTERXML("&lt;t&gt;&lt;s&gt;"&amp;SUBSTITUTE(Q86,",","&lt;/s&gt;&lt;s&gt;")&amp;"&lt;/s&gt;&lt;/t&gt;","//s"))))))</f>
        <v>1.5</v>
      </c>
      <c r="S86" t="str">
        <f>IF(OR('Model output'!P85="",ISNUMBER(SEARCH("Not identified", 'Model output'!P85)),ISNUMBER(SEARCH("Absent",'Model output'!P85)),AND(ISNUMBER(SEARCH("No",'Model output'!P85)),NOT(ISNUMBER(SEARCH("diagnostic",'Model output'!P85)))),ISNUMBER(SEARCH("Negative",'Model output'!P85))),"negative","positive")</f>
        <v>negative</v>
      </c>
      <c r="T86">
        <f>IF('Model output'!O85="","",'Model output'!O85)</f>
        <v>1</v>
      </c>
      <c r="U86" t="str">
        <f>IF('Model output'!Q85&lt;&gt;"",'Model output'!Q85,IF('Classification result'!S86="positive",IF(ISNUMBER(SEARCH("single",'Model output'!P85)),1,IF(OR(ISNUMBER(SEARCH("&lt;4",'Model output'!P85)),ISNUMBER(SEARCH("&lt; 4",'Model output'!P85)),ISNUMBER(SEARCH("less than 4",'Model output'!P85))),"&lt;4",IF(OR(ISNUMBER(SEARCH("&gt;4",'Model output'!P85)),ISNUMBER(SEARCH("&gt; 4",'Model output'!P85)),ISNUMBER(SEARCH("4 or more",'Model output'!P85))),"&gt;4",""))),""))</f>
        <v/>
      </c>
      <c r="V86" t="str">
        <f>IF(S86="negative","",IF(OR(ISNUMBER(SEARCH("Focal",'Model output'!P85)),'Classification result'!U86&lt;4,ISNUMBER(SEARCH("Focal",'Classification result'!U86)),ISNUMBER(SEARCH("&lt;4",'Classification result'!U86)),ISNUMBER(SEARCH("&lt; 4",'Classification result'!U86))),"minimal", IF(OR(ISNUMBER(SEARCH("Extensive",'Model output'!P85)),ISNUMBER(SEARCH("Extensive",'Classification result'!U86)),ISNUMBER(SEARCH("&gt;4",'Classification result'!U86)),ISNUMBER(SEARCH("&gt; 4",'Classification result'!U86)),ISNUMBER(SEARCH("4 or more",'Classification result'!U86))),"extensive","")))</f>
        <v/>
      </c>
      <c r="W86" t="str">
        <f>IF(OR('Model output'!R85="",ISNUMBER(SEARCH("Not identified", 'Model output'!R85)),ISNUMBER(SEARCH("Absent",'Model output'!R85)),ISNUMBER(SEARCH("No",'Model output'!R85)),ISNUMBER(SEARCH("Negative",'Model output'!R85)),ISNUMBER(SEARCH("None seen",'Model output'!R85)),ISNUMBER(SEARCH("Free",'Model output'!R85)),ISNUMBER(SEARCH("Cannot be assessed",'Model output'!R85))),"negative","positive")</f>
        <v>negative</v>
      </c>
      <c r="X86" s="19" t="str">
        <f>IF('Model output'!S85="","",'Model output'!S85)</f>
        <v>Not identified</v>
      </c>
      <c r="Y86" t="str">
        <f>IF(OR('Model output'!S85="",ISNUMBER(SEARCH("Absent",'Model output'!S85)),ISNUMBER(SEARCH("Not identified",'Model output'!S85)),AND(ISNUMBER(SEARCH("No",'Model output'!S85)),NOT(ISNUMBER(SEARCH("carcinoma",'Model output'!S85)))),ISNUMBER(SEARCH("no extension",'Model output'!S85)),ISNUMBER(SEARCH("negative",'Model output'!S85))),"negative",IF(Z86="positive","gETE", "positive"))</f>
        <v>negative</v>
      </c>
      <c r="Z86" t="str">
        <f>IF(OR('Model output'!S85="",ISNUMBER(SEARCH("Absent",'Model output'!S85)),ISNUMBER(SEARCH("Not identified",'Model output'!S85)),ISNUMBER(SEARCH("No",'Model output'!S85)),ISNUMBER(SEARCH("Minimal",'Model output'!S85)),ISNUMBER(SEARCH("negative",'Model output'!S85))),"negative",IF(OR(ISNUMBER(SEARCH("extensive",X86)),ISNUMBER(SEARCH("skeletal muscle",X86)),ISNUMBER(SEARCH("larynx",X86)),ISNUMBER(SEARCH("trachea",X86)),ISNUMBER(SEARCH("esophagus",X86)),ISNUMBER(SEARCH("recurrent laryngeal nerve",X86))),"positive","negative"))</f>
        <v>negative</v>
      </c>
      <c r="AA86" t="str">
        <f>IF('Model output'!T85="","",IF('Model output'!T85="Not mentioned", "No", "Yes"))</f>
        <v/>
      </c>
      <c r="AB86" t="str">
        <f>IF(AA86&lt;&gt;"Yes","",IF(OR('Model output'!U85="",ISNUMBER(SEARCH("Not identified",'Model output'!U85))),"",'Model output'!U85))</f>
        <v/>
      </c>
      <c r="AC86" s="9" t="str">
        <f>IF(OR('Model output'!V85="", AND(ISERROR(SEARCH("Positive",'Model output'!V85)), ISNUMBER(SEARCH("Negative",'Model output'!V85))), ISNUMBER(SEARCH("Uninvolved",'Model output'!V85)), ISNUMBER(SEARCH("Free",'Model output'!V85)), ISNUMBER(SEARCH("1 mm",'Model output'!V85)), ISNUMBER(SEARCH("1.0 mm",'Model output'!V85)), ISNUMBER(SEARCH("0.01 cm",'Model output'!V85)), ISNUMBER(SEARCH("0.1 CM",'Model output'!V85)), ISNUMBER(SEARCH("less than 0.2 mm",'Model output'!V85)), ISNUMBER(SEARCH("less than 0.5 mm",'Model output'!V85)), ISNUMBER(SEARCH("very close",'Model output'!V85)), ISNUMBER(SEARCH("not involved",'Model output'!V85)), ISNUMBER(SEARCH("no involvement",'Model output'!V85)), ISNUMBER(SEARCH("abut",'Model output'!V85)), AND(ISNUMBER(SEARCH("No",'Model output'!V85)),NOT(ISNUMBER(SEARCH("noted",'Model output'!V85))),NOT(ISNUMBER(SEARCH("carcinoma",'Model output'!V85))))), "negative", "positive")</f>
        <v>negative</v>
      </c>
      <c r="AE86" s="39" t="str" cm="1">
        <f t="array" aca="1" ref="AE86" ca="1">IF(OR(AC86="positive",Z86="positive",AND(OR(ISNUMBER(SEARCH("Follicular carcinoma",N86)),ISNUMBER(SEARCH("Follicular thyroid carcinoma",N86))),V86="extensive"),AND(AND(ISNUMBER(J86),J86&gt;0),AND(ISNUMBER(M86),M86&gt;3)),OR(H86="positive",AH86=1)),"high",IF(OR(ISNUMBER(SEARCH("lateral",G86,1)),ISNUMBER(SEARCH("positive",Y86,1)),ISNUMBER(SEARCH("tall",O86,1)),ISNUMBER(SEARCH("hobnail",O86,1)),ISNUMBER(SEARCH("cribriform",O86,1)),ISNUMBER(SEARCH("diffuse",O86,1)),ISNUMBER(SEARCH("columnar",O86,1)),ISNUMBER(SEARCH("solid",O86,1)),ISNUMBER(SEARCH("tall",N86,1)),ISNUMBER(SEARCH("hobnail",N86,1)),ISNUMBER(SEARCH("cribriform",N86,1)),ISNUMBER(SEARCH("diffuse",N86,1)),ISNUMBER(SEARCH("columnar",N86,1)),ISNUMBER(SEARCH("solid",N86,1)),AND(ISNUMBER(SEARCH("papillary",N86,1)),S86="positive"),AND(ISNUMBER(J86),J86&gt;=5,M86=""),AND(AND(ISNUMBER(J86),J86&gt;=5),AND(ISNUMBER(M86),M86&gt;=1)),AND(ISNUMBER(SERACH("papillary",N86)),OR(Y86="positive",Z86="positive"), ISNUMBER(SEARCH("BRAF",AB86)))),"intermediate","low"))</f>
        <v>low</v>
      </c>
      <c r="AF86" s="40" t="str">
        <f t="shared" si="18"/>
        <v>1b</v>
      </c>
      <c r="AG86" s="40" t="str">
        <f t="shared" si="19"/>
        <v>0</v>
      </c>
      <c r="AH86" s="40" t="str">
        <f t="shared" si="22"/>
        <v>0</v>
      </c>
      <c r="AI86" s="45" t="str">
        <f t="shared" si="23"/>
        <v>I</v>
      </c>
      <c r="AJ86" s="39" t="s">
        <v>698</v>
      </c>
      <c r="AK86" s="46" t="s">
        <v>888</v>
      </c>
      <c r="AL86" s="46" t="s">
        <v>889</v>
      </c>
      <c r="AM86" s="46" t="s">
        <v>892</v>
      </c>
      <c r="AN86" s="40" t="s">
        <v>73</v>
      </c>
      <c r="AO86" s="30">
        <f t="shared" ca="1" si="24"/>
        <v>1</v>
      </c>
      <c r="AP86" s="14">
        <f t="shared" si="25"/>
        <v>1</v>
      </c>
      <c r="AQ86" s="14">
        <f t="shared" si="26"/>
        <v>1</v>
      </c>
      <c r="AR86" s="14">
        <f t="shared" si="27"/>
        <v>1</v>
      </c>
      <c r="AS86" s="15">
        <f t="shared" si="20"/>
        <v>1</v>
      </c>
    </row>
    <row r="87" spans="1:45">
      <c r="A87" t="str">
        <f>'Model output'!A86</f>
        <v>TCGA-DJ-A3UM</v>
      </c>
      <c r="B87" s="52">
        <v>45</v>
      </c>
      <c r="C87" s="1" t="str">
        <f>IF(OR(ISNUMBER(SEARCH("0",'Model output'!D86)), ISNUMBER(SEARCH("1",'Model output'!D86)), ISNUMBER(SEARCH("1a",'Model output'!D86)), ISNUMBER(SEARCH("1b",'Model output'!D86)), ISNUMBER(SEARCH("2",'Model output'!D86)), ISNUMBER(SEARCH("3",'Model output'!D86)), ISNUMBER(SEARCH("4a",'Model output'!D86)), ISNUMBER(SEARCH("4b",'Model output'!D86))), IF(ISNUMBER(SEARCH("pT",'Model output'!D86)),IF(OR(ISNUMBER(SEARCH("a",'Model output'!D86)),ISNUMBER(SEARCH("b",'Model output'!D86))),MID(SUBSTITUTE('Model output'!D86," ",""),SEARCH("pT",'Model output'!D86)+2,2),MID(SUBSTITUTE('Model output'!D86," ",""),SEARCH("pT",'Model output'!D86)+2,1)),IF(ISNUMBER(SEARCH("T",'Model output'!D86)),IF(OR(ISNUMBER(SEARCH("a",'Model output'!D86)),ISNUMBER(SEARCH("b",'Model output'!D86))),MID(SUBSTITUTE('Model output'!D86," ",""),SEARCH("T",'Model output'!D86)+1,2),MID(SUBSTITUTE('Model output'!D86," ",""),SEARCH("T",'Model output'!D86)+1,1)),SUBSTITUTE('Model output'!D86," ",""))),"")</f>
        <v>2</v>
      </c>
      <c r="D87" s="1" t="str">
        <f>IF(ISNUMBER(SEARCH("lymph node",'Model output'!E86)),"1", IF(AND('Model output'!E86&lt;&gt;"",ISNUMBER('Model output'!E86),'Model output'!E86&gt;0),"1",IF(OR(ISNUMBER(SEARCH("0",'Model output'!E86)), ISNUMBER(SEARCH("1",'Model output'!E86)), ISNUMBER(SEARCH("1a",'Model output'!E86)), ISNUMBER(SEARCH("1b",'Model output'!E86)), ISNUMBER(SEARCH("X",'Model output'!E86))), IF(ISNUMBER(SEARCH("pN",'Model output'!E86)),IF(OR(ISNUMBER(SEARCH("a",'Model output'!E86)),ISNUMBER(SEARCH("b",'Model output'!E86))),MID(SUBSTITUTE('Model output'!E86," ",""),SEARCH("pN",'Model output'!E86)+2,2),MID(SUBSTITUTE('Model output'!E86," ",""),SEARCH("pN",'Model output'!E86)+2,1)),IF(ISNUMBER(SEARCH("N",'Model output'!E86)),IF(OR(ISNUMBER(SEARCH("a",'Model output'!E86)),ISNUMBER(SEARCH("b",'Model output'!E86))),MID(SUBSTITUTE('Model output'!E86," ",""),SEARCH("N",'Model output'!E86)+1,2),MID(SUBSTITUTE('Model output'!E86," ",""),SEARCH("N",'Model output'!E86)+1,1)),SUBSTITUTE('Model output'!E86," ",""))),"")))</f>
        <v>0</v>
      </c>
      <c r="E87" s="1" t="str">
        <f>IF(OR(ISNUMBER(SEARCH("Not applicable",'Model output'!F86)), ISNUMBER(SEARCH("N/A",'Model output'!F86))),"0",IF(OR(ISNUMBER(SEARCH("0",'Model output'!F86)), ISNUMBER(SEARCH("1",'Model output'!F86)), ISNUMBER(SEARCH("X",'Model output'!F86))), IF(ISNUMBER(SEARCH("pM",'Model output'!F86)),MID(SUBSTITUTE('Model output'!F86," ",""),SEARCH("pM",'Model output'!F86)+2,1),IF(ISNUMBER(SEARCH("M",'Model output'!F86)),MID(SUBSTITUTE('Model output'!F86," ",""),SEARCH("M",'Model output'!F86)+1,1),SUBSTITUTE('Model output'!F86," ",""))),""))</f>
        <v>0</v>
      </c>
      <c r="F87" t="str">
        <f t="shared" si="16"/>
        <v>negative</v>
      </c>
      <c r="G87" t="str">
        <f>IF(OR('Model output'!G86="",AND(ISNUMBER('Model output'!J86),'Model output'!J86&lt;1)),"",IF(OR(ISNUMBER(SEARCH("lateral",'Model output'!G86)),ISNUMBER(SEARCH("cervical",'Model output'!G86)),ISNUMBER(SEARCH("jugular",'Model output'!G86)),ISNUMBER(SEARCH("left neck",'Model output'!G86)),ISNUMBER(SEARCH("left anterior neck",'Model output'!G86)),ISNUMBER(SEARCH("left posterior neck",'Model output'!G86)),ISNUMBER(SEARCH("right neck",'Model output'!G86)),ISNUMBER(SEARCH("right anterior neck",'Model output'!G86)),ISNUMBER(SEARCH("right posterior neck",'Model output'!G86)),AND(ISNUMBER(SEARCH("level",'Model output'!G86)),OR(,ISNUMBER(SEARCH("II",'Model output'!G86)),ISNUMBER(SEARCH("two",'Model output'!G86)),ISNUMBER(SEARCH("2",'Model output'!G86)),ISNUMBER(SEARCH("III",'Model output'!G86)),ISNUMBER(SEARCH("three",'Model output'!G86)),ISNUMBER(SEARCH("3",'Model output'!G86)),ISNUMBER(SEARCH("IV",'Model output'!G86)),ISNUMBER(SEARCH("four",'Model output'!G86)),ISNUMBER(SEARCH("4",'Model output'!G86)),AND(ISNUMBER(SEARCH("V ",'Model output'!G86)),NOT(ISNUMBER(SEARCH("VI",'Model output'!G86)))),ISNUMBER(SEARCH("five",'Model output'!G86)),ISNUMBER(SEARCH("5",'Model output'!G86))))), "lateral", "central"))</f>
        <v/>
      </c>
      <c r="H87" t="str">
        <f>IF('Model output'!H86="","negative", IF('Model output'!H86=" ", "negative", IF(ISNUMBER(SEARCH("lymph node",'Model output'!H86)),"negative","positive")))</f>
        <v>negative</v>
      </c>
      <c r="I87">
        <f>IF('Model output'!I86="","",IF(ISNUMBER('Model output'!I86),'Model output'!I86,1))</f>
        <v>3</v>
      </c>
      <c r="J87">
        <f>IF('Model output'!J86="","",IF(AND(ISNUMBER('Model output'!J86),'Model output'!J86&lt;=I87),'Model output'!J86,IF(ISNUMBER(SEARCH("0/",'Model output'!J86)),0,1)))</f>
        <v>0</v>
      </c>
      <c r="K87" t="str" cm="1">
        <f t="array" ref="K87">IF(COUNT(FIND({0,1,2,3,4,5,6,7,8,9},'Model output'!K86))&gt;0,'Model output'!K86,"")</f>
        <v/>
      </c>
      <c r="L87" s="8" t="str">
        <f t="shared" si="21"/>
        <v/>
      </c>
      <c r="M87" t="str" cm="1">
        <f t="array" ref="M87">IF(L87="","",IF(ISNUMBER(SEARCH("cm",L87)),MAX(VALUE(SUBSTITUTE(_xlfn.FILTERXML("&lt;t&gt;&lt;s&gt;"&amp;SUBSTITUTE(L87,",","&lt;/s&gt;&lt;s&gt;")&amp;"&lt;/s&gt;&lt;/t&gt;","//s"),"cm",""))),MAX(VALUE(SUBSTITUTE(_xlfn.FILTERXML("&lt;t&gt;&lt;s&gt;"&amp;SUBSTITUTE(L87,",","&lt;/s&gt;&lt;s&gt;")&amp;"&lt;/s&gt;&lt;/t&gt;","//s"),"mm","")))/10))</f>
        <v/>
      </c>
      <c r="N87" t="str">
        <f>IF('Model output'!L86="","",'Model output'!L86)</f>
        <v>papillary</v>
      </c>
      <c r="O87" t="str">
        <f>IF('Model output'!M86="","",'Model output'!M86)</f>
        <v>classical</v>
      </c>
      <c r="P87" t="str">
        <f>IF('Model output'!N86="","",'Model output'!N86)</f>
        <v>1.3 cm</v>
      </c>
      <c r="Q87" t="str">
        <f t="shared" si="17"/>
        <v>1.3cm</v>
      </c>
      <c r="R87" cm="1">
        <f t="array" ref="R87">IF(Q87="","",IF(ISNUMBER(SEARCH("cm",Q87)),MAX(VALUE(SUBSTITUTE(_xlfn.FILTERXML("&lt;t&gt;&lt;s&gt;"&amp;SUBSTITUTE(Q87,",","&lt;/s&gt;&lt;s&gt;")&amp;"&lt;/s&gt;&lt;/t&gt;","//s"),"cm",""))),IF(ISNUMBER(SEARCH("mm",Q87)), MAX(VALUE(SUBSTITUTE(_xlfn.FILTERXML("&lt;t&gt;&lt;s&gt;"&amp;SUBSTITUTE(Q87,",","&lt;/s&gt;&lt;s&gt;")&amp;"&lt;/s&gt;&lt;/t&gt;","//s"),"mm","")))/10, MAX(VALUE(_xlfn.FILTERXML("&lt;t&gt;&lt;s&gt;"&amp;SUBSTITUTE(Q87,",","&lt;/s&gt;&lt;s&gt;")&amp;"&lt;/s&gt;&lt;/t&gt;","//s"))))))</f>
        <v>1.3</v>
      </c>
      <c r="S87" t="str">
        <f>IF(OR('Model output'!P86="",ISNUMBER(SEARCH("Not identified", 'Model output'!P86)),ISNUMBER(SEARCH("Absent",'Model output'!P86)),AND(ISNUMBER(SEARCH("No",'Model output'!P86)),NOT(ISNUMBER(SEARCH("diagnostic",'Model output'!P86)))),ISNUMBER(SEARCH("Negative",'Model output'!P86))),"negative","positive")</f>
        <v>negative</v>
      </c>
      <c r="T87">
        <f>IF('Model output'!O86="","",'Model output'!O86)</f>
        <v>1</v>
      </c>
      <c r="U87" t="str">
        <f>IF('Model output'!Q86&lt;&gt;"",'Model output'!Q86,IF('Classification result'!S87="positive",IF(ISNUMBER(SEARCH("single",'Model output'!P86)),1,IF(OR(ISNUMBER(SEARCH("&lt;4",'Model output'!P86)),ISNUMBER(SEARCH("&lt; 4",'Model output'!P86)),ISNUMBER(SEARCH("less than 4",'Model output'!P86))),"&lt;4",IF(OR(ISNUMBER(SEARCH("&gt;4",'Model output'!P86)),ISNUMBER(SEARCH("&gt; 4",'Model output'!P86)),ISNUMBER(SEARCH("4 or more",'Model output'!P86))),"&gt;4",""))),""))</f>
        <v/>
      </c>
      <c r="V87" t="str">
        <f>IF(S87="negative","",IF(OR(ISNUMBER(SEARCH("Focal",'Model output'!P86)),'Classification result'!U87&lt;4,ISNUMBER(SEARCH("Focal",'Classification result'!U87)),ISNUMBER(SEARCH("&lt;4",'Classification result'!U87)),ISNUMBER(SEARCH("&lt; 4",'Classification result'!U87))),"minimal", IF(OR(ISNUMBER(SEARCH("Extensive",'Model output'!P86)),ISNUMBER(SEARCH("Extensive",'Classification result'!U87)),ISNUMBER(SEARCH("&gt;4",'Classification result'!U87)),ISNUMBER(SEARCH("&gt; 4",'Classification result'!U87)),ISNUMBER(SEARCH("4 or more",'Classification result'!U87))),"extensive","")))</f>
        <v/>
      </c>
      <c r="W87" t="str">
        <f>IF(OR('Model output'!R86="",ISNUMBER(SEARCH("Not identified", 'Model output'!R86)),ISNUMBER(SEARCH("Absent",'Model output'!R86)),ISNUMBER(SEARCH("No",'Model output'!R86)),ISNUMBER(SEARCH("Negative",'Model output'!R86)),ISNUMBER(SEARCH("None seen",'Model output'!R86)),ISNUMBER(SEARCH("Free",'Model output'!R86)),ISNUMBER(SEARCH("Cannot be assessed",'Model output'!R86))),"negative","positive")</f>
        <v>negative</v>
      </c>
      <c r="X87" s="19" t="str">
        <f>IF('Model output'!S86="","",'Model output'!S86)</f>
        <v>Not identified</v>
      </c>
      <c r="Y87" t="str">
        <f>IF(OR('Model output'!S86="",ISNUMBER(SEARCH("Absent",'Model output'!S86)),ISNUMBER(SEARCH("Not identified",'Model output'!S86)),AND(ISNUMBER(SEARCH("No",'Model output'!S86)),NOT(ISNUMBER(SEARCH("carcinoma",'Model output'!S86)))),ISNUMBER(SEARCH("no extension",'Model output'!S86)),ISNUMBER(SEARCH("negative",'Model output'!S86))),"negative",IF(Z87="positive","gETE", "positive"))</f>
        <v>negative</v>
      </c>
      <c r="Z87" t="str">
        <f>IF(OR('Model output'!S86="",ISNUMBER(SEARCH("Absent",'Model output'!S86)),ISNUMBER(SEARCH("Not identified",'Model output'!S86)),ISNUMBER(SEARCH("No",'Model output'!S86)),ISNUMBER(SEARCH("Minimal",'Model output'!S86)),ISNUMBER(SEARCH("negative",'Model output'!S86))),"negative",IF(OR(ISNUMBER(SEARCH("extensive",X87)),ISNUMBER(SEARCH("skeletal muscle",X87)),ISNUMBER(SEARCH("larynx",X87)),ISNUMBER(SEARCH("trachea",X87)),ISNUMBER(SEARCH("esophagus",X87)),ISNUMBER(SEARCH("recurrent laryngeal nerve",X87))),"positive","negative"))</f>
        <v>negative</v>
      </c>
      <c r="AA87" t="str">
        <f>IF('Model output'!T86="","",IF('Model output'!T86="Not mentioned", "No", "Yes"))</f>
        <v/>
      </c>
      <c r="AB87" t="str">
        <f>IF(AA87&lt;&gt;"Yes","",IF(OR('Model output'!U86="",ISNUMBER(SEARCH("Not identified",'Model output'!U86))),"",'Model output'!U86))</f>
        <v/>
      </c>
      <c r="AC87" s="9" t="str">
        <f>IF(OR('Model output'!V86="", AND(ISERROR(SEARCH("Positive",'Model output'!V86)), ISNUMBER(SEARCH("Negative",'Model output'!V86))), ISNUMBER(SEARCH("Uninvolved",'Model output'!V86)), ISNUMBER(SEARCH("Free",'Model output'!V86)), ISNUMBER(SEARCH("1 mm",'Model output'!V86)), ISNUMBER(SEARCH("1.0 mm",'Model output'!V86)), ISNUMBER(SEARCH("0.01 cm",'Model output'!V86)), ISNUMBER(SEARCH("0.1 CM",'Model output'!V86)), ISNUMBER(SEARCH("less than 0.2 mm",'Model output'!V86)), ISNUMBER(SEARCH("less than 0.5 mm",'Model output'!V86)), ISNUMBER(SEARCH("very close",'Model output'!V86)), ISNUMBER(SEARCH("not involved",'Model output'!V86)), ISNUMBER(SEARCH("no involvement",'Model output'!V86)), ISNUMBER(SEARCH("abut",'Model output'!V86)), AND(ISNUMBER(SEARCH("No",'Model output'!V86)),NOT(ISNUMBER(SEARCH("noted",'Model output'!V86))),NOT(ISNUMBER(SEARCH("carcinoma",'Model output'!V86))))), "negative", "positive")</f>
        <v>negative</v>
      </c>
      <c r="AE87" s="39" t="str" cm="1">
        <f t="array" aca="1" ref="AE87" ca="1">IF(OR(AC87="positive",Z87="positive",AND(OR(ISNUMBER(SEARCH("Follicular carcinoma",N87)),ISNUMBER(SEARCH("Follicular thyroid carcinoma",N87))),V87="extensive"),AND(AND(ISNUMBER(J87),J87&gt;0),AND(ISNUMBER(M87),M87&gt;3)),OR(H87="positive",AH87=1)),"high",IF(OR(ISNUMBER(SEARCH("lateral",G87,1)),ISNUMBER(SEARCH("positive",Y87,1)),ISNUMBER(SEARCH("tall",O87,1)),ISNUMBER(SEARCH("hobnail",O87,1)),ISNUMBER(SEARCH("cribriform",O87,1)),ISNUMBER(SEARCH("diffuse",O87,1)),ISNUMBER(SEARCH("columnar",O87,1)),ISNUMBER(SEARCH("solid",O87,1)),ISNUMBER(SEARCH("tall",N87,1)),ISNUMBER(SEARCH("hobnail",N87,1)),ISNUMBER(SEARCH("cribriform",N87,1)),ISNUMBER(SEARCH("diffuse",N87,1)),ISNUMBER(SEARCH("columnar",N87,1)),ISNUMBER(SEARCH("solid",N87,1)),AND(ISNUMBER(SEARCH("papillary",N87,1)),S87="positive"),AND(ISNUMBER(J87),J87&gt;=5,M87=""),AND(AND(ISNUMBER(J87),J87&gt;=5),AND(ISNUMBER(M87),M87&gt;=1)),AND(ISNUMBER(SERACH("papillary",N87)),OR(Y87="positive",Z87="positive"), ISNUMBER(SEARCH("BRAF",AB87)))),"intermediate","low"))</f>
        <v>low</v>
      </c>
      <c r="AF87" s="40" t="str">
        <f t="shared" si="18"/>
        <v>1b</v>
      </c>
      <c r="AG87" s="40" t="str">
        <f t="shared" si="19"/>
        <v>0</v>
      </c>
      <c r="AH87" s="40" t="str">
        <f t="shared" si="22"/>
        <v>0</v>
      </c>
      <c r="AI87" s="45" t="str">
        <f t="shared" si="23"/>
        <v>I</v>
      </c>
      <c r="AJ87" s="39" t="s">
        <v>699</v>
      </c>
      <c r="AK87" s="46" t="s">
        <v>888</v>
      </c>
      <c r="AL87" s="46" t="s">
        <v>889</v>
      </c>
      <c r="AM87" s="46" t="s">
        <v>892</v>
      </c>
      <c r="AN87" s="40" t="s">
        <v>73</v>
      </c>
      <c r="AO87" s="30">
        <f t="shared" ca="1" si="24"/>
        <v>0</v>
      </c>
      <c r="AP87" s="14">
        <f t="shared" si="25"/>
        <v>1</v>
      </c>
      <c r="AQ87" s="14">
        <f t="shared" si="26"/>
        <v>1</v>
      </c>
      <c r="AR87" s="14">
        <f t="shared" si="27"/>
        <v>1</v>
      </c>
      <c r="AS87" s="15">
        <f t="shared" si="20"/>
        <v>1</v>
      </c>
    </row>
    <row r="88" spans="1:45">
      <c r="A88" t="str">
        <f>'Model output'!A87</f>
        <v>TCGA-DJ-A3UN</v>
      </c>
      <c r="B88" s="52">
        <v>51</v>
      </c>
      <c r="C88" s="1" t="str">
        <f>IF(OR(ISNUMBER(SEARCH("0",'Model output'!D87)), ISNUMBER(SEARCH("1",'Model output'!D87)), ISNUMBER(SEARCH("1a",'Model output'!D87)), ISNUMBER(SEARCH("1b",'Model output'!D87)), ISNUMBER(SEARCH("2",'Model output'!D87)), ISNUMBER(SEARCH("3",'Model output'!D87)), ISNUMBER(SEARCH("4a",'Model output'!D87)), ISNUMBER(SEARCH("4b",'Model output'!D87))), IF(ISNUMBER(SEARCH("pT",'Model output'!D87)),IF(OR(ISNUMBER(SEARCH("a",'Model output'!D87)),ISNUMBER(SEARCH("b",'Model output'!D87))),MID(SUBSTITUTE('Model output'!D87," ",""),SEARCH("pT",'Model output'!D87)+2,2),MID(SUBSTITUTE('Model output'!D87," ",""),SEARCH("pT",'Model output'!D87)+2,1)),IF(ISNUMBER(SEARCH("T",'Model output'!D87)),IF(OR(ISNUMBER(SEARCH("a",'Model output'!D87)),ISNUMBER(SEARCH("b",'Model output'!D87))),MID(SUBSTITUTE('Model output'!D87," ",""),SEARCH("T",'Model output'!D87)+1,2),MID(SUBSTITUTE('Model output'!D87," ",""),SEARCH("T",'Model output'!D87)+1,1)),SUBSTITUTE('Model output'!D87," ",""))),"")</f>
        <v>2</v>
      </c>
      <c r="D88" s="1" t="str">
        <f>IF(ISNUMBER(SEARCH("lymph node",'Model output'!E87)),"1", IF(AND('Model output'!E87&lt;&gt;"",ISNUMBER('Model output'!E87),'Model output'!E87&gt;0),"1",IF(OR(ISNUMBER(SEARCH("0",'Model output'!E87)), ISNUMBER(SEARCH("1",'Model output'!E87)), ISNUMBER(SEARCH("1a",'Model output'!E87)), ISNUMBER(SEARCH("1b",'Model output'!E87)), ISNUMBER(SEARCH("X",'Model output'!E87))), IF(ISNUMBER(SEARCH("pN",'Model output'!E87)),IF(OR(ISNUMBER(SEARCH("a",'Model output'!E87)),ISNUMBER(SEARCH("b",'Model output'!E87))),MID(SUBSTITUTE('Model output'!E87," ",""),SEARCH("pN",'Model output'!E87)+2,2),MID(SUBSTITUTE('Model output'!E87," ",""),SEARCH("pN",'Model output'!E87)+2,1)),IF(ISNUMBER(SEARCH("N",'Model output'!E87)),IF(OR(ISNUMBER(SEARCH("a",'Model output'!E87)),ISNUMBER(SEARCH("b",'Model output'!E87))),MID(SUBSTITUTE('Model output'!E87," ",""),SEARCH("N",'Model output'!E87)+1,2),MID(SUBSTITUTE('Model output'!E87," ",""),SEARCH("N",'Model output'!E87)+1,1)),SUBSTITUTE('Model output'!E87," ",""))),"")))</f>
        <v>X</v>
      </c>
      <c r="E88" s="1" t="str">
        <f>IF(OR(ISNUMBER(SEARCH("Not applicable",'Model output'!F87)), ISNUMBER(SEARCH("N/A",'Model output'!F87))),"0",IF(OR(ISNUMBER(SEARCH("0",'Model output'!F87)), ISNUMBER(SEARCH("1",'Model output'!F87)), ISNUMBER(SEARCH("X",'Model output'!F87))), IF(ISNUMBER(SEARCH("pM",'Model output'!F87)),MID(SUBSTITUTE('Model output'!F87," ",""),SEARCH("pM",'Model output'!F87)+2,1),IF(ISNUMBER(SEARCH("M",'Model output'!F87)),MID(SUBSTITUTE('Model output'!F87," ",""),SEARCH("M",'Model output'!F87)+1,1),SUBSTITUTE('Model output'!F87," ",""))),""))</f>
        <v>X</v>
      </c>
      <c r="F88" t="str">
        <f t="shared" si="16"/>
        <v>negative</v>
      </c>
      <c r="G88" t="str">
        <f>IF(OR('Model output'!G87="",AND(ISNUMBER('Model output'!J87),'Model output'!J87&lt;1)),"",IF(OR(ISNUMBER(SEARCH("lateral",'Model output'!G87)),ISNUMBER(SEARCH("cervical",'Model output'!G87)),ISNUMBER(SEARCH("jugular",'Model output'!G87)),ISNUMBER(SEARCH("left neck",'Model output'!G87)),ISNUMBER(SEARCH("left anterior neck",'Model output'!G87)),ISNUMBER(SEARCH("left posterior neck",'Model output'!G87)),ISNUMBER(SEARCH("right neck",'Model output'!G87)),ISNUMBER(SEARCH("right anterior neck",'Model output'!G87)),ISNUMBER(SEARCH("right posterior neck",'Model output'!G87)),AND(ISNUMBER(SEARCH("level",'Model output'!G87)),OR(,ISNUMBER(SEARCH("II",'Model output'!G87)),ISNUMBER(SEARCH("two",'Model output'!G87)),ISNUMBER(SEARCH("2",'Model output'!G87)),ISNUMBER(SEARCH("III",'Model output'!G87)),ISNUMBER(SEARCH("three",'Model output'!G87)),ISNUMBER(SEARCH("3",'Model output'!G87)),ISNUMBER(SEARCH("IV",'Model output'!G87)),ISNUMBER(SEARCH("four",'Model output'!G87)),ISNUMBER(SEARCH("4",'Model output'!G87)),AND(ISNUMBER(SEARCH("V ",'Model output'!G87)),NOT(ISNUMBER(SEARCH("VI",'Model output'!G87)))),ISNUMBER(SEARCH("five",'Model output'!G87)),ISNUMBER(SEARCH("5",'Model output'!G87))))), "lateral", "central"))</f>
        <v/>
      </c>
      <c r="H88" t="str">
        <f>IF('Model output'!H87="","negative", IF('Model output'!H87=" ", "negative", IF(ISNUMBER(SEARCH("lymph node",'Model output'!H87)),"negative","positive")))</f>
        <v>negative</v>
      </c>
      <c r="I88">
        <f>IF('Model output'!I87="","",IF(ISNUMBER('Model output'!I87),'Model output'!I87,1))</f>
        <v>1</v>
      </c>
      <c r="J88">
        <f>IF('Model output'!J87="","",IF(AND(ISNUMBER('Model output'!J87),'Model output'!J87&lt;=I88),'Model output'!J87,IF(ISNUMBER(SEARCH("0/",'Model output'!J87)),0,1)))</f>
        <v>0</v>
      </c>
      <c r="K88" t="str" cm="1">
        <f t="array" ref="K88">IF(COUNT(FIND({0,1,2,3,4,5,6,7,8,9},'Model output'!K87))&gt;0,'Model output'!K87,"")</f>
        <v/>
      </c>
      <c r="L88" s="8" t="str">
        <f t="shared" si="21"/>
        <v/>
      </c>
      <c r="M88" t="str" cm="1">
        <f t="array" ref="M88">IF(L88="","",IF(ISNUMBER(SEARCH("cm",L88)),MAX(VALUE(SUBSTITUTE(_xlfn.FILTERXML("&lt;t&gt;&lt;s&gt;"&amp;SUBSTITUTE(L88,",","&lt;/s&gt;&lt;s&gt;")&amp;"&lt;/s&gt;&lt;/t&gt;","//s"),"cm",""))),MAX(VALUE(SUBSTITUTE(_xlfn.FILTERXML("&lt;t&gt;&lt;s&gt;"&amp;SUBSTITUTE(L88,",","&lt;/s&gt;&lt;s&gt;")&amp;"&lt;/s&gt;&lt;/t&gt;","//s"),"mm","")))/10))</f>
        <v/>
      </c>
      <c r="N88" t="str">
        <f>IF('Model output'!L87="","",'Model output'!L87)</f>
        <v>papillary</v>
      </c>
      <c r="O88" t="str">
        <f>IF('Model output'!M87="","",'Model output'!M87)</f>
        <v>classical</v>
      </c>
      <c r="P88" t="str">
        <f>IF('Model output'!N87="","",'Model output'!N87)</f>
        <v>1.2 cm</v>
      </c>
      <c r="Q88" t="str">
        <f t="shared" si="17"/>
        <v>1.2cm</v>
      </c>
      <c r="R88" cm="1">
        <f t="array" ref="R88">IF(Q88="","",IF(ISNUMBER(SEARCH("cm",Q88)),MAX(VALUE(SUBSTITUTE(_xlfn.FILTERXML("&lt;t&gt;&lt;s&gt;"&amp;SUBSTITUTE(Q88,",","&lt;/s&gt;&lt;s&gt;")&amp;"&lt;/s&gt;&lt;/t&gt;","//s"),"cm",""))),IF(ISNUMBER(SEARCH("mm",Q88)), MAX(VALUE(SUBSTITUTE(_xlfn.FILTERXML("&lt;t&gt;&lt;s&gt;"&amp;SUBSTITUTE(Q88,",","&lt;/s&gt;&lt;s&gt;")&amp;"&lt;/s&gt;&lt;/t&gt;","//s"),"mm","")))/10, MAX(VALUE(_xlfn.FILTERXML("&lt;t&gt;&lt;s&gt;"&amp;SUBSTITUTE(Q88,",","&lt;/s&gt;&lt;s&gt;")&amp;"&lt;/s&gt;&lt;/t&gt;","//s"))))))</f>
        <v>1.2</v>
      </c>
      <c r="S88" t="str">
        <f>IF(OR('Model output'!P87="",ISNUMBER(SEARCH("Not identified", 'Model output'!P87)),ISNUMBER(SEARCH("Absent",'Model output'!P87)),AND(ISNUMBER(SEARCH("No",'Model output'!P87)),NOT(ISNUMBER(SEARCH("diagnostic",'Model output'!P87)))),ISNUMBER(SEARCH("Negative",'Model output'!P87))),"negative","positive")</f>
        <v>negative</v>
      </c>
      <c r="T88" t="str">
        <f>IF('Model output'!O87="","",'Model output'!O87)</f>
        <v>Two foci</v>
      </c>
      <c r="U88" t="str">
        <f>IF('Model output'!Q87&lt;&gt;"",'Model output'!Q87,IF('Classification result'!S88="positive",IF(ISNUMBER(SEARCH("single",'Model output'!P87)),1,IF(OR(ISNUMBER(SEARCH("&lt;4",'Model output'!P87)),ISNUMBER(SEARCH("&lt; 4",'Model output'!P87)),ISNUMBER(SEARCH("less than 4",'Model output'!P87))),"&lt;4",IF(OR(ISNUMBER(SEARCH("&gt;4",'Model output'!P87)),ISNUMBER(SEARCH("&gt; 4",'Model output'!P87)),ISNUMBER(SEARCH("4 or more",'Model output'!P87))),"&gt;4",""))),""))</f>
        <v/>
      </c>
      <c r="V88" t="str">
        <f>IF(S88="negative","",IF(OR(ISNUMBER(SEARCH("Focal",'Model output'!P87)),'Classification result'!U88&lt;4,ISNUMBER(SEARCH("Focal",'Classification result'!U88)),ISNUMBER(SEARCH("&lt;4",'Classification result'!U88)),ISNUMBER(SEARCH("&lt; 4",'Classification result'!U88))),"minimal", IF(OR(ISNUMBER(SEARCH("Extensive",'Model output'!P87)),ISNUMBER(SEARCH("Extensive",'Classification result'!U88)),ISNUMBER(SEARCH("&gt;4",'Classification result'!U88)),ISNUMBER(SEARCH("&gt; 4",'Classification result'!U88)),ISNUMBER(SEARCH("4 or more",'Classification result'!U88))),"extensive","")))</f>
        <v/>
      </c>
      <c r="W88" t="str">
        <f>IF(OR('Model output'!R87="",ISNUMBER(SEARCH("Not identified", 'Model output'!R87)),ISNUMBER(SEARCH("Absent",'Model output'!R87)),ISNUMBER(SEARCH("No",'Model output'!R87)),ISNUMBER(SEARCH("Negative",'Model output'!R87)),ISNUMBER(SEARCH("None seen",'Model output'!R87)),ISNUMBER(SEARCH("Free",'Model output'!R87)),ISNUMBER(SEARCH("Cannot be assessed",'Model output'!R87))),"negative","positive")</f>
        <v>positive</v>
      </c>
      <c r="X88" s="19" t="str">
        <f>IF('Model output'!S87="","",'Model output'!S87)</f>
        <v>Not identified</v>
      </c>
      <c r="Y88" t="str">
        <f>IF(OR('Model output'!S87="",ISNUMBER(SEARCH("Absent",'Model output'!S87)),ISNUMBER(SEARCH("Not identified",'Model output'!S87)),AND(ISNUMBER(SEARCH("No",'Model output'!S87)),NOT(ISNUMBER(SEARCH("carcinoma",'Model output'!S87)))),ISNUMBER(SEARCH("no extension",'Model output'!S87)),ISNUMBER(SEARCH("negative",'Model output'!S87))),"negative",IF(Z88="positive","gETE", "positive"))</f>
        <v>negative</v>
      </c>
      <c r="Z88" t="str">
        <f>IF(OR('Model output'!S87="",ISNUMBER(SEARCH("Absent",'Model output'!S87)),ISNUMBER(SEARCH("Not identified",'Model output'!S87)),ISNUMBER(SEARCH("No",'Model output'!S87)),ISNUMBER(SEARCH("Minimal",'Model output'!S87)),ISNUMBER(SEARCH("negative",'Model output'!S87))),"negative",IF(OR(ISNUMBER(SEARCH("extensive",X88)),ISNUMBER(SEARCH("skeletal muscle",X88)),ISNUMBER(SEARCH("larynx",X88)),ISNUMBER(SEARCH("trachea",X88)),ISNUMBER(SEARCH("esophagus",X88)),ISNUMBER(SEARCH("recurrent laryngeal nerve",X88))),"positive","negative"))</f>
        <v>negative</v>
      </c>
      <c r="AA88" t="str">
        <f>IF('Model output'!T87="","",IF('Model output'!T87="Not mentioned", "No", "Yes"))</f>
        <v/>
      </c>
      <c r="AB88" t="str">
        <f>IF(AA88&lt;&gt;"Yes","",IF(OR('Model output'!U87="",ISNUMBER(SEARCH("Not identified",'Model output'!U87))),"",'Model output'!U87))</f>
        <v/>
      </c>
      <c r="AC88" s="9" t="str">
        <f>IF(OR('Model output'!V87="", AND(ISERROR(SEARCH("Positive",'Model output'!V87)), ISNUMBER(SEARCH("Negative",'Model output'!V87))), ISNUMBER(SEARCH("Uninvolved",'Model output'!V87)), ISNUMBER(SEARCH("Free",'Model output'!V87)), ISNUMBER(SEARCH("1 mm",'Model output'!V87)), ISNUMBER(SEARCH("1.0 mm",'Model output'!V87)), ISNUMBER(SEARCH("0.01 cm",'Model output'!V87)), ISNUMBER(SEARCH("0.1 CM",'Model output'!V87)), ISNUMBER(SEARCH("less than 0.2 mm",'Model output'!V87)), ISNUMBER(SEARCH("less than 0.5 mm",'Model output'!V87)), ISNUMBER(SEARCH("very close",'Model output'!V87)), ISNUMBER(SEARCH("not involved",'Model output'!V87)), ISNUMBER(SEARCH("no involvement",'Model output'!V87)), ISNUMBER(SEARCH("abut",'Model output'!V87)), AND(ISNUMBER(SEARCH("No",'Model output'!V87)),NOT(ISNUMBER(SEARCH("noted",'Model output'!V87))),NOT(ISNUMBER(SEARCH("carcinoma",'Model output'!V87))))), "negative", "positive")</f>
        <v>negative</v>
      </c>
      <c r="AE88" s="39" t="str" cm="1">
        <f t="array" aca="1" ref="AE88" ca="1">IF(OR(AC88="positive",Z88="positive",AND(OR(ISNUMBER(SEARCH("Follicular carcinoma",N88)),ISNUMBER(SEARCH("Follicular thyroid carcinoma",N88))),V88="extensive"),AND(AND(ISNUMBER(J88),J88&gt;0),AND(ISNUMBER(M88),M88&gt;3)),OR(H88="positive",AH88=1)),"high",IF(OR(ISNUMBER(SEARCH("lateral",G88,1)),ISNUMBER(SEARCH("positive",Y88,1)),ISNUMBER(SEARCH("tall",O88,1)),ISNUMBER(SEARCH("hobnail",O88,1)),ISNUMBER(SEARCH("cribriform",O88,1)),ISNUMBER(SEARCH("diffuse",O88,1)),ISNUMBER(SEARCH("columnar",O88,1)),ISNUMBER(SEARCH("solid",O88,1)),ISNUMBER(SEARCH("tall",N88,1)),ISNUMBER(SEARCH("hobnail",N88,1)),ISNUMBER(SEARCH("cribriform",N88,1)),ISNUMBER(SEARCH("diffuse",N88,1)),ISNUMBER(SEARCH("columnar",N88,1)),ISNUMBER(SEARCH("solid",N88,1)),AND(ISNUMBER(SEARCH("papillary",N88,1)),S88="positive"),AND(ISNUMBER(J88),J88&gt;=5,M88=""),AND(AND(ISNUMBER(J88),J88&gt;=5),AND(ISNUMBER(M88),M88&gt;=1)),AND(ISNUMBER(SERACH("papillary",N88)),OR(Y88="positive",Z88="positive"), ISNUMBER(SEARCH("BRAF",AB88)))),"intermediate","low"))</f>
        <v>low</v>
      </c>
      <c r="AF88" s="40" t="str">
        <f t="shared" si="18"/>
        <v>1b</v>
      </c>
      <c r="AG88" s="40" t="str">
        <f t="shared" si="19"/>
        <v>0</v>
      </c>
      <c r="AH88" s="40" t="str">
        <f t="shared" si="22"/>
        <v>0</v>
      </c>
      <c r="AI88" s="45" t="str">
        <f t="shared" si="23"/>
        <v>I</v>
      </c>
      <c r="AJ88" s="39" t="s">
        <v>698</v>
      </c>
      <c r="AK88" s="46" t="s">
        <v>888</v>
      </c>
      <c r="AL88" s="46" t="s">
        <v>889</v>
      </c>
      <c r="AM88" s="46" t="s">
        <v>892</v>
      </c>
      <c r="AN88" s="40" t="s">
        <v>73</v>
      </c>
      <c r="AO88" s="30">
        <f t="shared" ca="1" si="24"/>
        <v>1</v>
      </c>
      <c r="AP88" s="14">
        <f t="shared" si="25"/>
        <v>1</v>
      </c>
      <c r="AQ88" s="14">
        <f t="shared" si="26"/>
        <v>1</v>
      </c>
      <c r="AR88" s="14">
        <f t="shared" si="27"/>
        <v>1</v>
      </c>
      <c r="AS88" s="15">
        <f t="shared" si="20"/>
        <v>1</v>
      </c>
    </row>
    <row r="89" spans="1:45">
      <c r="A89" t="str">
        <f>'Model output'!A88</f>
        <v>TCGA-DJ-A3UO</v>
      </c>
      <c r="B89" s="52">
        <v>63</v>
      </c>
      <c r="C89" s="1" t="str">
        <f>IF(OR(ISNUMBER(SEARCH("0",'Model output'!D88)), ISNUMBER(SEARCH("1",'Model output'!D88)), ISNUMBER(SEARCH("1a",'Model output'!D88)), ISNUMBER(SEARCH("1b",'Model output'!D88)), ISNUMBER(SEARCH("2",'Model output'!D88)), ISNUMBER(SEARCH("3",'Model output'!D88)), ISNUMBER(SEARCH("4a",'Model output'!D88)), ISNUMBER(SEARCH("4b",'Model output'!D88))), IF(ISNUMBER(SEARCH("pT",'Model output'!D88)),IF(OR(ISNUMBER(SEARCH("a",'Model output'!D88)),ISNUMBER(SEARCH("b",'Model output'!D88))),MID(SUBSTITUTE('Model output'!D88," ",""),SEARCH("pT",'Model output'!D88)+2,2),MID(SUBSTITUTE('Model output'!D88," ",""),SEARCH("pT",'Model output'!D88)+2,1)),IF(ISNUMBER(SEARCH("T",'Model output'!D88)),IF(OR(ISNUMBER(SEARCH("a",'Model output'!D88)),ISNUMBER(SEARCH("b",'Model output'!D88))),MID(SUBSTITUTE('Model output'!D88," ",""),SEARCH("T",'Model output'!D88)+1,2),MID(SUBSTITUTE('Model output'!D88," ",""),SEARCH("T",'Model output'!D88)+1,1)),SUBSTITUTE('Model output'!D88," ",""))),"")</f>
        <v>2</v>
      </c>
      <c r="D89" s="1" t="str">
        <f>IF(ISNUMBER(SEARCH("lymph node",'Model output'!E88)),"1", IF(AND('Model output'!E88&lt;&gt;"",ISNUMBER('Model output'!E88),'Model output'!E88&gt;0),"1",IF(OR(ISNUMBER(SEARCH("0",'Model output'!E88)), ISNUMBER(SEARCH("1",'Model output'!E88)), ISNUMBER(SEARCH("1a",'Model output'!E88)), ISNUMBER(SEARCH("1b",'Model output'!E88)), ISNUMBER(SEARCH("X",'Model output'!E88))), IF(ISNUMBER(SEARCH("pN",'Model output'!E88)),IF(OR(ISNUMBER(SEARCH("a",'Model output'!E88)),ISNUMBER(SEARCH("b",'Model output'!E88))),MID(SUBSTITUTE('Model output'!E88," ",""),SEARCH("pN",'Model output'!E88)+2,2),MID(SUBSTITUTE('Model output'!E88," ",""),SEARCH("pN",'Model output'!E88)+2,1)),IF(ISNUMBER(SEARCH("N",'Model output'!E88)),IF(OR(ISNUMBER(SEARCH("a",'Model output'!E88)),ISNUMBER(SEARCH("b",'Model output'!E88))),MID(SUBSTITUTE('Model output'!E88," ",""),SEARCH("N",'Model output'!E88)+1,2),MID(SUBSTITUTE('Model output'!E88," ",""),SEARCH("N",'Model output'!E88)+1,1)),SUBSTITUTE('Model output'!E88," ",""))),"")))</f>
        <v>1b</v>
      </c>
      <c r="E89" s="1" t="str">
        <f>IF(OR(ISNUMBER(SEARCH("Not applicable",'Model output'!F88)), ISNUMBER(SEARCH("N/A",'Model output'!F88))),"0",IF(OR(ISNUMBER(SEARCH("0",'Model output'!F88)), ISNUMBER(SEARCH("1",'Model output'!F88)), ISNUMBER(SEARCH("X",'Model output'!F88))), IF(ISNUMBER(SEARCH("pM",'Model output'!F88)),MID(SUBSTITUTE('Model output'!F88," ",""),SEARCH("pM",'Model output'!F88)+2,1),IF(ISNUMBER(SEARCH("M",'Model output'!F88)),MID(SUBSTITUTE('Model output'!F88," ",""),SEARCH("M",'Model output'!F88)+1,1),SUBSTITUTE('Model output'!F88," ",""))),""))</f>
        <v>0</v>
      </c>
      <c r="F89" t="str">
        <f t="shared" si="16"/>
        <v>positive</v>
      </c>
      <c r="G89" t="str">
        <f>IF(OR('Model output'!G88="",AND(ISNUMBER('Model output'!J88),'Model output'!J88&lt;1)),"",IF(OR(ISNUMBER(SEARCH("lateral",'Model output'!G88)),ISNUMBER(SEARCH("cervical",'Model output'!G88)),ISNUMBER(SEARCH("jugular",'Model output'!G88)),ISNUMBER(SEARCH("left neck",'Model output'!G88)),ISNUMBER(SEARCH("left anterior neck",'Model output'!G88)),ISNUMBER(SEARCH("left posterior neck",'Model output'!G88)),ISNUMBER(SEARCH("right neck",'Model output'!G88)),ISNUMBER(SEARCH("right anterior neck",'Model output'!G88)),ISNUMBER(SEARCH("right posterior neck",'Model output'!G88)),AND(ISNUMBER(SEARCH("level",'Model output'!G88)),OR(,ISNUMBER(SEARCH("II",'Model output'!G88)),ISNUMBER(SEARCH("two",'Model output'!G88)),ISNUMBER(SEARCH("2",'Model output'!G88)),ISNUMBER(SEARCH("III",'Model output'!G88)),ISNUMBER(SEARCH("three",'Model output'!G88)),ISNUMBER(SEARCH("3",'Model output'!G88)),ISNUMBER(SEARCH("IV",'Model output'!G88)),ISNUMBER(SEARCH("four",'Model output'!G88)),ISNUMBER(SEARCH("4",'Model output'!G88)),AND(ISNUMBER(SEARCH("V ",'Model output'!G88)),NOT(ISNUMBER(SEARCH("VI",'Model output'!G88)))),ISNUMBER(SEARCH("five",'Model output'!G88)),ISNUMBER(SEARCH("5",'Model output'!G88))))), "lateral", "central"))</f>
        <v>lateral</v>
      </c>
      <c r="H89" t="str">
        <f>IF('Model output'!H88="","negative", IF('Model output'!H88=" ", "negative", IF(ISNUMBER(SEARCH("lymph node",'Model output'!H88)),"negative","positive")))</f>
        <v>negative</v>
      </c>
      <c r="I89">
        <f>IF('Model output'!I88="","",IF(ISNUMBER('Model output'!I88),'Model output'!I88,1))</f>
        <v>24</v>
      </c>
      <c r="J89">
        <f>IF('Model output'!J88="","",IF(AND(ISNUMBER('Model output'!J88),'Model output'!J88&lt;=I89),'Model output'!J88,IF(ISNUMBER(SEARCH("0/",'Model output'!J88)),0,1)))</f>
        <v>5</v>
      </c>
      <c r="K89" t="str" cm="1">
        <f t="array" ref="K89">IF(COUNT(FIND({0,1,2,3,4,5,6,7,8,9},'Model output'!K88))&gt;0,'Model output'!K88,"")</f>
        <v>0.9cm</v>
      </c>
      <c r="L89" s="8" t="str">
        <f t="shared" si="21"/>
        <v>0.9cm</v>
      </c>
      <c r="M89" cm="1">
        <f t="array" ref="M89">IF(L89="","",IF(ISNUMBER(SEARCH("cm",L89)),MAX(VALUE(SUBSTITUTE(_xlfn.FILTERXML("&lt;t&gt;&lt;s&gt;"&amp;SUBSTITUTE(L89,",","&lt;/s&gt;&lt;s&gt;")&amp;"&lt;/s&gt;&lt;/t&gt;","//s"),"cm",""))),MAX(VALUE(SUBSTITUTE(_xlfn.FILTERXML("&lt;t&gt;&lt;s&gt;"&amp;SUBSTITUTE(L89,",","&lt;/s&gt;&lt;s&gt;")&amp;"&lt;/s&gt;&lt;/t&gt;","//s"),"mm","")))/10))</f>
        <v>0.9</v>
      </c>
      <c r="N89" t="str">
        <f>IF('Model output'!L88="","",'Model output'!L88)</f>
        <v>papillary</v>
      </c>
      <c r="O89" t="str">
        <f>IF('Model output'!M88="","",'Model output'!M88)</f>
        <v>classical</v>
      </c>
      <c r="P89" t="str">
        <f>IF('Model output'!N88="","",'Model output'!N88)</f>
        <v>2.8 cm</v>
      </c>
      <c r="Q89" t="str">
        <f t="shared" si="17"/>
        <v>2.8cm</v>
      </c>
      <c r="R89" cm="1">
        <f t="array" ref="R89">IF(Q89="","",IF(ISNUMBER(SEARCH("cm",Q89)),MAX(VALUE(SUBSTITUTE(_xlfn.FILTERXML("&lt;t&gt;&lt;s&gt;"&amp;SUBSTITUTE(Q89,",","&lt;/s&gt;&lt;s&gt;")&amp;"&lt;/s&gt;&lt;/t&gt;","//s"),"cm",""))),IF(ISNUMBER(SEARCH("mm",Q89)), MAX(VALUE(SUBSTITUTE(_xlfn.FILTERXML("&lt;t&gt;&lt;s&gt;"&amp;SUBSTITUTE(Q89,",","&lt;/s&gt;&lt;s&gt;")&amp;"&lt;/s&gt;&lt;/t&gt;","//s"),"mm","")))/10, MAX(VALUE(_xlfn.FILTERXML("&lt;t&gt;&lt;s&gt;"&amp;SUBSTITUTE(Q89,",","&lt;/s&gt;&lt;s&gt;")&amp;"&lt;/s&gt;&lt;/t&gt;","//s"))))))</f>
        <v>2.8</v>
      </c>
      <c r="S89" t="str">
        <f>IF(OR('Model output'!P88="",ISNUMBER(SEARCH("Not identified", 'Model output'!P88)),ISNUMBER(SEARCH("Absent",'Model output'!P88)),AND(ISNUMBER(SEARCH("No",'Model output'!P88)),NOT(ISNUMBER(SEARCH("diagnostic",'Model output'!P88)))),ISNUMBER(SEARCH("Negative",'Model output'!P88))),"negative","positive")</f>
        <v>positive</v>
      </c>
      <c r="T89">
        <f>IF('Model output'!O88="","",'Model output'!O88)</f>
        <v>2</v>
      </c>
      <c r="U89" t="str">
        <f>IF('Model output'!Q88&lt;&gt;"",'Model output'!Q88,IF('Classification result'!S89="positive",IF(ISNUMBER(SEARCH("single",'Model output'!P88)),1,IF(OR(ISNUMBER(SEARCH("&lt;4",'Model output'!P88)),ISNUMBER(SEARCH("&lt; 4",'Model output'!P88)),ISNUMBER(SEARCH("less than 4",'Model output'!P88))),"&lt;4",IF(OR(ISNUMBER(SEARCH("&gt;4",'Model output'!P88)),ISNUMBER(SEARCH("&gt; 4",'Model output'!P88)),ISNUMBER(SEARCH("4 or more",'Model output'!P88))),"&gt;4",""))),""))</f>
        <v>3 foci</v>
      </c>
      <c r="V89" t="str">
        <f>IF(S89="negative","",IF(OR(ISNUMBER(SEARCH("Focal",'Model output'!P88)),'Classification result'!U89&lt;4,ISNUMBER(SEARCH("Focal",'Classification result'!U89)),ISNUMBER(SEARCH("&lt;4",'Classification result'!U89)),ISNUMBER(SEARCH("&lt; 4",'Classification result'!U89))),"minimal", IF(OR(ISNUMBER(SEARCH("Extensive",'Model output'!P88)),ISNUMBER(SEARCH("Extensive",'Classification result'!U89)),ISNUMBER(SEARCH("&gt;4",'Classification result'!U89)),ISNUMBER(SEARCH("&gt; 4",'Classification result'!U89)),ISNUMBER(SEARCH("4 or more",'Classification result'!U89))),"extensive","")))</f>
        <v/>
      </c>
      <c r="W89" t="str">
        <f>IF(OR('Model output'!R88="",ISNUMBER(SEARCH("Not identified", 'Model output'!R88)),ISNUMBER(SEARCH("Absent",'Model output'!R88)),ISNUMBER(SEARCH("No",'Model output'!R88)),ISNUMBER(SEARCH("Negative",'Model output'!R88)),ISNUMBER(SEARCH("None seen",'Model output'!R88)),ISNUMBER(SEARCH("Free",'Model output'!R88)),ISNUMBER(SEARCH("Cannot be assessed",'Model output'!R88))),"negative","positive")</f>
        <v>negative</v>
      </c>
      <c r="X89" s="19" t="str">
        <f>IF('Model output'!S88="","",'Model output'!S88)</f>
        <v>Invades: perithyroid fibroadipose tissue</v>
      </c>
      <c r="Y89" t="str">
        <f>IF(OR('Model output'!S88="",ISNUMBER(SEARCH("Absent",'Model output'!S88)),ISNUMBER(SEARCH("Not identified",'Model output'!S88)),AND(ISNUMBER(SEARCH("No",'Model output'!S88)),NOT(ISNUMBER(SEARCH("carcinoma",'Model output'!S88)))),ISNUMBER(SEARCH("no extension",'Model output'!S88)),ISNUMBER(SEARCH("negative",'Model output'!S88))),"negative",IF(Z89="positive","gETE", "positive"))</f>
        <v>positive</v>
      </c>
      <c r="Z89" t="str">
        <f>IF(OR('Model output'!S88="",ISNUMBER(SEARCH("Absent",'Model output'!S88)),ISNUMBER(SEARCH("Not identified",'Model output'!S88)),ISNUMBER(SEARCH("No",'Model output'!S88)),ISNUMBER(SEARCH("Minimal",'Model output'!S88)),ISNUMBER(SEARCH("negative",'Model output'!S88))),"negative",IF(OR(ISNUMBER(SEARCH("extensive",X89)),ISNUMBER(SEARCH("skeletal muscle",X89)),ISNUMBER(SEARCH("larynx",X89)),ISNUMBER(SEARCH("trachea",X89)),ISNUMBER(SEARCH("esophagus",X89)),ISNUMBER(SEARCH("recurrent laryngeal nerve",X89))),"positive","negative"))</f>
        <v>negative</v>
      </c>
      <c r="AA89" t="str">
        <f>IF('Model output'!T88="","",IF('Model output'!T88="Not mentioned", "No", "Yes"))</f>
        <v/>
      </c>
      <c r="AB89" t="str">
        <f>IF(AA89&lt;&gt;"Yes","",IF(OR('Model output'!U88="",ISNUMBER(SEARCH("Not identified",'Model output'!U88))),"",'Model output'!U88))</f>
        <v/>
      </c>
      <c r="AC89" s="9" t="str">
        <f>IF(OR('Model output'!V88="", AND(ISERROR(SEARCH("Positive",'Model output'!V88)), ISNUMBER(SEARCH("Negative",'Model output'!V88))), ISNUMBER(SEARCH("Uninvolved",'Model output'!V88)), ISNUMBER(SEARCH("Free",'Model output'!V88)), ISNUMBER(SEARCH("1 mm",'Model output'!V88)), ISNUMBER(SEARCH("1.0 mm",'Model output'!V88)), ISNUMBER(SEARCH("0.01 cm",'Model output'!V88)), ISNUMBER(SEARCH("0.1 CM",'Model output'!V88)), ISNUMBER(SEARCH("less than 0.2 mm",'Model output'!V88)), ISNUMBER(SEARCH("less than 0.5 mm",'Model output'!V88)), ISNUMBER(SEARCH("very close",'Model output'!V88)), ISNUMBER(SEARCH("not involved",'Model output'!V88)), ISNUMBER(SEARCH("no involvement",'Model output'!V88)), ISNUMBER(SEARCH("abut",'Model output'!V88)), AND(ISNUMBER(SEARCH("No",'Model output'!V88)),NOT(ISNUMBER(SEARCH("noted",'Model output'!V88))),NOT(ISNUMBER(SEARCH("carcinoma",'Model output'!V88))))), "negative", "positive")</f>
        <v>negative</v>
      </c>
      <c r="AE89" s="39" t="str" cm="1">
        <f t="array" aca="1" ref="AE89" ca="1">IF(OR(AC89="positive",Z89="positive",AND(OR(ISNUMBER(SEARCH("Follicular carcinoma",N89)),ISNUMBER(SEARCH("Follicular thyroid carcinoma",N89))),V89="extensive"),AND(AND(ISNUMBER(J89),J89&gt;0),AND(ISNUMBER(M89),M89&gt;3)),OR(H89="positive",AH89=1)),"high",IF(OR(ISNUMBER(SEARCH("lateral",G89,1)),ISNUMBER(SEARCH("positive",Y89,1)),ISNUMBER(SEARCH("tall",O89,1)),ISNUMBER(SEARCH("hobnail",O89,1)),ISNUMBER(SEARCH("cribriform",O89,1)),ISNUMBER(SEARCH("diffuse",O89,1)),ISNUMBER(SEARCH("columnar",O89,1)),ISNUMBER(SEARCH("solid",O89,1)),ISNUMBER(SEARCH("tall",N89,1)),ISNUMBER(SEARCH("hobnail",N89,1)),ISNUMBER(SEARCH("cribriform",N89,1)),ISNUMBER(SEARCH("diffuse",N89,1)),ISNUMBER(SEARCH("columnar",N89,1)),ISNUMBER(SEARCH("solid",N89,1)),AND(ISNUMBER(SEARCH("papillary",N89,1)),S89="positive"),AND(ISNUMBER(J89),J89&gt;=5,M89=""),AND(AND(ISNUMBER(J89),J89&gt;=5),AND(ISNUMBER(M89),M89&gt;=1)),AND(ISNUMBER(SERACH("papillary",N89)),OR(Y89="positive",Z89="positive"), ISNUMBER(SEARCH("BRAF",AB89)))),"intermediate","low"))</f>
        <v>intermediate</v>
      </c>
      <c r="AF89" s="40" t="str">
        <f t="shared" si="18"/>
        <v>2</v>
      </c>
      <c r="AG89" s="40" t="str">
        <f t="shared" si="19"/>
        <v>1b</v>
      </c>
      <c r="AH89" s="40" t="str">
        <f t="shared" si="22"/>
        <v>0</v>
      </c>
      <c r="AI89" s="45" t="str">
        <f t="shared" si="23"/>
        <v>II</v>
      </c>
      <c r="AJ89" s="39" t="s">
        <v>699</v>
      </c>
      <c r="AK89" s="46" t="s">
        <v>891</v>
      </c>
      <c r="AL89" s="46" t="s">
        <v>888</v>
      </c>
      <c r="AM89" s="46" t="s">
        <v>892</v>
      </c>
      <c r="AN89" s="40" t="s">
        <v>890</v>
      </c>
      <c r="AO89" s="30">
        <f t="shared" ca="1" si="24"/>
        <v>1</v>
      </c>
      <c r="AP89" s="14">
        <f t="shared" si="25"/>
        <v>1</v>
      </c>
      <c r="AQ89" s="14">
        <f t="shared" si="26"/>
        <v>1</v>
      </c>
      <c r="AR89" s="14">
        <f t="shared" si="27"/>
        <v>1</v>
      </c>
      <c r="AS89" s="15">
        <f t="shared" si="20"/>
        <v>1</v>
      </c>
    </row>
    <row r="90" spans="1:45">
      <c r="A90" t="str">
        <f>'Model output'!A89</f>
        <v>TCGA-DJ-A3UQ</v>
      </c>
      <c r="B90" s="52">
        <v>45</v>
      </c>
      <c r="C90" s="1" t="str">
        <f>IF(OR(ISNUMBER(SEARCH("0",'Model output'!D89)), ISNUMBER(SEARCH("1",'Model output'!D89)), ISNUMBER(SEARCH("1a",'Model output'!D89)), ISNUMBER(SEARCH("1b",'Model output'!D89)), ISNUMBER(SEARCH("2",'Model output'!D89)), ISNUMBER(SEARCH("3",'Model output'!D89)), ISNUMBER(SEARCH("4a",'Model output'!D89)), ISNUMBER(SEARCH("4b",'Model output'!D89))), IF(ISNUMBER(SEARCH("pT",'Model output'!D89)),IF(OR(ISNUMBER(SEARCH("a",'Model output'!D89)),ISNUMBER(SEARCH("b",'Model output'!D89))),MID(SUBSTITUTE('Model output'!D89," ",""),SEARCH("pT",'Model output'!D89)+2,2),MID(SUBSTITUTE('Model output'!D89," ",""),SEARCH("pT",'Model output'!D89)+2,1)),IF(ISNUMBER(SEARCH("T",'Model output'!D89)),IF(OR(ISNUMBER(SEARCH("a",'Model output'!D89)),ISNUMBER(SEARCH("b",'Model output'!D89))),MID(SUBSTITUTE('Model output'!D89," ",""),SEARCH("T",'Model output'!D89)+1,2),MID(SUBSTITUTE('Model output'!D89," ",""),SEARCH("T",'Model output'!D89)+1,1)),SUBSTITUTE('Model output'!D89," ",""))),"")</f>
        <v>1</v>
      </c>
      <c r="D90" s="1" t="str">
        <f>IF(ISNUMBER(SEARCH("lymph node",'Model output'!E89)),"1", IF(AND('Model output'!E89&lt;&gt;"",ISNUMBER('Model output'!E89),'Model output'!E89&gt;0),"1",IF(OR(ISNUMBER(SEARCH("0",'Model output'!E89)), ISNUMBER(SEARCH("1",'Model output'!E89)), ISNUMBER(SEARCH("1a",'Model output'!E89)), ISNUMBER(SEARCH("1b",'Model output'!E89)), ISNUMBER(SEARCH("X",'Model output'!E89))), IF(ISNUMBER(SEARCH("pN",'Model output'!E89)),IF(OR(ISNUMBER(SEARCH("a",'Model output'!E89)),ISNUMBER(SEARCH("b",'Model output'!E89))),MID(SUBSTITUTE('Model output'!E89," ",""),SEARCH("pN",'Model output'!E89)+2,2),MID(SUBSTITUTE('Model output'!E89," ",""),SEARCH("pN",'Model output'!E89)+2,1)),IF(ISNUMBER(SEARCH("N",'Model output'!E89)),IF(OR(ISNUMBER(SEARCH("a",'Model output'!E89)),ISNUMBER(SEARCH("b",'Model output'!E89))),MID(SUBSTITUTE('Model output'!E89," ",""),SEARCH("N",'Model output'!E89)+1,2),MID(SUBSTITUTE('Model output'!E89," ",""),SEARCH("N",'Model output'!E89)+1,1)),SUBSTITUTE('Model output'!E89," ",""))),"")))</f>
        <v>1b</v>
      </c>
      <c r="E90" s="1" t="str">
        <f>IF(OR(ISNUMBER(SEARCH("Not applicable",'Model output'!F89)), ISNUMBER(SEARCH("N/A",'Model output'!F89))),"0",IF(OR(ISNUMBER(SEARCH("0",'Model output'!F89)), ISNUMBER(SEARCH("1",'Model output'!F89)), ISNUMBER(SEARCH("X",'Model output'!F89))), IF(ISNUMBER(SEARCH("pM",'Model output'!F89)),MID(SUBSTITUTE('Model output'!F89," ",""),SEARCH("pM",'Model output'!F89)+2,1),IF(ISNUMBER(SEARCH("M",'Model output'!F89)),MID(SUBSTITUTE('Model output'!F89," ",""),SEARCH("M",'Model output'!F89)+1,1),SUBSTITUTE('Model output'!F89," ",""))),""))</f>
        <v>0</v>
      </c>
      <c r="F90" t="str">
        <f t="shared" si="16"/>
        <v>positive</v>
      </c>
      <c r="G90" t="str">
        <f>IF(OR('Model output'!G89="",AND(ISNUMBER('Model output'!J89),'Model output'!J89&lt;1)),"",IF(OR(ISNUMBER(SEARCH("lateral",'Model output'!G89)),ISNUMBER(SEARCH("cervical",'Model output'!G89)),ISNUMBER(SEARCH("jugular",'Model output'!G89)),ISNUMBER(SEARCH("left neck",'Model output'!G89)),ISNUMBER(SEARCH("left anterior neck",'Model output'!G89)),ISNUMBER(SEARCH("left posterior neck",'Model output'!G89)),ISNUMBER(SEARCH("right neck",'Model output'!G89)),ISNUMBER(SEARCH("right anterior neck",'Model output'!G89)),ISNUMBER(SEARCH("right posterior neck",'Model output'!G89)),AND(ISNUMBER(SEARCH("level",'Model output'!G89)),OR(,ISNUMBER(SEARCH("II",'Model output'!G89)),ISNUMBER(SEARCH("two",'Model output'!G89)),ISNUMBER(SEARCH("2",'Model output'!G89)),ISNUMBER(SEARCH("III",'Model output'!G89)),ISNUMBER(SEARCH("three",'Model output'!G89)),ISNUMBER(SEARCH("3",'Model output'!G89)),ISNUMBER(SEARCH("IV",'Model output'!G89)),ISNUMBER(SEARCH("four",'Model output'!G89)),ISNUMBER(SEARCH("4",'Model output'!G89)),AND(ISNUMBER(SEARCH("V ",'Model output'!G89)),NOT(ISNUMBER(SEARCH("VI",'Model output'!G89)))),ISNUMBER(SEARCH("five",'Model output'!G89)),ISNUMBER(SEARCH("5",'Model output'!G89))))), "lateral", "central"))</f>
        <v>central</v>
      </c>
      <c r="H90" t="str">
        <f>IF('Model output'!H89="","negative", IF('Model output'!H89=" ", "negative", IF(ISNUMBER(SEARCH("lymph node",'Model output'!H89)),"negative","positive")))</f>
        <v>negative</v>
      </c>
      <c r="I90">
        <f>IF('Model output'!I89="","",IF(ISNUMBER('Model output'!I89),'Model output'!I89,1))</f>
        <v>3</v>
      </c>
      <c r="J90">
        <f>IF('Model output'!J89="","",IF(AND(ISNUMBER('Model output'!J89),'Model output'!J89&lt;=I90),'Model output'!J89,IF(ISNUMBER(SEARCH("0/",'Model output'!J89)),0,1)))</f>
        <v>3</v>
      </c>
      <c r="K90" t="str" cm="1">
        <f t="array" ref="K90">IF(COUNT(FIND({0,1,2,3,4,5,6,7,8,9},'Model output'!K89))&gt;0,'Model output'!K89,"")</f>
        <v>0.6cm</v>
      </c>
      <c r="L90" s="8" t="str">
        <f t="shared" si="21"/>
        <v>0.6cm</v>
      </c>
      <c r="M90" cm="1">
        <f t="array" ref="M90">IF(L90="","",IF(ISNUMBER(SEARCH("cm",L90)),MAX(VALUE(SUBSTITUTE(_xlfn.FILTERXML("&lt;t&gt;&lt;s&gt;"&amp;SUBSTITUTE(L90,",","&lt;/s&gt;&lt;s&gt;")&amp;"&lt;/s&gt;&lt;/t&gt;","//s"),"cm",""))),MAX(VALUE(SUBSTITUTE(_xlfn.FILTERXML("&lt;t&gt;&lt;s&gt;"&amp;SUBSTITUTE(L90,",","&lt;/s&gt;&lt;s&gt;")&amp;"&lt;/s&gt;&lt;/t&gt;","//s"),"mm","")))/10))</f>
        <v>0.6</v>
      </c>
      <c r="N90" t="str">
        <f>IF('Model output'!L89="","",'Model output'!L89)</f>
        <v>papillary</v>
      </c>
      <c r="O90" t="str">
        <f>IF('Model output'!M89="","",'Model output'!M89)</f>
        <v>microcarcinoma</v>
      </c>
      <c r="P90" t="str">
        <f>IF('Model output'!N89="","",'Model output'!N89)</f>
        <v>0.8 cm</v>
      </c>
      <c r="Q90" t="str">
        <f t="shared" si="17"/>
        <v>0.8cm</v>
      </c>
      <c r="R90" cm="1">
        <f t="array" ref="R90">IF(Q90="","",IF(ISNUMBER(SEARCH("cm",Q90)),MAX(VALUE(SUBSTITUTE(_xlfn.FILTERXML("&lt;t&gt;&lt;s&gt;"&amp;SUBSTITUTE(Q90,",","&lt;/s&gt;&lt;s&gt;")&amp;"&lt;/s&gt;&lt;/t&gt;","//s"),"cm",""))),IF(ISNUMBER(SEARCH("mm",Q90)), MAX(VALUE(SUBSTITUTE(_xlfn.FILTERXML("&lt;t&gt;&lt;s&gt;"&amp;SUBSTITUTE(Q90,",","&lt;/s&gt;&lt;s&gt;")&amp;"&lt;/s&gt;&lt;/t&gt;","//s"),"mm","")))/10, MAX(VALUE(_xlfn.FILTERXML("&lt;t&gt;&lt;s&gt;"&amp;SUBSTITUTE(Q90,",","&lt;/s&gt;&lt;s&gt;")&amp;"&lt;/s&gt;&lt;/t&gt;","//s"))))))</f>
        <v>0.8</v>
      </c>
      <c r="S90" t="str">
        <f>IF(OR('Model output'!P89="",ISNUMBER(SEARCH("Not identified", 'Model output'!P89)),ISNUMBER(SEARCH("Absent",'Model output'!P89)),AND(ISNUMBER(SEARCH("No",'Model output'!P89)),NOT(ISNUMBER(SEARCH("diagnostic",'Model output'!P89)))),ISNUMBER(SEARCH("Negative",'Model output'!P89))),"negative","positive")</f>
        <v>positive</v>
      </c>
      <c r="T90">
        <f>IF('Model output'!O89="","",'Model output'!O89)</f>
        <v>1</v>
      </c>
      <c r="U90" t="str">
        <f>IF('Model output'!Q89&lt;&gt;"",'Model output'!Q89,IF('Classification result'!S90="positive",IF(ISNUMBER(SEARCH("single",'Model output'!P89)),1,IF(OR(ISNUMBER(SEARCH("&lt;4",'Model output'!P89)),ISNUMBER(SEARCH("&lt; 4",'Model output'!P89)),ISNUMBER(SEARCH("less than 4",'Model output'!P89))),"&lt;4",IF(OR(ISNUMBER(SEARCH("&gt;4",'Model output'!P89)),ISNUMBER(SEARCH("&gt; 4",'Model output'!P89)),ISNUMBER(SEARCH("4 or more",'Model output'!P89))),"&gt;4",""))),""))</f>
        <v/>
      </c>
      <c r="V90" t="str">
        <f>IF(S90="negative","",IF(OR(ISNUMBER(SEARCH("Focal",'Model output'!P89)),'Classification result'!U90&lt;4,ISNUMBER(SEARCH("Focal",'Classification result'!U90)),ISNUMBER(SEARCH("&lt;4",'Classification result'!U90)),ISNUMBER(SEARCH("&lt; 4",'Classification result'!U90))),"minimal", IF(OR(ISNUMBER(SEARCH("Extensive",'Model output'!P89)),ISNUMBER(SEARCH("Extensive",'Classification result'!U90)),ISNUMBER(SEARCH("&gt;4",'Classification result'!U90)),ISNUMBER(SEARCH("&gt; 4",'Classification result'!U90)),ISNUMBER(SEARCH("4 or more",'Classification result'!U90))),"extensive","")))</f>
        <v/>
      </c>
      <c r="W90" t="str">
        <f>IF(OR('Model output'!R89="",ISNUMBER(SEARCH("Not identified", 'Model output'!R89)),ISNUMBER(SEARCH("Absent",'Model output'!R89)),ISNUMBER(SEARCH("No",'Model output'!R89)),ISNUMBER(SEARCH("Negative",'Model output'!R89)),ISNUMBER(SEARCH("None seen",'Model output'!R89)),ISNUMBER(SEARCH("Free",'Model output'!R89)),ISNUMBER(SEARCH("Cannot be assessed",'Model output'!R89))),"negative","positive")</f>
        <v>negative</v>
      </c>
      <c r="X90" s="19" t="str">
        <f>IF('Model output'!S89="","",'Model output'!S89)</f>
        <v>Invades: perithyroidal fibroadipose tissue</v>
      </c>
      <c r="Y90" t="str">
        <f>IF(OR('Model output'!S89="",ISNUMBER(SEARCH("Absent",'Model output'!S89)),ISNUMBER(SEARCH("Not identified",'Model output'!S89)),AND(ISNUMBER(SEARCH("No",'Model output'!S89)),NOT(ISNUMBER(SEARCH("carcinoma",'Model output'!S89)))),ISNUMBER(SEARCH("no extension",'Model output'!S89)),ISNUMBER(SEARCH("negative",'Model output'!S89))),"negative",IF(Z90="positive","gETE", "positive"))</f>
        <v>positive</v>
      </c>
      <c r="Z90" t="str">
        <f>IF(OR('Model output'!S89="",ISNUMBER(SEARCH("Absent",'Model output'!S89)),ISNUMBER(SEARCH("Not identified",'Model output'!S89)),ISNUMBER(SEARCH("No",'Model output'!S89)),ISNUMBER(SEARCH("Minimal",'Model output'!S89)),ISNUMBER(SEARCH("negative",'Model output'!S89))),"negative",IF(OR(ISNUMBER(SEARCH("extensive",X90)),ISNUMBER(SEARCH("skeletal muscle",X90)),ISNUMBER(SEARCH("larynx",X90)),ISNUMBER(SEARCH("trachea",X90)),ISNUMBER(SEARCH("esophagus",X90)),ISNUMBER(SEARCH("recurrent laryngeal nerve",X90))),"positive","negative"))</f>
        <v>negative</v>
      </c>
      <c r="AA90" t="str">
        <f>IF('Model output'!T89="","",IF('Model output'!T89="Not mentioned", "No", "Yes"))</f>
        <v/>
      </c>
      <c r="AB90" t="str">
        <f>IF(AA90&lt;&gt;"Yes","",IF(OR('Model output'!U89="",ISNUMBER(SEARCH("Not identified",'Model output'!U89))),"",'Model output'!U89))</f>
        <v/>
      </c>
      <c r="AC90" s="9" t="str">
        <f>IF(OR('Model output'!V89="", AND(ISERROR(SEARCH("Positive",'Model output'!V89)), ISNUMBER(SEARCH("Negative",'Model output'!V89))), ISNUMBER(SEARCH("Uninvolved",'Model output'!V89)), ISNUMBER(SEARCH("Free",'Model output'!V89)), ISNUMBER(SEARCH("1 mm",'Model output'!V89)), ISNUMBER(SEARCH("1.0 mm",'Model output'!V89)), ISNUMBER(SEARCH("0.01 cm",'Model output'!V89)), ISNUMBER(SEARCH("0.1 CM",'Model output'!V89)), ISNUMBER(SEARCH("less than 0.2 mm",'Model output'!V89)), ISNUMBER(SEARCH("less than 0.5 mm",'Model output'!V89)), ISNUMBER(SEARCH("very close",'Model output'!V89)), ISNUMBER(SEARCH("not involved",'Model output'!V89)), ISNUMBER(SEARCH("no involvement",'Model output'!V89)), ISNUMBER(SEARCH("abut",'Model output'!V89)), AND(ISNUMBER(SEARCH("No",'Model output'!V89)),NOT(ISNUMBER(SEARCH("noted",'Model output'!V89))),NOT(ISNUMBER(SEARCH("carcinoma",'Model output'!V89))))), "negative", "positive")</f>
        <v>negative</v>
      </c>
      <c r="AE90" s="39" t="str" cm="1">
        <f t="array" aca="1" ref="AE90" ca="1">IF(OR(AC90="positive",Z90="positive",AND(OR(ISNUMBER(SEARCH("Follicular carcinoma",N90)),ISNUMBER(SEARCH("Follicular thyroid carcinoma",N90))),V90="extensive"),AND(AND(ISNUMBER(J90),J90&gt;0),AND(ISNUMBER(M90),M90&gt;3)),OR(H90="positive",AH90=1)),"high",IF(OR(ISNUMBER(SEARCH("lateral",G90,1)),ISNUMBER(SEARCH("positive",Y90,1)),ISNUMBER(SEARCH("tall",O90,1)),ISNUMBER(SEARCH("hobnail",O90,1)),ISNUMBER(SEARCH("cribriform",O90,1)),ISNUMBER(SEARCH("diffuse",O90,1)),ISNUMBER(SEARCH("columnar",O90,1)),ISNUMBER(SEARCH("solid",O90,1)),ISNUMBER(SEARCH("tall",N90,1)),ISNUMBER(SEARCH("hobnail",N90,1)),ISNUMBER(SEARCH("cribriform",N90,1)),ISNUMBER(SEARCH("diffuse",N90,1)),ISNUMBER(SEARCH("columnar",N90,1)),ISNUMBER(SEARCH("solid",N90,1)),AND(ISNUMBER(SEARCH("papillary",N90,1)),S90="positive"),AND(ISNUMBER(J90),J90&gt;=5,M90=""),AND(AND(ISNUMBER(J90),J90&gt;=5),AND(ISNUMBER(M90),M90&gt;=1)),AND(ISNUMBER(SERACH("papillary",N90)),OR(Y90="positive",Z90="positive"), ISNUMBER(SEARCH("BRAF",AB90)))),"intermediate","low"))</f>
        <v>intermediate</v>
      </c>
      <c r="AF90" s="40" t="str">
        <f t="shared" si="18"/>
        <v>1a</v>
      </c>
      <c r="AG90" s="40" t="str">
        <f t="shared" si="19"/>
        <v>1a</v>
      </c>
      <c r="AH90" s="40" t="str">
        <f t="shared" si="22"/>
        <v>0</v>
      </c>
      <c r="AI90" s="45" t="str">
        <f t="shared" si="23"/>
        <v>I</v>
      </c>
      <c r="AJ90" s="39" t="s">
        <v>699</v>
      </c>
      <c r="AK90" s="46" t="s">
        <v>893</v>
      </c>
      <c r="AL90" s="46" t="s">
        <v>893</v>
      </c>
      <c r="AM90" s="46" t="s">
        <v>892</v>
      </c>
      <c r="AN90" s="40" t="s">
        <v>73</v>
      </c>
      <c r="AO90" s="30">
        <f t="shared" ca="1" si="24"/>
        <v>1</v>
      </c>
      <c r="AP90" s="14">
        <f t="shared" si="25"/>
        <v>1</v>
      </c>
      <c r="AQ90" s="14">
        <f t="shared" si="26"/>
        <v>1</v>
      </c>
      <c r="AR90" s="14">
        <f t="shared" si="27"/>
        <v>1</v>
      </c>
      <c r="AS90" s="15">
        <f t="shared" si="20"/>
        <v>1</v>
      </c>
    </row>
    <row r="91" spans="1:45">
      <c r="A91" t="str">
        <f>'Model output'!A90</f>
        <v>TCGA-DJ-A3UR</v>
      </c>
      <c r="B91" s="52">
        <v>51</v>
      </c>
      <c r="C91" s="1" t="str">
        <f>IF(OR(ISNUMBER(SEARCH("0",'Model output'!D90)), ISNUMBER(SEARCH("1",'Model output'!D90)), ISNUMBER(SEARCH("1a",'Model output'!D90)), ISNUMBER(SEARCH("1b",'Model output'!D90)), ISNUMBER(SEARCH("2",'Model output'!D90)), ISNUMBER(SEARCH("3",'Model output'!D90)), ISNUMBER(SEARCH("4a",'Model output'!D90)), ISNUMBER(SEARCH("4b",'Model output'!D90))), IF(ISNUMBER(SEARCH("pT",'Model output'!D90)),IF(OR(ISNUMBER(SEARCH("a",'Model output'!D90)),ISNUMBER(SEARCH("b",'Model output'!D90))),MID(SUBSTITUTE('Model output'!D90," ",""),SEARCH("pT",'Model output'!D90)+2,2),MID(SUBSTITUTE('Model output'!D90," ",""),SEARCH("pT",'Model output'!D90)+2,1)),IF(ISNUMBER(SEARCH("T",'Model output'!D90)),IF(OR(ISNUMBER(SEARCH("a",'Model output'!D90)),ISNUMBER(SEARCH("b",'Model output'!D90))),MID(SUBSTITUTE('Model output'!D90," ",""),SEARCH("T",'Model output'!D90)+1,2),MID(SUBSTITUTE('Model output'!D90," ",""),SEARCH("T",'Model output'!D90)+1,1)),SUBSTITUTE('Model output'!D90," ",""))),"")</f>
        <v>2</v>
      </c>
      <c r="D91" s="1" t="str">
        <f>IF(ISNUMBER(SEARCH("lymph node",'Model output'!E90)),"1", IF(AND('Model output'!E90&lt;&gt;"",ISNUMBER('Model output'!E90),'Model output'!E90&gt;0),"1",IF(OR(ISNUMBER(SEARCH("0",'Model output'!E90)), ISNUMBER(SEARCH("1",'Model output'!E90)), ISNUMBER(SEARCH("1a",'Model output'!E90)), ISNUMBER(SEARCH("1b",'Model output'!E90)), ISNUMBER(SEARCH("X",'Model output'!E90))), IF(ISNUMBER(SEARCH("pN",'Model output'!E90)),IF(OR(ISNUMBER(SEARCH("a",'Model output'!E90)),ISNUMBER(SEARCH("b",'Model output'!E90))),MID(SUBSTITUTE('Model output'!E90," ",""),SEARCH("pN",'Model output'!E90)+2,2),MID(SUBSTITUTE('Model output'!E90," ",""),SEARCH("pN",'Model output'!E90)+2,1)),IF(ISNUMBER(SEARCH("N",'Model output'!E90)),IF(OR(ISNUMBER(SEARCH("a",'Model output'!E90)),ISNUMBER(SEARCH("b",'Model output'!E90))),MID(SUBSTITUTE('Model output'!E90," ",""),SEARCH("N",'Model output'!E90)+1,2),MID(SUBSTITUTE('Model output'!E90," ",""),SEARCH("N",'Model output'!E90)+1,1)),SUBSTITUTE('Model output'!E90," ",""))),"")))</f>
        <v>1b</v>
      </c>
      <c r="E91" s="1" t="str">
        <f>IF(OR(ISNUMBER(SEARCH("Not applicable",'Model output'!F90)), ISNUMBER(SEARCH("N/A",'Model output'!F90))),"0",IF(OR(ISNUMBER(SEARCH("0",'Model output'!F90)), ISNUMBER(SEARCH("1",'Model output'!F90)), ISNUMBER(SEARCH("X",'Model output'!F90))), IF(ISNUMBER(SEARCH("pM",'Model output'!F90)),MID(SUBSTITUTE('Model output'!F90," ",""),SEARCH("pM",'Model output'!F90)+2,1),IF(ISNUMBER(SEARCH("M",'Model output'!F90)),MID(SUBSTITUTE('Model output'!F90," ",""),SEARCH("M",'Model output'!F90)+1,1),SUBSTITUTE('Model output'!F90," ",""))),""))</f>
        <v>0</v>
      </c>
      <c r="F91" t="str">
        <f t="shared" si="16"/>
        <v>positive</v>
      </c>
      <c r="G91" t="str">
        <f>IF(OR('Model output'!G90="",AND(ISNUMBER('Model output'!J90),'Model output'!J90&lt;1)),"",IF(OR(ISNUMBER(SEARCH("lateral",'Model output'!G90)),ISNUMBER(SEARCH("cervical",'Model output'!G90)),ISNUMBER(SEARCH("jugular",'Model output'!G90)),ISNUMBER(SEARCH("left neck",'Model output'!G90)),ISNUMBER(SEARCH("left anterior neck",'Model output'!G90)),ISNUMBER(SEARCH("left posterior neck",'Model output'!G90)),ISNUMBER(SEARCH("right neck",'Model output'!G90)),ISNUMBER(SEARCH("right anterior neck",'Model output'!G90)),ISNUMBER(SEARCH("right posterior neck",'Model output'!G90)),AND(ISNUMBER(SEARCH("level",'Model output'!G90)),OR(,ISNUMBER(SEARCH("II",'Model output'!G90)),ISNUMBER(SEARCH("two",'Model output'!G90)),ISNUMBER(SEARCH("2",'Model output'!G90)),ISNUMBER(SEARCH("III",'Model output'!G90)),ISNUMBER(SEARCH("three",'Model output'!G90)),ISNUMBER(SEARCH("3",'Model output'!G90)),ISNUMBER(SEARCH("IV",'Model output'!G90)),ISNUMBER(SEARCH("four",'Model output'!G90)),ISNUMBER(SEARCH("4",'Model output'!G90)),AND(ISNUMBER(SEARCH("V ",'Model output'!G90)),NOT(ISNUMBER(SEARCH("VI",'Model output'!G90)))),ISNUMBER(SEARCH("five",'Model output'!G90)),ISNUMBER(SEARCH("5",'Model output'!G90))))), "lateral", "central"))</f>
        <v>central</v>
      </c>
      <c r="H91" t="str">
        <f>IF('Model output'!H90="","negative", IF('Model output'!H90=" ", "negative", IF(ISNUMBER(SEARCH("lymph node",'Model output'!H90)),"negative","positive")))</f>
        <v>negative</v>
      </c>
      <c r="I91">
        <f>IF('Model output'!I90="","",IF(ISNUMBER('Model output'!I90),'Model output'!I90,1))</f>
        <v>9</v>
      </c>
      <c r="J91">
        <f>IF('Model output'!J90="","",IF(AND(ISNUMBER('Model output'!J90),'Model output'!J90&lt;=I91),'Model output'!J90,IF(ISNUMBER(SEARCH("0/",'Model output'!J90)),0,1)))</f>
        <v>4</v>
      </c>
      <c r="K91" t="str" cm="1">
        <f t="array" ref="K91">IF(COUNT(FIND({0,1,2,3,4,5,6,7,8,9},'Model output'!K90))&gt;0,'Model output'!K90,"")</f>
        <v>0.5 cm</v>
      </c>
      <c r="L91" s="8" t="str">
        <f t="shared" si="21"/>
        <v>0.5cm</v>
      </c>
      <c r="M91" cm="1">
        <f t="array" ref="M91">IF(L91="","",IF(ISNUMBER(SEARCH("cm",L91)),MAX(VALUE(SUBSTITUTE(_xlfn.FILTERXML("&lt;t&gt;&lt;s&gt;"&amp;SUBSTITUTE(L91,",","&lt;/s&gt;&lt;s&gt;")&amp;"&lt;/s&gt;&lt;/t&gt;","//s"),"cm",""))),MAX(VALUE(SUBSTITUTE(_xlfn.FILTERXML("&lt;t&gt;&lt;s&gt;"&amp;SUBSTITUTE(L91,",","&lt;/s&gt;&lt;s&gt;")&amp;"&lt;/s&gt;&lt;/t&gt;","//s"),"mm","")))/10))</f>
        <v>0.5</v>
      </c>
      <c r="N91" t="str">
        <f>IF('Model output'!L90="","",'Model output'!L90)</f>
        <v>papillary</v>
      </c>
      <c r="O91" t="str">
        <f>IF('Model output'!M90="","",'Model output'!M90)</f>
        <v>follicular, microcarcinoma, tall cell</v>
      </c>
      <c r="P91" t="str">
        <f>IF('Model output'!N90="","",'Model output'!N90)</f>
        <v>1 cm</v>
      </c>
      <c r="Q91" t="str">
        <f t="shared" si="17"/>
        <v>1cm</v>
      </c>
      <c r="R91" cm="1">
        <f t="array" ref="R91">IF(Q91="","",IF(ISNUMBER(SEARCH("cm",Q91)),MAX(VALUE(SUBSTITUTE(_xlfn.FILTERXML("&lt;t&gt;&lt;s&gt;"&amp;SUBSTITUTE(Q91,",","&lt;/s&gt;&lt;s&gt;")&amp;"&lt;/s&gt;&lt;/t&gt;","//s"),"cm",""))),IF(ISNUMBER(SEARCH("mm",Q91)), MAX(VALUE(SUBSTITUTE(_xlfn.FILTERXML("&lt;t&gt;&lt;s&gt;"&amp;SUBSTITUTE(Q91,",","&lt;/s&gt;&lt;s&gt;")&amp;"&lt;/s&gt;&lt;/t&gt;","//s"),"mm","")))/10, MAX(VALUE(_xlfn.FILTERXML("&lt;t&gt;&lt;s&gt;"&amp;SUBSTITUTE(Q91,",","&lt;/s&gt;&lt;s&gt;")&amp;"&lt;/s&gt;&lt;/t&gt;","//s"))))))</f>
        <v>1</v>
      </c>
      <c r="S91" t="str">
        <f>IF(OR('Model output'!P90="",ISNUMBER(SEARCH("Not identified", 'Model output'!P90)),ISNUMBER(SEARCH("Absent",'Model output'!P90)),AND(ISNUMBER(SEARCH("No",'Model output'!P90)),NOT(ISNUMBER(SEARCH("diagnostic",'Model output'!P90)))),ISNUMBER(SEARCH("Negative",'Model output'!P90))),"negative","positive")</f>
        <v>negative</v>
      </c>
      <c r="T91">
        <f>IF('Model output'!O90="","",'Model output'!O90)</f>
        <v>4</v>
      </c>
      <c r="U91" t="str">
        <f>IF('Model output'!Q90&lt;&gt;"",'Model output'!Q90,IF('Classification result'!S91="positive",IF(ISNUMBER(SEARCH("single",'Model output'!P90)),1,IF(OR(ISNUMBER(SEARCH("&lt;4",'Model output'!P90)),ISNUMBER(SEARCH("&lt; 4",'Model output'!P90)),ISNUMBER(SEARCH("less than 4",'Model output'!P90))),"&lt;4",IF(OR(ISNUMBER(SEARCH("&gt;4",'Model output'!P90)),ISNUMBER(SEARCH("&gt; 4",'Model output'!P90)),ISNUMBER(SEARCH("4 or more",'Model output'!P90))),"&gt;4",""))),""))</f>
        <v/>
      </c>
      <c r="V91" t="str">
        <f>IF(S91="negative","",IF(OR(ISNUMBER(SEARCH("Focal",'Model output'!P90)),'Classification result'!U91&lt;4,ISNUMBER(SEARCH("Focal",'Classification result'!U91)),ISNUMBER(SEARCH("&lt;4",'Classification result'!U91)),ISNUMBER(SEARCH("&lt; 4",'Classification result'!U91))),"minimal", IF(OR(ISNUMBER(SEARCH("Extensive",'Model output'!P90)),ISNUMBER(SEARCH("Extensive",'Classification result'!U91)),ISNUMBER(SEARCH("&gt;4",'Classification result'!U91)),ISNUMBER(SEARCH("&gt; 4",'Classification result'!U91)),ISNUMBER(SEARCH("4 or more",'Classification result'!U91))),"extensive","")))</f>
        <v/>
      </c>
      <c r="W91" t="str">
        <f>IF(OR('Model output'!R90="",ISNUMBER(SEARCH("Not identified", 'Model output'!R90)),ISNUMBER(SEARCH("Absent",'Model output'!R90)),ISNUMBER(SEARCH("No",'Model output'!R90)),ISNUMBER(SEARCH("Negative",'Model output'!R90)),ISNUMBER(SEARCH("None seen",'Model output'!R90)),ISNUMBER(SEARCH("Free",'Model output'!R90)),ISNUMBER(SEARCH("Cannot be assessed",'Model output'!R90))),"negative","positive")</f>
        <v>negative</v>
      </c>
      <c r="X91" s="19" t="str">
        <f>IF('Model output'!S90="","",'Model output'!S90)</f>
        <v>One of the microcarcinoma invades extra-thyroid fibroadipose tissue.</v>
      </c>
      <c r="Y91" t="str">
        <f>IF(OR('Model output'!S90="",ISNUMBER(SEARCH("Absent",'Model output'!S90)),ISNUMBER(SEARCH("Not identified",'Model output'!S90)),AND(ISNUMBER(SEARCH("No",'Model output'!S90)),NOT(ISNUMBER(SEARCH("carcinoma",'Model output'!S90)))),ISNUMBER(SEARCH("no extension",'Model output'!S90)),ISNUMBER(SEARCH("negative",'Model output'!S90))),"negative",IF(Z91="positive","gETE", "positive"))</f>
        <v>positive</v>
      </c>
      <c r="Z91" t="str">
        <f>IF(OR('Model output'!S90="",ISNUMBER(SEARCH("Absent",'Model output'!S90)),ISNUMBER(SEARCH("Not identified",'Model output'!S90)),ISNUMBER(SEARCH("No",'Model output'!S90)),ISNUMBER(SEARCH("Minimal",'Model output'!S90)),ISNUMBER(SEARCH("negative",'Model output'!S90))),"negative",IF(OR(ISNUMBER(SEARCH("extensive",X91)),ISNUMBER(SEARCH("skeletal muscle",X91)),ISNUMBER(SEARCH("larynx",X91)),ISNUMBER(SEARCH("trachea",X91)),ISNUMBER(SEARCH("esophagus",X91)),ISNUMBER(SEARCH("recurrent laryngeal nerve",X91))),"positive","negative"))</f>
        <v>negative</v>
      </c>
      <c r="AA91" t="str">
        <f>IF('Model output'!T90="","",IF('Model output'!T90="Not mentioned", "No", "Yes"))</f>
        <v/>
      </c>
      <c r="AB91" t="str">
        <f>IF(AA91&lt;&gt;"Yes","",IF(OR('Model output'!U90="",ISNUMBER(SEARCH("Not identified",'Model output'!U90))),"",'Model output'!U90))</f>
        <v/>
      </c>
      <c r="AC91" s="9" t="str">
        <f>IF(OR('Model output'!V90="", AND(ISERROR(SEARCH("Positive",'Model output'!V90)), ISNUMBER(SEARCH("Negative",'Model output'!V90))), ISNUMBER(SEARCH("Uninvolved",'Model output'!V90)), ISNUMBER(SEARCH("Free",'Model output'!V90)), ISNUMBER(SEARCH("1 mm",'Model output'!V90)), ISNUMBER(SEARCH("1.0 mm",'Model output'!V90)), ISNUMBER(SEARCH("0.01 cm",'Model output'!V90)), ISNUMBER(SEARCH("0.1 CM",'Model output'!V90)), ISNUMBER(SEARCH("less than 0.2 mm",'Model output'!V90)), ISNUMBER(SEARCH("less than 0.5 mm",'Model output'!V90)), ISNUMBER(SEARCH("very close",'Model output'!V90)), ISNUMBER(SEARCH("not involved",'Model output'!V90)), ISNUMBER(SEARCH("no involvement",'Model output'!V90)), ISNUMBER(SEARCH("abut",'Model output'!V90)), AND(ISNUMBER(SEARCH("No",'Model output'!V90)),NOT(ISNUMBER(SEARCH("noted",'Model output'!V90))),NOT(ISNUMBER(SEARCH("carcinoma",'Model output'!V90))))), "negative", "positive")</f>
        <v>negative</v>
      </c>
      <c r="AE91" s="39" t="str" cm="1">
        <f t="array" aca="1" ref="AE91" ca="1">IF(OR(AC91="positive",Z91="positive",AND(OR(ISNUMBER(SEARCH("Follicular carcinoma",N91)),ISNUMBER(SEARCH("Follicular thyroid carcinoma",N91))),V91="extensive"),AND(AND(ISNUMBER(J91),J91&gt;0),AND(ISNUMBER(M91),M91&gt;3)),OR(H91="positive",AH91=1)),"high",IF(OR(ISNUMBER(SEARCH("lateral",G91,1)),ISNUMBER(SEARCH("positive",Y91,1)),ISNUMBER(SEARCH("tall",O91,1)),ISNUMBER(SEARCH("hobnail",O91,1)),ISNUMBER(SEARCH("cribriform",O91,1)),ISNUMBER(SEARCH("diffuse",O91,1)),ISNUMBER(SEARCH("columnar",O91,1)),ISNUMBER(SEARCH("solid",O91,1)),ISNUMBER(SEARCH("tall",N91,1)),ISNUMBER(SEARCH("hobnail",N91,1)),ISNUMBER(SEARCH("cribriform",N91,1)),ISNUMBER(SEARCH("diffuse",N91,1)),ISNUMBER(SEARCH("columnar",N91,1)),ISNUMBER(SEARCH("solid",N91,1)),AND(ISNUMBER(SEARCH("papillary",N91,1)),S91="positive"),AND(ISNUMBER(J91),J91&gt;=5,M91=""),AND(AND(ISNUMBER(J91),J91&gt;=5),AND(ISNUMBER(M91),M91&gt;=1)),AND(ISNUMBER(SERACH("papillary",N91)),OR(Y91="positive",Z91="positive"), ISNUMBER(SEARCH("BRAF",AB91)))),"intermediate","low"))</f>
        <v>intermediate</v>
      </c>
      <c r="AF91" s="40" t="str">
        <f t="shared" si="18"/>
        <v>1a</v>
      </c>
      <c r="AG91" s="40" t="str">
        <f t="shared" si="19"/>
        <v>1a</v>
      </c>
      <c r="AH91" s="40" t="str">
        <f t="shared" si="22"/>
        <v>0</v>
      </c>
      <c r="AI91" s="45" t="str">
        <f t="shared" si="23"/>
        <v>I</v>
      </c>
      <c r="AJ91" s="39" t="s">
        <v>699</v>
      </c>
      <c r="AK91" s="46" t="s">
        <v>893</v>
      </c>
      <c r="AL91" s="46" t="s">
        <v>893</v>
      </c>
      <c r="AM91" s="46" t="s">
        <v>892</v>
      </c>
      <c r="AN91" s="40" t="s">
        <v>73</v>
      </c>
      <c r="AO91" s="30">
        <f t="shared" ca="1" si="24"/>
        <v>1</v>
      </c>
      <c r="AP91" s="14">
        <f t="shared" si="25"/>
        <v>1</v>
      </c>
      <c r="AQ91" s="14">
        <f t="shared" si="26"/>
        <v>1</v>
      </c>
      <c r="AR91" s="14">
        <f t="shared" si="27"/>
        <v>1</v>
      </c>
      <c r="AS91" s="15">
        <f t="shared" si="20"/>
        <v>1</v>
      </c>
    </row>
    <row r="92" spans="1:45">
      <c r="A92" t="str">
        <f>'Model output'!A91</f>
        <v>TCGA-DJ-A3US</v>
      </c>
      <c r="B92" s="52">
        <v>37</v>
      </c>
      <c r="C92" s="1" t="str">
        <f>IF(OR(ISNUMBER(SEARCH("0",'Model output'!D91)), ISNUMBER(SEARCH("1",'Model output'!D91)), ISNUMBER(SEARCH("1a",'Model output'!D91)), ISNUMBER(SEARCH("1b",'Model output'!D91)), ISNUMBER(SEARCH("2",'Model output'!D91)), ISNUMBER(SEARCH("3",'Model output'!D91)), ISNUMBER(SEARCH("4a",'Model output'!D91)), ISNUMBER(SEARCH("4b",'Model output'!D91))), IF(ISNUMBER(SEARCH("pT",'Model output'!D91)),IF(OR(ISNUMBER(SEARCH("a",'Model output'!D91)),ISNUMBER(SEARCH("b",'Model output'!D91))),MID(SUBSTITUTE('Model output'!D91," ",""),SEARCH("pT",'Model output'!D91)+2,2),MID(SUBSTITUTE('Model output'!D91," ",""),SEARCH("pT",'Model output'!D91)+2,1)),IF(ISNUMBER(SEARCH("T",'Model output'!D91)),IF(OR(ISNUMBER(SEARCH("a",'Model output'!D91)),ISNUMBER(SEARCH("b",'Model output'!D91))),MID(SUBSTITUTE('Model output'!D91," ",""),SEARCH("T",'Model output'!D91)+1,2),MID(SUBSTITUTE('Model output'!D91," ",""),SEARCH("T",'Model output'!D91)+1,1)),SUBSTITUTE('Model output'!D91," ",""))),"")</f>
        <v/>
      </c>
      <c r="D92" s="1" t="str">
        <f>IF(ISNUMBER(SEARCH("lymph node",'Model output'!E91)),"1", IF(AND('Model output'!E91&lt;&gt;"",ISNUMBER('Model output'!E91),'Model output'!E91&gt;0),"1",IF(OR(ISNUMBER(SEARCH("0",'Model output'!E91)), ISNUMBER(SEARCH("1",'Model output'!E91)), ISNUMBER(SEARCH("1a",'Model output'!E91)), ISNUMBER(SEARCH("1b",'Model output'!E91)), ISNUMBER(SEARCH("X",'Model output'!E91))), IF(ISNUMBER(SEARCH("pN",'Model output'!E91)),IF(OR(ISNUMBER(SEARCH("a",'Model output'!E91)),ISNUMBER(SEARCH("b",'Model output'!E91))),MID(SUBSTITUTE('Model output'!E91," ",""),SEARCH("pN",'Model output'!E91)+2,2),MID(SUBSTITUTE('Model output'!E91," ",""),SEARCH("pN",'Model output'!E91)+2,1)),IF(ISNUMBER(SEARCH("N",'Model output'!E91)),IF(OR(ISNUMBER(SEARCH("a",'Model output'!E91)),ISNUMBER(SEARCH("b",'Model output'!E91))),MID(SUBSTITUTE('Model output'!E91," ",""),SEARCH("N",'Model output'!E91)+1,2),MID(SUBSTITUTE('Model output'!E91," ",""),SEARCH("N",'Model output'!E91)+1,1)),SUBSTITUTE('Model output'!E91," ",""))),"")))</f>
        <v/>
      </c>
      <c r="E92" s="1" t="str">
        <f>IF(OR(ISNUMBER(SEARCH("Not applicable",'Model output'!F91)), ISNUMBER(SEARCH("N/A",'Model output'!F91))),"0",IF(OR(ISNUMBER(SEARCH("0",'Model output'!F91)), ISNUMBER(SEARCH("1",'Model output'!F91)), ISNUMBER(SEARCH("X",'Model output'!F91))), IF(ISNUMBER(SEARCH("pM",'Model output'!F91)),MID(SUBSTITUTE('Model output'!F91," ",""),SEARCH("pM",'Model output'!F91)+2,1),IF(ISNUMBER(SEARCH("M",'Model output'!F91)),MID(SUBSTITUTE('Model output'!F91," ",""),SEARCH("M",'Model output'!F91)+1,1),SUBSTITUTE('Model output'!F91," ",""))),""))</f>
        <v/>
      </c>
      <c r="F92" t="str">
        <f t="shared" si="16"/>
        <v>negative</v>
      </c>
      <c r="G92" t="str">
        <f>IF(OR('Model output'!G91="",AND(ISNUMBER('Model output'!J91),'Model output'!J91&lt;1)),"",IF(OR(ISNUMBER(SEARCH("lateral",'Model output'!G91)),ISNUMBER(SEARCH("cervical",'Model output'!G91)),ISNUMBER(SEARCH("jugular",'Model output'!G91)),ISNUMBER(SEARCH("left neck",'Model output'!G91)),ISNUMBER(SEARCH("left anterior neck",'Model output'!G91)),ISNUMBER(SEARCH("left posterior neck",'Model output'!G91)),ISNUMBER(SEARCH("right neck",'Model output'!G91)),ISNUMBER(SEARCH("right anterior neck",'Model output'!G91)),ISNUMBER(SEARCH("right posterior neck",'Model output'!G91)),AND(ISNUMBER(SEARCH("level",'Model output'!G91)),OR(,ISNUMBER(SEARCH("II",'Model output'!G91)),ISNUMBER(SEARCH("two",'Model output'!G91)),ISNUMBER(SEARCH("2",'Model output'!G91)),ISNUMBER(SEARCH("III",'Model output'!G91)),ISNUMBER(SEARCH("three",'Model output'!G91)),ISNUMBER(SEARCH("3",'Model output'!G91)),ISNUMBER(SEARCH("IV",'Model output'!G91)),ISNUMBER(SEARCH("four",'Model output'!G91)),ISNUMBER(SEARCH("4",'Model output'!G91)),AND(ISNUMBER(SEARCH("V ",'Model output'!G91)),NOT(ISNUMBER(SEARCH("VI",'Model output'!G91)))),ISNUMBER(SEARCH("five",'Model output'!G91)),ISNUMBER(SEARCH("5",'Model output'!G91))))), "lateral", "central"))</f>
        <v/>
      </c>
      <c r="H92" t="str">
        <f>IF('Model output'!H91="","negative", IF('Model output'!H91=" ", "negative", IF(ISNUMBER(SEARCH("lymph node",'Model output'!H91)),"negative","positive")))</f>
        <v>negative</v>
      </c>
      <c r="I92">
        <f>IF('Model output'!I91="","",IF(ISNUMBER('Model output'!I91),'Model output'!I91,1))</f>
        <v>4</v>
      </c>
      <c r="J92">
        <f>IF('Model output'!J91="","",IF(AND(ISNUMBER('Model output'!J91),'Model output'!J91&lt;=I92),'Model output'!J91,IF(ISNUMBER(SEARCH("0/",'Model output'!J91)),0,1)))</f>
        <v>0</v>
      </c>
      <c r="K92" t="str" cm="1">
        <f t="array" ref="K92">IF(COUNT(FIND({0,1,2,3,4,5,6,7,8,9},'Model output'!K91))&gt;0,'Model output'!K91,"")</f>
        <v/>
      </c>
      <c r="L92" s="8" t="str">
        <f t="shared" si="21"/>
        <v/>
      </c>
      <c r="M92" t="str" cm="1">
        <f t="array" ref="M92">IF(L92="","",IF(ISNUMBER(SEARCH("cm",L92)),MAX(VALUE(SUBSTITUTE(_xlfn.FILTERXML("&lt;t&gt;&lt;s&gt;"&amp;SUBSTITUTE(L92,",","&lt;/s&gt;&lt;s&gt;")&amp;"&lt;/s&gt;&lt;/t&gt;","//s"),"cm",""))),MAX(VALUE(SUBSTITUTE(_xlfn.FILTERXML("&lt;t&gt;&lt;s&gt;"&amp;SUBSTITUTE(L92,",","&lt;/s&gt;&lt;s&gt;")&amp;"&lt;/s&gt;&lt;/t&gt;","//s"),"mm","")))/10))</f>
        <v/>
      </c>
      <c r="N92" t="str">
        <f>IF('Model output'!L91="","",'Model output'!L91)</f>
        <v>papillary</v>
      </c>
      <c r="O92" t="str">
        <f>IF('Model output'!M91="","",'Model output'!M91)</f>
        <v>classical</v>
      </c>
      <c r="P92" t="str">
        <f>IF('Model output'!N91="","",'Model output'!N91)</f>
        <v>1.5 cm</v>
      </c>
      <c r="Q92" t="str">
        <f t="shared" si="17"/>
        <v>1.5cm</v>
      </c>
      <c r="R92" cm="1">
        <f t="array" ref="R92">IF(Q92="","",IF(ISNUMBER(SEARCH("cm",Q92)),MAX(VALUE(SUBSTITUTE(_xlfn.FILTERXML("&lt;t&gt;&lt;s&gt;"&amp;SUBSTITUTE(Q92,",","&lt;/s&gt;&lt;s&gt;")&amp;"&lt;/s&gt;&lt;/t&gt;","//s"),"cm",""))),IF(ISNUMBER(SEARCH("mm",Q92)), MAX(VALUE(SUBSTITUTE(_xlfn.FILTERXML("&lt;t&gt;&lt;s&gt;"&amp;SUBSTITUTE(Q92,",","&lt;/s&gt;&lt;s&gt;")&amp;"&lt;/s&gt;&lt;/t&gt;","//s"),"mm","")))/10, MAX(VALUE(_xlfn.FILTERXML("&lt;t&gt;&lt;s&gt;"&amp;SUBSTITUTE(Q92,",","&lt;/s&gt;&lt;s&gt;")&amp;"&lt;/s&gt;&lt;/t&gt;","//s"))))))</f>
        <v>1.5</v>
      </c>
      <c r="S92" t="str">
        <f>IF(OR('Model output'!P91="",ISNUMBER(SEARCH("Not identified", 'Model output'!P91)),ISNUMBER(SEARCH("Absent",'Model output'!P91)),AND(ISNUMBER(SEARCH("No",'Model output'!P91)),NOT(ISNUMBER(SEARCH("diagnostic",'Model output'!P91)))),ISNUMBER(SEARCH("Negative",'Model output'!P91))),"negative","positive")</f>
        <v>negative</v>
      </c>
      <c r="T92">
        <f>IF('Model output'!O91="","",'Model output'!O91)</f>
        <v>1</v>
      </c>
      <c r="U92" t="str">
        <f>IF('Model output'!Q91&lt;&gt;"",'Model output'!Q91,IF('Classification result'!S92="positive",IF(ISNUMBER(SEARCH("single",'Model output'!P91)),1,IF(OR(ISNUMBER(SEARCH("&lt;4",'Model output'!P91)),ISNUMBER(SEARCH("&lt; 4",'Model output'!P91)),ISNUMBER(SEARCH("less than 4",'Model output'!P91))),"&lt;4",IF(OR(ISNUMBER(SEARCH("&gt;4",'Model output'!P91)),ISNUMBER(SEARCH("&gt; 4",'Model output'!P91)),ISNUMBER(SEARCH("4 or more",'Model output'!P91))),"&gt;4",""))),""))</f>
        <v/>
      </c>
      <c r="V92" t="str">
        <f>IF(S92="negative","",IF(OR(ISNUMBER(SEARCH("Focal",'Model output'!P91)),'Classification result'!U92&lt;4,ISNUMBER(SEARCH("Focal",'Classification result'!U92)),ISNUMBER(SEARCH("&lt;4",'Classification result'!U92)),ISNUMBER(SEARCH("&lt; 4",'Classification result'!U92))),"minimal", IF(OR(ISNUMBER(SEARCH("Extensive",'Model output'!P91)),ISNUMBER(SEARCH("Extensive",'Classification result'!U92)),ISNUMBER(SEARCH("&gt;4",'Classification result'!U92)),ISNUMBER(SEARCH("&gt; 4",'Classification result'!U92)),ISNUMBER(SEARCH("4 or more",'Classification result'!U92))),"extensive","")))</f>
        <v/>
      </c>
      <c r="W92" t="str">
        <f>IF(OR('Model output'!R91="",ISNUMBER(SEARCH("Not identified", 'Model output'!R91)),ISNUMBER(SEARCH("Absent",'Model output'!R91)),ISNUMBER(SEARCH("No",'Model output'!R91)),ISNUMBER(SEARCH("Negative",'Model output'!R91)),ISNUMBER(SEARCH("None seen",'Model output'!R91)),ISNUMBER(SEARCH("Free",'Model output'!R91)),ISNUMBER(SEARCH("Cannot be assessed",'Model output'!R91))),"negative","positive")</f>
        <v>positive</v>
      </c>
      <c r="X92" s="19" t="str">
        <f>IF('Model output'!S91="","",'Model output'!S91)</f>
        <v>Not identified</v>
      </c>
      <c r="Y92" t="str">
        <f>IF(OR('Model output'!S91="",ISNUMBER(SEARCH("Absent",'Model output'!S91)),ISNUMBER(SEARCH("Not identified",'Model output'!S91)),AND(ISNUMBER(SEARCH("No",'Model output'!S91)),NOT(ISNUMBER(SEARCH("carcinoma",'Model output'!S91)))),ISNUMBER(SEARCH("no extension",'Model output'!S91)),ISNUMBER(SEARCH("negative",'Model output'!S91))),"negative",IF(Z92="positive","gETE", "positive"))</f>
        <v>negative</v>
      </c>
      <c r="Z92" t="str">
        <f>IF(OR('Model output'!S91="",ISNUMBER(SEARCH("Absent",'Model output'!S91)),ISNUMBER(SEARCH("Not identified",'Model output'!S91)),ISNUMBER(SEARCH("No",'Model output'!S91)),ISNUMBER(SEARCH("Minimal",'Model output'!S91)),ISNUMBER(SEARCH("negative",'Model output'!S91))),"negative",IF(OR(ISNUMBER(SEARCH("extensive",X92)),ISNUMBER(SEARCH("skeletal muscle",X92)),ISNUMBER(SEARCH("larynx",X92)),ISNUMBER(SEARCH("trachea",X92)),ISNUMBER(SEARCH("esophagus",X92)),ISNUMBER(SEARCH("recurrent laryngeal nerve",X92))),"positive","negative"))</f>
        <v>negative</v>
      </c>
      <c r="AA92" t="str">
        <f>IF('Model output'!T91="","",IF('Model output'!T91="Not mentioned", "No", "Yes"))</f>
        <v/>
      </c>
      <c r="AB92" t="str">
        <f>IF(AA92&lt;&gt;"Yes","",IF(OR('Model output'!U91="",ISNUMBER(SEARCH("Not identified",'Model output'!U91))),"",'Model output'!U91))</f>
        <v/>
      </c>
      <c r="AC92" s="9" t="str">
        <f>IF(OR('Model output'!V91="", AND(ISERROR(SEARCH("Positive",'Model output'!V91)), ISNUMBER(SEARCH("Negative",'Model output'!V91))), ISNUMBER(SEARCH("Uninvolved",'Model output'!V91)), ISNUMBER(SEARCH("Free",'Model output'!V91)), ISNUMBER(SEARCH("1 mm",'Model output'!V91)), ISNUMBER(SEARCH("1.0 mm",'Model output'!V91)), ISNUMBER(SEARCH("0.01 cm",'Model output'!V91)), ISNUMBER(SEARCH("0.1 CM",'Model output'!V91)), ISNUMBER(SEARCH("less than 0.2 mm",'Model output'!V91)), ISNUMBER(SEARCH("less than 0.5 mm",'Model output'!V91)), ISNUMBER(SEARCH("very close",'Model output'!V91)), ISNUMBER(SEARCH("not involved",'Model output'!V91)), ISNUMBER(SEARCH("no involvement",'Model output'!V91)), ISNUMBER(SEARCH("abut",'Model output'!V91)), AND(ISNUMBER(SEARCH("No",'Model output'!V91)),NOT(ISNUMBER(SEARCH("noted",'Model output'!V91))),NOT(ISNUMBER(SEARCH("carcinoma",'Model output'!V91))))), "negative", "positive")</f>
        <v>negative</v>
      </c>
      <c r="AE92" s="39" t="str" cm="1">
        <f t="array" aca="1" ref="AE92" ca="1">IF(OR(AC92="positive",Z92="positive",AND(OR(ISNUMBER(SEARCH("Follicular carcinoma",N92)),ISNUMBER(SEARCH("Follicular thyroid carcinoma",N92))),V92="extensive"),AND(AND(ISNUMBER(J92),J92&gt;0),AND(ISNUMBER(M92),M92&gt;3)),OR(H92="positive",AH92=1)),"high",IF(OR(ISNUMBER(SEARCH("lateral",G92,1)),ISNUMBER(SEARCH("positive",Y92,1)),ISNUMBER(SEARCH("tall",O92,1)),ISNUMBER(SEARCH("hobnail",O92,1)),ISNUMBER(SEARCH("cribriform",O92,1)),ISNUMBER(SEARCH("diffuse",O92,1)),ISNUMBER(SEARCH("columnar",O92,1)),ISNUMBER(SEARCH("solid",O92,1)),ISNUMBER(SEARCH("tall",N92,1)),ISNUMBER(SEARCH("hobnail",N92,1)),ISNUMBER(SEARCH("cribriform",N92,1)),ISNUMBER(SEARCH("diffuse",N92,1)),ISNUMBER(SEARCH("columnar",N92,1)),ISNUMBER(SEARCH("solid",N92,1)),AND(ISNUMBER(SEARCH("papillary",N92,1)),S92="positive"),AND(ISNUMBER(J92),J92&gt;=5,M92=""),AND(AND(ISNUMBER(J92),J92&gt;=5),AND(ISNUMBER(M92),M92&gt;=1)),AND(ISNUMBER(SERACH("papillary",N92)),OR(Y92="positive",Z92="positive"), ISNUMBER(SEARCH("BRAF",AB92)))),"intermediate","low"))</f>
        <v>low</v>
      </c>
      <c r="AF92" s="40" t="str">
        <f t="shared" si="18"/>
        <v>1b</v>
      </c>
      <c r="AG92" s="40" t="str">
        <f t="shared" si="19"/>
        <v>0</v>
      </c>
      <c r="AH92" s="40" t="str">
        <f t="shared" si="22"/>
        <v>0</v>
      </c>
      <c r="AI92" s="45" t="str">
        <f t="shared" si="23"/>
        <v>I</v>
      </c>
      <c r="AJ92" s="39" t="s">
        <v>698</v>
      </c>
      <c r="AK92" s="46" t="s">
        <v>888</v>
      </c>
      <c r="AL92" s="46" t="s">
        <v>892</v>
      </c>
      <c r="AM92" s="46" t="s">
        <v>892</v>
      </c>
      <c r="AN92" s="40" t="s">
        <v>73</v>
      </c>
      <c r="AO92" s="30">
        <f t="shared" ca="1" si="24"/>
        <v>1</v>
      </c>
      <c r="AP92" s="14">
        <f t="shared" si="25"/>
        <v>1</v>
      </c>
      <c r="AQ92" s="14">
        <f t="shared" si="26"/>
        <v>1</v>
      </c>
      <c r="AR92" s="14">
        <f t="shared" si="27"/>
        <v>1</v>
      </c>
      <c r="AS92" s="15">
        <f t="shared" si="20"/>
        <v>1</v>
      </c>
    </row>
    <row r="93" spans="1:45">
      <c r="A93" t="str">
        <f>'Model output'!A92</f>
        <v>TCGA-DJ-A3UT</v>
      </c>
      <c r="B93" s="52">
        <v>43</v>
      </c>
      <c r="C93" s="1" t="str">
        <f>IF(OR(ISNUMBER(SEARCH("0",'Model output'!D92)), ISNUMBER(SEARCH("1",'Model output'!D92)), ISNUMBER(SEARCH("1a",'Model output'!D92)), ISNUMBER(SEARCH("1b",'Model output'!D92)), ISNUMBER(SEARCH("2",'Model output'!D92)), ISNUMBER(SEARCH("3",'Model output'!D92)), ISNUMBER(SEARCH("4a",'Model output'!D92)), ISNUMBER(SEARCH("4b",'Model output'!D92))), IF(ISNUMBER(SEARCH("pT",'Model output'!D92)),IF(OR(ISNUMBER(SEARCH("a",'Model output'!D92)),ISNUMBER(SEARCH("b",'Model output'!D92))),MID(SUBSTITUTE('Model output'!D92," ",""),SEARCH("pT",'Model output'!D92)+2,2),MID(SUBSTITUTE('Model output'!D92," ",""),SEARCH("pT",'Model output'!D92)+2,1)),IF(ISNUMBER(SEARCH("T",'Model output'!D92)),IF(OR(ISNUMBER(SEARCH("a",'Model output'!D92)),ISNUMBER(SEARCH("b",'Model output'!D92))),MID(SUBSTITUTE('Model output'!D92," ",""),SEARCH("T",'Model output'!D92)+1,2),MID(SUBSTITUTE('Model output'!D92," ",""),SEARCH("T",'Model output'!D92)+1,1)),SUBSTITUTE('Model output'!D92," ",""))),"")</f>
        <v/>
      </c>
      <c r="D93" s="1" t="str">
        <f>IF(ISNUMBER(SEARCH("lymph node",'Model output'!E92)),"1", IF(AND('Model output'!E92&lt;&gt;"",ISNUMBER('Model output'!E92),'Model output'!E92&gt;0),"1",IF(OR(ISNUMBER(SEARCH("0",'Model output'!E92)), ISNUMBER(SEARCH("1",'Model output'!E92)), ISNUMBER(SEARCH("1a",'Model output'!E92)), ISNUMBER(SEARCH("1b",'Model output'!E92)), ISNUMBER(SEARCH("X",'Model output'!E92))), IF(ISNUMBER(SEARCH("pN",'Model output'!E92)),IF(OR(ISNUMBER(SEARCH("a",'Model output'!E92)),ISNUMBER(SEARCH("b",'Model output'!E92))),MID(SUBSTITUTE('Model output'!E92," ",""),SEARCH("pN",'Model output'!E92)+2,2),MID(SUBSTITUTE('Model output'!E92," ",""),SEARCH("pN",'Model output'!E92)+2,1)),IF(ISNUMBER(SEARCH("N",'Model output'!E92)),IF(OR(ISNUMBER(SEARCH("a",'Model output'!E92)),ISNUMBER(SEARCH("b",'Model output'!E92))),MID(SUBSTITUTE('Model output'!E92," ",""),SEARCH("N",'Model output'!E92)+1,2),MID(SUBSTITUTE('Model output'!E92," ",""),SEARCH("N",'Model output'!E92)+1,1)),SUBSTITUTE('Model output'!E92," ",""))),"")))</f>
        <v/>
      </c>
      <c r="E93" s="1" t="str">
        <f>IF(OR(ISNUMBER(SEARCH("Not applicable",'Model output'!F92)), ISNUMBER(SEARCH("N/A",'Model output'!F92))),"0",IF(OR(ISNUMBER(SEARCH("0",'Model output'!F92)), ISNUMBER(SEARCH("1",'Model output'!F92)), ISNUMBER(SEARCH("X",'Model output'!F92))), IF(ISNUMBER(SEARCH("pM",'Model output'!F92)),MID(SUBSTITUTE('Model output'!F92," ",""),SEARCH("pM",'Model output'!F92)+2,1),IF(ISNUMBER(SEARCH("M",'Model output'!F92)),MID(SUBSTITUTE('Model output'!F92," ",""),SEARCH("M",'Model output'!F92)+1,1),SUBSTITUTE('Model output'!F92," ",""))),""))</f>
        <v/>
      </c>
      <c r="F93" t="str">
        <f t="shared" si="16"/>
        <v>negative</v>
      </c>
      <c r="G93" t="str">
        <f>IF(OR('Model output'!G92="",AND(ISNUMBER('Model output'!J92),'Model output'!J92&lt;1)),"",IF(OR(ISNUMBER(SEARCH("lateral",'Model output'!G92)),ISNUMBER(SEARCH("cervical",'Model output'!G92)),ISNUMBER(SEARCH("jugular",'Model output'!G92)),ISNUMBER(SEARCH("left neck",'Model output'!G92)),ISNUMBER(SEARCH("left anterior neck",'Model output'!G92)),ISNUMBER(SEARCH("left posterior neck",'Model output'!G92)),ISNUMBER(SEARCH("right neck",'Model output'!G92)),ISNUMBER(SEARCH("right anterior neck",'Model output'!G92)),ISNUMBER(SEARCH("right posterior neck",'Model output'!G92)),AND(ISNUMBER(SEARCH("level",'Model output'!G92)),OR(,ISNUMBER(SEARCH("II",'Model output'!G92)),ISNUMBER(SEARCH("two",'Model output'!G92)),ISNUMBER(SEARCH("2",'Model output'!G92)),ISNUMBER(SEARCH("III",'Model output'!G92)),ISNUMBER(SEARCH("three",'Model output'!G92)),ISNUMBER(SEARCH("3",'Model output'!G92)),ISNUMBER(SEARCH("IV",'Model output'!G92)),ISNUMBER(SEARCH("four",'Model output'!G92)),ISNUMBER(SEARCH("4",'Model output'!G92)),AND(ISNUMBER(SEARCH("V ",'Model output'!G92)),NOT(ISNUMBER(SEARCH("VI",'Model output'!G92)))),ISNUMBER(SEARCH("five",'Model output'!G92)),ISNUMBER(SEARCH("5",'Model output'!G92))))), "lateral", "central"))</f>
        <v/>
      </c>
      <c r="H93" t="str">
        <f>IF('Model output'!H92="","negative", IF('Model output'!H92=" ", "negative", IF(ISNUMBER(SEARCH("lymph node",'Model output'!H92)),"negative","positive")))</f>
        <v>negative</v>
      </c>
      <c r="I93">
        <f>IF('Model output'!I92="","",IF(ISNUMBER('Model output'!I92),'Model output'!I92,1))</f>
        <v>6</v>
      </c>
      <c r="J93">
        <f>IF('Model output'!J92="","",IF(AND(ISNUMBER('Model output'!J92),'Model output'!J92&lt;=I93),'Model output'!J92,IF(ISNUMBER(SEARCH("0/",'Model output'!J92)),0,1)))</f>
        <v>0</v>
      </c>
      <c r="K93" t="str" cm="1">
        <f t="array" ref="K93">IF(COUNT(FIND({0,1,2,3,4,5,6,7,8,9},'Model output'!K92))&gt;0,'Model output'!K92,"")</f>
        <v/>
      </c>
      <c r="L93" s="8" t="str">
        <f t="shared" si="21"/>
        <v/>
      </c>
      <c r="M93" t="str" cm="1">
        <f t="array" ref="M93">IF(L93="","",IF(ISNUMBER(SEARCH("cm",L93)),MAX(VALUE(SUBSTITUTE(_xlfn.FILTERXML("&lt;t&gt;&lt;s&gt;"&amp;SUBSTITUTE(L93,",","&lt;/s&gt;&lt;s&gt;")&amp;"&lt;/s&gt;&lt;/t&gt;","//s"),"cm",""))),MAX(VALUE(SUBSTITUTE(_xlfn.FILTERXML("&lt;t&gt;&lt;s&gt;"&amp;SUBSTITUTE(L93,",","&lt;/s&gt;&lt;s&gt;")&amp;"&lt;/s&gt;&lt;/t&gt;","//s"),"mm","")))/10))</f>
        <v/>
      </c>
      <c r="N93" t="str">
        <f>IF('Model output'!L92="","",'Model output'!L92)</f>
        <v>papillary</v>
      </c>
      <c r="O93" t="str">
        <f>IF('Model output'!M92="","",'Model output'!M92)</f>
        <v>microcarcinoma</v>
      </c>
      <c r="P93" t="str">
        <f>IF('Model output'!N92="","",'Model output'!N92)</f>
        <v>0.9 cm</v>
      </c>
      <c r="Q93" t="str">
        <f t="shared" si="17"/>
        <v>0.9cm</v>
      </c>
      <c r="R93" cm="1">
        <f t="array" ref="R93">IF(Q93="","",IF(ISNUMBER(SEARCH("cm",Q93)),MAX(VALUE(SUBSTITUTE(_xlfn.FILTERXML("&lt;t&gt;&lt;s&gt;"&amp;SUBSTITUTE(Q93,",","&lt;/s&gt;&lt;s&gt;")&amp;"&lt;/s&gt;&lt;/t&gt;","//s"),"cm",""))),IF(ISNUMBER(SEARCH("mm",Q93)), MAX(VALUE(SUBSTITUTE(_xlfn.FILTERXML("&lt;t&gt;&lt;s&gt;"&amp;SUBSTITUTE(Q93,",","&lt;/s&gt;&lt;s&gt;")&amp;"&lt;/s&gt;&lt;/t&gt;","//s"),"mm","")))/10, MAX(VALUE(_xlfn.FILTERXML("&lt;t&gt;&lt;s&gt;"&amp;SUBSTITUTE(Q93,",","&lt;/s&gt;&lt;s&gt;")&amp;"&lt;/s&gt;&lt;/t&gt;","//s"))))))</f>
        <v>0.9</v>
      </c>
      <c r="S93" t="str">
        <f>IF(OR('Model output'!P92="",ISNUMBER(SEARCH("Not identified", 'Model output'!P92)),ISNUMBER(SEARCH("Absent",'Model output'!P92)),AND(ISNUMBER(SEARCH("No",'Model output'!P92)),NOT(ISNUMBER(SEARCH("diagnostic",'Model output'!P92)))),ISNUMBER(SEARCH("Negative",'Model output'!P92))),"negative","positive")</f>
        <v>negative</v>
      </c>
      <c r="T93">
        <f>IF('Model output'!O92="","",'Model output'!O92)</f>
        <v>3</v>
      </c>
      <c r="U93" t="str">
        <f>IF('Model output'!Q92&lt;&gt;"",'Model output'!Q92,IF('Classification result'!S93="positive",IF(ISNUMBER(SEARCH("single",'Model output'!P92)),1,IF(OR(ISNUMBER(SEARCH("&lt;4",'Model output'!P92)),ISNUMBER(SEARCH("&lt; 4",'Model output'!P92)),ISNUMBER(SEARCH("less than 4",'Model output'!P92))),"&lt;4",IF(OR(ISNUMBER(SEARCH("&gt;4",'Model output'!P92)),ISNUMBER(SEARCH("&gt; 4",'Model output'!P92)),ISNUMBER(SEARCH("4 or more",'Model output'!P92))),"&gt;4",""))),""))</f>
        <v/>
      </c>
      <c r="V93" t="str">
        <f>IF(S93="negative","",IF(OR(ISNUMBER(SEARCH("Focal",'Model output'!P92)),'Classification result'!U93&lt;4,ISNUMBER(SEARCH("Focal",'Classification result'!U93)),ISNUMBER(SEARCH("&lt;4",'Classification result'!U93)),ISNUMBER(SEARCH("&lt; 4",'Classification result'!U93))),"minimal", IF(OR(ISNUMBER(SEARCH("Extensive",'Model output'!P92)),ISNUMBER(SEARCH("Extensive",'Classification result'!U93)),ISNUMBER(SEARCH("&gt;4",'Classification result'!U93)),ISNUMBER(SEARCH("&gt; 4",'Classification result'!U93)),ISNUMBER(SEARCH("4 or more",'Classification result'!U93))),"extensive","")))</f>
        <v/>
      </c>
      <c r="W93" t="str">
        <f>IF(OR('Model output'!R92="",ISNUMBER(SEARCH("Not identified", 'Model output'!R92)),ISNUMBER(SEARCH("Absent",'Model output'!R92)),ISNUMBER(SEARCH("No",'Model output'!R92)),ISNUMBER(SEARCH("Negative",'Model output'!R92)),ISNUMBER(SEARCH("None seen",'Model output'!R92)),ISNUMBER(SEARCH("Free",'Model output'!R92)),ISNUMBER(SEARCH("Cannot be assessed",'Model output'!R92))),"negative","positive")</f>
        <v>negative</v>
      </c>
      <c r="X93" s="19" t="str">
        <f>IF('Model output'!S92="","",'Model output'!S92)</f>
        <v>Not Identified</v>
      </c>
      <c r="Y93" t="str">
        <f>IF(OR('Model output'!S92="",ISNUMBER(SEARCH("Absent",'Model output'!S92)),ISNUMBER(SEARCH("Not identified",'Model output'!S92)),AND(ISNUMBER(SEARCH("No",'Model output'!S92)),NOT(ISNUMBER(SEARCH("carcinoma",'Model output'!S92)))),ISNUMBER(SEARCH("no extension",'Model output'!S92)),ISNUMBER(SEARCH("negative",'Model output'!S92))),"negative",IF(Z93="positive","gETE", "positive"))</f>
        <v>negative</v>
      </c>
      <c r="Z93" t="str">
        <f>IF(OR('Model output'!S92="",ISNUMBER(SEARCH("Absent",'Model output'!S92)),ISNUMBER(SEARCH("Not identified",'Model output'!S92)),ISNUMBER(SEARCH("No",'Model output'!S92)),ISNUMBER(SEARCH("Minimal",'Model output'!S92)),ISNUMBER(SEARCH("negative",'Model output'!S92))),"negative",IF(OR(ISNUMBER(SEARCH("extensive",X93)),ISNUMBER(SEARCH("skeletal muscle",X93)),ISNUMBER(SEARCH("larynx",X93)),ISNUMBER(SEARCH("trachea",X93)),ISNUMBER(SEARCH("esophagus",X93)),ISNUMBER(SEARCH("recurrent laryngeal nerve",X93))),"positive","negative"))</f>
        <v>negative</v>
      </c>
      <c r="AA93" t="str">
        <f>IF('Model output'!T92="","",IF('Model output'!T92="Not mentioned", "No", "Yes"))</f>
        <v/>
      </c>
      <c r="AB93" t="str">
        <f>IF(AA93&lt;&gt;"Yes","",IF(OR('Model output'!U92="",ISNUMBER(SEARCH("Not identified",'Model output'!U92))),"",'Model output'!U92))</f>
        <v/>
      </c>
      <c r="AC93" s="9" t="str">
        <f>IF(OR('Model output'!V92="", AND(ISERROR(SEARCH("Positive",'Model output'!V92)), ISNUMBER(SEARCH("Negative",'Model output'!V92))), ISNUMBER(SEARCH("Uninvolved",'Model output'!V92)), ISNUMBER(SEARCH("Free",'Model output'!V92)), ISNUMBER(SEARCH("1 mm",'Model output'!V92)), ISNUMBER(SEARCH("1.0 mm",'Model output'!V92)), ISNUMBER(SEARCH("0.01 cm",'Model output'!V92)), ISNUMBER(SEARCH("0.1 CM",'Model output'!V92)), ISNUMBER(SEARCH("less than 0.2 mm",'Model output'!V92)), ISNUMBER(SEARCH("less than 0.5 mm",'Model output'!V92)), ISNUMBER(SEARCH("very close",'Model output'!V92)), ISNUMBER(SEARCH("not involved",'Model output'!V92)), ISNUMBER(SEARCH("no involvement",'Model output'!V92)), ISNUMBER(SEARCH("abut",'Model output'!V92)), AND(ISNUMBER(SEARCH("No",'Model output'!V92)),NOT(ISNUMBER(SEARCH("noted",'Model output'!V92))),NOT(ISNUMBER(SEARCH("carcinoma",'Model output'!V92))))), "negative", "positive")</f>
        <v>negative</v>
      </c>
      <c r="AE93" s="39" t="str" cm="1">
        <f t="array" aca="1" ref="AE93" ca="1">IF(OR(AC93="positive",Z93="positive",AND(OR(ISNUMBER(SEARCH("Follicular carcinoma",N93)),ISNUMBER(SEARCH("Follicular thyroid carcinoma",N93))),V93="extensive"),AND(AND(ISNUMBER(J93),J93&gt;0),AND(ISNUMBER(M93),M93&gt;3)),OR(H93="positive",AH93=1)),"high",IF(OR(ISNUMBER(SEARCH("lateral",G93,1)),ISNUMBER(SEARCH("positive",Y93,1)),ISNUMBER(SEARCH("tall",O93,1)),ISNUMBER(SEARCH("hobnail",O93,1)),ISNUMBER(SEARCH("cribriform",O93,1)),ISNUMBER(SEARCH("diffuse",O93,1)),ISNUMBER(SEARCH("columnar",O93,1)),ISNUMBER(SEARCH("solid",O93,1)),ISNUMBER(SEARCH("tall",N93,1)),ISNUMBER(SEARCH("hobnail",N93,1)),ISNUMBER(SEARCH("cribriform",N93,1)),ISNUMBER(SEARCH("diffuse",N93,1)),ISNUMBER(SEARCH("columnar",N93,1)),ISNUMBER(SEARCH("solid",N93,1)),AND(ISNUMBER(SEARCH("papillary",N93,1)),S93="positive"),AND(ISNUMBER(J93),J93&gt;=5,M93=""),AND(AND(ISNUMBER(J93),J93&gt;=5),AND(ISNUMBER(M93),M93&gt;=1)),AND(ISNUMBER(SERACH("papillary",N93)),OR(Y93="positive",Z93="positive"), ISNUMBER(SEARCH("BRAF",AB93)))),"intermediate","low"))</f>
        <v>low</v>
      </c>
      <c r="AF93" s="40" t="str">
        <f t="shared" si="18"/>
        <v>1a</v>
      </c>
      <c r="AG93" s="40" t="str">
        <f t="shared" si="19"/>
        <v>0</v>
      </c>
      <c r="AH93" s="40" t="str">
        <f t="shared" si="22"/>
        <v>0</v>
      </c>
      <c r="AI93" s="45" t="str">
        <f t="shared" si="23"/>
        <v>I</v>
      </c>
      <c r="AJ93" s="39" t="s">
        <v>698</v>
      </c>
      <c r="AK93" s="46" t="s">
        <v>893</v>
      </c>
      <c r="AL93" s="46" t="s">
        <v>892</v>
      </c>
      <c r="AM93" s="46" t="s">
        <v>892</v>
      </c>
      <c r="AN93" s="40" t="s">
        <v>73</v>
      </c>
      <c r="AO93" s="30">
        <f t="shared" ca="1" si="24"/>
        <v>1</v>
      </c>
      <c r="AP93" s="14">
        <f t="shared" si="25"/>
        <v>1</v>
      </c>
      <c r="AQ93" s="14">
        <f t="shared" si="26"/>
        <v>1</v>
      </c>
      <c r="AR93" s="14">
        <f t="shared" si="27"/>
        <v>1</v>
      </c>
      <c r="AS93" s="15">
        <f t="shared" si="20"/>
        <v>1</v>
      </c>
    </row>
    <row r="94" spans="1:45">
      <c r="A94" t="str">
        <f>'Model output'!A93</f>
        <v>TCGA-DJ-A3UU</v>
      </c>
      <c r="B94" s="52">
        <v>49</v>
      </c>
      <c r="C94" s="1" t="str">
        <f>IF(OR(ISNUMBER(SEARCH("0",'Model output'!D93)), ISNUMBER(SEARCH("1",'Model output'!D93)), ISNUMBER(SEARCH("1a",'Model output'!D93)), ISNUMBER(SEARCH("1b",'Model output'!D93)), ISNUMBER(SEARCH("2",'Model output'!D93)), ISNUMBER(SEARCH("3",'Model output'!D93)), ISNUMBER(SEARCH("4a",'Model output'!D93)), ISNUMBER(SEARCH("4b",'Model output'!D93))), IF(ISNUMBER(SEARCH("pT",'Model output'!D93)),IF(OR(ISNUMBER(SEARCH("a",'Model output'!D93)),ISNUMBER(SEARCH("b",'Model output'!D93))),MID(SUBSTITUTE('Model output'!D93," ",""),SEARCH("pT",'Model output'!D93)+2,2),MID(SUBSTITUTE('Model output'!D93," ",""),SEARCH("pT",'Model output'!D93)+2,1)),IF(ISNUMBER(SEARCH("T",'Model output'!D93)),IF(OR(ISNUMBER(SEARCH("a",'Model output'!D93)),ISNUMBER(SEARCH("b",'Model output'!D93))),MID(SUBSTITUTE('Model output'!D93," ",""),SEARCH("T",'Model output'!D93)+1,2),MID(SUBSTITUTE('Model output'!D93," ",""),SEARCH("T",'Model output'!D93)+1,1)),SUBSTITUTE('Model output'!D93," ",""))),"")</f>
        <v>2</v>
      </c>
      <c r="D94" s="1" t="str">
        <f>IF(ISNUMBER(SEARCH("lymph node",'Model output'!E93)),"1", IF(AND('Model output'!E93&lt;&gt;"",ISNUMBER('Model output'!E93),'Model output'!E93&gt;0),"1",IF(OR(ISNUMBER(SEARCH("0",'Model output'!E93)), ISNUMBER(SEARCH("1",'Model output'!E93)), ISNUMBER(SEARCH("1a",'Model output'!E93)), ISNUMBER(SEARCH("1b",'Model output'!E93)), ISNUMBER(SEARCH("X",'Model output'!E93))), IF(ISNUMBER(SEARCH("pN",'Model output'!E93)),IF(OR(ISNUMBER(SEARCH("a",'Model output'!E93)),ISNUMBER(SEARCH("b",'Model output'!E93))),MID(SUBSTITUTE('Model output'!E93," ",""),SEARCH("pN",'Model output'!E93)+2,2),MID(SUBSTITUTE('Model output'!E93," ",""),SEARCH("pN",'Model output'!E93)+2,1)),IF(ISNUMBER(SEARCH("N",'Model output'!E93)),IF(OR(ISNUMBER(SEARCH("a",'Model output'!E93)),ISNUMBER(SEARCH("b",'Model output'!E93))),MID(SUBSTITUTE('Model output'!E93," ",""),SEARCH("N",'Model output'!E93)+1,2),MID(SUBSTITUTE('Model output'!E93," ",""),SEARCH("N",'Model output'!E93)+1,1)),SUBSTITUTE('Model output'!E93," ",""))),"")))</f>
        <v>0</v>
      </c>
      <c r="E94" s="1" t="str">
        <f>IF(OR(ISNUMBER(SEARCH("Not applicable",'Model output'!F93)), ISNUMBER(SEARCH("N/A",'Model output'!F93))),"0",IF(OR(ISNUMBER(SEARCH("0",'Model output'!F93)), ISNUMBER(SEARCH("1",'Model output'!F93)), ISNUMBER(SEARCH("X",'Model output'!F93))), IF(ISNUMBER(SEARCH("pM",'Model output'!F93)),MID(SUBSTITUTE('Model output'!F93," ",""),SEARCH("pM",'Model output'!F93)+2,1),IF(ISNUMBER(SEARCH("M",'Model output'!F93)),MID(SUBSTITUTE('Model output'!F93," ",""),SEARCH("M",'Model output'!F93)+1,1),SUBSTITUTE('Model output'!F93," ",""))),""))</f>
        <v>0</v>
      </c>
      <c r="F94" t="str">
        <f t="shared" si="16"/>
        <v>negative</v>
      </c>
      <c r="G94" t="str">
        <f>IF(OR('Model output'!G93="",AND(ISNUMBER('Model output'!J93),'Model output'!J93&lt;1)),"",IF(OR(ISNUMBER(SEARCH("lateral",'Model output'!G93)),ISNUMBER(SEARCH("cervical",'Model output'!G93)),ISNUMBER(SEARCH("jugular",'Model output'!G93)),ISNUMBER(SEARCH("left neck",'Model output'!G93)),ISNUMBER(SEARCH("left anterior neck",'Model output'!G93)),ISNUMBER(SEARCH("left posterior neck",'Model output'!G93)),ISNUMBER(SEARCH("right neck",'Model output'!G93)),ISNUMBER(SEARCH("right anterior neck",'Model output'!G93)),ISNUMBER(SEARCH("right posterior neck",'Model output'!G93)),AND(ISNUMBER(SEARCH("level",'Model output'!G93)),OR(,ISNUMBER(SEARCH("II",'Model output'!G93)),ISNUMBER(SEARCH("two",'Model output'!G93)),ISNUMBER(SEARCH("2",'Model output'!G93)),ISNUMBER(SEARCH("III",'Model output'!G93)),ISNUMBER(SEARCH("three",'Model output'!G93)),ISNUMBER(SEARCH("3",'Model output'!G93)),ISNUMBER(SEARCH("IV",'Model output'!G93)),ISNUMBER(SEARCH("four",'Model output'!G93)),ISNUMBER(SEARCH("4",'Model output'!G93)),AND(ISNUMBER(SEARCH("V ",'Model output'!G93)),NOT(ISNUMBER(SEARCH("VI",'Model output'!G93)))),ISNUMBER(SEARCH("five",'Model output'!G93)),ISNUMBER(SEARCH("5",'Model output'!G93))))), "lateral", "central"))</f>
        <v/>
      </c>
      <c r="H94" t="str">
        <f>IF('Model output'!H93="","negative", IF('Model output'!H93=" ", "negative", IF(ISNUMBER(SEARCH("lymph node",'Model output'!H93)),"negative","positive")))</f>
        <v>negative</v>
      </c>
      <c r="I94">
        <f>IF('Model output'!I93="","",IF(ISNUMBER('Model output'!I93),'Model output'!I93,1))</f>
        <v>2</v>
      </c>
      <c r="J94">
        <f>IF('Model output'!J93="","",IF(AND(ISNUMBER('Model output'!J93),'Model output'!J93&lt;=I94),'Model output'!J93,IF(ISNUMBER(SEARCH("0/",'Model output'!J93)),0,1)))</f>
        <v>0</v>
      </c>
      <c r="K94" t="str" cm="1">
        <f t="array" ref="K94">IF(COUNT(FIND({0,1,2,3,4,5,6,7,8,9},'Model output'!K93))&gt;0,'Model output'!K93,"")</f>
        <v/>
      </c>
      <c r="L94" s="8" t="str">
        <f t="shared" si="21"/>
        <v/>
      </c>
      <c r="M94" t="str" cm="1">
        <f t="array" ref="M94">IF(L94="","",IF(ISNUMBER(SEARCH("cm",L94)),MAX(VALUE(SUBSTITUTE(_xlfn.FILTERXML("&lt;t&gt;&lt;s&gt;"&amp;SUBSTITUTE(L94,",","&lt;/s&gt;&lt;s&gt;")&amp;"&lt;/s&gt;&lt;/t&gt;","//s"),"cm",""))),MAX(VALUE(SUBSTITUTE(_xlfn.FILTERXML("&lt;t&gt;&lt;s&gt;"&amp;SUBSTITUTE(L94,",","&lt;/s&gt;&lt;s&gt;")&amp;"&lt;/s&gt;&lt;/t&gt;","//s"),"mm","")))/10))</f>
        <v/>
      </c>
      <c r="N94" t="str">
        <f>IF('Model output'!L93="","",'Model output'!L93)</f>
        <v>papillary</v>
      </c>
      <c r="O94" t="str">
        <f>IF('Model output'!M93="","",'Model output'!M93)</f>
        <v>classical</v>
      </c>
      <c r="P94" t="str">
        <f>IF('Model output'!N93="","",'Model output'!N93)</f>
        <v>1.1 cm</v>
      </c>
      <c r="Q94" t="str">
        <f t="shared" si="17"/>
        <v>1.1cm</v>
      </c>
      <c r="R94" cm="1">
        <f t="array" ref="R94">IF(Q94="","",IF(ISNUMBER(SEARCH("cm",Q94)),MAX(VALUE(SUBSTITUTE(_xlfn.FILTERXML("&lt;t&gt;&lt;s&gt;"&amp;SUBSTITUTE(Q94,",","&lt;/s&gt;&lt;s&gt;")&amp;"&lt;/s&gt;&lt;/t&gt;","//s"),"cm",""))),IF(ISNUMBER(SEARCH("mm",Q94)), MAX(VALUE(SUBSTITUTE(_xlfn.FILTERXML("&lt;t&gt;&lt;s&gt;"&amp;SUBSTITUTE(Q94,",","&lt;/s&gt;&lt;s&gt;")&amp;"&lt;/s&gt;&lt;/t&gt;","//s"),"mm","")))/10, MAX(VALUE(_xlfn.FILTERXML("&lt;t&gt;&lt;s&gt;"&amp;SUBSTITUTE(Q94,",","&lt;/s&gt;&lt;s&gt;")&amp;"&lt;/s&gt;&lt;/t&gt;","//s"))))))</f>
        <v>1.1000000000000001</v>
      </c>
      <c r="S94" t="str">
        <f>IF(OR('Model output'!P93="",ISNUMBER(SEARCH("Not identified", 'Model output'!P93)),ISNUMBER(SEARCH("Absent",'Model output'!P93)),AND(ISNUMBER(SEARCH("No",'Model output'!P93)),NOT(ISNUMBER(SEARCH("diagnostic",'Model output'!P93)))),ISNUMBER(SEARCH("Negative",'Model output'!P93))),"negative","positive")</f>
        <v>negative</v>
      </c>
      <c r="T94">
        <f>IF('Model output'!O93="","",'Model output'!O93)</f>
        <v>2</v>
      </c>
      <c r="U94" t="str">
        <f>IF('Model output'!Q93&lt;&gt;"",'Model output'!Q93,IF('Classification result'!S94="positive",IF(ISNUMBER(SEARCH("single",'Model output'!P93)),1,IF(OR(ISNUMBER(SEARCH("&lt;4",'Model output'!P93)),ISNUMBER(SEARCH("&lt; 4",'Model output'!P93)),ISNUMBER(SEARCH("less than 4",'Model output'!P93))),"&lt;4",IF(OR(ISNUMBER(SEARCH("&gt;4",'Model output'!P93)),ISNUMBER(SEARCH("&gt; 4",'Model output'!P93)),ISNUMBER(SEARCH("4 or more",'Model output'!P93))),"&gt;4",""))),""))</f>
        <v/>
      </c>
      <c r="V94" t="str">
        <f>IF(S94="negative","",IF(OR(ISNUMBER(SEARCH("Focal",'Model output'!P93)),'Classification result'!U94&lt;4,ISNUMBER(SEARCH("Focal",'Classification result'!U94)),ISNUMBER(SEARCH("&lt;4",'Classification result'!U94)),ISNUMBER(SEARCH("&lt; 4",'Classification result'!U94))),"minimal", IF(OR(ISNUMBER(SEARCH("Extensive",'Model output'!P93)),ISNUMBER(SEARCH("Extensive",'Classification result'!U94)),ISNUMBER(SEARCH("&gt;4",'Classification result'!U94)),ISNUMBER(SEARCH("&gt; 4",'Classification result'!U94)),ISNUMBER(SEARCH("4 or more",'Classification result'!U94))),"extensive","")))</f>
        <v/>
      </c>
      <c r="W94" t="str">
        <f>IF(OR('Model output'!R93="",ISNUMBER(SEARCH("Not identified", 'Model output'!R93)),ISNUMBER(SEARCH("Absent",'Model output'!R93)),ISNUMBER(SEARCH("No",'Model output'!R93)),ISNUMBER(SEARCH("Negative",'Model output'!R93)),ISNUMBER(SEARCH("None seen",'Model output'!R93)),ISNUMBER(SEARCH("Free",'Model output'!R93)),ISNUMBER(SEARCH("Cannot be assessed",'Model output'!R93))),"negative","positive")</f>
        <v>negative</v>
      </c>
      <c r="X94" s="19" t="str">
        <f>IF('Model output'!S93="","",'Model output'!S93)</f>
        <v>Invades the extrathyroidal fibroadipose tissue</v>
      </c>
      <c r="Y94" t="str">
        <f>IF(OR('Model output'!S93="",ISNUMBER(SEARCH("Absent",'Model output'!S93)),ISNUMBER(SEARCH("Not identified",'Model output'!S93)),AND(ISNUMBER(SEARCH("No",'Model output'!S93)),NOT(ISNUMBER(SEARCH("carcinoma",'Model output'!S93)))),ISNUMBER(SEARCH("no extension",'Model output'!S93)),ISNUMBER(SEARCH("negative",'Model output'!S93))),"negative",IF(Z94="positive","gETE", "positive"))</f>
        <v>positive</v>
      </c>
      <c r="Z94" t="str">
        <f>IF(OR('Model output'!S93="",ISNUMBER(SEARCH("Absent",'Model output'!S93)),ISNUMBER(SEARCH("Not identified",'Model output'!S93)),ISNUMBER(SEARCH("No",'Model output'!S93)),ISNUMBER(SEARCH("Minimal",'Model output'!S93)),ISNUMBER(SEARCH("negative",'Model output'!S93))),"negative",IF(OR(ISNUMBER(SEARCH("extensive",X94)),ISNUMBER(SEARCH("skeletal muscle",X94)),ISNUMBER(SEARCH("larynx",X94)),ISNUMBER(SEARCH("trachea",X94)),ISNUMBER(SEARCH("esophagus",X94)),ISNUMBER(SEARCH("recurrent laryngeal nerve",X94))),"positive","negative"))</f>
        <v>negative</v>
      </c>
      <c r="AA94" t="str">
        <f>IF('Model output'!T93="","",IF('Model output'!T93="Not mentioned", "No", "Yes"))</f>
        <v/>
      </c>
      <c r="AB94" t="str">
        <f>IF(AA94&lt;&gt;"Yes","",IF(OR('Model output'!U93="",ISNUMBER(SEARCH("Not identified",'Model output'!U93))),"",'Model output'!U93))</f>
        <v/>
      </c>
      <c r="AC94" s="9" t="str">
        <f>IF(OR('Model output'!V93="", AND(ISERROR(SEARCH("Positive",'Model output'!V93)), ISNUMBER(SEARCH("Negative",'Model output'!V93))), ISNUMBER(SEARCH("Uninvolved",'Model output'!V93)), ISNUMBER(SEARCH("Free",'Model output'!V93)), ISNUMBER(SEARCH("1 mm",'Model output'!V93)), ISNUMBER(SEARCH("1.0 mm",'Model output'!V93)), ISNUMBER(SEARCH("0.01 cm",'Model output'!V93)), ISNUMBER(SEARCH("0.1 CM",'Model output'!V93)), ISNUMBER(SEARCH("less than 0.2 mm",'Model output'!V93)), ISNUMBER(SEARCH("less than 0.5 mm",'Model output'!V93)), ISNUMBER(SEARCH("very close",'Model output'!V93)), ISNUMBER(SEARCH("not involved",'Model output'!V93)), ISNUMBER(SEARCH("no involvement",'Model output'!V93)), ISNUMBER(SEARCH("abut",'Model output'!V93)), AND(ISNUMBER(SEARCH("No",'Model output'!V93)),NOT(ISNUMBER(SEARCH("noted",'Model output'!V93))),NOT(ISNUMBER(SEARCH("carcinoma",'Model output'!V93))))), "negative", "positive")</f>
        <v>positive</v>
      </c>
      <c r="AE94" s="39" t="str" cm="1">
        <f t="array" ref="AE94">IF(OR(AC94="positive",Z94="positive",AND(OR(ISNUMBER(SEARCH("Follicular carcinoma",N94)),ISNUMBER(SEARCH("Follicular thyroid carcinoma",N94))),V94="extensive"),AND(AND(ISNUMBER(J94),J94&gt;0),AND(ISNUMBER(M94),M94&gt;3)),OR(H94="positive",AH94=1)),"high",IF(OR(ISNUMBER(SEARCH("lateral",G94,1)),ISNUMBER(SEARCH("positive",Y94,1)),ISNUMBER(SEARCH("tall",O94,1)),ISNUMBER(SEARCH("hobnail",O94,1)),ISNUMBER(SEARCH("cribriform",O94,1)),ISNUMBER(SEARCH("diffuse",O94,1)),ISNUMBER(SEARCH("columnar",O94,1)),ISNUMBER(SEARCH("solid",O94,1)),ISNUMBER(SEARCH("tall",N94,1)),ISNUMBER(SEARCH("hobnail",N94,1)),ISNUMBER(SEARCH("cribriform",N94,1)),ISNUMBER(SEARCH("diffuse",N94,1)),ISNUMBER(SEARCH("columnar",N94,1)),ISNUMBER(SEARCH("solid",N94,1)),AND(ISNUMBER(SEARCH("papillary",N94,1)),S94="positive"),AND(ISNUMBER(J94),J94&gt;=5,M94=""),AND(AND(ISNUMBER(J94),J94&gt;=5),AND(ISNUMBER(M94),M94&gt;=1)),AND(ISNUMBER(SERACH("papillary",N94)),OR(Y94="positive",Z94="positive"), ISNUMBER(SEARCH("BRAF",AB94)))),"intermediate","low"))</f>
        <v>high</v>
      </c>
      <c r="AF94" s="40" t="str">
        <f t="shared" si="18"/>
        <v>1b</v>
      </c>
      <c r="AG94" s="40" t="str">
        <f t="shared" si="19"/>
        <v>0</v>
      </c>
      <c r="AH94" s="40" t="str">
        <f t="shared" si="22"/>
        <v>0</v>
      </c>
      <c r="AI94" s="45" t="str">
        <f t="shared" si="23"/>
        <v>I</v>
      </c>
      <c r="AJ94" s="39" t="s">
        <v>697</v>
      </c>
      <c r="AK94" s="46" t="s">
        <v>888</v>
      </c>
      <c r="AL94" s="46" t="s">
        <v>889</v>
      </c>
      <c r="AM94" s="46" t="s">
        <v>892</v>
      </c>
      <c r="AN94" s="40" t="s">
        <v>73</v>
      </c>
      <c r="AO94" s="30">
        <f t="shared" si="24"/>
        <v>1</v>
      </c>
      <c r="AP94" s="14">
        <f t="shared" si="25"/>
        <v>1</v>
      </c>
      <c r="AQ94" s="14">
        <f t="shared" si="26"/>
        <v>1</v>
      </c>
      <c r="AR94" s="14">
        <f t="shared" si="27"/>
        <v>1</v>
      </c>
      <c r="AS94" s="15">
        <f t="shared" si="20"/>
        <v>1</v>
      </c>
    </row>
    <row r="95" spans="1:45">
      <c r="A95" t="str">
        <f>'Model output'!A94</f>
        <v>TCGA-DJ-A3UV</v>
      </c>
      <c r="B95" s="52">
        <v>18</v>
      </c>
      <c r="C95" s="1" t="str">
        <f>IF(OR(ISNUMBER(SEARCH("0",'Model output'!D94)), ISNUMBER(SEARCH("1",'Model output'!D94)), ISNUMBER(SEARCH("1a",'Model output'!D94)), ISNUMBER(SEARCH("1b",'Model output'!D94)), ISNUMBER(SEARCH("2",'Model output'!D94)), ISNUMBER(SEARCH("3",'Model output'!D94)), ISNUMBER(SEARCH("4a",'Model output'!D94)), ISNUMBER(SEARCH("4b",'Model output'!D94))), IF(ISNUMBER(SEARCH("pT",'Model output'!D94)),IF(OR(ISNUMBER(SEARCH("a",'Model output'!D94)),ISNUMBER(SEARCH("b",'Model output'!D94))),MID(SUBSTITUTE('Model output'!D94," ",""),SEARCH("pT",'Model output'!D94)+2,2),MID(SUBSTITUTE('Model output'!D94," ",""),SEARCH("pT",'Model output'!D94)+2,1)),IF(ISNUMBER(SEARCH("T",'Model output'!D94)),IF(OR(ISNUMBER(SEARCH("a",'Model output'!D94)),ISNUMBER(SEARCH("b",'Model output'!D94))),MID(SUBSTITUTE('Model output'!D94," ",""),SEARCH("T",'Model output'!D94)+1,2),MID(SUBSTITUTE('Model output'!D94," ",""),SEARCH("T",'Model output'!D94)+1,1)),SUBSTITUTE('Model output'!D94," ",""))),"")</f>
        <v/>
      </c>
      <c r="D95" s="1" t="str">
        <f>IF(ISNUMBER(SEARCH("lymph node",'Model output'!E94)),"1", IF(AND('Model output'!E94&lt;&gt;"",ISNUMBER('Model output'!E94),'Model output'!E94&gt;0),"1",IF(OR(ISNUMBER(SEARCH("0",'Model output'!E94)), ISNUMBER(SEARCH("1",'Model output'!E94)), ISNUMBER(SEARCH("1a",'Model output'!E94)), ISNUMBER(SEARCH("1b",'Model output'!E94)), ISNUMBER(SEARCH("X",'Model output'!E94))), IF(ISNUMBER(SEARCH("pN",'Model output'!E94)),IF(OR(ISNUMBER(SEARCH("a",'Model output'!E94)),ISNUMBER(SEARCH("b",'Model output'!E94))),MID(SUBSTITUTE('Model output'!E94," ",""),SEARCH("pN",'Model output'!E94)+2,2),MID(SUBSTITUTE('Model output'!E94," ",""),SEARCH("pN",'Model output'!E94)+2,1)),IF(ISNUMBER(SEARCH("N",'Model output'!E94)),IF(OR(ISNUMBER(SEARCH("a",'Model output'!E94)),ISNUMBER(SEARCH("b",'Model output'!E94))),MID(SUBSTITUTE('Model output'!E94," ",""),SEARCH("N",'Model output'!E94)+1,2),MID(SUBSTITUTE('Model output'!E94," ",""),SEARCH("N",'Model output'!E94)+1,1)),SUBSTITUTE('Model output'!E94," ",""))),"")))</f>
        <v/>
      </c>
      <c r="E95" s="1" t="str">
        <f>IF(OR(ISNUMBER(SEARCH("Not applicable",'Model output'!F94)), ISNUMBER(SEARCH("N/A",'Model output'!F94))),"0",IF(OR(ISNUMBER(SEARCH("0",'Model output'!F94)), ISNUMBER(SEARCH("1",'Model output'!F94)), ISNUMBER(SEARCH("X",'Model output'!F94))), IF(ISNUMBER(SEARCH("pM",'Model output'!F94)),MID(SUBSTITUTE('Model output'!F94," ",""),SEARCH("pM",'Model output'!F94)+2,1),IF(ISNUMBER(SEARCH("M",'Model output'!F94)),MID(SUBSTITUTE('Model output'!F94," ",""),SEARCH("M",'Model output'!F94)+1,1),SUBSTITUTE('Model output'!F94," ",""))),""))</f>
        <v/>
      </c>
      <c r="F95" t="str">
        <f t="shared" si="16"/>
        <v>negative</v>
      </c>
      <c r="G95" t="str">
        <f>IF(OR('Model output'!G94="",AND(ISNUMBER('Model output'!J94),'Model output'!J94&lt;1)),"",IF(OR(ISNUMBER(SEARCH("lateral",'Model output'!G94)),ISNUMBER(SEARCH("cervical",'Model output'!G94)),ISNUMBER(SEARCH("jugular",'Model output'!G94)),ISNUMBER(SEARCH("left neck",'Model output'!G94)),ISNUMBER(SEARCH("left anterior neck",'Model output'!G94)),ISNUMBER(SEARCH("left posterior neck",'Model output'!G94)),ISNUMBER(SEARCH("right neck",'Model output'!G94)),ISNUMBER(SEARCH("right anterior neck",'Model output'!G94)),ISNUMBER(SEARCH("right posterior neck",'Model output'!G94)),AND(ISNUMBER(SEARCH("level",'Model output'!G94)),OR(,ISNUMBER(SEARCH("II",'Model output'!G94)),ISNUMBER(SEARCH("two",'Model output'!G94)),ISNUMBER(SEARCH("2",'Model output'!G94)),ISNUMBER(SEARCH("III",'Model output'!G94)),ISNUMBER(SEARCH("three",'Model output'!G94)),ISNUMBER(SEARCH("3",'Model output'!G94)),ISNUMBER(SEARCH("IV",'Model output'!G94)),ISNUMBER(SEARCH("four",'Model output'!G94)),ISNUMBER(SEARCH("4",'Model output'!G94)),AND(ISNUMBER(SEARCH("V ",'Model output'!G94)),NOT(ISNUMBER(SEARCH("VI",'Model output'!G94)))),ISNUMBER(SEARCH("five",'Model output'!G94)),ISNUMBER(SEARCH("5",'Model output'!G94))))), "lateral", "central"))</f>
        <v/>
      </c>
      <c r="H95" t="str">
        <f>IF('Model output'!H94="","negative", IF('Model output'!H94=" ", "negative", IF(ISNUMBER(SEARCH("lymph node",'Model output'!H94)),"negative","positive")))</f>
        <v>negative</v>
      </c>
      <c r="I95">
        <f>IF('Model output'!I94="","",IF(ISNUMBER('Model output'!I94),'Model output'!I94,1))</f>
        <v>1</v>
      </c>
      <c r="J95">
        <f>IF('Model output'!J94="","",IF(AND(ISNUMBER('Model output'!J94),'Model output'!J94&lt;=I95),'Model output'!J94,IF(ISNUMBER(SEARCH("0/",'Model output'!J94)),0,1)))</f>
        <v>0</v>
      </c>
      <c r="K95" t="str" cm="1">
        <f t="array" ref="K95">IF(COUNT(FIND({0,1,2,3,4,5,6,7,8,9},'Model output'!K94))&gt;0,'Model output'!K94,"")</f>
        <v/>
      </c>
      <c r="L95" s="8" t="str">
        <f t="shared" si="21"/>
        <v/>
      </c>
      <c r="M95" t="str" cm="1">
        <f t="array" ref="M95">IF(L95="","",IF(ISNUMBER(SEARCH("cm",L95)),MAX(VALUE(SUBSTITUTE(_xlfn.FILTERXML("&lt;t&gt;&lt;s&gt;"&amp;SUBSTITUTE(L95,",","&lt;/s&gt;&lt;s&gt;")&amp;"&lt;/s&gt;&lt;/t&gt;","//s"),"cm",""))),MAX(VALUE(SUBSTITUTE(_xlfn.FILTERXML("&lt;t&gt;&lt;s&gt;"&amp;SUBSTITUTE(L95,",","&lt;/s&gt;&lt;s&gt;")&amp;"&lt;/s&gt;&lt;/t&gt;","//s"),"mm","")))/10))</f>
        <v/>
      </c>
      <c r="N95" t="str">
        <f>IF('Model output'!L94="","",'Model output'!L94)</f>
        <v>papillary</v>
      </c>
      <c r="O95" t="str">
        <f>IF('Model output'!M94="","",'Model output'!M94)</f>
        <v>classical</v>
      </c>
      <c r="P95" t="str">
        <f>IF('Model output'!N94="","",'Model output'!N94)</f>
        <v>1.0 cm</v>
      </c>
      <c r="Q95" t="str">
        <f t="shared" si="17"/>
        <v>1.0cm</v>
      </c>
      <c r="R95" cm="1">
        <f t="array" ref="R95">IF(Q95="","",IF(ISNUMBER(SEARCH("cm",Q95)),MAX(VALUE(SUBSTITUTE(_xlfn.FILTERXML("&lt;t&gt;&lt;s&gt;"&amp;SUBSTITUTE(Q95,",","&lt;/s&gt;&lt;s&gt;")&amp;"&lt;/s&gt;&lt;/t&gt;","//s"),"cm",""))),IF(ISNUMBER(SEARCH("mm",Q95)), MAX(VALUE(SUBSTITUTE(_xlfn.FILTERXML("&lt;t&gt;&lt;s&gt;"&amp;SUBSTITUTE(Q95,",","&lt;/s&gt;&lt;s&gt;")&amp;"&lt;/s&gt;&lt;/t&gt;","//s"),"mm","")))/10, MAX(VALUE(_xlfn.FILTERXML("&lt;t&gt;&lt;s&gt;"&amp;SUBSTITUTE(Q95,",","&lt;/s&gt;&lt;s&gt;")&amp;"&lt;/s&gt;&lt;/t&gt;","//s"))))))</f>
        <v>1</v>
      </c>
      <c r="S95" t="str">
        <f>IF(OR('Model output'!P94="",ISNUMBER(SEARCH("Not identified", 'Model output'!P94)),ISNUMBER(SEARCH("Absent",'Model output'!P94)),AND(ISNUMBER(SEARCH("No",'Model output'!P94)),NOT(ISNUMBER(SEARCH("diagnostic",'Model output'!P94)))),ISNUMBER(SEARCH("Negative",'Model output'!P94))),"negative","positive")</f>
        <v>positive</v>
      </c>
      <c r="T95">
        <f>IF('Model output'!O94="","",'Model output'!O94)</f>
        <v>1</v>
      </c>
      <c r="U95" t="str">
        <f>IF('Model output'!Q94&lt;&gt;"",'Model output'!Q94,IF('Classification result'!S95="positive",IF(ISNUMBER(SEARCH("single",'Model output'!P94)),1,IF(OR(ISNUMBER(SEARCH("&lt;4",'Model output'!P94)),ISNUMBER(SEARCH("&lt; 4",'Model output'!P94)),ISNUMBER(SEARCH("less than 4",'Model output'!P94))),"&lt;4",IF(OR(ISNUMBER(SEARCH("&gt;4",'Model output'!P94)),ISNUMBER(SEARCH("&gt; 4",'Model output'!P94)),ISNUMBER(SEARCH("4 or more",'Model output'!P94))),"&gt;4",""))),""))</f>
        <v>One focus</v>
      </c>
      <c r="V95" t="str">
        <f>IF(S95="negative","",IF(OR(ISNUMBER(SEARCH("Focal",'Model output'!P94)),'Classification result'!U95&lt;4,ISNUMBER(SEARCH("Focal",'Classification result'!U95)),ISNUMBER(SEARCH("&lt;4",'Classification result'!U95)),ISNUMBER(SEARCH("&lt; 4",'Classification result'!U95))),"minimal", IF(OR(ISNUMBER(SEARCH("Extensive",'Model output'!P94)),ISNUMBER(SEARCH("Extensive",'Classification result'!U95)),ISNUMBER(SEARCH("&gt;4",'Classification result'!U95)),ISNUMBER(SEARCH("&gt; 4",'Classification result'!U95)),ISNUMBER(SEARCH("4 or more",'Classification result'!U95))),"extensive","")))</f>
        <v>minimal</v>
      </c>
      <c r="W95" t="str">
        <f>IF(OR('Model output'!R94="",ISNUMBER(SEARCH("Not identified", 'Model output'!R94)),ISNUMBER(SEARCH("Absent",'Model output'!R94)),ISNUMBER(SEARCH("No",'Model output'!R94)),ISNUMBER(SEARCH("Negative",'Model output'!R94)),ISNUMBER(SEARCH("None seen",'Model output'!R94)),ISNUMBER(SEARCH("Free",'Model output'!R94)),ISNUMBER(SEARCH("Cannot be assessed",'Model output'!R94))),"negative","positive")</f>
        <v>positive</v>
      </c>
      <c r="X95" s="19" t="str">
        <f>IF('Model output'!S94="","",'Model output'!S94)</f>
        <v>Not identified</v>
      </c>
      <c r="Y95" t="str">
        <f>IF(OR('Model output'!S94="",ISNUMBER(SEARCH("Absent",'Model output'!S94)),ISNUMBER(SEARCH("Not identified",'Model output'!S94)),AND(ISNUMBER(SEARCH("No",'Model output'!S94)),NOT(ISNUMBER(SEARCH("carcinoma",'Model output'!S94)))),ISNUMBER(SEARCH("no extension",'Model output'!S94)),ISNUMBER(SEARCH("negative",'Model output'!S94))),"negative",IF(Z95="positive","gETE", "positive"))</f>
        <v>negative</v>
      </c>
      <c r="Z95" t="str">
        <f>IF(OR('Model output'!S94="",ISNUMBER(SEARCH("Absent",'Model output'!S94)),ISNUMBER(SEARCH("Not identified",'Model output'!S94)),ISNUMBER(SEARCH("No",'Model output'!S94)),ISNUMBER(SEARCH("Minimal",'Model output'!S94)),ISNUMBER(SEARCH("negative",'Model output'!S94))),"negative",IF(OR(ISNUMBER(SEARCH("extensive",X95)),ISNUMBER(SEARCH("skeletal muscle",X95)),ISNUMBER(SEARCH("larynx",X95)),ISNUMBER(SEARCH("trachea",X95)),ISNUMBER(SEARCH("esophagus",X95)),ISNUMBER(SEARCH("recurrent laryngeal nerve",X95))),"positive","negative"))</f>
        <v>negative</v>
      </c>
      <c r="AA95" t="str">
        <f>IF('Model output'!T94="","",IF('Model output'!T94="Not mentioned", "No", "Yes"))</f>
        <v/>
      </c>
      <c r="AB95" t="str">
        <f>IF(AA95&lt;&gt;"Yes","",IF(OR('Model output'!U94="",ISNUMBER(SEARCH("Not identified",'Model output'!U94))),"",'Model output'!U94))</f>
        <v/>
      </c>
      <c r="AC95" s="9" t="str">
        <f>IF(OR('Model output'!V94="", AND(ISERROR(SEARCH("Positive",'Model output'!V94)), ISNUMBER(SEARCH("Negative",'Model output'!V94))), ISNUMBER(SEARCH("Uninvolved",'Model output'!V94)), ISNUMBER(SEARCH("Free",'Model output'!V94)), ISNUMBER(SEARCH("1 mm",'Model output'!V94)), ISNUMBER(SEARCH("1.0 mm",'Model output'!V94)), ISNUMBER(SEARCH("0.01 cm",'Model output'!V94)), ISNUMBER(SEARCH("0.1 CM",'Model output'!V94)), ISNUMBER(SEARCH("less than 0.2 mm",'Model output'!V94)), ISNUMBER(SEARCH("less than 0.5 mm",'Model output'!V94)), ISNUMBER(SEARCH("very close",'Model output'!V94)), ISNUMBER(SEARCH("not involved",'Model output'!V94)), ISNUMBER(SEARCH("no involvement",'Model output'!V94)), ISNUMBER(SEARCH("abut",'Model output'!V94)), AND(ISNUMBER(SEARCH("No",'Model output'!V94)),NOT(ISNUMBER(SEARCH("noted",'Model output'!V94))),NOT(ISNUMBER(SEARCH("carcinoma",'Model output'!V94))))), "negative", "positive")</f>
        <v>negative</v>
      </c>
      <c r="AE95" s="39" t="str" cm="1">
        <f t="array" aca="1" ref="AE95" ca="1">IF(OR(AC95="positive",Z95="positive",AND(OR(ISNUMBER(SEARCH("Follicular carcinoma",N95)),ISNUMBER(SEARCH("Follicular thyroid carcinoma",N95))),V95="extensive"),AND(AND(ISNUMBER(J95),J95&gt;0),AND(ISNUMBER(M95),M95&gt;3)),OR(H95="positive",AH95=1)),"high",IF(OR(ISNUMBER(SEARCH("lateral",G95,1)),ISNUMBER(SEARCH("positive",Y95,1)),ISNUMBER(SEARCH("tall",O95,1)),ISNUMBER(SEARCH("hobnail",O95,1)),ISNUMBER(SEARCH("cribriform",O95,1)),ISNUMBER(SEARCH("diffuse",O95,1)),ISNUMBER(SEARCH("columnar",O95,1)),ISNUMBER(SEARCH("solid",O95,1)),ISNUMBER(SEARCH("tall",N95,1)),ISNUMBER(SEARCH("hobnail",N95,1)),ISNUMBER(SEARCH("cribriform",N95,1)),ISNUMBER(SEARCH("diffuse",N95,1)),ISNUMBER(SEARCH("columnar",N95,1)),ISNUMBER(SEARCH("solid",N95,1)),AND(ISNUMBER(SEARCH("papillary",N95,1)),S95="positive"),AND(ISNUMBER(J95),J95&gt;=5,M95=""),AND(AND(ISNUMBER(J95),J95&gt;=5),AND(ISNUMBER(M95),M95&gt;=1)),AND(ISNUMBER(SERACH("papillary",N95)),OR(Y95="positive",Z95="positive"), ISNUMBER(SEARCH("BRAF",AB95)))),"intermediate","low"))</f>
        <v>intermediate</v>
      </c>
      <c r="AF95" s="40" t="str">
        <f t="shared" si="18"/>
        <v>1a</v>
      </c>
      <c r="AG95" s="40" t="str">
        <f t="shared" si="19"/>
        <v>0</v>
      </c>
      <c r="AH95" s="40" t="str">
        <f t="shared" si="22"/>
        <v>0</v>
      </c>
      <c r="AI95" s="45" t="str">
        <f t="shared" si="23"/>
        <v>I</v>
      </c>
      <c r="AJ95" s="39" t="s">
        <v>699</v>
      </c>
      <c r="AK95" s="46" t="s">
        <v>893</v>
      </c>
      <c r="AL95" s="46" t="s">
        <v>889</v>
      </c>
      <c r="AM95" s="46" t="s">
        <v>892</v>
      </c>
      <c r="AN95" s="40" t="s">
        <v>73</v>
      </c>
      <c r="AO95" s="30">
        <f t="shared" ca="1" si="24"/>
        <v>1</v>
      </c>
      <c r="AP95" s="14">
        <f t="shared" si="25"/>
        <v>1</v>
      </c>
      <c r="AQ95" s="14">
        <f t="shared" si="26"/>
        <v>1</v>
      </c>
      <c r="AR95" s="14">
        <f t="shared" si="27"/>
        <v>1</v>
      </c>
      <c r="AS95" s="15">
        <f t="shared" si="20"/>
        <v>1</v>
      </c>
    </row>
    <row r="96" spans="1:45">
      <c r="A96" t="str">
        <f>'Model output'!A95</f>
        <v>TCGA-DJ-A3UX</v>
      </c>
      <c r="B96" s="52">
        <v>46</v>
      </c>
      <c r="C96" s="1" t="str">
        <f>IF(OR(ISNUMBER(SEARCH("0",'Model output'!D95)), ISNUMBER(SEARCH("1",'Model output'!D95)), ISNUMBER(SEARCH("1a",'Model output'!D95)), ISNUMBER(SEARCH("1b",'Model output'!D95)), ISNUMBER(SEARCH("2",'Model output'!D95)), ISNUMBER(SEARCH("3",'Model output'!D95)), ISNUMBER(SEARCH("4a",'Model output'!D95)), ISNUMBER(SEARCH("4b",'Model output'!D95))), IF(ISNUMBER(SEARCH("pT",'Model output'!D95)),IF(OR(ISNUMBER(SEARCH("a",'Model output'!D95)),ISNUMBER(SEARCH("b",'Model output'!D95))),MID(SUBSTITUTE('Model output'!D95," ",""),SEARCH("pT",'Model output'!D95)+2,2),MID(SUBSTITUTE('Model output'!D95," ",""),SEARCH("pT",'Model output'!D95)+2,1)),IF(ISNUMBER(SEARCH("T",'Model output'!D95)),IF(OR(ISNUMBER(SEARCH("a",'Model output'!D95)),ISNUMBER(SEARCH("b",'Model output'!D95))),MID(SUBSTITUTE('Model output'!D95," ",""),SEARCH("T",'Model output'!D95)+1,2),MID(SUBSTITUTE('Model output'!D95," ",""),SEARCH("T",'Model output'!D95)+1,1)),SUBSTITUTE('Model output'!D95," ",""))),"")</f>
        <v/>
      </c>
      <c r="D96" s="1" t="str">
        <f>IF(ISNUMBER(SEARCH("lymph node",'Model output'!E95)),"1", IF(AND('Model output'!E95&lt;&gt;"",ISNUMBER('Model output'!E95),'Model output'!E95&gt;0),"1",IF(OR(ISNUMBER(SEARCH("0",'Model output'!E95)), ISNUMBER(SEARCH("1",'Model output'!E95)), ISNUMBER(SEARCH("1a",'Model output'!E95)), ISNUMBER(SEARCH("1b",'Model output'!E95)), ISNUMBER(SEARCH("X",'Model output'!E95))), IF(ISNUMBER(SEARCH("pN",'Model output'!E95)),IF(OR(ISNUMBER(SEARCH("a",'Model output'!E95)),ISNUMBER(SEARCH("b",'Model output'!E95))),MID(SUBSTITUTE('Model output'!E95," ",""),SEARCH("pN",'Model output'!E95)+2,2),MID(SUBSTITUTE('Model output'!E95," ",""),SEARCH("pN",'Model output'!E95)+2,1)),IF(ISNUMBER(SEARCH("N",'Model output'!E95)),IF(OR(ISNUMBER(SEARCH("a",'Model output'!E95)),ISNUMBER(SEARCH("b",'Model output'!E95))),MID(SUBSTITUTE('Model output'!E95," ",""),SEARCH("N",'Model output'!E95)+1,2),MID(SUBSTITUTE('Model output'!E95," ",""),SEARCH("N",'Model output'!E95)+1,1)),SUBSTITUTE('Model output'!E95," ",""))),"")))</f>
        <v>0</v>
      </c>
      <c r="E96" s="1" t="str">
        <f>IF(OR(ISNUMBER(SEARCH("Not applicable",'Model output'!F95)), ISNUMBER(SEARCH("N/A",'Model output'!F95))),"0",IF(OR(ISNUMBER(SEARCH("0",'Model output'!F95)), ISNUMBER(SEARCH("1",'Model output'!F95)), ISNUMBER(SEARCH("X",'Model output'!F95))), IF(ISNUMBER(SEARCH("pM",'Model output'!F95)),MID(SUBSTITUTE('Model output'!F95," ",""),SEARCH("pM",'Model output'!F95)+2,1),IF(ISNUMBER(SEARCH("M",'Model output'!F95)),MID(SUBSTITUTE('Model output'!F95," ",""),SEARCH("M",'Model output'!F95)+1,1),SUBSTITUTE('Model output'!F95," ",""))),""))</f>
        <v>0</v>
      </c>
      <c r="F96" t="str">
        <f t="shared" si="16"/>
        <v>negative</v>
      </c>
      <c r="G96" t="str">
        <f>IF(OR('Model output'!G95="",AND(ISNUMBER('Model output'!J95),'Model output'!J95&lt;1)),"",IF(OR(ISNUMBER(SEARCH("lateral",'Model output'!G95)),ISNUMBER(SEARCH("cervical",'Model output'!G95)),ISNUMBER(SEARCH("jugular",'Model output'!G95)),ISNUMBER(SEARCH("left neck",'Model output'!G95)),ISNUMBER(SEARCH("left anterior neck",'Model output'!G95)),ISNUMBER(SEARCH("left posterior neck",'Model output'!G95)),ISNUMBER(SEARCH("right neck",'Model output'!G95)),ISNUMBER(SEARCH("right anterior neck",'Model output'!G95)),ISNUMBER(SEARCH("right posterior neck",'Model output'!G95)),AND(ISNUMBER(SEARCH("level",'Model output'!G95)),OR(,ISNUMBER(SEARCH("II",'Model output'!G95)),ISNUMBER(SEARCH("two",'Model output'!G95)),ISNUMBER(SEARCH("2",'Model output'!G95)),ISNUMBER(SEARCH("III",'Model output'!G95)),ISNUMBER(SEARCH("three",'Model output'!G95)),ISNUMBER(SEARCH("3",'Model output'!G95)),ISNUMBER(SEARCH("IV",'Model output'!G95)),ISNUMBER(SEARCH("four",'Model output'!G95)),ISNUMBER(SEARCH("4",'Model output'!G95)),AND(ISNUMBER(SEARCH("V ",'Model output'!G95)),NOT(ISNUMBER(SEARCH("VI",'Model output'!G95)))),ISNUMBER(SEARCH("five",'Model output'!G95)),ISNUMBER(SEARCH("5",'Model output'!G95))))), "lateral", "central"))</f>
        <v/>
      </c>
      <c r="H96" t="str">
        <f>IF('Model output'!H95="","negative", IF('Model output'!H95=" ", "negative", IF(ISNUMBER(SEARCH("lymph node",'Model output'!H95)),"negative","positive")))</f>
        <v>negative</v>
      </c>
      <c r="I96">
        <f>IF('Model output'!I95="","",IF(ISNUMBER('Model output'!I95),'Model output'!I95,1))</f>
        <v>3</v>
      </c>
      <c r="J96">
        <f>IF('Model output'!J95="","",IF(AND(ISNUMBER('Model output'!J95),'Model output'!J95&lt;=I96),'Model output'!J95,IF(ISNUMBER(SEARCH("0/",'Model output'!J95)),0,1)))</f>
        <v>0</v>
      </c>
      <c r="K96" t="str" cm="1">
        <f t="array" ref="K96">IF(COUNT(FIND({0,1,2,3,4,5,6,7,8,9},'Model output'!K95))&gt;0,'Model output'!K95,"")</f>
        <v/>
      </c>
      <c r="L96" s="8" t="str">
        <f t="shared" si="21"/>
        <v/>
      </c>
      <c r="M96" t="str" cm="1">
        <f t="array" ref="M96">IF(L96="","",IF(ISNUMBER(SEARCH("cm",L96)),MAX(VALUE(SUBSTITUTE(_xlfn.FILTERXML("&lt;t&gt;&lt;s&gt;"&amp;SUBSTITUTE(L96,",","&lt;/s&gt;&lt;s&gt;")&amp;"&lt;/s&gt;&lt;/t&gt;","//s"),"cm",""))),MAX(VALUE(SUBSTITUTE(_xlfn.FILTERXML("&lt;t&gt;&lt;s&gt;"&amp;SUBSTITUTE(L96,",","&lt;/s&gt;&lt;s&gt;")&amp;"&lt;/s&gt;&lt;/t&gt;","//s"),"mm","")))/10))</f>
        <v/>
      </c>
      <c r="N96" t="str">
        <f>IF('Model output'!L95="","",'Model output'!L95)</f>
        <v>papillary</v>
      </c>
      <c r="O96" t="str">
        <f>IF('Model output'!M95="","",'Model output'!M95)</f>
        <v>microcarcinoma</v>
      </c>
      <c r="P96" t="str">
        <f>IF('Model output'!N95="","",'Model output'!N95)</f>
        <v>0.5 cm</v>
      </c>
      <c r="Q96" t="str">
        <f t="shared" si="17"/>
        <v>0.5cm</v>
      </c>
      <c r="R96" cm="1">
        <f t="array" ref="R96">IF(Q96="","",IF(ISNUMBER(SEARCH("cm",Q96)),MAX(VALUE(SUBSTITUTE(_xlfn.FILTERXML("&lt;t&gt;&lt;s&gt;"&amp;SUBSTITUTE(Q96,",","&lt;/s&gt;&lt;s&gt;")&amp;"&lt;/s&gt;&lt;/t&gt;","//s"),"cm",""))),IF(ISNUMBER(SEARCH("mm",Q96)), MAX(VALUE(SUBSTITUTE(_xlfn.FILTERXML("&lt;t&gt;&lt;s&gt;"&amp;SUBSTITUTE(Q96,",","&lt;/s&gt;&lt;s&gt;")&amp;"&lt;/s&gt;&lt;/t&gt;","//s"),"mm","")))/10, MAX(VALUE(_xlfn.FILTERXML("&lt;t&gt;&lt;s&gt;"&amp;SUBSTITUTE(Q96,",","&lt;/s&gt;&lt;s&gt;")&amp;"&lt;/s&gt;&lt;/t&gt;","//s"))))))</f>
        <v>0.5</v>
      </c>
      <c r="S96" t="str">
        <f>IF(OR('Model output'!P95="",ISNUMBER(SEARCH("Not identified", 'Model output'!P95)),ISNUMBER(SEARCH("Absent",'Model output'!P95)),AND(ISNUMBER(SEARCH("No",'Model output'!P95)),NOT(ISNUMBER(SEARCH("diagnostic",'Model output'!P95)))),ISNUMBER(SEARCH("Negative",'Model output'!P95))),"negative","positive")</f>
        <v>negative</v>
      </c>
      <c r="T96">
        <f>IF('Model output'!O95="","",'Model output'!O95)</f>
        <v>2</v>
      </c>
      <c r="U96" t="str">
        <f>IF('Model output'!Q95&lt;&gt;"",'Model output'!Q95,IF('Classification result'!S96="positive",IF(ISNUMBER(SEARCH("single",'Model output'!P95)),1,IF(OR(ISNUMBER(SEARCH("&lt;4",'Model output'!P95)),ISNUMBER(SEARCH("&lt; 4",'Model output'!P95)),ISNUMBER(SEARCH("less than 4",'Model output'!P95))),"&lt;4",IF(OR(ISNUMBER(SEARCH("&gt;4",'Model output'!P95)),ISNUMBER(SEARCH("&gt; 4",'Model output'!P95)),ISNUMBER(SEARCH("4 or more",'Model output'!P95))),"&gt;4",""))),""))</f>
        <v/>
      </c>
      <c r="V96" t="str">
        <f>IF(S96="negative","",IF(OR(ISNUMBER(SEARCH("Focal",'Model output'!P95)),'Classification result'!U96&lt;4,ISNUMBER(SEARCH("Focal",'Classification result'!U96)),ISNUMBER(SEARCH("&lt;4",'Classification result'!U96)),ISNUMBER(SEARCH("&lt; 4",'Classification result'!U96))),"minimal", IF(OR(ISNUMBER(SEARCH("Extensive",'Model output'!P95)),ISNUMBER(SEARCH("Extensive",'Classification result'!U96)),ISNUMBER(SEARCH("&gt;4",'Classification result'!U96)),ISNUMBER(SEARCH("&gt; 4",'Classification result'!U96)),ISNUMBER(SEARCH("4 or more",'Classification result'!U96))),"extensive","")))</f>
        <v/>
      </c>
      <c r="W96" t="str">
        <f>IF(OR('Model output'!R95="",ISNUMBER(SEARCH("Not identified", 'Model output'!R95)),ISNUMBER(SEARCH("Absent",'Model output'!R95)),ISNUMBER(SEARCH("No",'Model output'!R95)),ISNUMBER(SEARCH("Negative",'Model output'!R95)),ISNUMBER(SEARCH("None seen",'Model output'!R95)),ISNUMBER(SEARCH("Free",'Model output'!R95)),ISNUMBER(SEARCH("Cannot be assessed",'Model output'!R95))),"negative","positive")</f>
        <v>negative</v>
      </c>
      <c r="X96" s="19" t="str">
        <f>IF('Model output'!S95="","",'Model output'!S95)</f>
        <v>Not identified</v>
      </c>
      <c r="Y96" t="str">
        <f>IF(OR('Model output'!S95="",ISNUMBER(SEARCH("Absent",'Model output'!S95)),ISNUMBER(SEARCH("Not identified",'Model output'!S95)),AND(ISNUMBER(SEARCH("No",'Model output'!S95)),NOT(ISNUMBER(SEARCH("carcinoma",'Model output'!S95)))),ISNUMBER(SEARCH("no extension",'Model output'!S95)),ISNUMBER(SEARCH("negative",'Model output'!S95))),"negative",IF(Z96="positive","gETE", "positive"))</f>
        <v>negative</v>
      </c>
      <c r="Z96" t="str">
        <f>IF(OR('Model output'!S95="",ISNUMBER(SEARCH("Absent",'Model output'!S95)),ISNUMBER(SEARCH("Not identified",'Model output'!S95)),ISNUMBER(SEARCH("No",'Model output'!S95)),ISNUMBER(SEARCH("Minimal",'Model output'!S95)),ISNUMBER(SEARCH("negative",'Model output'!S95))),"negative",IF(OR(ISNUMBER(SEARCH("extensive",X96)),ISNUMBER(SEARCH("skeletal muscle",X96)),ISNUMBER(SEARCH("larynx",X96)),ISNUMBER(SEARCH("trachea",X96)),ISNUMBER(SEARCH("esophagus",X96)),ISNUMBER(SEARCH("recurrent laryngeal nerve",X96))),"positive","negative"))</f>
        <v>negative</v>
      </c>
      <c r="AA96" t="str">
        <f>IF('Model output'!T95="","",IF('Model output'!T95="Not mentioned", "No", "Yes"))</f>
        <v/>
      </c>
      <c r="AB96" t="str">
        <f>IF(AA96&lt;&gt;"Yes","",IF(OR('Model output'!U95="",ISNUMBER(SEARCH("Not identified",'Model output'!U95))),"",'Model output'!U95))</f>
        <v/>
      </c>
      <c r="AC96" s="9" t="str">
        <f>IF(OR('Model output'!V95="", AND(ISERROR(SEARCH("Positive",'Model output'!V95)), ISNUMBER(SEARCH("Negative",'Model output'!V95))), ISNUMBER(SEARCH("Uninvolved",'Model output'!V95)), ISNUMBER(SEARCH("Free",'Model output'!V95)), ISNUMBER(SEARCH("1 mm",'Model output'!V95)), ISNUMBER(SEARCH("1.0 mm",'Model output'!V95)), ISNUMBER(SEARCH("0.01 cm",'Model output'!V95)), ISNUMBER(SEARCH("0.1 CM",'Model output'!V95)), ISNUMBER(SEARCH("less than 0.2 mm",'Model output'!V95)), ISNUMBER(SEARCH("less than 0.5 mm",'Model output'!V95)), ISNUMBER(SEARCH("very close",'Model output'!V95)), ISNUMBER(SEARCH("not involved",'Model output'!V95)), ISNUMBER(SEARCH("no involvement",'Model output'!V95)), ISNUMBER(SEARCH("abut",'Model output'!V95)), AND(ISNUMBER(SEARCH("No",'Model output'!V95)),NOT(ISNUMBER(SEARCH("noted",'Model output'!V95))),NOT(ISNUMBER(SEARCH("carcinoma",'Model output'!V95))))), "negative", "positive")</f>
        <v>negative</v>
      </c>
      <c r="AE96" s="39" t="str" cm="1">
        <f t="array" aca="1" ref="AE96" ca="1">IF(OR(AC96="positive",Z96="positive",AND(OR(ISNUMBER(SEARCH("Follicular carcinoma",N96)),ISNUMBER(SEARCH("Follicular thyroid carcinoma",N96))),V96="extensive"),AND(AND(ISNUMBER(J96),J96&gt;0),AND(ISNUMBER(M96),M96&gt;3)),OR(H96="positive",AH96=1)),"high",IF(OR(ISNUMBER(SEARCH("lateral",G96,1)),ISNUMBER(SEARCH("positive",Y96,1)),ISNUMBER(SEARCH("tall",O96,1)),ISNUMBER(SEARCH("hobnail",O96,1)),ISNUMBER(SEARCH("cribriform",O96,1)),ISNUMBER(SEARCH("diffuse",O96,1)),ISNUMBER(SEARCH("columnar",O96,1)),ISNUMBER(SEARCH("solid",O96,1)),ISNUMBER(SEARCH("tall",N96,1)),ISNUMBER(SEARCH("hobnail",N96,1)),ISNUMBER(SEARCH("cribriform",N96,1)),ISNUMBER(SEARCH("diffuse",N96,1)),ISNUMBER(SEARCH("columnar",N96,1)),ISNUMBER(SEARCH("solid",N96,1)),AND(ISNUMBER(SEARCH("papillary",N96,1)),S96="positive"),AND(ISNUMBER(J96),J96&gt;=5,M96=""),AND(AND(ISNUMBER(J96),J96&gt;=5),AND(ISNUMBER(M96),M96&gt;=1)),AND(ISNUMBER(SERACH("papillary",N96)),OR(Y96="positive",Z96="positive"), ISNUMBER(SEARCH("BRAF",AB96)))),"intermediate","low"))</f>
        <v>low</v>
      </c>
      <c r="AF96" s="40" t="str">
        <f t="shared" si="18"/>
        <v>1a</v>
      </c>
      <c r="AG96" s="40" t="str">
        <f t="shared" si="19"/>
        <v>0</v>
      </c>
      <c r="AH96" s="40" t="str">
        <f t="shared" si="22"/>
        <v>0</v>
      </c>
      <c r="AI96" s="45" t="str">
        <f t="shared" si="23"/>
        <v>I</v>
      </c>
      <c r="AJ96" s="39" t="s">
        <v>698</v>
      </c>
      <c r="AK96" s="46" t="s">
        <v>893</v>
      </c>
      <c r="AL96" s="46" t="s">
        <v>889</v>
      </c>
      <c r="AM96" s="46" t="s">
        <v>892</v>
      </c>
      <c r="AN96" s="40" t="s">
        <v>73</v>
      </c>
      <c r="AO96" s="30">
        <f t="shared" ca="1" si="24"/>
        <v>1</v>
      </c>
      <c r="AP96" s="14">
        <f t="shared" si="25"/>
        <v>1</v>
      </c>
      <c r="AQ96" s="14">
        <f t="shared" si="26"/>
        <v>1</v>
      </c>
      <c r="AR96" s="14">
        <f t="shared" si="27"/>
        <v>1</v>
      </c>
      <c r="AS96" s="15">
        <f t="shared" si="20"/>
        <v>1</v>
      </c>
    </row>
    <row r="97" spans="1:45">
      <c r="A97" t="str">
        <f>'Model output'!A96</f>
        <v>TCGA-DJ-A3UY</v>
      </c>
      <c r="B97" s="52">
        <v>32</v>
      </c>
      <c r="C97" s="1" t="str">
        <f>IF(OR(ISNUMBER(SEARCH("0",'Model output'!D96)), ISNUMBER(SEARCH("1",'Model output'!D96)), ISNUMBER(SEARCH("1a",'Model output'!D96)), ISNUMBER(SEARCH("1b",'Model output'!D96)), ISNUMBER(SEARCH("2",'Model output'!D96)), ISNUMBER(SEARCH("3",'Model output'!D96)), ISNUMBER(SEARCH("4a",'Model output'!D96)), ISNUMBER(SEARCH("4b",'Model output'!D96))), IF(ISNUMBER(SEARCH("pT",'Model output'!D96)),IF(OR(ISNUMBER(SEARCH("a",'Model output'!D96)),ISNUMBER(SEARCH("b",'Model output'!D96))),MID(SUBSTITUTE('Model output'!D96," ",""),SEARCH("pT",'Model output'!D96)+2,2),MID(SUBSTITUTE('Model output'!D96," ",""),SEARCH("pT",'Model output'!D96)+2,1)),IF(ISNUMBER(SEARCH("T",'Model output'!D96)),IF(OR(ISNUMBER(SEARCH("a",'Model output'!D96)),ISNUMBER(SEARCH("b",'Model output'!D96))),MID(SUBSTITUTE('Model output'!D96," ",""),SEARCH("T",'Model output'!D96)+1,2),MID(SUBSTITUTE('Model output'!D96," ",""),SEARCH("T",'Model output'!D96)+1,1)),SUBSTITUTE('Model output'!D96," ",""))),"")</f>
        <v/>
      </c>
      <c r="D97" s="1" t="str">
        <f>IF(ISNUMBER(SEARCH("lymph node",'Model output'!E96)),"1", IF(AND('Model output'!E96&lt;&gt;"",ISNUMBER('Model output'!E96),'Model output'!E96&gt;0),"1",IF(OR(ISNUMBER(SEARCH("0",'Model output'!E96)), ISNUMBER(SEARCH("1",'Model output'!E96)), ISNUMBER(SEARCH("1a",'Model output'!E96)), ISNUMBER(SEARCH("1b",'Model output'!E96)), ISNUMBER(SEARCH("X",'Model output'!E96))), IF(ISNUMBER(SEARCH("pN",'Model output'!E96)),IF(OR(ISNUMBER(SEARCH("a",'Model output'!E96)),ISNUMBER(SEARCH("b",'Model output'!E96))),MID(SUBSTITUTE('Model output'!E96," ",""),SEARCH("pN",'Model output'!E96)+2,2),MID(SUBSTITUTE('Model output'!E96," ",""),SEARCH("pN",'Model output'!E96)+2,1)),IF(ISNUMBER(SEARCH("N",'Model output'!E96)),IF(OR(ISNUMBER(SEARCH("a",'Model output'!E96)),ISNUMBER(SEARCH("b",'Model output'!E96))),MID(SUBSTITUTE('Model output'!E96," ",""),SEARCH("N",'Model output'!E96)+1,2),MID(SUBSTITUTE('Model output'!E96," ",""),SEARCH("N",'Model output'!E96)+1,1)),SUBSTITUTE('Model output'!E96," ",""))),"")))</f>
        <v/>
      </c>
      <c r="E97" s="1" t="str">
        <f>IF(OR(ISNUMBER(SEARCH("Not applicable",'Model output'!F96)), ISNUMBER(SEARCH("N/A",'Model output'!F96))),"0",IF(OR(ISNUMBER(SEARCH("0",'Model output'!F96)), ISNUMBER(SEARCH("1",'Model output'!F96)), ISNUMBER(SEARCH("X",'Model output'!F96))), IF(ISNUMBER(SEARCH("pM",'Model output'!F96)),MID(SUBSTITUTE('Model output'!F96," ",""),SEARCH("pM",'Model output'!F96)+2,1),IF(ISNUMBER(SEARCH("M",'Model output'!F96)),MID(SUBSTITUTE('Model output'!F96," ",""),SEARCH("M",'Model output'!F96)+1,1),SUBSTITUTE('Model output'!F96," ",""))),""))</f>
        <v/>
      </c>
      <c r="F97" t="str">
        <f t="shared" si="16"/>
        <v>negative</v>
      </c>
      <c r="G97" t="str">
        <f>IF(OR('Model output'!G96="",AND(ISNUMBER('Model output'!J96),'Model output'!J96&lt;1)),"",IF(OR(ISNUMBER(SEARCH("lateral",'Model output'!G96)),ISNUMBER(SEARCH("cervical",'Model output'!G96)),ISNUMBER(SEARCH("jugular",'Model output'!G96)),ISNUMBER(SEARCH("left neck",'Model output'!G96)),ISNUMBER(SEARCH("left anterior neck",'Model output'!G96)),ISNUMBER(SEARCH("left posterior neck",'Model output'!G96)),ISNUMBER(SEARCH("right neck",'Model output'!G96)),ISNUMBER(SEARCH("right anterior neck",'Model output'!G96)),ISNUMBER(SEARCH("right posterior neck",'Model output'!G96)),AND(ISNUMBER(SEARCH("level",'Model output'!G96)),OR(,ISNUMBER(SEARCH("II",'Model output'!G96)),ISNUMBER(SEARCH("two",'Model output'!G96)),ISNUMBER(SEARCH("2",'Model output'!G96)),ISNUMBER(SEARCH("III",'Model output'!G96)),ISNUMBER(SEARCH("three",'Model output'!G96)),ISNUMBER(SEARCH("3",'Model output'!G96)),ISNUMBER(SEARCH("IV",'Model output'!G96)),ISNUMBER(SEARCH("four",'Model output'!G96)),ISNUMBER(SEARCH("4",'Model output'!G96)),AND(ISNUMBER(SEARCH("V ",'Model output'!G96)),NOT(ISNUMBER(SEARCH("VI",'Model output'!G96)))),ISNUMBER(SEARCH("five",'Model output'!G96)),ISNUMBER(SEARCH("5",'Model output'!G96))))), "lateral", "central"))</f>
        <v/>
      </c>
      <c r="H97" t="str">
        <f>IF('Model output'!H96="","negative", IF('Model output'!H96=" ", "negative", IF(ISNUMBER(SEARCH("lymph node",'Model output'!H96)),"negative","positive")))</f>
        <v>negative</v>
      </c>
      <c r="I97">
        <f>IF('Model output'!I96="","",IF(ISNUMBER('Model output'!I96),'Model output'!I96,1))</f>
        <v>0</v>
      </c>
      <c r="J97">
        <f>IF('Model output'!J96="","",IF(AND(ISNUMBER('Model output'!J96),'Model output'!J96&lt;=I97),'Model output'!J96,IF(ISNUMBER(SEARCH("0/",'Model output'!J96)),0,1)))</f>
        <v>0</v>
      </c>
      <c r="K97" t="str" cm="1">
        <f t="array" ref="K97">IF(COUNT(FIND({0,1,2,3,4,5,6,7,8,9},'Model output'!K96))&gt;0,'Model output'!K96,"")</f>
        <v/>
      </c>
      <c r="L97" s="8" t="str">
        <f t="shared" si="21"/>
        <v/>
      </c>
      <c r="M97" t="str" cm="1">
        <f t="array" ref="M97">IF(L97="","",IF(ISNUMBER(SEARCH("cm",L97)),MAX(VALUE(SUBSTITUTE(_xlfn.FILTERXML("&lt;t&gt;&lt;s&gt;"&amp;SUBSTITUTE(L97,",","&lt;/s&gt;&lt;s&gt;")&amp;"&lt;/s&gt;&lt;/t&gt;","//s"),"cm",""))),MAX(VALUE(SUBSTITUTE(_xlfn.FILTERXML("&lt;t&gt;&lt;s&gt;"&amp;SUBSTITUTE(L97,",","&lt;/s&gt;&lt;s&gt;")&amp;"&lt;/s&gt;&lt;/t&gt;","//s"),"mm","")))/10))</f>
        <v/>
      </c>
      <c r="N97" t="str">
        <f>IF('Model output'!L96="","",'Model output'!L96)</f>
        <v>papillary</v>
      </c>
      <c r="O97" t="str">
        <f>IF('Model output'!M96="","",'Model output'!M96)</f>
        <v>classical</v>
      </c>
      <c r="P97" t="str">
        <f>IF('Model output'!N96="","",'Model output'!N96)</f>
        <v>1.2 cm</v>
      </c>
      <c r="Q97" t="str">
        <f t="shared" si="17"/>
        <v>1.2cm</v>
      </c>
      <c r="R97" cm="1">
        <f t="array" ref="R97">IF(Q97="","",IF(ISNUMBER(SEARCH("cm",Q97)),MAX(VALUE(SUBSTITUTE(_xlfn.FILTERXML("&lt;t&gt;&lt;s&gt;"&amp;SUBSTITUTE(Q97,",","&lt;/s&gt;&lt;s&gt;")&amp;"&lt;/s&gt;&lt;/t&gt;","//s"),"cm",""))),IF(ISNUMBER(SEARCH("mm",Q97)), MAX(VALUE(SUBSTITUTE(_xlfn.FILTERXML("&lt;t&gt;&lt;s&gt;"&amp;SUBSTITUTE(Q97,",","&lt;/s&gt;&lt;s&gt;")&amp;"&lt;/s&gt;&lt;/t&gt;","//s"),"mm","")))/10, MAX(VALUE(_xlfn.FILTERXML("&lt;t&gt;&lt;s&gt;"&amp;SUBSTITUTE(Q97,",","&lt;/s&gt;&lt;s&gt;")&amp;"&lt;/s&gt;&lt;/t&gt;","//s"))))))</f>
        <v>1.2</v>
      </c>
      <c r="S97" t="str">
        <f>IF(OR('Model output'!P96="",ISNUMBER(SEARCH("Not identified", 'Model output'!P96)),ISNUMBER(SEARCH("Absent",'Model output'!P96)),AND(ISNUMBER(SEARCH("No",'Model output'!P96)),NOT(ISNUMBER(SEARCH("diagnostic",'Model output'!P96)))),ISNUMBER(SEARCH("Negative",'Model output'!P96))),"negative","positive")</f>
        <v>negative</v>
      </c>
      <c r="T97">
        <f>IF('Model output'!O96="","",'Model output'!O96)</f>
        <v>1</v>
      </c>
      <c r="U97" t="str">
        <f>IF('Model output'!Q96&lt;&gt;"",'Model output'!Q96,IF('Classification result'!S97="positive",IF(ISNUMBER(SEARCH("single",'Model output'!P96)),1,IF(OR(ISNUMBER(SEARCH("&lt;4",'Model output'!P96)),ISNUMBER(SEARCH("&lt; 4",'Model output'!P96)),ISNUMBER(SEARCH("less than 4",'Model output'!P96))),"&lt;4",IF(OR(ISNUMBER(SEARCH("&gt;4",'Model output'!P96)),ISNUMBER(SEARCH("&gt; 4",'Model output'!P96)),ISNUMBER(SEARCH("4 or more",'Model output'!P96))),"&gt;4",""))),""))</f>
        <v/>
      </c>
      <c r="V97" t="str">
        <f>IF(S97="negative","",IF(OR(ISNUMBER(SEARCH("Focal",'Model output'!P96)),'Classification result'!U97&lt;4,ISNUMBER(SEARCH("Focal",'Classification result'!U97)),ISNUMBER(SEARCH("&lt;4",'Classification result'!U97)),ISNUMBER(SEARCH("&lt; 4",'Classification result'!U97))),"minimal", IF(OR(ISNUMBER(SEARCH("Extensive",'Model output'!P96)),ISNUMBER(SEARCH("Extensive",'Classification result'!U97)),ISNUMBER(SEARCH("&gt;4",'Classification result'!U97)),ISNUMBER(SEARCH("&gt; 4",'Classification result'!U97)),ISNUMBER(SEARCH("4 or more",'Classification result'!U97))),"extensive","")))</f>
        <v/>
      </c>
      <c r="W97" t="str">
        <f>IF(OR('Model output'!R96="",ISNUMBER(SEARCH("Not identified", 'Model output'!R96)),ISNUMBER(SEARCH("Absent",'Model output'!R96)),ISNUMBER(SEARCH("No",'Model output'!R96)),ISNUMBER(SEARCH("Negative",'Model output'!R96)),ISNUMBER(SEARCH("None seen",'Model output'!R96)),ISNUMBER(SEARCH("Free",'Model output'!R96)),ISNUMBER(SEARCH("Cannot be assessed",'Model output'!R96))),"negative","positive")</f>
        <v>positive</v>
      </c>
      <c r="X97" s="19" t="str">
        <f>IF('Model output'!S96="","",'Model output'!S96)</f>
        <v>Not identified</v>
      </c>
      <c r="Y97" t="str">
        <f>IF(OR('Model output'!S96="",ISNUMBER(SEARCH("Absent",'Model output'!S96)),ISNUMBER(SEARCH("Not identified",'Model output'!S96)),AND(ISNUMBER(SEARCH("No",'Model output'!S96)),NOT(ISNUMBER(SEARCH("carcinoma",'Model output'!S96)))),ISNUMBER(SEARCH("no extension",'Model output'!S96)),ISNUMBER(SEARCH("negative",'Model output'!S96))),"negative",IF(Z97="positive","gETE", "positive"))</f>
        <v>negative</v>
      </c>
      <c r="Z97" t="str">
        <f>IF(OR('Model output'!S96="",ISNUMBER(SEARCH("Absent",'Model output'!S96)),ISNUMBER(SEARCH("Not identified",'Model output'!S96)),ISNUMBER(SEARCH("No",'Model output'!S96)),ISNUMBER(SEARCH("Minimal",'Model output'!S96)),ISNUMBER(SEARCH("negative",'Model output'!S96))),"negative",IF(OR(ISNUMBER(SEARCH("extensive",X97)),ISNUMBER(SEARCH("skeletal muscle",X97)),ISNUMBER(SEARCH("larynx",X97)),ISNUMBER(SEARCH("trachea",X97)),ISNUMBER(SEARCH("esophagus",X97)),ISNUMBER(SEARCH("recurrent laryngeal nerve",X97))),"positive","negative"))</f>
        <v>negative</v>
      </c>
      <c r="AA97" t="str">
        <f>IF('Model output'!T96="","",IF('Model output'!T96="Not mentioned", "No", "Yes"))</f>
        <v/>
      </c>
      <c r="AB97" t="str">
        <f>IF(AA97&lt;&gt;"Yes","",IF(OR('Model output'!U96="",ISNUMBER(SEARCH("Not identified",'Model output'!U96))),"",'Model output'!U96))</f>
        <v/>
      </c>
      <c r="AC97" s="9" t="str">
        <f>IF(OR('Model output'!V96="", AND(ISERROR(SEARCH("Positive",'Model output'!V96)), ISNUMBER(SEARCH("Negative",'Model output'!V96))), ISNUMBER(SEARCH("Uninvolved",'Model output'!V96)), ISNUMBER(SEARCH("Free",'Model output'!V96)), ISNUMBER(SEARCH("1 mm",'Model output'!V96)), ISNUMBER(SEARCH("1.0 mm",'Model output'!V96)), ISNUMBER(SEARCH("0.01 cm",'Model output'!V96)), ISNUMBER(SEARCH("0.1 CM",'Model output'!V96)), ISNUMBER(SEARCH("less than 0.2 mm",'Model output'!V96)), ISNUMBER(SEARCH("less than 0.5 mm",'Model output'!V96)), ISNUMBER(SEARCH("very close",'Model output'!V96)), ISNUMBER(SEARCH("not involved",'Model output'!V96)), ISNUMBER(SEARCH("no involvement",'Model output'!V96)), ISNUMBER(SEARCH("abut",'Model output'!V96)), AND(ISNUMBER(SEARCH("No",'Model output'!V96)),NOT(ISNUMBER(SEARCH("noted",'Model output'!V96))),NOT(ISNUMBER(SEARCH("carcinoma",'Model output'!V96))))), "negative", "positive")</f>
        <v>negative</v>
      </c>
      <c r="AE97" s="39" t="str" cm="1">
        <f t="array" aca="1" ref="AE97" ca="1">IF(OR(AC97="positive",Z97="positive",AND(OR(ISNUMBER(SEARCH("Follicular carcinoma",N97)),ISNUMBER(SEARCH("Follicular thyroid carcinoma",N97))),V97="extensive"),AND(AND(ISNUMBER(J97),J97&gt;0),AND(ISNUMBER(M97),M97&gt;3)),OR(H97="positive",AH97=1)),"high",IF(OR(ISNUMBER(SEARCH("lateral",G97,1)),ISNUMBER(SEARCH("positive",Y97,1)),ISNUMBER(SEARCH("tall",O97,1)),ISNUMBER(SEARCH("hobnail",O97,1)),ISNUMBER(SEARCH("cribriform",O97,1)),ISNUMBER(SEARCH("diffuse",O97,1)),ISNUMBER(SEARCH("columnar",O97,1)),ISNUMBER(SEARCH("solid",O97,1)),ISNUMBER(SEARCH("tall",N97,1)),ISNUMBER(SEARCH("hobnail",N97,1)),ISNUMBER(SEARCH("cribriform",N97,1)),ISNUMBER(SEARCH("diffuse",N97,1)),ISNUMBER(SEARCH("columnar",N97,1)),ISNUMBER(SEARCH("solid",N97,1)),AND(ISNUMBER(SEARCH("papillary",N97,1)),S97="positive"),AND(ISNUMBER(J97),J97&gt;=5,M97=""),AND(AND(ISNUMBER(J97),J97&gt;=5),AND(ISNUMBER(M97),M97&gt;=1)),AND(ISNUMBER(SERACH("papillary",N97)),OR(Y97="positive",Z97="positive"), ISNUMBER(SEARCH("BRAF",AB97)))),"intermediate","low"))</f>
        <v>low</v>
      </c>
      <c r="AF97" s="40" t="str">
        <f t="shared" si="18"/>
        <v>1b</v>
      </c>
      <c r="AG97" s="40" t="str">
        <f t="shared" si="19"/>
        <v>0</v>
      </c>
      <c r="AH97" s="40" t="str">
        <f t="shared" si="22"/>
        <v>0</v>
      </c>
      <c r="AI97" s="45" t="str">
        <f t="shared" si="23"/>
        <v>I</v>
      </c>
      <c r="AJ97" s="39" t="s">
        <v>698</v>
      </c>
      <c r="AK97" s="46" t="s">
        <v>888</v>
      </c>
      <c r="AL97" s="46" t="s">
        <v>892</v>
      </c>
      <c r="AM97" s="46" t="s">
        <v>892</v>
      </c>
      <c r="AN97" s="40" t="s">
        <v>73</v>
      </c>
      <c r="AO97" s="30">
        <f t="shared" ca="1" si="24"/>
        <v>1</v>
      </c>
      <c r="AP97" s="14">
        <f t="shared" si="25"/>
        <v>1</v>
      </c>
      <c r="AQ97" s="14">
        <f t="shared" si="26"/>
        <v>1</v>
      </c>
      <c r="AR97" s="14">
        <f t="shared" si="27"/>
        <v>1</v>
      </c>
      <c r="AS97" s="15">
        <f t="shared" si="20"/>
        <v>1</v>
      </c>
    </row>
    <row r="98" spans="1:45">
      <c r="A98" t="str">
        <f>'Model output'!A97</f>
        <v>TCGA-DJ-A3UZ</v>
      </c>
      <c r="B98" s="52">
        <v>70</v>
      </c>
      <c r="C98" s="1" t="str">
        <f>IF(OR(ISNUMBER(SEARCH("0",'Model output'!D97)), ISNUMBER(SEARCH("1",'Model output'!D97)), ISNUMBER(SEARCH("1a",'Model output'!D97)), ISNUMBER(SEARCH("1b",'Model output'!D97)), ISNUMBER(SEARCH("2",'Model output'!D97)), ISNUMBER(SEARCH("3",'Model output'!D97)), ISNUMBER(SEARCH("4a",'Model output'!D97)), ISNUMBER(SEARCH("4b",'Model output'!D97))), IF(ISNUMBER(SEARCH("pT",'Model output'!D97)),IF(OR(ISNUMBER(SEARCH("a",'Model output'!D97)),ISNUMBER(SEARCH("b",'Model output'!D97))),MID(SUBSTITUTE('Model output'!D97," ",""),SEARCH("pT",'Model output'!D97)+2,2),MID(SUBSTITUTE('Model output'!D97," ",""),SEARCH("pT",'Model output'!D97)+2,1)),IF(ISNUMBER(SEARCH("T",'Model output'!D97)),IF(OR(ISNUMBER(SEARCH("a",'Model output'!D97)),ISNUMBER(SEARCH("b",'Model output'!D97))),MID(SUBSTITUTE('Model output'!D97," ",""),SEARCH("T",'Model output'!D97)+1,2),MID(SUBSTITUTE('Model output'!D97," ",""),SEARCH("T",'Model output'!D97)+1,1)),SUBSTITUTE('Model output'!D97," ",""))),"")</f>
        <v>2</v>
      </c>
      <c r="D98" s="1" t="str">
        <f>IF(ISNUMBER(SEARCH("lymph node",'Model output'!E97)),"1", IF(AND('Model output'!E97&lt;&gt;"",ISNUMBER('Model output'!E97),'Model output'!E97&gt;0),"1",IF(OR(ISNUMBER(SEARCH("0",'Model output'!E97)), ISNUMBER(SEARCH("1",'Model output'!E97)), ISNUMBER(SEARCH("1a",'Model output'!E97)), ISNUMBER(SEARCH("1b",'Model output'!E97)), ISNUMBER(SEARCH("X",'Model output'!E97))), IF(ISNUMBER(SEARCH("pN",'Model output'!E97)),IF(OR(ISNUMBER(SEARCH("a",'Model output'!E97)),ISNUMBER(SEARCH("b",'Model output'!E97))),MID(SUBSTITUTE('Model output'!E97," ",""),SEARCH("pN",'Model output'!E97)+2,2),MID(SUBSTITUTE('Model output'!E97," ",""),SEARCH("pN",'Model output'!E97)+2,1)),IF(ISNUMBER(SEARCH("N",'Model output'!E97)),IF(OR(ISNUMBER(SEARCH("a",'Model output'!E97)),ISNUMBER(SEARCH("b",'Model output'!E97))),MID(SUBSTITUTE('Model output'!E97," ",""),SEARCH("N",'Model output'!E97)+1,2),MID(SUBSTITUTE('Model output'!E97," ",""),SEARCH("N",'Model output'!E97)+1,1)),SUBSTITUTE('Model output'!E97," ",""))),"")))</f>
        <v>0</v>
      </c>
      <c r="E98" s="1" t="str">
        <f>IF(OR(ISNUMBER(SEARCH("Not applicable",'Model output'!F97)), ISNUMBER(SEARCH("N/A",'Model output'!F97))),"0",IF(OR(ISNUMBER(SEARCH("0",'Model output'!F97)), ISNUMBER(SEARCH("1",'Model output'!F97)), ISNUMBER(SEARCH("X",'Model output'!F97))), IF(ISNUMBER(SEARCH("pM",'Model output'!F97)),MID(SUBSTITUTE('Model output'!F97," ",""),SEARCH("pM",'Model output'!F97)+2,1),IF(ISNUMBER(SEARCH("M",'Model output'!F97)),MID(SUBSTITUTE('Model output'!F97," ",""),SEARCH("M",'Model output'!F97)+1,1),SUBSTITUTE('Model output'!F97," ",""))),""))</f>
        <v>0</v>
      </c>
      <c r="F98" t="str">
        <f t="shared" si="16"/>
        <v>negative</v>
      </c>
      <c r="G98" t="str">
        <f>IF(OR('Model output'!G97="",AND(ISNUMBER('Model output'!J97),'Model output'!J97&lt;1)),"",IF(OR(ISNUMBER(SEARCH("lateral",'Model output'!G97)),ISNUMBER(SEARCH("cervical",'Model output'!G97)),ISNUMBER(SEARCH("jugular",'Model output'!G97)),ISNUMBER(SEARCH("left neck",'Model output'!G97)),ISNUMBER(SEARCH("left anterior neck",'Model output'!G97)),ISNUMBER(SEARCH("left posterior neck",'Model output'!G97)),ISNUMBER(SEARCH("right neck",'Model output'!G97)),ISNUMBER(SEARCH("right anterior neck",'Model output'!G97)),ISNUMBER(SEARCH("right posterior neck",'Model output'!G97)),AND(ISNUMBER(SEARCH("level",'Model output'!G97)),OR(,ISNUMBER(SEARCH("II",'Model output'!G97)),ISNUMBER(SEARCH("two",'Model output'!G97)),ISNUMBER(SEARCH("2",'Model output'!G97)),ISNUMBER(SEARCH("III",'Model output'!G97)),ISNUMBER(SEARCH("three",'Model output'!G97)),ISNUMBER(SEARCH("3",'Model output'!G97)),ISNUMBER(SEARCH("IV",'Model output'!G97)),ISNUMBER(SEARCH("four",'Model output'!G97)),ISNUMBER(SEARCH("4",'Model output'!G97)),AND(ISNUMBER(SEARCH("V ",'Model output'!G97)),NOT(ISNUMBER(SEARCH("VI",'Model output'!G97)))),ISNUMBER(SEARCH("five",'Model output'!G97)),ISNUMBER(SEARCH("5",'Model output'!G97))))), "lateral", "central"))</f>
        <v/>
      </c>
      <c r="H98" t="str">
        <f>IF('Model output'!H97="","negative", IF('Model output'!H97=" ", "negative", IF(ISNUMBER(SEARCH("lymph node",'Model output'!H97)),"negative","positive")))</f>
        <v>negative</v>
      </c>
      <c r="I98">
        <f>IF('Model output'!I97="","",IF(ISNUMBER('Model output'!I97),'Model output'!I97,1))</f>
        <v>3</v>
      </c>
      <c r="J98">
        <f>IF('Model output'!J97="","",IF(AND(ISNUMBER('Model output'!J97),'Model output'!J97&lt;=I98),'Model output'!J97,IF(ISNUMBER(SEARCH("0/",'Model output'!J97)),0,1)))</f>
        <v>0</v>
      </c>
      <c r="K98" t="str" cm="1">
        <f t="array" ref="K98">IF(COUNT(FIND({0,1,2,3,4,5,6,7,8,9},'Model output'!K97))&gt;0,'Model output'!K97,"")</f>
        <v/>
      </c>
      <c r="L98" s="8" t="str">
        <f t="shared" si="21"/>
        <v/>
      </c>
      <c r="M98" t="str" cm="1">
        <f t="array" ref="M98">IF(L98="","",IF(ISNUMBER(SEARCH("cm",L98)),MAX(VALUE(SUBSTITUTE(_xlfn.FILTERXML("&lt;t&gt;&lt;s&gt;"&amp;SUBSTITUTE(L98,",","&lt;/s&gt;&lt;s&gt;")&amp;"&lt;/s&gt;&lt;/t&gt;","//s"),"cm",""))),MAX(VALUE(SUBSTITUTE(_xlfn.FILTERXML("&lt;t&gt;&lt;s&gt;"&amp;SUBSTITUTE(L98,",","&lt;/s&gt;&lt;s&gt;")&amp;"&lt;/s&gt;&lt;/t&gt;","//s"),"mm","")))/10))</f>
        <v/>
      </c>
      <c r="N98" t="str">
        <f>IF('Model output'!L97="","",'Model output'!L97)</f>
        <v>papillary</v>
      </c>
      <c r="O98" t="str">
        <f>IF('Model output'!M97="","",'Model output'!M97)</f>
        <v>microcarcinoma</v>
      </c>
      <c r="P98" t="str">
        <f>IF('Model output'!N97="","",'Model output'!N97)</f>
        <v>1.1 cm</v>
      </c>
      <c r="Q98" t="str">
        <f t="shared" si="17"/>
        <v>1.1cm</v>
      </c>
      <c r="R98" cm="1">
        <f t="array" ref="R98">IF(Q98="","",IF(ISNUMBER(SEARCH("cm",Q98)),MAX(VALUE(SUBSTITUTE(_xlfn.FILTERXML("&lt;t&gt;&lt;s&gt;"&amp;SUBSTITUTE(Q98,",","&lt;/s&gt;&lt;s&gt;")&amp;"&lt;/s&gt;&lt;/t&gt;","//s"),"cm",""))),IF(ISNUMBER(SEARCH("mm",Q98)), MAX(VALUE(SUBSTITUTE(_xlfn.FILTERXML("&lt;t&gt;&lt;s&gt;"&amp;SUBSTITUTE(Q98,",","&lt;/s&gt;&lt;s&gt;")&amp;"&lt;/s&gt;&lt;/t&gt;","//s"),"mm","")))/10, MAX(VALUE(_xlfn.FILTERXML("&lt;t&gt;&lt;s&gt;"&amp;SUBSTITUTE(Q98,",","&lt;/s&gt;&lt;s&gt;")&amp;"&lt;/s&gt;&lt;/t&gt;","//s"))))))</f>
        <v>1.1000000000000001</v>
      </c>
      <c r="S98" t="str">
        <f>IF(OR('Model output'!P97="",ISNUMBER(SEARCH("Not identified", 'Model output'!P97)),ISNUMBER(SEARCH("Absent",'Model output'!P97)),AND(ISNUMBER(SEARCH("No",'Model output'!P97)),NOT(ISNUMBER(SEARCH("diagnostic",'Model output'!P97)))),ISNUMBER(SEARCH("Negative",'Model output'!P97))),"negative","positive")</f>
        <v>negative</v>
      </c>
      <c r="T98">
        <f>IF('Model output'!O97="","",'Model output'!O97)</f>
        <v>5</v>
      </c>
      <c r="U98" t="str">
        <f>IF('Model output'!Q97&lt;&gt;"",'Model output'!Q97,IF('Classification result'!S98="positive",IF(ISNUMBER(SEARCH("single",'Model output'!P97)),1,IF(OR(ISNUMBER(SEARCH("&lt;4",'Model output'!P97)),ISNUMBER(SEARCH("&lt; 4",'Model output'!P97)),ISNUMBER(SEARCH("less than 4",'Model output'!P97))),"&lt;4",IF(OR(ISNUMBER(SEARCH("&gt;4",'Model output'!P97)),ISNUMBER(SEARCH("&gt; 4",'Model output'!P97)),ISNUMBER(SEARCH("4 or more",'Model output'!P97))),"&gt;4",""))),""))</f>
        <v/>
      </c>
      <c r="V98" t="str">
        <f>IF(S98="negative","",IF(OR(ISNUMBER(SEARCH("Focal",'Model output'!P97)),'Classification result'!U98&lt;4,ISNUMBER(SEARCH("Focal",'Classification result'!U98)),ISNUMBER(SEARCH("&lt;4",'Classification result'!U98)),ISNUMBER(SEARCH("&lt; 4",'Classification result'!U98))),"minimal", IF(OR(ISNUMBER(SEARCH("Extensive",'Model output'!P97)),ISNUMBER(SEARCH("Extensive",'Classification result'!U98)),ISNUMBER(SEARCH("&gt;4",'Classification result'!U98)),ISNUMBER(SEARCH("&gt; 4",'Classification result'!U98)),ISNUMBER(SEARCH("4 or more",'Classification result'!U98))),"extensive","")))</f>
        <v/>
      </c>
      <c r="W98" t="str">
        <f>IF(OR('Model output'!R97="",ISNUMBER(SEARCH("Not identified", 'Model output'!R97)),ISNUMBER(SEARCH("Absent",'Model output'!R97)),ISNUMBER(SEARCH("No",'Model output'!R97)),ISNUMBER(SEARCH("Negative",'Model output'!R97)),ISNUMBER(SEARCH("None seen",'Model output'!R97)),ISNUMBER(SEARCH("Free",'Model output'!R97)),ISNUMBER(SEARCH("Cannot be assessed",'Model output'!R97))),"negative","positive")</f>
        <v>positive</v>
      </c>
      <c r="X98" s="19" t="str">
        <f>IF('Model output'!S97="","",'Model output'!S97)</f>
        <v>Invades:perithyroidal adipose tissue and parathyroid gland</v>
      </c>
      <c r="Y98" t="str">
        <f>IF(OR('Model output'!S97="",ISNUMBER(SEARCH("Absent",'Model output'!S97)),ISNUMBER(SEARCH("Not identified",'Model output'!S97)),AND(ISNUMBER(SEARCH("No",'Model output'!S97)),NOT(ISNUMBER(SEARCH("carcinoma",'Model output'!S97)))),ISNUMBER(SEARCH("no extension",'Model output'!S97)),ISNUMBER(SEARCH("negative",'Model output'!S97))),"negative",IF(Z98="positive","gETE", "positive"))</f>
        <v>positive</v>
      </c>
      <c r="Z98" t="str">
        <f>IF(OR('Model output'!S97="",ISNUMBER(SEARCH("Absent",'Model output'!S97)),ISNUMBER(SEARCH("Not identified",'Model output'!S97)),ISNUMBER(SEARCH("No",'Model output'!S97)),ISNUMBER(SEARCH("Minimal",'Model output'!S97)),ISNUMBER(SEARCH("negative",'Model output'!S97))),"negative",IF(OR(ISNUMBER(SEARCH("extensive",X98)),ISNUMBER(SEARCH("skeletal muscle",X98)),ISNUMBER(SEARCH("larynx",X98)),ISNUMBER(SEARCH("trachea",X98)),ISNUMBER(SEARCH("esophagus",X98)),ISNUMBER(SEARCH("recurrent laryngeal nerve",X98))),"positive","negative"))</f>
        <v>negative</v>
      </c>
      <c r="AA98" t="str">
        <f>IF('Model output'!T97="","",IF('Model output'!T97="Not mentioned", "No", "Yes"))</f>
        <v/>
      </c>
      <c r="AB98" t="str">
        <f>IF(AA98&lt;&gt;"Yes","",IF(OR('Model output'!U97="",ISNUMBER(SEARCH("Not identified",'Model output'!U97))),"",'Model output'!U97))</f>
        <v/>
      </c>
      <c r="AC98" s="9" t="str">
        <f>IF(OR('Model output'!V97="", AND(ISERROR(SEARCH("Positive",'Model output'!V97)), ISNUMBER(SEARCH("Negative",'Model output'!V97))), ISNUMBER(SEARCH("Uninvolved",'Model output'!V97)), ISNUMBER(SEARCH("Free",'Model output'!V97)), ISNUMBER(SEARCH("1 mm",'Model output'!V97)), ISNUMBER(SEARCH("1.0 mm",'Model output'!V97)), ISNUMBER(SEARCH("0.01 cm",'Model output'!V97)), ISNUMBER(SEARCH("0.1 CM",'Model output'!V97)), ISNUMBER(SEARCH("less than 0.2 mm",'Model output'!V97)), ISNUMBER(SEARCH("less than 0.5 mm",'Model output'!V97)), ISNUMBER(SEARCH("very close",'Model output'!V97)), ISNUMBER(SEARCH("not involved",'Model output'!V97)), ISNUMBER(SEARCH("no involvement",'Model output'!V97)), ISNUMBER(SEARCH("abut",'Model output'!V97)), AND(ISNUMBER(SEARCH("No",'Model output'!V97)),NOT(ISNUMBER(SEARCH("noted",'Model output'!V97))),NOT(ISNUMBER(SEARCH("carcinoma",'Model output'!V97))))), "negative", "positive")</f>
        <v>negative</v>
      </c>
      <c r="AE98" s="39" t="str" cm="1">
        <f t="array" aca="1" ref="AE98" ca="1">IF(OR(AC98="positive",Z98="positive",AND(OR(ISNUMBER(SEARCH("Follicular carcinoma",N98)),ISNUMBER(SEARCH("Follicular thyroid carcinoma",N98))),V98="extensive"),AND(AND(ISNUMBER(J98),J98&gt;0),AND(ISNUMBER(M98),M98&gt;3)),OR(H98="positive",AH98=1)),"high",IF(OR(ISNUMBER(SEARCH("lateral",G98,1)),ISNUMBER(SEARCH("positive",Y98,1)),ISNUMBER(SEARCH("tall",O98,1)),ISNUMBER(SEARCH("hobnail",O98,1)),ISNUMBER(SEARCH("cribriform",O98,1)),ISNUMBER(SEARCH("diffuse",O98,1)),ISNUMBER(SEARCH("columnar",O98,1)),ISNUMBER(SEARCH("solid",O98,1)),ISNUMBER(SEARCH("tall",N98,1)),ISNUMBER(SEARCH("hobnail",N98,1)),ISNUMBER(SEARCH("cribriform",N98,1)),ISNUMBER(SEARCH("diffuse",N98,1)),ISNUMBER(SEARCH("columnar",N98,1)),ISNUMBER(SEARCH("solid",N98,1)),AND(ISNUMBER(SEARCH("papillary",N98,1)),S98="positive"),AND(ISNUMBER(J98),J98&gt;=5,M98=""),AND(AND(ISNUMBER(J98),J98&gt;=5),AND(ISNUMBER(M98),M98&gt;=1)),AND(ISNUMBER(SERACH("papillary",N98)),OR(Y98="positive",Z98="positive"), ISNUMBER(SEARCH("BRAF",AB98)))),"intermediate","low"))</f>
        <v>intermediate</v>
      </c>
      <c r="AF98" s="40" t="str">
        <f t="shared" si="18"/>
        <v>1b</v>
      </c>
      <c r="AG98" s="40" t="str">
        <f t="shared" si="19"/>
        <v>0</v>
      </c>
      <c r="AH98" s="40" t="str">
        <f t="shared" si="22"/>
        <v>0</v>
      </c>
      <c r="AI98" s="45" t="str">
        <f t="shared" si="23"/>
        <v>I</v>
      </c>
      <c r="AJ98" s="39" t="s">
        <v>699</v>
      </c>
      <c r="AK98" s="46" t="s">
        <v>888</v>
      </c>
      <c r="AL98" s="46" t="s">
        <v>889</v>
      </c>
      <c r="AM98" s="46" t="s">
        <v>892</v>
      </c>
      <c r="AN98" s="40" t="s">
        <v>73</v>
      </c>
      <c r="AO98" s="30">
        <f t="shared" ca="1" si="24"/>
        <v>1</v>
      </c>
      <c r="AP98" s="14">
        <f t="shared" si="25"/>
        <v>1</v>
      </c>
      <c r="AQ98" s="14">
        <f t="shared" si="26"/>
        <v>1</v>
      </c>
      <c r="AR98" s="14">
        <f t="shared" si="27"/>
        <v>1</v>
      </c>
      <c r="AS98" s="15">
        <f t="shared" si="20"/>
        <v>1</v>
      </c>
    </row>
    <row r="99" spans="1:45">
      <c r="A99" t="str">
        <f>'Model output'!A98</f>
        <v>TCGA-DJ-A3V2</v>
      </c>
      <c r="B99" s="52">
        <v>44</v>
      </c>
      <c r="C99" s="1" t="str">
        <f>IF(OR(ISNUMBER(SEARCH("0",'Model output'!D98)), ISNUMBER(SEARCH("1",'Model output'!D98)), ISNUMBER(SEARCH("1a",'Model output'!D98)), ISNUMBER(SEARCH("1b",'Model output'!D98)), ISNUMBER(SEARCH("2",'Model output'!D98)), ISNUMBER(SEARCH("3",'Model output'!D98)), ISNUMBER(SEARCH("4a",'Model output'!D98)), ISNUMBER(SEARCH("4b",'Model output'!D98))), IF(ISNUMBER(SEARCH("pT",'Model output'!D98)),IF(OR(ISNUMBER(SEARCH("a",'Model output'!D98)),ISNUMBER(SEARCH("b",'Model output'!D98))),MID(SUBSTITUTE('Model output'!D98," ",""),SEARCH("pT",'Model output'!D98)+2,2),MID(SUBSTITUTE('Model output'!D98," ",""),SEARCH("pT",'Model output'!D98)+2,1)),IF(ISNUMBER(SEARCH("T",'Model output'!D98)),IF(OR(ISNUMBER(SEARCH("a",'Model output'!D98)),ISNUMBER(SEARCH("b",'Model output'!D98))),MID(SUBSTITUTE('Model output'!D98," ",""),SEARCH("T",'Model output'!D98)+1,2),MID(SUBSTITUTE('Model output'!D98," ",""),SEARCH("T",'Model output'!D98)+1,1)),SUBSTITUTE('Model output'!D98," ",""))),"")</f>
        <v>2</v>
      </c>
      <c r="D99" s="1" t="str">
        <f>IF(ISNUMBER(SEARCH("lymph node",'Model output'!E98)),"1", IF(AND('Model output'!E98&lt;&gt;"",ISNUMBER('Model output'!E98),'Model output'!E98&gt;0),"1",IF(OR(ISNUMBER(SEARCH("0",'Model output'!E98)), ISNUMBER(SEARCH("1",'Model output'!E98)), ISNUMBER(SEARCH("1a",'Model output'!E98)), ISNUMBER(SEARCH("1b",'Model output'!E98)), ISNUMBER(SEARCH("X",'Model output'!E98))), IF(ISNUMBER(SEARCH("pN",'Model output'!E98)),IF(OR(ISNUMBER(SEARCH("a",'Model output'!E98)),ISNUMBER(SEARCH("b",'Model output'!E98))),MID(SUBSTITUTE('Model output'!E98," ",""),SEARCH("pN",'Model output'!E98)+2,2),MID(SUBSTITUTE('Model output'!E98," ",""),SEARCH("pN",'Model output'!E98)+2,1)),IF(ISNUMBER(SEARCH("N",'Model output'!E98)),IF(OR(ISNUMBER(SEARCH("a",'Model output'!E98)),ISNUMBER(SEARCH("b",'Model output'!E98))),MID(SUBSTITUTE('Model output'!E98," ",""),SEARCH("N",'Model output'!E98)+1,2),MID(SUBSTITUTE('Model output'!E98," ",""),SEARCH("N",'Model output'!E98)+1,1)),SUBSTITUTE('Model output'!E98," ",""))),"")))</f>
        <v>1a</v>
      </c>
      <c r="E99" s="1" t="str">
        <f>IF(OR(ISNUMBER(SEARCH("Not applicable",'Model output'!F98)), ISNUMBER(SEARCH("N/A",'Model output'!F98))),"0",IF(OR(ISNUMBER(SEARCH("0",'Model output'!F98)), ISNUMBER(SEARCH("1",'Model output'!F98)), ISNUMBER(SEARCH("X",'Model output'!F98))), IF(ISNUMBER(SEARCH("pM",'Model output'!F98)),MID(SUBSTITUTE('Model output'!F98," ",""),SEARCH("pM",'Model output'!F98)+2,1),IF(ISNUMBER(SEARCH("M",'Model output'!F98)),MID(SUBSTITUTE('Model output'!F98," ",""),SEARCH("M",'Model output'!F98)+1,1),SUBSTITUTE('Model output'!F98," ",""))),""))</f>
        <v>0</v>
      </c>
      <c r="F99" t="str">
        <f t="shared" si="16"/>
        <v>positive</v>
      </c>
      <c r="G99" t="str">
        <f>IF(OR('Model output'!G98="",AND(ISNUMBER('Model output'!J98),'Model output'!J98&lt;1)),"",IF(OR(ISNUMBER(SEARCH("lateral",'Model output'!G98)),ISNUMBER(SEARCH("cervical",'Model output'!G98)),ISNUMBER(SEARCH("jugular",'Model output'!G98)),ISNUMBER(SEARCH("left neck",'Model output'!G98)),ISNUMBER(SEARCH("left anterior neck",'Model output'!G98)),ISNUMBER(SEARCH("left posterior neck",'Model output'!G98)),ISNUMBER(SEARCH("right neck",'Model output'!G98)),ISNUMBER(SEARCH("right anterior neck",'Model output'!G98)),ISNUMBER(SEARCH("right posterior neck",'Model output'!G98)),AND(ISNUMBER(SEARCH("level",'Model output'!G98)),OR(,ISNUMBER(SEARCH("II",'Model output'!G98)),ISNUMBER(SEARCH("two",'Model output'!G98)),ISNUMBER(SEARCH("2",'Model output'!G98)),ISNUMBER(SEARCH("III",'Model output'!G98)),ISNUMBER(SEARCH("three",'Model output'!G98)),ISNUMBER(SEARCH("3",'Model output'!G98)),ISNUMBER(SEARCH("IV",'Model output'!G98)),ISNUMBER(SEARCH("four",'Model output'!G98)),ISNUMBER(SEARCH("4",'Model output'!G98)),AND(ISNUMBER(SEARCH("V ",'Model output'!G98)),NOT(ISNUMBER(SEARCH("VI",'Model output'!G98)))),ISNUMBER(SEARCH("five",'Model output'!G98)),ISNUMBER(SEARCH("5",'Model output'!G98))))), "lateral", "central"))</f>
        <v>central</v>
      </c>
      <c r="H99" t="str">
        <f>IF('Model output'!H98="","negative", IF('Model output'!H98=" ", "negative", IF(ISNUMBER(SEARCH("lymph node",'Model output'!H98)),"negative","positive")))</f>
        <v>negative</v>
      </c>
      <c r="I99">
        <f>IF('Model output'!I98="","",IF(ISNUMBER('Model output'!I98),'Model output'!I98,1))</f>
        <v>4</v>
      </c>
      <c r="J99">
        <f>IF('Model output'!J98="","",IF(AND(ISNUMBER('Model output'!J98),'Model output'!J98&lt;=I99),'Model output'!J98,IF(ISNUMBER(SEARCH("0/",'Model output'!J98)),0,1)))</f>
        <v>1</v>
      </c>
      <c r="K99" t="str" cm="1">
        <f t="array" ref="K99">IF(COUNT(FIND({0,1,2,3,4,5,6,7,8,9},'Model output'!K98))&gt;0,'Model output'!K98,"")</f>
        <v>0.9 cm</v>
      </c>
      <c r="L99" s="8" t="str">
        <f t="shared" si="21"/>
        <v>0.9cm</v>
      </c>
      <c r="M99" cm="1">
        <f t="array" ref="M99">IF(L99="","",IF(ISNUMBER(SEARCH("cm",L99)),MAX(VALUE(SUBSTITUTE(_xlfn.FILTERXML("&lt;t&gt;&lt;s&gt;"&amp;SUBSTITUTE(L99,",","&lt;/s&gt;&lt;s&gt;")&amp;"&lt;/s&gt;&lt;/t&gt;","//s"),"cm",""))),MAX(VALUE(SUBSTITUTE(_xlfn.FILTERXML("&lt;t&gt;&lt;s&gt;"&amp;SUBSTITUTE(L99,",","&lt;/s&gt;&lt;s&gt;")&amp;"&lt;/s&gt;&lt;/t&gt;","//s"),"mm","")))/10))</f>
        <v>0.9</v>
      </c>
      <c r="N99" t="str">
        <f>IF('Model output'!L98="","",'Model output'!L98)</f>
        <v>papillary</v>
      </c>
      <c r="O99" t="str">
        <f>IF('Model output'!M98="","",'Model output'!M98)</f>
        <v>classical</v>
      </c>
      <c r="P99" t="str">
        <f>IF('Model output'!N98="","",'Model output'!N98)</f>
        <v>2.1 cm</v>
      </c>
      <c r="Q99" t="str">
        <f t="shared" si="17"/>
        <v>2.1cm</v>
      </c>
      <c r="R99" cm="1">
        <f t="array" ref="R99">IF(Q99="","",IF(ISNUMBER(SEARCH("cm",Q99)),MAX(VALUE(SUBSTITUTE(_xlfn.FILTERXML("&lt;t&gt;&lt;s&gt;"&amp;SUBSTITUTE(Q99,",","&lt;/s&gt;&lt;s&gt;")&amp;"&lt;/s&gt;&lt;/t&gt;","//s"),"cm",""))),IF(ISNUMBER(SEARCH("mm",Q99)), MAX(VALUE(SUBSTITUTE(_xlfn.FILTERXML("&lt;t&gt;&lt;s&gt;"&amp;SUBSTITUTE(Q99,",","&lt;/s&gt;&lt;s&gt;")&amp;"&lt;/s&gt;&lt;/t&gt;","//s"),"mm","")))/10, MAX(VALUE(_xlfn.FILTERXML("&lt;t&gt;&lt;s&gt;"&amp;SUBSTITUTE(Q99,",","&lt;/s&gt;&lt;s&gt;")&amp;"&lt;/s&gt;&lt;/t&gt;","//s"))))))</f>
        <v>2.1</v>
      </c>
      <c r="S99" t="str">
        <f>IF(OR('Model output'!P98="",ISNUMBER(SEARCH("Not identified", 'Model output'!P98)),ISNUMBER(SEARCH("Absent",'Model output'!P98)),AND(ISNUMBER(SEARCH("No",'Model output'!P98)),NOT(ISNUMBER(SEARCH("diagnostic",'Model output'!P98)))),ISNUMBER(SEARCH("Negative",'Model output'!P98))),"negative","positive")</f>
        <v>positive</v>
      </c>
      <c r="T99">
        <f>IF('Model output'!O98="","",'Model output'!O98)</f>
        <v>3</v>
      </c>
      <c r="U99" t="str">
        <f>IF('Model output'!Q98&lt;&gt;"",'Model output'!Q98,IF('Classification result'!S99="positive",IF(ISNUMBER(SEARCH("single",'Model output'!P98)),1,IF(OR(ISNUMBER(SEARCH("&lt;4",'Model output'!P98)),ISNUMBER(SEARCH("&lt; 4",'Model output'!P98)),ISNUMBER(SEARCH("less than 4",'Model output'!P98))),"&lt;4",IF(OR(ISNUMBER(SEARCH("&gt;4",'Model output'!P98)),ISNUMBER(SEARCH("&gt; 4",'Model output'!P98)),ISNUMBER(SEARCH("4 or more",'Model output'!P98))),"&gt;4",""))),""))</f>
        <v/>
      </c>
      <c r="V99" t="str">
        <f>IF(S99="negative","",IF(OR(ISNUMBER(SEARCH("Focal",'Model output'!P98)),'Classification result'!U99&lt;4,ISNUMBER(SEARCH("Focal",'Classification result'!U99)),ISNUMBER(SEARCH("&lt;4",'Classification result'!U99)),ISNUMBER(SEARCH("&lt; 4",'Classification result'!U99))),"minimal", IF(OR(ISNUMBER(SEARCH("Extensive",'Model output'!P98)),ISNUMBER(SEARCH("Extensive",'Classification result'!U99)),ISNUMBER(SEARCH("&gt;4",'Classification result'!U99)),ISNUMBER(SEARCH("&gt; 4",'Classification result'!U99)),ISNUMBER(SEARCH("4 or more",'Classification result'!U99))),"extensive","")))</f>
        <v/>
      </c>
      <c r="W99" t="str">
        <f>IF(OR('Model output'!R98="",ISNUMBER(SEARCH("Not identified", 'Model output'!R98)),ISNUMBER(SEARCH("Absent",'Model output'!R98)),ISNUMBER(SEARCH("No",'Model output'!R98)),ISNUMBER(SEARCH("Negative",'Model output'!R98)),ISNUMBER(SEARCH("None seen",'Model output'!R98)),ISNUMBER(SEARCH("Free",'Model output'!R98)),ISNUMBER(SEARCH("Cannot be assessed",'Model output'!R98))),"negative","positive")</f>
        <v>positive</v>
      </c>
      <c r="X99" s="19" t="str">
        <f>IF('Model output'!S98="","",'Model output'!S98)</f>
        <v>Not Identified</v>
      </c>
      <c r="Y99" t="str">
        <f>IF(OR('Model output'!S98="",ISNUMBER(SEARCH("Absent",'Model output'!S98)),ISNUMBER(SEARCH("Not identified",'Model output'!S98)),AND(ISNUMBER(SEARCH("No",'Model output'!S98)),NOT(ISNUMBER(SEARCH("carcinoma",'Model output'!S98)))),ISNUMBER(SEARCH("no extension",'Model output'!S98)),ISNUMBER(SEARCH("negative",'Model output'!S98))),"negative",IF(Z99="positive","gETE", "positive"))</f>
        <v>negative</v>
      </c>
      <c r="Z99" t="str">
        <f>IF(OR('Model output'!S98="",ISNUMBER(SEARCH("Absent",'Model output'!S98)),ISNUMBER(SEARCH("Not identified",'Model output'!S98)),ISNUMBER(SEARCH("No",'Model output'!S98)),ISNUMBER(SEARCH("Minimal",'Model output'!S98)),ISNUMBER(SEARCH("negative",'Model output'!S98))),"negative",IF(OR(ISNUMBER(SEARCH("extensive",X99)),ISNUMBER(SEARCH("skeletal muscle",X99)),ISNUMBER(SEARCH("larynx",X99)),ISNUMBER(SEARCH("trachea",X99)),ISNUMBER(SEARCH("esophagus",X99)),ISNUMBER(SEARCH("recurrent laryngeal nerve",X99))),"positive","negative"))</f>
        <v>negative</v>
      </c>
      <c r="AA99" t="str">
        <f>IF('Model output'!T98="","",IF('Model output'!T98="Not mentioned", "No", "Yes"))</f>
        <v/>
      </c>
      <c r="AB99" t="str">
        <f>IF(AA99&lt;&gt;"Yes","",IF(OR('Model output'!U98="",ISNUMBER(SEARCH("Not identified",'Model output'!U98))),"",'Model output'!U98))</f>
        <v/>
      </c>
      <c r="AC99" s="9" t="str">
        <f>IF(OR('Model output'!V98="", AND(ISERROR(SEARCH("Positive",'Model output'!V98)), ISNUMBER(SEARCH("Negative",'Model output'!V98))), ISNUMBER(SEARCH("Uninvolved",'Model output'!V98)), ISNUMBER(SEARCH("Free",'Model output'!V98)), ISNUMBER(SEARCH("1 mm",'Model output'!V98)), ISNUMBER(SEARCH("1.0 mm",'Model output'!V98)), ISNUMBER(SEARCH("0.01 cm",'Model output'!V98)), ISNUMBER(SEARCH("0.1 CM",'Model output'!V98)), ISNUMBER(SEARCH("less than 0.2 mm",'Model output'!V98)), ISNUMBER(SEARCH("less than 0.5 mm",'Model output'!V98)), ISNUMBER(SEARCH("very close",'Model output'!V98)), ISNUMBER(SEARCH("not involved",'Model output'!V98)), ISNUMBER(SEARCH("no involvement",'Model output'!V98)), ISNUMBER(SEARCH("abut",'Model output'!V98)), AND(ISNUMBER(SEARCH("No",'Model output'!V98)),NOT(ISNUMBER(SEARCH("noted",'Model output'!V98))),NOT(ISNUMBER(SEARCH("carcinoma",'Model output'!V98))))), "negative", "positive")</f>
        <v>negative</v>
      </c>
      <c r="AE99" s="39" t="str" cm="1">
        <f t="array" aca="1" ref="AE99" ca="1">IF(OR(AC99="positive",Z99="positive",AND(OR(ISNUMBER(SEARCH("Follicular carcinoma",N99)),ISNUMBER(SEARCH("Follicular thyroid carcinoma",N99))),V99="extensive"),AND(AND(ISNUMBER(J99),J99&gt;0),AND(ISNUMBER(M99),M99&gt;3)),OR(H99="positive",AH99=1)),"high",IF(OR(ISNUMBER(SEARCH("lateral",G99,1)),ISNUMBER(SEARCH("positive",Y99,1)),ISNUMBER(SEARCH("tall",O99,1)),ISNUMBER(SEARCH("hobnail",O99,1)),ISNUMBER(SEARCH("cribriform",O99,1)),ISNUMBER(SEARCH("diffuse",O99,1)),ISNUMBER(SEARCH("columnar",O99,1)),ISNUMBER(SEARCH("solid",O99,1)),ISNUMBER(SEARCH("tall",N99,1)),ISNUMBER(SEARCH("hobnail",N99,1)),ISNUMBER(SEARCH("cribriform",N99,1)),ISNUMBER(SEARCH("diffuse",N99,1)),ISNUMBER(SEARCH("columnar",N99,1)),ISNUMBER(SEARCH("solid",N99,1)),AND(ISNUMBER(SEARCH("papillary",N99,1)),S99="positive"),AND(ISNUMBER(J99),J99&gt;=5,M99=""),AND(AND(ISNUMBER(J99),J99&gt;=5),AND(ISNUMBER(M99),M99&gt;=1)),AND(ISNUMBER(SERACH("papillary",N99)),OR(Y99="positive",Z99="positive"), ISNUMBER(SEARCH("BRAF",AB99)))),"intermediate","low"))</f>
        <v>intermediate</v>
      </c>
      <c r="AF99" s="40" t="str">
        <f t="shared" si="18"/>
        <v>2</v>
      </c>
      <c r="AG99" s="40" t="str">
        <f t="shared" si="19"/>
        <v>1a</v>
      </c>
      <c r="AH99" s="40" t="str">
        <f t="shared" si="22"/>
        <v>0</v>
      </c>
      <c r="AI99" s="45" t="str">
        <f t="shared" si="23"/>
        <v>I</v>
      </c>
      <c r="AJ99" s="39" t="s">
        <v>699</v>
      </c>
      <c r="AK99" s="46" t="s">
        <v>891</v>
      </c>
      <c r="AL99" s="46" t="s">
        <v>893</v>
      </c>
      <c r="AM99" s="46" t="s">
        <v>892</v>
      </c>
      <c r="AN99" s="40" t="s">
        <v>73</v>
      </c>
      <c r="AO99" s="30">
        <f t="shared" ca="1" si="24"/>
        <v>1</v>
      </c>
      <c r="AP99" s="14">
        <f t="shared" si="25"/>
        <v>1</v>
      </c>
      <c r="AQ99" s="14">
        <f t="shared" si="26"/>
        <v>1</v>
      </c>
      <c r="AR99" s="14">
        <f t="shared" si="27"/>
        <v>1</v>
      </c>
      <c r="AS99" s="15">
        <f t="shared" si="20"/>
        <v>1</v>
      </c>
    </row>
    <row r="100" spans="1:45">
      <c r="A100" t="str">
        <f>'Model output'!A99</f>
        <v>TCGA-DJ-A3V3</v>
      </c>
      <c r="B100" s="52">
        <v>57</v>
      </c>
      <c r="C100" s="1" t="str">
        <f>IF(OR(ISNUMBER(SEARCH("0",'Model output'!D99)), ISNUMBER(SEARCH("1",'Model output'!D99)), ISNUMBER(SEARCH("1a",'Model output'!D99)), ISNUMBER(SEARCH("1b",'Model output'!D99)), ISNUMBER(SEARCH("2",'Model output'!D99)), ISNUMBER(SEARCH("3",'Model output'!D99)), ISNUMBER(SEARCH("4a",'Model output'!D99)), ISNUMBER(SEARCH("4b",'Model output'!D99))), IF(ISNUMBER(SEARCH("pT",'Model output'!D99)),IF(OR(ISNUMBER(SEARCH("a",'Model output'!D99)),ISNUMBER(SEARCH("b",'Model output'!D99))),MID(SUBSTITUTE('Model output'!D99," ",""),SEARCH("pT",'Model output'!D99)+2,2),MID(SUBSTITUTE('Model output'!D99," ",""),SEARCH("pT",'Model output'!D99)+2,1)),IF(ISNUMBER(SEARCH("T",'Model output'!D99)),IF(OR(ISNUMBER(SEARCH("a",'Model output'!D99)),ISNUMBER(SEARCH("b",'Model output'!D99))),MID(SUBSTITUTE('Model output'!D99," ",""),SEARCH("T",'Model output'!D99)+1,2),MID(SUBSTITUTE('Model output'!D99," ",""),SEARCH("T",'Model output'!D99)+1,1)),SUBSTITUTE('Model output'!D99," ",""))),"")</f>
        <v>2</v>
      </c>
      <c r="D100" s="1" t="str">
        <f>IF(ISNUMBER(SEARCH("lymph node",'Model output'!E99)),"1", IF(AND('Model output'!E99&lt;&gt;"",ISNUMBER('Model output'!E99),'Model output'!E99&gt;0),"1",IF(OR(ISNUMBER(SEARCH("0",'Model output'!E99)), ISNUMBER(SEARCH("1",'Model output'!E99)), ISNUMBER(SEARCH("1a",'Model output'!E99)), ISNUMBER(SEARCH("1b",'Model output'!E99)), ISNUMBER(SEARCH("X",'Model output'!E99))), IF(ISNUMBER(SEARCH("pN",'Model output'!E99)),IF(OR(ISNUMBER(SEARCH("a",'Model output'!E99)),ISNUMBER(SEARCH("b",'Model output'!E99))),MID(SUBSTITUTE('Model output'!E99," ",""),SEARCH("pN",'Model output'!E99)+2,2),MID(SUBSTITUTE('Model output'!E99," ",""),SEARCH("pN",'Model output'!E99)+2,1)),IF(ISNUMBER(SEARCH("N",'Model output'!E99)),IF(OR(ISNUMBER(SEARCH("a",'Model output'!E99)),ISNUMBER(SEARCH("b",'Model output'!E99))),MID(SUBSTITUTE('Model output'!E99," ",""),SEARCH("N",'Model output'!E99)+1,2),MID(SUBSTITUTE('Model output'!E99," ",""),SEARCH("N",'Model output'!E99)+1,1)),SUBSTITUTE('Model output'!E99," ",""))),"")))</f>
        <v>X</v>
      </c>
      <c r="E100" s="1" t="str">
        <f>IF(OR(ISNUMBER(SEARCH("Not applicable",'Model output'!F99)), ISNUMBER(SEARCH("N/A",'Model output'!F99))),"0",IF(OR(ISNUMBER(SEARCH("0",'Model output'!F99)), ISNUMBER(SEARCH("1",'Model output'!F99)), ISNUMBER(SEARCH("X",'Model output'!F99))), IF(ISNUMBER(SEARCH("pM",'Model output'!F99)),MID(SUBSTITUTE('Model output'!F99," ",""),SEARCH("pM",'Model output'!F99)+2,1),IF(ISNUMBER(SEARCH("M",'Model output'!F99)),MID(SUBSTITUTE('Model output'!F99," ",""),SEARCH("M",'Model output'!F99)+1,1),SUBSTITUTE('Model output'!F99," ",""))),""))</f>
        <v>X</v>
      </c>
      <c r="F100" t="str">
        <f t="shared" si="16"/>
        <v>negative</v>
      </c>
      <c r="G100" t="str">
        <f>IF(OR('Model output'!G99="",AND(ISNUMBER('Model output'!J99),'Model output'!J99&lt;1)),"",IF(OR(ISNUMBER(SEARCH("lateral",'Model output'!G99)),ISNUMBER(SEARCH("cervical",'Model output'!G99)),ISNUMBER(SEARCH("jugular",'Model output'!G99)),ISNUMBER(SEARCH("left neck",'Model output'!G99)),ISNUMBER(SEARCH("left anterior neck",'Model output'!G99)),ISNUMBER(SEARCH("left posterior neck",'Model output'!G99)),ISNUMBER(SEARCH("right neck",'Model output'!G99)),ISNUMBER(SEARCH("right anterior neck",'Model output'!G99)),ISNUMBER(SEARCH("right posterior neck",'Model output'!G99)),AND(ISNUMBER(SEARCH("level",'Model output'!G99)),OR(,ISNUMBER(SEARCH("II",'Model output'!G99)),ISNUMBER(SEARCH("two",'Model output'!G99)),ISNUMBER(SEARCH("2",'Model output'!G99)),ISNUMBER(SEARCH("III",'Model output'!G99)),ISNUMBER(SEARCH("three",'Model output'!G99)),ISNUMBER(SEARCH("3",'Model output'!G99)),ISNUMBER(SEARCH("IV",'Model output'!G99)),ISNUMBER(SEARCH("four",'Model output'!G99)),ISNUMBER(SEARCH("4",'Model output'!G99)),AND(ISNUMBER(SEARCH("V ",'Model output'!G99)),NOT(ISNUMBER(SEARCH("VI",'Model output'!G99)))),ISNUMBER(SEARCH("five",'Model output'!G99)),ISNUMBER(SEARCH("5",'Model output'!G99))))), "lateral", "central"))</f>
        <v/>
      </c>
      <c r="H100" t="str">
        <f>IF('Model output'!H99="","negative", IF('Model output'!H99=" ", "negative", IF(ISNUMBER(SEARCH("lymph node",'Model output'!H99)),"negative","positive")))</f>
        <v>negative</v>
      </c>
      <c r="I100">
        <f>IF('Model output'!I99="","",IF(ISNUMBER('Model output'!I99),'Model output'!I99,1))</f>
        <v>15</v>
      </c>
      <c r="J100">
        <f>IF('Model output'!J99="","",IF(AND(ISNUMBER('Model output'!J99),'Model output'!J99&lt;=I100),'Model output'!J99,IF(ISNUMBER(SEARCH("0/",'Model output'!J99)),0,1)))</f>
        <v>0</v>
      </c>
      <c r="K100" t="str" cm="1">
        <f t="array" ref="K100">IF(COUNT(FIND({0,1,2,3,4,5,6,7,8,9},'Model output'!K99))&gt;0,'Model output'!K99,"")</f>
        <v/>
      </c>
      <c r="L100" s="8" t="str">
        <f t="shared" si="21"/>
        <v/>
      </c>
      <c r="M100" t="str" cm="1">
        <f t="array" ref="M100">IF(L100="","",IF(ISNUMBER(SEARCH("cm",L100)),MAX(VALUE(SUBSTITUTE(_xlfn.FILTERXML("&lt;t&gt;&lt;s&gt;"&amp;SUBSTITUTE(L100,",","&lt;/s&gt;&lt;s&gt;")&amp;"&lt;/s&gt;&lt;/t&gt;","//s"),"cm",""))),MAX(VALUE(SUBSTITUTE(_xlfn.FILTERXML("&lt;t&gt;&lt;s&gt;"&amp;SUBSTITUTE(L100,",","&lt;/s&gt;&lt;s&gt;")&amp;"&lt;/s&gt;&lt;/t&gt;","//s"),"mm","")))/10))</f>
        <v/>
      </c>
      <c r="N100" t="str">
        <f>IF('Model output'!L99="","",'Model output'!L99)</f>
        <v>papillary</v>
      </c>
      <c r="O100" t="str">
        <f>IF('Model output'!M99="","",'Model output'!M99)</f>
        <v>classical</v>
      </c>
      <c r="P100" t="str">
        <f>IF('Model output'!N99="","",'Model output'!N99)</f>
        <v>2.4 cm</v>
      </c>
      <c r="Q100" t="str">
        <f t="shared" si="17"/>
        <v>2.4cm</v>
      </c>
      <c r="R100" cm="1">
        <f t="array" ref="R100">IF(Q100="","",IF(ISNUMBER(SEARCH("cm",Q100)),MAX(VALUE(SUBSTITUTE(_xlfn.FILTERXML("&lt;t&gt;&lt;s&gt;"&amp;SUBSTITUTE(Q100,",","&lt;/s&gt;&lt;s&gt;")&amp;"&lt;/s&gt;&lt;/t&gt;","//s"),"cm",""))),IF(ISNUMBER(SEARCH("mm",Q100)), MAX(VALUE(SUBSTITUTE(_xlfn.FILTERXML("&lt;t&gt;&lt;s&gt;"&amp;SUBSTITUTE(Q100,",","&lt;/s&gt;&lt;s&gt;")&amp;"&lt;/s&gt;&lt;/t&gt;","//s"),"mm","")))/10, MAX(VALUE(_xlfn.FILTERXML("&lt;t&gt;&lt;s&gt;"&amp;SUBSTITUTE(Q100,",","&lt;/s&gt;&lt;s&gt;")&amp;"&lt;/s&gt;&lt;/t&gt;","//s"))))))</f>
        <v>2.4</v>
      </c>
      <c r="S100" t="str">
        <f>IF(OR('Model output'!P99="",ISNUMBER(SEARCH("Not identified", 'Model output'!P99)),ISNUMBER(SEARCH("Absent",'Model output'!P99)),AND(ISNUMBER(SEARCH("No",'Model output'!P99)),NOT(ISNUMBER(SEARCH("diagnostic",'Model output'!P99)))),ISNUMBER(SEARCH("Negative",'Model output'!P99))),"negative","positive")</f>
        <v>negative</v>
      </c>
      <c r="T100">
        <f>IF('Model output'!O99="","",'Model output'!O99)</f>
        <v>3</v>
      </c>
      <c r="U100" t="str">
        <f>IF('Model output'!Q99&lt;&gt;"",'Model output'!Q99,IF('Classification result'!S100="positive",IF(ISNUMBER(SEARCH("single",'Model output'!P99)),1,IF(OR(ISNUMBER(SEARCH("&lt;4",'Model output'!P99)),ISNUMBER(SEARCH("&lt; 4",'Model output'!P99)),ISNUMBER(SEARCH("less than 4",'Model output'!P99))),"&lt;4",IF(OR(ISNUMBER(SEARCH("&gt;4",'Model output'!P99)),ISNUMBER(SEARCH("&gt; 4",'Model output'!P99)),ISNUMBER(SEARCH("4 or more",'Model output'!P99))),"&gt;4",""))),""))</f>
        <v/>
      </c>
      <c r="V100" t="str">
        <f>IF(S100="negative","",IF(OR(ISNUMBER(SEARCH("Focal",'Model output'!P99)),'Classification result'!U100&lt;4,ISNUMBER(SEARCH("Focal",'Classification result'!U100)),ISNUMBER(SEARCH("&lt;4",'Classification result'!U100)),ISNUMBER(SEARCH("&lt; 4",'Classification result'!U100))),"minimal", IF(OR(ISNUMBER(SEARCH("Extensive",'Model output'!P99)),ISNUMBER(SEARCH("Extensive",'Classification result'!U100)),ISNUMBER(SEARCH("&gt;4",'Classification result'!U100)),ISNUMBER(SEARCH("&gt; 4",'Classification result'!U100)),ISNUMBER(SEARCH("4 or more",'Classification result'!U100))),"extensive","")))</f>
        <v/>
      </c>
      <c r="W100" t="str">
        <f>IF(OR('Model output'!R99="",ISNUMBER(SEARCH("Not identified", 'Model output'!R99)),ISNUMBER(SEARCH("Absent",'Model output'!R99)),ISNUMBER(SEARCH("No",'Model output'!R99)),ISNUMBER(SEARCH("Negative",'Model output'!R99)),ISNUMBER(SEARCH("None seen",'Model output'!R99)),ISNUMBER(SEARCH("Free",'Model output'!R99)),ISNUMBER(SEARCH("Cannot be assessed",'Model output'!R99))),"negative","positive")</f>
        <v>positive</v>
      </c>
      <c r="X100" s="19" t="str">
        <f>IF('Model output'!S99="","",'Model output'!S99)</f>
        <v>Not identified</v>
      </c>
      <c r="Y100" t="str">
        <f>IF(OR('Model output'!S99="",ISNUMBER(SEARCH("Absent",'Model output'!S99)),ISNUMBER(SEARCH("Not identified",'Model output'!S99)),AND(ISNUMBER(SEARCH("No",'Model output'!S99)),NOT(ISNUMBER(SEARCH("carcinoma",'Model output'!S99)))),ISNUMBER(SEARCH("no extension",'Model output'!S99)),ISNUMBER(SEARCH("negative",'Model output'!S99))),"negative",IF(Z100="positive","gETE", "positive"))</f>
        <v>negative</v>
      </c>
      <c r="Z100" t="str">
        <f>IF(OR('Model output'!S99="",ISNUMBER(SEARCH("Absent",'Model output'!S99)),ISNUMBER(SEARCH("Not identified",'Model output'!S99)),ISNUMBER(SEARCH("No",'Model output'!S99)),ISNUMBER(SEARCH("Minimal",'Model output'!S99)),ISNUMBER(SEARCH("negative",'Model output'!S99))),"negative",IF(OR(ISNUMBER(SEARCH("extensive",X100)),ISNUMBER(SEARCH("skeletal muscle",X100)),ISNUMBER(SEARCH("larynx",X100)),ISNUMBER(SEARCH("trachea",X100)),ISNUMBER(SEARCH("esophagus",X100)),ISNUMBER(SEARCH("recurrent laryngeal nerve",X100))),"positive","negative"))</f>
        <v>negative</v>
      </c>
      <c r="AA100" t="str">
        <f>IF('Model output'!T99="","",IF('Model output'!T99="Not mentioned", "No", "Yes"))</f>
        <v/>
      </c>
      <c r="AB100" t="str">
        <f>IF(AA100&lt;&gt;"Yes","",IF(OR('Model output'!U99="",ISNUMBER(SEARCH("Not identified",'Model output'!U99))),"",'Model output'!U99))</f>
        <v/>
      </c>
      <c r="AC100" s="9" t="str">
        <f>IF(OR('Model output'!V99="", AND(ISERROR(SEARCH("Positive",'Model output'!V99)), ISNUMBER(SEARCH("Negative",'Model output'!V99))), ISNUMBER(SEARCH("Uninvolved",'Model output'!V99)), ISNUMBER(SEARCH("Free",'Model output'!V99)), ISNUMBER(SEARCH("1 mm",'Model output'!V99)), ISNUMBER(SEARCH("1.0 mm",'Model output'!V99)), ISNUMBER(SEARCH("0.01 cm",'Model output'!V99)), ISNUMBER(SEARCH("0.1 CM",'Model output'!V99)), ISNUMBER(SEARCH("less than 0.2 mm",'Model output'!V99)), ISNUMBER(SEARCH("less than 0.5 mm",'Model output'!V99)), ISNUMBER(SEARCH("very close",'Model output'!V99)), ISNUMBER(SEARCH("not involved",'Model output'!V99)), ISNUMBER(SEARCH("no involvement",'Model output'!V99)), ISNUMBER(SEARCH("abut",'Model output'!V99)), AND(ISNUMBER(SEARCH("No",'Model output'!V99)),NOT(ISNUMBER(SEARCH("noted",'Model output'!V99))),NOT(ISNUMBER(SEARCH("carcinoma",'Model output'!V99))))), "negative", "positive")</f>
        <v>negative</v>
      </c>
      <c r="AE100" s="39" t="str" cm="1">
        <f t="array" aca="1" ref="AE100" ca="1">IF(OR(AC100="positive",Z100="positive",AND(OR(ISNUMBER(SEARCH("Follicular carcinoma",N100)),ISNUMBER(SEARCH("Follicular thyroid carcinoma",N100))),V100="extensive"),AND(AND(ISNUMBER(J100),J100&gt;0),AND(ISNUMBER(M100),M100&gt;3)),OR(H100="positive",AH100=1)),"high",IF(OR(ISNUMBER(SEARCH("lateral",G100,1)),ISNUMBER(SEARCH("positive",Y100,1)),ISNUMBER(SEARCH("tall",O100,1)),ISNUMBER(SEARCH("hobnail",O100,1)),ISNUMBER(SEARCH("cribriform",O100,1)),ISNUMBER(SEARCH("diffuse",O100,1)),ISNUMBER(SEARCH("columnar",O100,1)),ISNUMBER(SEARCH("solid",O100,1)),ISNUMBER(SEARCH("tall",N100,1)),ISNUMBER(SEARCH("hobnail",N100,1)),ISNUMBER(SEARCH("cribriform",N100,1)),ISNUMBER(SEARCH("diffuse",N100,1)),ISNUMBER(SEARCH("columnar",N100,1)),ISNUMBER(SEARCH("solid",N100,1)),AND(ISNUMBER(SEARCH("papillary",N100,1)),S100="positive"),AND(ISNUMBER(J100),J100&gt;=5,M100=""),AND(AND(ISNUMBER(J100),J100&gt;=5),AND(ISNUMBER(M100),M100&gt;=1)),AND(ISNUMBER(SERACH("papillary",N100)),OR(Y100="positive",Z100="positive"), ISNUMBER(SEARCH("BRAF",AB100)))),"intermediate","low"))</f>
        <v>low</v>
      </c>
      <c r="AF100" s="40" t="str">
        <f t="shared" si="18"/>
        <v>2</v>
      </c>
      <c r="AG100" s="40" t="str">
        <f t="shared" si="19"/>
        <v>0</v>
      </c>
      <c r="AH100" s="40" t="str">
        <f t="shared" si="22"/>
        <v>0</v>
      </c>
      <c r="AI100" s="45" t="str">
        <f t="shared" si="23"/>
        <v>I</v>
      </c>
      <c r="AJ100" s="39" t="s">
        <v>698</v>
      </c>
      <c r="AK100" s="46" t="s">
        <v>891</v>
      </c>
      <c r="AL100" s="46" t="s">
        <v>889</v>
      </c>
      <c r="AM100" s="46" t="s">
        <v>892</v>
      </c>
      <c r="AN100" s="40" t="s">
        <v>73</v>
      </c>
      <c r="AO100" s="30">
        <f t="shared" ref="AO100:AO131" ca="1" si="28">IF(AE100=AJ100,1,0)</f>
        <v>1</v>
      </c>
      <c r="AP100" s="14">
        <f t="shared" ref="AP100:AP131" si="29">IF(AF100=AK100, 1, IF(AND(AF100="x", AK100="0"), 1, IF(AND(AF100="0", AK100="x"), 1, 0)))</f>
        <v>1</v>
      </c>
      <c r="AQ100" s="14">
        <f t="shared" ref="AQ100:AQ131" si="30">IF(AG100=AL100, 1, IF(AND(AG100="x", AL100="0"), 1, IF(AND(AG100="0", AL100="x"), 1, 0)))</f>
        <v>1</v>
      </c>
      <c r="AR100" s="14">
        <f t="shared" ref="AR100:AR131" si="31">IF(AH100=AM100, 1, IF(AND(AH100="x", AM100="0"), 1, IF(AND(AH100="0", AM100="x"), 1, 0)))</f>
        <v>1</v>
      </c>
      <c r="AS100" s="15">
        <f t="shared" si="20"/>
        <v>1</v>
      </c>
    </row>
    <row r="101" spans="1:45">
      <c r="A101" t="str">
        <f>'Model output'!A100</f>
        <v>TCGA-DJ-A3V5</v>
      </c>
      <c r="B101" s="52">
        <v>76</v>
      </c>
      <c r="C101" s="1" t="str">
        <f>IF(OR(ISNUMBER(SEARCH("0",'Model output'!D100)), ISNUMBER(SEARCH("1",'Model output'!D100)), ISNUMBER(SEARCH("1a",'Model output'!D100)), ISNUMBER(SEARCH("1b",'Model output'!D100)), ISNUMBER(SEARCH("2",'Model output'!D100)), ISNUMBER(SEARCH("3",'Model output'!D100)), ISNUMBER(SEARCH("4a",'Model output'!D100)), ISNUMBER(SEARCH("4b",'Model output'!D100))), IF(ISNUMBER(SEARCH("pT",'Model output'!D100)),IF(OR(ISNUMBER(SEARCH("a",'Model output'!D100)),ISNUMBER(SEARCH("b",'Model output'!D100))),MID(SUBSTITUTE('Model output'!D100," ",""),SEARCH("pT",'Model output'!D100)+2,2),MID(SUBSTITUTE('Model output'!D100," ",""),SEARCH("pT",'Model output'!D100)+2,1)),IF(ISNUMBER(SEARCH("T",'Model output'!D100)),IF(OR(ISNUMBER(SEARCH("a",'Model output'!D100)),ISNUMBER(SEARCH("b",'Model output'!D100))),MID(SUBSTITUTE('Model output'!D100," ",""),SEARCH("T",'Model output'!D100)+1,2),MID(SUBSTITUTE('Model output'!D100," ",""),SEARCH("T",'Model output'!D100)+1,1)),SUBSTITUTE('Model output'!D100," ",""))),"")</f>
        <v>2</v>
      </c>
      <c r="D101" s="1" t="str">
        <f>IF(ISNUMBER(SEARCH("lymph node",'Model output'!E100)),"1", IF(AND('Model output'!E100&lt;&gt;"",ISNUMBER('Model output'!E100),'Model output'!E100&gt;0),"1",IF(OR(ISNUMBER(SEARCH("0",'Model output'!E100)), ISNUMBER(SEARCH("1",'Model output'!E100)), ISNUMBER(SEARCH("1a",'Model output'!E100)), ISNUMBER(SEARCH("1b",'Model output'!E100)), ISNUMBER(SEARCH("X",'Model output'!E100))), IF(ISNUMBER(SEARCH("pN",'Model output'!E100)),IF(OR(ISNUMBER(SEARCH("a",'Model output'!E100)),ISNUMBER(SEARCH("b",'Model output'!E100))),MID(SUBSTITUTE('Model output'!E100," ",""),SEARCH("pN",'Model output'!E100)+2,2),MID(SUBSTITUTE('Model output'!E100," ",""),SEARCH("pN",'Model output'!E100)+2,1)),IF(ISNUMBER(SEARCH("N",'Model output'!E100)),IF(OR(ISNUMBER(SEARCH("a",'Model output'!E100)),ISNUMBER(SEARCH("b",'Model output'!E100))),MID(SUBSTITUTE('Model output'!E100," ",""),SEARCH("N",'Model output'!E100)+1,2),MID(SUBSTITUTE('Model output'!E100," ",""),SEARCH("N",'Model output'!E100)+1,1)),SUBSTITUTE('Model output'!E100," ",""))),"")))</f>
        <v>X</v>
      </c>
      <c r="E101" s="1" t="str">
        <f>IF(OR(ISNUMBER(SEARCH("Not applicable",'Model output'!F100)), ISNUMBER(SEARCH("N/A",'Model output'!F100))),"0",IF(OR(ISNUMBER(SEARCH("0",'Model output'!F100)), ISNUMBER(SEARCH("1",'Model output'!F100)), ISNUMBER(SEARCH("X",'Model output'!F100))), IF(ISNUMBER(SEARCH("pM",'Model output'!F100)),MID(SUBSTITUTE('Model output'!F100," ",""),SEARCH("pM",'Model output'!F100)+2,1),IF(ISNUMBER(SEARCH("M",'Model output'!F100)),MID(SUBSTITUTE('Model output'!F100," ",""),SEARCH("M",'Model output'!F100)+1,1),SUBSTITUTE('Model output'!F100," ",""))),""))</f>
        <v>X</v>
      </c>
      <c r="F101" t="str">
        <f t="shared" si="16"/>
        <v>negative</v>
      </c>
      <c r="G101" t="str">
        <f>IF(OR('Model output'!G100="",AND(ISNUMBER('Model output'!J100),'Model output'!J100&lt;1)),"",IF(OR(ISNUMBER(SEARCH("lateral",'Model output'!G100)),ISNUMBER(SEARCH("cervical",'Model output'!G100)),ISNUMBER(SEARCH("jugular",'Model output'!G100)),ISNUMBER(SEARCH("left neck",'Model output'!G100)),ISNUMBER(SEARCH("left anterior neck",'Model output'!G100)),ISNUMBER(SEARCH("left posterior neck",'Model output'!G100)),ISNUMBER(SEARCH("right neck",'Model output'!G100)),ISNUMBER(SEARCH("right anterior neck",'Model output'!G100)),ISNUMBER(SEARCH("right posterior neck",'Model output'!G100)),AND(ISNUMBER(SEARCH("level",'Model output'!G100)),OR(,ISNUMBER(SEARCH("II",'Model output'!G100)),ISNUMBER(SEARCH("two",'Model output'!G100)),ISNUMBER(SEARCH("2",'Model output'!G100)),ISNUMBER(SEARCH("III",'Model output'!G100)),ISNUMBER(SEARCH("three",'Model output'!G100)),ISNUMBER(SEARCH("3",'Model output'!G100)),ISNUMBER(SEARCH("IV",'Model output'!G100)),ISNUMBER(SEARCH("four",'Model output'!G100)),ISNUMBER(SEARCH("4",'Model output'!G100)),AND(ISNUMBER(SEARCH("V ",'Model output'!G100)),NOT(ISNUMBER(SEARCH("VI",'Model output'!G100)))),ISNUMBER(SEARCH("five",'Model output'!G100)),ISNUMBER(SEARCH("5",'Model output'!G100))))), "lateral", "central"))</f>
        <v/>
      </c>
      <c r="H101" t="str">
        <f>IF('Model output'!H100="","negative", IF('Model output'!H100=" ", "negative", IF(ISNUMBER(SEARCH("lymph node",'Model output'!H100)),"negative","positive")))</f>
        <v>negative</v>
      </c>
      <c r="I101">
        <f>IF('Model output'!I100="","",IF(ISNUMBER('Model output'!I100),'Model output'!I100,1))</f>
        <v>3</v>
      </c>
      <c r="J101">
        <f>IF('Model output'!J100="","",IF(AND(ISNUMBER('Model output'!J100),'Model output'!J100&lt;=I101),'Model output'!J100,IF(ISNUMBER(SEARCH("0/",'Model output'!J100)),0,1)))</f>
        <v>0</v>
      </c>
      <c r="K101" t="str" cm="1">
        <f t="array" ref="K101">IF(COUNT(FIND({0,1,2,3,4,5,6,7,8,9},'Model output'!K100))&gt;0,'Model output'!K100,"")</f>
        <v/>
      </c>
      <c r="L101" s="8" t="str">
        <f t="shared" si="21"/>
        <v/>
      </c>
      <c r="M101" t="str" cm="1">
        <f t="array" ref="M101">IF(L101="","",IF(ISNUMBER(SEARCH("cm",L101)),MAX(VALUE(SUBSTITUTE(_xlfn.FILTERXML("&lt;t&gt;&lt;s&gt;"&amp;SUBSTITUTE(L101,",","&lt;/s&gt;&lt;s&gt;")&amp;"&lt;/s&gt;&lt;/t&gt;","//s"),"cm",""))),MAX(VALUE(SUBSTITUTE(_xlfn.FILTERXML("&lt;t&gt;&lt;s&gt;"&amp;SUBSTITUTE(L101,",","&lt;/s&gt;&lt;s&gt;")&amp;"&lt;/s&gt;&lt;/t&gt;","//s"),"mm","")))/10))</f>
        <v/>
      </c>
      <c r="N101" t="str">
        <f>IF('Model output'!L100="","",'Model output'!L100)</f>
        <v>papillary</v>
      </c>
      <c r="O101" t="str">
        <f>IF('Model output'!M100="","",'Model output'!M100)</f>
        <v>tall cell</v>
      </c>
      <c r="P101" t="str">
        <f>IF('Model output'!N100="","",'Model output'!N100)</f>
        <v>1.4 cm</v>
      </c>
      <c r="Q101" t="str">
        <f t="shared" si="17"/>
        <v>1.4cm</v>
      </c>
      <c r="R101" cm="1">
        <f t="array" ref="R101">IF(Q101="","",IF(ISNUMBER(SEARCH("cm",Q101)),MAX(VALUE(SUBSTITUTE(_xlfn.FILTERXML("&lt;t&gt;&lt;s&gt;"&amp;SUBSTITUTE(Q101,",","&lt;/s&gt;&lt;s&gt;")&amp;"&lt;/s&gt;&lt;/t&gt;","//s"),"cm",""))),IF(ISNUMBER(SEARCH("mm",Q101)), MAX(VALUE(SUBSTITUTE(_xlfn.FILTERXML("&lt;t&gt;&lt;s&gt;"&amp;SUBSTITUTE(Q101,",","&lt;/s&gt;&lt;s&gt;")&amp;"&lt;/s&gt;&lt;/t&gt;","//s"),"mm","")))/10, MAX(VALUE(_xlfn.FILTERXML("&lt;t&gt;&lt;s&gt;"&amp;SUBSTITUTE(Q101,",","&lt;/s&gt;&lt;s&gt;")&amp;"&lt;/s&gt;&lt;/t&gt;","//s"))))))</f>
        <v>1.4</v>
      </c>
      <c r="S101" t="str">
        <f>IF(OR('Model output'!P100="",ISNUMBER(SEARCH("Not identified", 'Model output'!P100)),ISNUMBER(SEARCH("Absent",'Model output'!P100)),AND(ISNUMBER(SEARCH("No",'Model output'!P100)),NOT(ISNUMBER(SEARCH("diagnostic",'Model output'!P100)))),ISNUMBER(SEARCH("Negative",'Model output'!P100))),"negative","positive")</f>
        <v>negative</v>
      </c>
      <c r="T101">
        <f>IF('Model output'!O100="","",'Model output'!O100)</f>
        <v>1</v>
      </c>
      <c r="U101" t="str">
        <f>IF('Model output'!Q100&lt;&gt;"",'Model output'!Q100,IF('Classification result'!S101="positive",IF(ISNUMBER(SEARCH("single",'Model output'!P100)),1,IF(OR(ISNUMBER(SEARCH("&lt;4",'Model output'!P100)),ISNUMBER(SEARCH("&lt; 4",'Model output'!P100)),ISNUMBER(SEARCH("less than 4",'Model output'!P100))),"&lt;4",IF(OR(ISNUMBER(SEARCH("&gt;4",'Model output'!P100)),ISNUMBER(SEARCH("&gt; 4",'Model output'!P100)),ISNUMBER(SEARCH("4 or more",'Model output'!P100))),"&gt;4",""))),""))</f>
        <v/>
      </c>
      <c r="V101" t="str">
        <f>IF(S101="negative","",IF(OR(ISNUMBER(SEARCH("Focal",'Model output'!P100)),'Classification result'!U101&lt;4,ISNUMBER(SEARCH("Focal",'Classification result'!U101)),ISNUMBER(SEARCH("&lt;4",'Classification result'!U101)),ISNUMBER(SEARCH("&lt; 4",'Classification result'!U101))),"minimal", IF(OR(ISNUMBER(SEARCH("Extensive",'Model output'!P100)),ISNUMBER(SEARCH("Extensive",'Classification result'!U101)),ISNUMBER(SEARCH("&gt;4",'Classification result'!U101)),ISNUMBER(SEARCH("&gt; 4",'Classification result'!U101)),ISNUMBER(SEARCH("4 or more",'Classification result'!U101))),"extensive","")))</f>
        <v/>
      </c>
      <c r="W101" t="str">
        <f>IF(OR('Model output'!R100="",ISNUMBER(SEARCH("Not identified", 'Model output'!R100)),ISNUMBER(SEARCH("Absent",'Model output'!R100)),ISNUMBER(SEARCH("No",'Model output'!R100)),ISNUMBER(SEARCH("Negative",'Model output'!R100)),ISNUMBER(SEARCH("None seen",'Model output'!R100)),ISNUMBER(SEARCH("Free",'Model output'!R100)),ISNUMBER(SEARCH("Cannot be assessed",'Model output'!R100))),"negative","positive")</f>
        <v>negative</v>
      </c>
      <c r="X101" s="19" t="str">
        <f>IF('Model output'!S100="","",'Model output'!S100)</f>
        <v>Invades: perithyroidal fibroadipose tissue</v>
      </c>
      <c r="Y101" t="str">
        <f>IF(OR('Model output'!S100="",ISNUMBER(SEARCH("Absent",'Model output'!S100)),ISNUMBER(SEARCH("Not identified",'Model output'!S100)),AND(ISNUMBER(SEARCH("No",'Model output'!S100)),NOT(ISNUMBER(SEARCH("carcinoma",'Model output'!S100)))),ISNUMBER(SEARCH("no extension",'Model output'!S100)),ISNUMBER(SEARCH("negative",'Model output'!S100))),"negative",IF(Z101="positive","gETE", "positive"))</f>
        <v>positive</v>
      </c>
      <c r="Z101" t="str">
        <f>IF(OR('Model output'!S100="",ISNUMBER(SEARCH("Absent",'Model output'!S100)),ISNUMBER(SEARCH("Not identified",'Model output'!S100)),ISNUMBER(SEARCH("No",'Model output'!S100)),ISNUMBER(SEARCH("Minimal",'Model output'!S100)),ISNUMBER(SEARCH("negative",'Model output'!S100))),"negative",IF(OR(ISNUMBER(SEARCH("extensive",X101)),ISNUMBER(SEARCH("skeletal muscle",X101)),ISNUMBER(SEARCH("larynx",X101)),ISNUMBER(SEARCH("trachea",X101)),ISNUMBER(SEARCH("esophagus",X101)),ISNUMBER(SEARCH("recurrent laryngeal nerve",X101))),"positive","negative"))</f>
        <v>negative</v>
      </c>
      <c r="AA101" t="str">
        <f>IF('Model output'!T100="","",IF('Model output'!T100="Not mentioned", "No", "Yes"))</f>
        <v/>
      </c>
      <c r="AB101" t="str">
        <f>IF(AA101&lt;&gt;"Yes","",IF(OR('Model output'!U100="",ISNUMBER(SEARCH("Not identified",'Model output'!U100))),"",'Model output'!U100))</f>
        <v/>
      </c>
      <c r="AC101" s="9" t="str">
        <f>IF(OR('Model output'!V100="", AND(ISERROR(SEARCH("Positive",'Model output'!V100)), ISNUMBER(SEARCH("Negative",'Model output'!V100))), ISNUMBER(SEARCH("Uninvolved",'Model output'!V100)), ISNUMBER(SEARCH("Free",'Model output'!V100)), ISNUMBER(SEARCH("1 mm",'Model output'!V100)), ISNUMBER(SEARCH("1.0 mm",'Model output'!V100)), ISNUMBER(SEARCH("0.01 cm",'Model output'!V100)), ISNUMBER(SEARCH("0.1 CM",'Model output'!V100)), ISNUMBER(SEARCH("less than 0.2 mm",'Model output'!V100)), ISNUMBER(SEARCH("less than 0.5 mm",'Model output'!V100)), ISNUMBER(SEARCH("very close",'Model output'!V100)), ISNUMBER(SEARCH("not involved",'Model output'!V100)), ISNUMBER(SEARCH("no involvement",'Model output'!V100)), ISNUMBER(SEARCH("abut",'Model output'!V100)), AND(ISNUMBER(SEARCH("No",'Model output'!V100)),NOT(ISNUMBER(SEARCH("noted",'Model output'!V100))),NOT(ISNUMBER(SEARCH("carcinoma",'Model output'!V100))))), "negative", "positive")</f>
        <v>positive</v>
      </c>
      <c r="AE101" s="39" t="str" cm="1">
        <f t="array" ref="AE101">IF(OR(AC101="positive",Z101="positive",AND(OR(ISNUMBER(SEARCH("Follicular carcinoma",N101)),ISNUMBER(SEARCH("Follicular thyroid carcinoma",N101))),V101="extensive"),AND(AND(ISNUMBER(J101),J101&gt;0),AND(ISNUMBER(M101),M101&gt;3)),OR(H101="positive",AH101=1)),"high",IF(OR(ISNUMBER(SEARCH("lateral",G101,1)),ISNUMBER(SEARCH("positive",Y101,1)),ISNUMBER(SEARCH("tall",O101,1)),ISNUMBER(SEARCH("hobnail",O101,1)),ISNUMBER(SEARCH("cribriform",O101,1)),ISNUMBER(SEARCH("diffuse",O101,1)),ISNUMBER(SEARCH("columnar",O101,1)),ISNUMBER(SEARCH("solid",O101,1)),ISNUMBER(SEARCH("tall",N101,1)),ISNUMBER(SEARCH("hobnail",N101,1)),ISNUMBER(SEARCH("cribriform",N101,1)),ISNUMBER(SEARCH("diffuse",N101,1)),ISNUMBER(SEARCH("columnar",N101,1)),ISNUMBER(SEARCH("solid",N101,1)),AND(ISNUMBER(SEARCH("papillary",N101,1)),S101="positive"),AND(ISNUMBER(J101),J101&gt;=5,M101=""),AND(AND(ISNUMBER(J101),J101&gt;=5),AND(ISNUMBER(M101),M101&gt;=1)),AND(ISNUMBER(SERACH("papillary",N101)),OR(Y101="positive",Z101="positive"), ISNUMBER(SEARCH("BRAF",AB101)))),"intermediate","low"))</f>
        <v>high</v>
      </c>
      <c r="AF101" s="40" t="str">
        <f t="shared" si="18"/>
        <v>1b</v>
      </c>
      <c r="AG101" s="40" t="str">
        <f t="shared" si="19"/>
        <v>0</v>
      </c>
      <c r="AH101" s="40" t="str">
        <f t="shared" si="22"/>
        <v>0</v>
      </c>
      <c r="AI101" s="45" t="str">
        <f t="shared" si="23"/>
        <v>I</v>
      </c>
      <c r="AJ101" s="39" t="s">
        <v>697</v>
      </c>
      <c r="AK101" s="46" t="s">
        <v>888</v>
      </c>
      <c r="AL101" s="46" t="s">
        <v>889</v>
      </c>
      <c r="AM101" s="46" t="s">
        <v>892</v>
      </c>
      <c r="AN101" s="40" t="s">
        <v>73</v>
      </c>
      <c r="AO101" s="30">
        <f t="shared" si="28"/>
        <v>1</v>
      </c>
      <c r="AP101" s="14">
        <f t="shared" si="29"/>
        <v>1</v>
      </c>
      <c r="AQ101" s="14">
        <f t="shared" si="30"/>
        <v>1</v>
      </c>
      <c r="AR101" s="14">
        <f t="shared" si="31"/>
        <v>1</v>
      </c>
      <c r="AS101" s="15">
        <f t="shared" si="20"/>
        <v>1</v>
      </c>
    </row>
    <row r="102" spans="1:45">
      <c r="A102" t="str">
        <f>'Model output'!A101</f>
        <v>TCGA-DJ-A3V6</v>
      </c>
      <c r="B102" s="52">
        <v>54</v>
      </c>
      <c r="C102" s="1" t="str">
        <f>IF(OR(ISNUMBER(SEARCH("0",'Model output'!D101)), ISNUMBER(SEARCH("1",'Model output'!D101)), ISNUMBER(SEARCH("1a",'Model output'!D101)), ISNUMBER(SEARCH("1b",'Model output'!D101)), ISNUMBER(SEARCH("2",'Model output'!D101)), ISNUMBER(SEARCH("3",'Model output'!D101)), ISNUMBER(SEARCH("4a",'Model output'!D101)), ISNUMBER(SEARCH("4b",'Model output'!D101))), IF(ISNUMBER(SEARCH("pT",'Model output'!D101)),IF(OR(ISNUMBER(SEARCH("a",'Model output'!D101)),ISNUMBER(SEARCH("b",'Model output'!D101))),MID(SUBSTITUTE('Model output'!D101," ",""),SEARCH("pT",'Model output'!D101)+2,2),MID(SUBSTITUTE('Model output'!D101," ",""),SEARCH("pT",'Model output'!D101)+2,1)),IF(ISNUMBER(SEARCH("T",'Model output'!D101)),IF(OR(ISNUMBER(SEARCH("a",'Model output'!D101)),ISNUMBER(SEARCH("b",'Model output'!D101))),MID(SUBSTITUTE('Model output'!D101," ",""),SEARCH("T",'Model output'!D101)+1,2),MID(SUBSTITUTE('Model output'!D101," ",""),SEARCH("T",'Model output'!D101)+1,1)),SUBSTITUTE('Model output'!D101," ",""))),"")</f>
        <v/>
      </c>
      <c r="D102" s="1" t="str">
        <f>IF(ISNUMBER(SEARCH("lymph node",'Model output'!E101)),"1", IF(AND('Model output'!E101&lt;&gt;"",ISNUMBER('Model output'!E101),'Model output'!E101&gt;0),"1",IF(OR(ISNUMBER(SEARCH("0",'Model output'!E101)), ISNUMBER(SEARCH("1",'Model output'!E101)), ISNUMBER(SEARCH("1a",'Model output'!E101)), ISNUMBER(SEARCH("1b",'Model output'!E101)), ISNUMBER(SEARCH("X",'Model output'!E101))), IF(ISNUMBER(SEARCH("pN",'Model output'!E101)),IF(OR(ISNUMBER(SEARCH("a",'Model output'!E101)),ISNUMBER(SEARCH("b",'Model output'!E101))),MID(SUBSTITUTE('Model output'!E101," ",""),SEARCH("pN",'Model output'!E101)+2,2),MID(SUBSTITUTE('Model output'!E101," ",""),SEARCH("pN",'Model output'!E101)+2,1)),IF(ISNUMBER(SEARCH("N",'Model output'!E101)),IF(OR(ISNUMBER(SEARCH("a",'Model output'!E101)),ISNUMBER(SEARCH("b",'Model output'!E101))),MID(SUBSTITUTE('Model output'!E101," ",""),SEARCH("N",'Model output'!E101)+1,2),MID(SUBSTITUTE('Model output'!E101," ",""),SEARCH("N",'Model output'!E101)+1,1)),SUBSTITUTE('Model output'!E101," ",""))),"")))</f>
        <v/>
      </c>
      <c r="E102" s="1" t="str">
        <f>IF(OR(ISNUMBER(SEARCH("Not applicable",'Model output'!F101)), ISNUMBER(SEARCH("N/A",'Model output'!F101))),"0",IF(OR(ISNUMBER(SEARCH("0",'Model output'!F101)), ISNUMBER(SEARCH("1",'Model output'!F101)), ISNUMBER(SEARCH("X",'Model output'!F101))), IF(ISNUMBER(SEARCH("pM",'Model output'!F101)),MID(SUBSTITUTE('Model output'!F101," ",""),SEARCH("pM",'Model output'!F101)+2,1),IF(ISNUMBER(SEARCH("M",'Model output'!F101)),MID(SUBSTITUTE('Model output'!F101," ",""),SEARCH("M",'Model output'!F101)+1,1),SUBSTITUTE('Model output'!F101," ",""))),""))</f>
        <v/>
      </c>
      <c r="F102" t="str">
        <f t="shared" si="16"/>
        <v>negative</v>
      </c>
      <c r="G102" t="str">
        <f>IF(OR('Model output'!G101="",AND(ISNUMBER('Model output'!J101),'Model output'!J101&lt;1)),"",IF(OR(ISNUMBER(SEARCH("lateral",'Model output'!G101)),ISNUMBER(SEARCH("cervical",'Model output'!G101)),ISNUMBER(SEARCH("jugular",'Model output'!G101)),ISNUMBER(SEARCH("left neck",'Model output'!G101)),ISNUMBER(SEARCH("left anterior neck",'Model output'!G101)),ISNUMBER(SEARCH("left posterior neck",'Model output'!G101)),ISNUMBER(SEARCH("right neck",'Model output'!G101)),ISNUMBER(SEARCH("right anterior neck",'Model output'!G101)),ISNUMBER(SEARCH("right posterior neck",'Model output'!G101)),AND(ISNUMBER(SEARCH("level",'Model output'!G101)),OR(,ISNUMBER(SEARCH("II",'Model output'!G101)),ISNUMBER(SEARCH("two",'Model output'!G101)),ISNUMBER(SEARCH("2",'Model output'!G101)),ISNUMBER(SEARCH("III",'Model output'!G101)),ISNUMBER(SEARCH("three",'Model output'!G101)),ISNUMBER(SEARCH("3",'Model output'!G101)),ISNUMBER(SEARCH("IV",'Model output'!G101)),ISNUMBER(SEARCH("four",'Model output'!G101)),ISNUMBER(SEARCH("4",'Model output'!G101)),AND(ISNUMBER(SEARCH("V ",'Model output'!G101)),NOT(ISNUMBER(SEARCH("VI",'Model output'!G101)))),ISNUMBER(SEARCH("five",'Model output'!G101)),ISNUMBER(SEARCH("5",'Model output'!G101))))), "lateral", "central"))</f>
        <v/>
      </c>
      <c r="H102" t="str">
        <f>IF('Model output'!H101="","negative", IF('Model output'!H101=" ", "negative", IF(ISNUMBER(SEARCH("lymph node",'Model output'!H101)),"negative","positive")))</f>
        <v>negative</v>
      </c>
      <c r="I102" t="str">
        <f>IF('Model output'!I101="","",IF(ISNUMBER('Model output'!I101),'Model output'!I101,1))</f>
        <v/>
      </c>
      <c r="J102" t="str">
        <f>IF('Model output'!J101="","",IF(AND(ISNUMBER('Model output'!J101),'Model output'!J101&lt;=I102),'Model output'!J101,IF(ISNUMBER(SEARCH("0/",'Model output'!J101)),0,1)))</f>
        <v/>
      </c>
      <c r="K102" t="str" cm="1">
        <f t="array" ref="K102">IF(COUNT(FIND({0,1,2,3,4,5,6,7,8,9},'Model output'!K101))&gt;0,'Model output'!K101,"")</f>
        <v/>
      </c>
      <c r="L102" s="8" t="str">
        <f t="shared" si="21"/>
        <v/>
      </c>
      <c r="M102" t="str" cm="1">
        <f t="array" ref="M102">IF(L102="","",IF(ISNUMBER(SEARCH("cm",L102)),MAX(VALUE(SUBSTITUTE(_xlfn.FILTERXML("&lt;t&gt;&lt;s&gt;"&amp;SUBSTITUTE(L102,",","&lt;/s&gt;&lt;s&gt;")&amp;"&lt;/s&gt;&lt;/t&gt;","//s"),"cm",""))),MAX(VALUE(SUBSTITUTE(_xlfn.FILTERXML("&lt;t&gt;&lt;s&gt;"&amp;SUBSTITUTE(L102,",","&lt;/s&gt;&lt;s&gt;")&amp;"&lt;/s&gt;&lt;/t&gt;","//s"),"mm","")))/10))</f>
        <v/>
      </c>
      <c r="N102" t="str">
        <f>IF('Model output'!L101="","",'Model output'!L101)</f>
        <v>papillary</v>
      </c>
      <c r="O102" t="str">
        <f>IF('Model output'!M101="","",'Model output'!M101)</f>
        <v>tall cell</v>
      </c>
      <c r="P102" t="str">
        <f>IF('Model output'!N101="","",'Model output'!N101)</f>
        <v>1.8 cm</v>
      </c>
      <c r="Q102" t="str">
        <f t="shared" si="17"/>
        <v>1.8cm</v>
      </c>
      <c r="R102" cm="1">
        <f t="array" ref="R102">IF(Q102="","",IF(ISNUMBER(SEARCH("cm",Q102)),MAX(VALUE(SUBSTITUTE(_xlfn.FILTERXML("&lt;t&gt;&lt;s&gt;"&amp;SUBSTITUTE(Q102,",","&lt;/s&gt;&lt;s&gt;")&amp;"&lt;/s&gt;&lt;/t&gt;","//s"),"cm",""))),IF(ISNUMBER(SEARCH("mm",Q102)), MAX(VALUE(SUBSTITUTE(_xlfn.FILTERXML("&lt;t&gt;&lt;s&gt;"&amp;SUBSTITUTE(Q102,",","&lt;/s&gt;&lt;s&gt;")&amp;"&lt;/s&gt;&lt;/t&gt;","//s"),"mm","")))/10, MAX(VALUE(_xlfn.FILTERXML("&lt;t&gt;&lt;s&gt;"&amp;SUBSTITUTE(Q102,",","&lt;/s&gt;&lt;s&gt;")&amp;"&lt;/s&gt;&lt;/t&gt;","//s"))))))</f>
        <v>1.8</v>
      </c>
      <c r="S102" t="str">
        <f>IF(OR('Model output'!P101="",ISNUMBER(SEARCH("Not identified", 'Model output'!P101)),ISNUMBER(SEARCH("Absent",'Model output'!P101)),AND(ISNUMBER(SEARCH("No",'Model output'!P101)),NOT(ISNUMBER(SEARCH("diagnostic",'Model output'!P101)))),ISNUMBER(SEARCH("Negative",'Model output'!P101))),"negative","positive")</f>
        <v>negative</v>
      </c>
      <c r="T102" t="str">
        <f>IF('Model output'!O101="","",'Model output'!O101)</f>
        <v>Numerous foci</v>
      </c>
      <c r="U102" t="str">
        <f>IF('Model output'!Q101&lt;&gt;"",'Model output'!Q101,IF('Classification result'!S102="positive",IF(ISNUMBER(SEARCH("single",'Model output'!P101)),1,IF(OR(ISNUMBER(SEARCH("&lt;4",'Model output'!P101)),ISNUMBER(SEARCH("&lt; 4",'Model output'!P101)),ISNUMBER(SEARCH("less than 4",'Model output'!P101))),"&lt;4",IF(OR(ISNUMBER(SEARCH("&gt;4",'Model output'!P101)),ISNUMBER(SEARCH("&gt; 4",'Model output'!P101)),ISNUMBER(SEARCH("4 or more",'Model output'!P101))),"&gt;4",""))),""))</f>
        <v/>
      </c>
      <c r="V102" t="str">
        <f>IF(S102="negative","",IF(OR(ISNUMBER(SEARCH("Focal",'Model output'!P101)),'Classification result'!U102&lt;4,ISNUMBER(SEARCH("Focal",'Classification result'!U102)),ISNUMBER(SEARCH("&lt;4",'Classification result'!U102)),ISNUMBER(SEARCH("&lt; 4",'Classification result'!U102))),"minimal", IF(OR(ISNUMBER(SEARCH("Extensive",'Model output'!P101)),ISNUMBER(SEARCH("Extensive",'Classification result'!U102)),ISNUMBER(SEARCH("&gt;4",'Classification result'!U102)),ISNUMBER(SEARCH("&gt; 4",'Classification result'!U102)),ISNUMBER(SEARCH("4 or more",'Classification result'!U102))),"extensive","")))</f>
        <v/>
      </c>
      <c r="W102" t="str">
        <f>IF(OR('Model output'!R101="",ISNUMBER(SEARCH("Not identified", 'Model output'!R101)),ISNUMBER(SEARCH("Absent",'Model output'!R101)),ISNUMBER(SEARCH("No",'Model output'!R101)),ISNUMBER(SEARCH("Negative",'Model output'!R101)),ISNUMBER(SEARCH("None seen",'Model output'!R101)),ISNUMBER(SEARCH("Free",'Model output'!R101)),ISNUMBER(SEARCH("Cannot be assessed",'Model output'!R101))),"negative","positive")</f>
        <v>negative</v>
      </c>
      <c r="X102" s="19" t="str">
        <f>IF('Model output'!S101="","",'Model output'!S101)</f>
        <v>Invades: parathyroid fibroadipose tissue</v>
      </c>
      <c r="Y102" t="str">
        <f>IF(OR('Model output'!S101="",ISNUMBER(SEARCH("Absent",'Model output'!S101)),ISNUMBER(SEARCH("Not identified",'Model output'!S101)),AND(ISNUMBER(SEARCH("No",'Model output'!S101)),NOT(ISNUMBER(SEARCH("carcinoma",'Model output'!S101)))),ISNUMBER(SEARCH("no extension",'Model output'!S101)),ISNUMBER(SEARCH("negative",'Model output'!S101))),"negative",IF(Z102="positive","gETE", "positive"))</f>
        <v>positive</v>
      </c>
      <c r="Z102" t="str">
        <f>IF(OR('Model output'!S101="",ISNUMBER(SEARCH("Absent",'Model output'!S101)),ISNUMBER(SEARCH("Not identified",'Model output'!S101)),ISNUMBER(SEARCH("No",'Model output'!S101)),ISNUMBER(SEARCH("Minimal",'Model output'!S101)),ISNUMBER(SEARCH("negative",'Model output'!S101))),"negative",IF(OR(ISNUMBER(SEARCH("extensive",X102)),ISNUMBER(SEARCH("skeletal muscle",X102)),ISNUMBER(SEARCH("larynx",X102)),ISNUMBER(SEARCH("trachea",X102)),ISNUMBER(SEARCH("esophagus",X102)),ISNUMBER(SEARCH("recurrent laryngeal nerve",X102))),"positive","negative"))</f>
        <v>negative</v>
      </c>
      <c r="AA102" t="str">
        <f>IF('Model output'!T101="","",IF('Model output'!T101="Not mentioned", "No", "Yes"))</f>
        <v/>
      </c>
      <c r="AB102" t="str">
        <f>IF(AA102&lt;&gt;"Yes","",IF(OR('Model output'!U101="",ISNUMBER(SEARCH("Not identified",'Model output'!U101))),"",'Model output'!U101))</f>
        <v/>
      </c>
      <c r="AC102" s="9" t="str">
        <f>IF(OR('Model output'!V101="", AND(ISERROR(SEARCH("Positive",'Model output'!V101)), ISNUMBER(SEARCH("Negative",'Model output'!V101))), ISNUMBER(SEARCH("Uninvolved",'Model output'!V101)), ISNUMBER(SEARCH("Free",'Model output'!V101)), ISNUMBER(SEARCH("1 mm",'Model output'!V101)), ISNUMBER(SEARCH("1.0 mm",'Model output'!V101)), ISNUMBER(SEARCH("0.01 cm",'Model output'!V101)), ISNUMBER(SEARCH("0.1 CM",'Model output'!V101)), ISNUMBER(SEARCH("less than 0.2 mm",'Model output'!V101)), ISNUMBER(SEARCH("less than 0.5 mm",'Model output'!V101)), ISNUMBER(SEARCH("very close",'Model output'!V101)), ISNUMBER(SEARCH("not involved",'Model output'!V101)), ISNUMBER(SEARCH("no involvement",'Model output'!V101)), ISNUMBER(SEARCH("abut",'Model output'!V101)), AND(ISNUMBER(SEARCH("No",'Model output'!V101)),NOT(ISNUMBER(SEARCH("noted",'Model output'!V101))),NOT(ISNUMBER(SEARCH("carcinoma",'Model output'!V101))))), "negative", "positive")</f>
        <v>negative</v>
      </c>
      <c r="AE102" s="39" t="str" cm="1">
        <f t="array" aca="1" ref="AE102" ca="1">IF(OR(AC102="positive",Z102="positive",AND(OR(ISNUMBER(SEARCH("Follicular carcinoma",N102)),ISNUMBER(SEARCH("Follicular thyroid carcinoma",N102))),V102="extensive"),AND(AND(ISNUMBER(J102),J102&gt;0),AND(ISNUMBER(M102),M102&gt;3)),OR(H102="positive",AH102=1)),"high",IF(OR(ISNUMBER(SEARCH("lateral",G102,1)),ISNUMBER(SEARCH("positive",Y102,1)),ISNUMBER(SEARCH("tall",O102,1)),ISNUMBER(SEARCH("hobnail",O102,1)),ISNUMBER(SEARCH("cribriform",O102,1)),ISNUMBER(SEARCH("diffuse",O102,1)),ISNUMBER(SEARCH("columnar",O102,1)),ISNUMBER(SEARCH("solid",O102,1)),ISNUMBER(SEARCH("tall",N102,1)),ISNUMBER(SEARCH("hobnail",N102,1)),ISNUMBER(SEARCH("cribriform",N102,1)),ISNUMBER(SEARCH("diffuse",N102,1)),ISNUMBER(SEARCH("columnar",N102,1)),ISNUMBER(SEARCH("solid",N102,1)),AND(ISNUMBER(SEARCH("papillary",N102,1)),S102="positive"),AND(ISNUMBER(J102),J102&gt;=5,M102=""),AND(AND(ISNUMBER(J102),J102&gt;=5),AND(ISNUMBER(M102),M102&gt;=1)),AND(ISNUMBER(SERACH("papillary",N102)),OR(Y102="positive",Z102="positive"), ISNUMBER(SEARCH("BRAF",AB102)))),"intermediate","low"))</f>
        <v>intermediate</v>
      </c>
      <c r="AF102" s="40" t="str">
        <f t="shared" si="18"/>
        <v>1b</v>
      </c>
      <c r="AG102" s="40" t="str">
        <f t="shared" si="19"/>
        <v>0</v>
      </c>
      <c r="AH102" s="40" t="str">
        <f t="shared" si="22"/>
        <v>0</v>
      </c>
      <c r="AI102" s="45" t="str">
        <f t="shared" si="23"/>
        <v>I</v>
      </c>
      <c r="AJ102" s="39" t="s">
        <v>699</v>
      </c>
      <c r="AK102" s="46" t="s">
        <v>888</v>
      </c>
      <c r="AL102" s="46" t="s">
        <v>892</v>
      </c>
      <c r="AM102" s="46" t="s">
        <v>892</v>
      </c>
      <c r="AN102" s="40" t="s">
        <v>73</v>
      </c>
      <c r="AO102" s="30">
        <f t="shared" ca="1" si="28"/>
        <v>1</v>
      </c>
      <c r="AP102" s="14">
        <f t="shared" si="29"/>
        <v>1</v>
      </c>
      <c r="AQ102" s="14">
        <f t="shared" si="30"/>
        <v>1</v>
      </c>
      <c r="AR102" s="14">
        <f t="shared" si="31"/>
        <v>1</v>
      </c>
      <c r="AS102" s="15">
        <f t="shared" si="20"/>
        <v>1</v>
      </c>
    </row>
    <row r="103" spans="1:45">
      <c r="A103" t="str">
        <f>'Model output'!A102</f>
        <v>TCGA-DJ-A3V8</v>
      </c>
      <c r="B103" s="52">
        <v>28</v>
      </c>
      <c r="C103" s="1" t="str">
        <f>IF(OR(ISNUMBER(SEARCH("0",'Model output'!D102)), ISNUMBER(SEARCH("1",'Model output'!D102)), ISNUMBER(SEARCH("1a",'Model output'!D102)), ISNUMBER(SEARCH("1b",'Model output'!D102)), ISNUMBER(SEARCH("2",'Model output'!D102)), ISNUMBER(SEARCH("3",'Model output'!D102)), ISNUMBER(SEARCH("4a",'Model output'!D102)), ISNUMBER(SEARCH("4b",'Model output'!D102))), IF(ISNUMBER(SEARCH("pT",'Model output'!D102)),IF(OR(ISNUMBER(SEARCH("a",'Model output'!D102)),ISNUMBER(SEARCH("b",'Model output'!D102))),MID(SUBSTITUTE('Model output'!D102," ",""),SEARCH("pT",'Model output'!D102)+2,2),MID(SUBSTITUTE('Model output'!D102," ",""),SEARCH("pT",'Model output'!D102)+2,1)),IF(ISNUMBER(SEARCH("T",'Model output'!D102)),IF(OR(ISNUMBER(SEARCH("a",'Model output'!D102)),ISNUMBER(SEARCH("b",'Model output'!D102))),MID(SUBSTITUTE('Model output'!D102," ",""),SEARCH("T",'Model output'!D102)+1,2),MID(SUBSTITUTE('Model output'!D102," ",""),SEARCH("T",'Model output'!D102)+1,1)),SUBSTITUTE('Model output'!D102," ",""))),"")</f>
        <v>2</v>
      </c>
      <c r="D103" s="1" t="str">
        <f>IF(ISNUMBER(SEARCH("lymph node",'Model output'!E102)),"1", IF(AND('Model output'!E102&lt;&gt;"",ISNUMBER('Model output'!E102),'Model output'!E102&gt;0),"1",IF(OR(ISNUMBER(SEARCH("0",'Model output'!E102)), ISNUMBER(SEARCH("1",'Model output'!E102)), ISNUMBER(SEARCH("1a",'Model output'!E102)), ISNUMBER(SEARCH("1b",'Model output'!E102)), ISNUMBER(SEARCH("X",'Model output'!E102))), IF(ISNUMBER(SEARCH("pN",'Model output'!E102)),IF(OR(ISNUMBER(SEARCH("a",'Model output'!E102)),ISNUMBER(SEARCH("b",'Model output'!E102))),MID(SUBSTITUTE('Model output'!E102," ",""),SEARCH("pN",'Model output'!E102)+2,2),MID(SUBSTITUTE('Model output'!E102," ",""),SEARCH("pN",'Model output'!E102)+2,1)),IF(ISNUMBER(SEARCH("N",'Model output'!E102)),IF(OR(ISNUMBER(SEARCH("a",'Model output'!E102)),ISNUMBER(SEARCH("b",'Model output'!E102))),MID(SUBSTITUTE('Model output'!E102," ",""),SEARCH("N",'Model output'!E102)+1,2),MID(SUBSTITUTE('Model output'!E102," ",""),SEARCH("N",'Model output'!E102)+1,1)),SUBSTITUTE('Model output'!E102," ",""))),"")))</f>
        <v>1b</v>
      </c>
      <c r="E103" s="1" t="str">
        <f>IF(OR(ISNUMBER(SEARCH("Not applicable",'Model output'!F102)), ISNUMBER(SEARCH("N/A",'Model output'!F102))),"0",IF(OR(ISNUMBER(SEARCH("0",'Model output'!F102)), ISNUMBER(SEARCH("1",'Model output'!F102)), ISNUMBER(SEARCH("X",'Model output'!F102))), IF(ISNUMBER(SEARCH("pM",'Model output'!F102)),MID(SUBSTITUTE('Model output'!F102," ",""),SEARCH("pM",'Model output'!F102)+2,1),IF(ISNUMBER(SEARCH("M",'Model output'!F102)),MID(SUBSTITUTE('Model output'!F102," ",""),SEARCH("M",'Model output'!F102)+1,1),SUBSTITUTE('Model output'!F102," ",""))),""))</f>
        <v/>
      </c>
      <c r="F103" t="str">
        <f t="shared" si="16"/>
        <v>positive</v>
      </c>
      <c r="G103" t="str">
        <f>IF(OR('Model output'!G102="",AND(ISNUMBER('Model output'!J102),'Model output'!J102&lt;1)),"",IF(OR(ISNUMBER(SEARCH("lateral",'Model output'!G102)),ISNUMBER(SEARCH("cervical",'Model output'!G102)),ISNUMBER(SEARCH("jugular",'Model output'!G102)),ISNUMBER(SEARCH("left neck",'Model output'!G102)),ISNUMBER(SEARCH("left anterior neck",'Model output'!G102)),ISNUMBER(SEARCH("left posterior neck",'Model output'!G102)),ISNUMBER(SEARCH("right neck",'Model output'!G102)),ISNUMBER(SEARCH("right anterior neck",'Model output'!G102)),ISNUMBER(SEARCH("right posterior neck",'Model output'!G102)),AND(ISNUMBER(SEARCH("level",'Model output'!G102)),OR(,ISNUMBER(SEARCH("II",'Model output'!G102)),ISNUMBER(SEARCH("two",'Model output'!G102)),ISNUMBER(SEARCH("2",'Model output'!G102)),ISNUMBER(SEARCH("III",'Model output'!G102)),ISNUMBER(SEARCH("three",'Model output'!G102)),ISNUMBER(SEARCH("3",'Model output'!G102)),ISNUMBER(SEARCH("IV",'Model output'!G102)),ISNUMBER(SEARCH("four",'Model output'!G102)),ISNUMBER(SEARCH("4",'Model output'!G102)),AND(ISNUMBER(SEARCH("V ",'Model output'!G102)),NOT(ISNUMBER(SEARCH("VI",'Model output'!G102)))),ISNUMBER(SEARCH("five",'Model output'!G102)),ISNUMBER(SEARCH("5",'Model output'!G102))))), "lateral", "central"))</f>
        <v>lateral</v>
      </c>
      <c r="H103" t="str">
        <f>IF('Model output'!H102="","negative", IF('Model output'!H102=" ", "negative", IF(ISNUMBER(SEARCH("lymph node",'Model output'!H102)),"negative","positive")))</f>
        <v>negative</v>
      </c>
      <c r="I103">
        <f>IF('Model output'!I102="","",IF(ISNUMBER('Model output'!I102),'Model output'!I102,1))</f>
        <v>10</v>
      </c>
      <c r="J103">
        <f>IF('Model output'!J102="","",IF(AND(ISNUMBER('Model output'!J102),'Model output'!J102&lt;=I103),'Model output'!J102,IF(ISNUMBER(SEARCH("0/",'Model output'!J102)),0,1)))</f>
        <v>2</v>
      </c>
      <c r="K103" t="str" cm="1">
        <f t="array" ref="K103">IF(COUNT(FIND({0,1,2,3,4,5,6,7,8,9},'Model output'!K102))&gt;0,'Model output'!K102,"")</f>
        <v>1.7cm</v>
      </c>
      <c r="L103" s="8" t="str">
        <f t="shared" si="21"/>
        <v>1.7cm</v>
      </c>
      <c r="M103" cm="1">
        <f t="array" ref="M103">IF(L103="","",IF(ISNUMBER(SEARCH("cm",L103)),MAX(VALUE(SUBSTITUTE(_xlfn.FILTERXML("&lt;t&gt;&lt;s&gt;"&amp;SUBSTITUTE(L103,",","&lt;/s&gt;&lt;s&gt;")&amp;"&lt;/s&gt;&lt;/t&gt;","//s"),"cm",""))),MAX(VALUE(SUBSTITUTE(_xlfn.FILTERXML("&lt;t&gt;&lt;s&gt;"&amp;SUBSTITUTE(L103,",","&lt;/s&gt;&lt;s&gt;")&amp;"&lt;/s&gt;&lt;/t&gt;","//s"),"mm","")))/10))</f>
        <v>1.7</v>
      </c>
      <c r="N103" t="str">
        <f>IF('Model output'!L102="","",'Model output'!L102)</f>
        <v>papillary</v>
      </c>
      <c r="O103" t="str">
        <f>IF('Model output'!M102="","",'Model output'!M102)</f>
        <v>tall cell</v>
      </c>
      <c r="P103" t="str">
        <f>IF('Model output'!N102="","",'Model output'!N102)</f>
        <v>2.5 cm</v>
      </c>
      <c r="Q103" t="str">
        <f t="shared" si="17"/>
        <v>2.5cm</v>
      </c>
      <c r="R103" cm="1">
        <f t="array" ref="R103">IF(Q103="","",IF(ISNUMBER(SEARCH("cm",Q103)),MAX(VALUE(SUBSTITUTE(_xlfn.FILTERXML("&lt;t&gt;&lt;s&gt;"&amp;SUBSTITUTE(Q103,",","&lt;/s&gt;&lt;s&gt;")&amp;"&lt;/s&gt;&lt;/t&gt;","//s"),"cm",""))),IF(ISNUMBER(SEARCH("mm",Q103)), MAX(VALUE(SUBSTITUTE(_xlfn.FILTERXML("&lt;t&gt;&lt;s&gt;"&amp;SUBSTITUTE(Q103,",","&lt;/s&gt;&lt;s&gt;")&amp;"&lt;/s&gt;&lt;/t&gt;","//s"),"mm","")))/10, MAX(VALUE(_xlfn.FILTERXML("&lt;t&gt;&lt;s&gt;"&amp;SUBSTITUTE(Q103,",","&lt;/s&gt;&lt;s&gt;")&amp;"&lt;/s&gt;&lt;/t&gt;","//s"))))))</f>
        <v>2.5</v>
      </c>
      <c r="S103" t="str">
        <f>IF(OR('Model output'!P102="",ISNUMBER(SEARCH("Not identified", 'Model output'!P102)),ISNUMBER(SEARCH("Absent",'Model output'!P102)),AND(ISNUMBER(SEARCH("No",'Model output'!P102)),NOT(ISNUMBER(SEARCH("diagnostic",'Model output'!P102)))),ISNUMBER(SEARCH("Negative",'Model output'!P102))),"negative","positive")</f>
        <v>negative</v>
      </c>
      <c r="T103">
        <f>IF('Model output'!O102="","",'Model output'!O102)</f>
        <v>1</v>
      </c>
      <c r="U103" t="str">
        <f>IF('Model output'!Q102&lt;&gt;"",'Model output'!Q102,IF('Classification result'!S103="positive",IF(ISNUMBER(SEARCH("single",'Model output'!P102)),1,IF(OR(ISNUMBER(SEARCH("&lt;4",'Model output'!P102)),ISNUMBER(SEARCH("&lt; 4",'Model output'!P102)),ISNUMBER(SEARCH("less than 4",'Model output'!P102))),"&lt;4",IF(OR(ISNUMBER(SEARCH("&gt;4",'Model output'!P102)),ISNUMBER(SEARCH("&gt; 4",'Model output'!P102)),ISNUMBER(SEARCH("4 or more",'Model output'!P102))),"&gt;4",""))),""))</f>
        <v/>
      </c>
      <c r="V103" t="str">
        <f>IF(S103="negative","",IF(OR(ISNUMBER(SEARCH("Focal",'Model output'!P102)),'Classification result'!U103&lt;4,ISNUMBER(SEARCH("Focal",'Classification result'!U103)),ISNUMBER(SEARCH("&lt;4",'Classification result'!U103)),ISNUMBER(SEARCH("&lt; 4",'Classification result'!U103))),"minimal", IF(OR(ISNUMBER(SEARCH("Extensive",'Model output'!P102)),ISNUMBER(SEARCH("Extensive",'Classification result'!U103)),ISNUMBER(SEARCH("&gt;4",'Classification result'!U103)),ISNUMBER(SEARCH("&gt; 4",'Classification result'!U103)),ISNUMBER(SEARCH("4 or more",'Classification result'!U103))),"extensive","")))</f>
        <v/>
      </c>
      <c r="W103" t="str">
        <f>IF(OR('Model output'!R102="",ISNUMBER(SEARCH("Not identified", 'Model output'!R102)),ISNUMBER(SEARCH("Absent",'Model output'!R102)),ISNUMBER(SEARCH("No",'Model output'!R102)),ISNUMBER(SEARCH("Negative",'Model output'!R102)),ISNUMBER(SEARCH("None seen",'Model output'!R102)),ISNUMBER(SEARCH("Free",'Model output'!R102)),ISNUMBER(SEARCH("Cannot be assessed",'Model output'!R102))),"negative","positive")</f>
        <v>positive</v>
      </c>
      <c r="X103" s="19" t="str">
        <f>IF('Model output'!S102="","",'Model output'!S102)</f>
        <v>Invades: peri-thyroid fibroadipose tissue</v>
      </c>
      <c r="Y103" t="str">
        <f>IF(OR('Model output'!S102="",ISNUMBER(SEARCH("Absent",'Model output'!S102)),ISNUMBER(SEARCH("Not identified",'Model output'!S102)),AND(ISNUMBER(SEARCH("No",'Model output'!S102)),NOT(ISNUMBER(SEARCH("carcinoma",'Model output'!S102)))),ISNUMBER(SEARCH("no extension",'Model output'!S102)),ISNUMBER(SEARCH("negative",'Model output'!S102))),"negative",IF(Z103="positive","gETE", "positive"))</f>
        <v>positive</v>
      </c>
      <c r="Z103" t="str">
        <f>IF(OR('Model output'!S102="",ISNUMBER(SEARCH("Absent",'Model output'!S102)),ISNUMBER(SEARCH("Not identified",'Model output'!S102)),ISNUMBER(SEARCH("No",'Model output'!S102)),ISNUMBER(SEARCH("Minimal",'Model output'!S102)),ISNUMBER(SEARCH("negative",'Model output'!S102))),"negative",IF(OR(ISNUMBER(SEARCH("extensive",X103)),ISNUMBER(SEARCH("skeletal muscle",X103)),ISNUMBER(SEARCH("larynx",X103)),ISNUMBER(SEARCH("trachea",X103)),ISNUMBER(SEARCH("esophagus",X103)),ISNUMBER(SEARCH("recurrent laryngeal nerve",X103))),"positive","negative"))</f>
        <v>negative</v>
      </c>
      <c r="AA103" t="str">
        <f>IF('Model output'!T102="","",IF('Model output'!T102="Not mentioned", "No", "Yes"))</f>
        <v/>
      </c>
      <c r="AB103" t="str">
        <f>IF(AA103&lt;&gt;"Yes","",IF(OR('Model output'!U102="",ISNUMBER(SEARCH("Not identified",'Model output'!U102))),"",'Model output'!U102))</f>
        <v/>
      </c>
      <c r="AC103" s="9" t="str">
        <f>IF(OR('Model output'!V102="", AND(ISERROR(SEARCH("Positive",'Model output'!V102)), ISNUMBER(SEARCH("Negative",'Model output'!V102))), ISNUMBER(SEARCH("Uninvolved",'Model output'!V102)), ISNUMBER(SEARCH("Free",'Model output'!V102)), ISNUMBER(SEARCH("1 mm",'Model output'!V102)), ISNUMBER(SEARCH("1.0 mm",'Model output'!V102)), ISNUMBER(SEARCH("0.01 cm",'Model output'!V102)), ISNUMBER(SEARCH("0.1 CM",'Model output'!V102)), ISNUMBER(SEARCH("less than 0.2 mm",'Model output'!V102)), ISNUMBER(SEARCH("less than 0.5 mm",'Model output'!V102)), ISNUMBER(SEARCH("very close",'Model output'!V102)), ISNUMBER(SEARCH("not involved",'Model output'!V102)), ISNUMBER(SEARCH("no involvement",'Model output'!V102)), ISNUMBER(SEARCH("abut",'Model output'!V102)), AND(ISNUMBER(SEARCH("No",'Model output'!V102)),NOT(ISNUMBER(SEARCH("noted",'Model output'!V102))),NOT(ISNUMBER(SEARCH("carcinoma",'Model output'!V102))))), "negative", "positive")</f>
        <v>positive</v>
      </c>
      <c r="AE103" s="39" t="str" cm="1">
        <f t="array" ref="AE103">IF(OR(AC103="positive",Z103="positive",AND(OR(ISNUMBER(SEARCH("Follicular carcinoma",N103)),ISNUMBER(SEARCH("Follicular thyroid carcinoma",N103))),V103="extensive"),AND(AND(ISNUMBER(J103),J103&gt;0),AND(ISNUMBER(M103),M103&gt;3)),OR(H103="positive",AH103=1)),"high",IF(OR(ISNUMBER(SEARCH("lateral",G103,1)),ISNUMBER(SEARCH("positive",Y103,1)),ISNUMBER(SEARCH("tall",O103,1)),ISNUMBER(SEARCH("hobnail",O103,1)),ISNUMBER(SEARCH("cribriform",O103,1)),ISNUMBER(SEARCH("diffuse",O103,1)),ISNUMBER(SEARCH("columnar",O103,1)),ISNUMBER(SEARCH("solid",O103,1)),ISNUMBER(SEARCH("tall",N103,1)),ISNUMBER(SEARCH("hobnail",N103,1)),ISNUMBER(SEARCH("cribriform",N103,1)),ISNUMBER(SEARCH("diffuse",N103,1)),ISNUMBER(SEARCH("columnar",N103,1)),ISNUMBER(SEARCH("solid",N103,1)),AND(ISNUMBER(SEARCH("papillary",N103,1)),S103="positive"),AND(ISNUMBER(J103),J103&gt;=5,M103=""),AND(AND(ISNUMBER(J103),J103&gt;=5),AND(ISNUMBER(M103),M103&gt;=1)),AND(ISNUMBER(SERACH("papillary",N103)),OR(Y103="positive",Z103="positive"), ISNUMBER(SEARCH("BRAF",AB103)))),"intermediate","low"))</f>
        <v>high</v>
      </c>
      <c r="AF103" s="40" t="str">
        <f t="shared" si="18"/>
        <v>2</v>
      </c>
      <c r="AG103" s="40" t="str">
        <f t="shared" si="19"/>
        <v>1b</v>
      </c>
      <c r="AH103" s="40" t="str">
        <f t="shared" si="22"/>
        <v>0</v>
      </c>
      <c r="AI103" s="45" t="str">
        <f t="shared" si="23"/>
        <v>I</v>
      </c>
      <c r="AJ103" s="39" t="s">
        <v>697</v>
      </c>
      <c r="AK103" s="46" t="s">
        <v>891</v>
      </c>
      <c r="AL103" s="46" t="s">
        <v>888</v>
      </c>
      <c r="AM103" s="46" t="s">
        <v>892</v>
      </c>
      <c r="AN103" s="40" t="s">
        <v>73</v>
      </c>
      <c r="AO103" s="30">
        <f t="shared" si="28"/>
        <v>1</v>
      </c>
      <c r="AP103" s="14">
        <f t="shared" si="29"/>
        <v>1</v>
      </c>
      <c r="AQ103" s="14">
        <f t="shared" si="30"/>
        <v>1</v>
      </c>
      <c r="AR103" s="14">
        <f t="shared" si="31"/>
        <v>1</v>
      </c>
      <c r="AS103" s="15">
        <f t="shared" si="20"/>
        <v>1</v>
      </c>
    </row>
    <row r="104" spans="1:45">
      <c r="A104" t="str">
        <f>'Model output'!A103</f>
        <v>TCGA-DJ-A3V9</v>
      </c>
      <c r="B104" s="52">
        <v>50</v>
      </c>
      <c r="C104" s="1" t="str">
        <f>IF(OR(ISNUMBER(SEARCH("0",'Model output'!D103)), ISNUMBER(SEARCH("1",'Model output'!D103)), ISNUMBER(SEARCH("1a",'Model output'!D103)), ISNUMBER(SEARCH("1b",'Model output'!D103)), ISNUMBER(SEARCH("2",'Model output'!D103)), ISNUMBER(SEARCH("3",'Model output'!D103)), ISNUMBER(SEARCH("4a",'Model output'!D103)), ISNUMBER(SEARCH("4b",'Model output'!D103))), IF(ISNUMBER(SEARCH("pT",'Model output'!D103)),IF(OR(ISNUMBER(SEARCH("a",'Model output'!D103)),ISNUMBER(SEARCH("b",'Model output'!D103))),MID(SUBSTITUTE('Model output'!D103," ",""),SEARCH("pT",'Model output'!D103)+2,2),MID(SUBSTITUTE('Model output'!D103," ",""),SEARCH("pT",'Model output'!D103)+2,1)),IF(ISNUMBER(SEARCH("T",'Model output'!D103)),IF(OR(ISNUMBER(SEARCH("a",'Model output'!D103)),ISNUMBER(SEARCH("b",'Model output'!D103))),MID(SUBSTITUTE('Model output'!D103," ",""),SEARCH("T",'Model output'!D103)+1,2),MID(SUBSTITUTE('Model output'!D103," ",""),SEARCH("T",'Model output'!D103)+1,1)),SUBSTITUTE('Model output'!D103," ",""))),"")</f>
        <v>2</v>
      </c>
      <c r="D104" s="1" t="str">
        <f>IF(ISNUMBER(SEARCH("lymph node",'Model output'!E103)),"1", IF(AND('Model output'!E103&lt;&gt;"",ISNUMBER('Model output'!E103),'Model output'!E103&gt;0),"1",IF(OR(ISNUMBER(SEARCH("0",'Model output'!E103)), ISNUMBER(SEARCH("1",'Model output'!E103)), ISNUMBER(SEARCH("1a",'Model output'!E103)), ISNUMBER(SEARCH("1b",'Model output'!E103)), ISNUMBER(SEARCH("X",'Model output'!E103))), IF(ISNUMBER(SEARCH("pN",'Model output'!E103)),IF(OR(ISNUMBER(SEARCH("a",'Model output'!E103)),ISNUMBER(SEARCH("b",'Model output'!E103))),MID(SUBSTITUTE('Model output'!E103," ",""),SEARCH("pN",'Model output'!E103)+2,2),MID(SUBSTITUTE('Model output'!E103," ",""),SEARCH("pN",'Model output'!E103)+2,1)),IF(ISNUMBER(SEARCH("N",'Model output'!E103)),IF(OR(ISNUMBER(SEARCH("a",'Model output'!E103)),ISNUMBER(SEARCH("b",'Model output'!E103))),MID(SUBSTITUTE('Model output'!E103," ",""),SEARCH("N",'Model output'!E103)+1,2),MID(SUBSTITUTE('Model output'!E103," ",""),SEARCH("N",'Model output'!E103)+1,1)),SUBSTITUTE('Model output'!E103," ",""))),"")))</f>
        <v>1b</v>
      </c>
      <c r="E104" s="1" t="str">
        <f>IF(OR(ISNUMBER(SEARCH("Not applicable",'Model output'!F103)), ISNUMBER(SEARCH("N/A",'Model output'!F103))),"0",IF(OR(ISNUMBER(SEARCH("0",'Model output'!F103)), ISNUMBER(SEARCH("1",'Model output'!F103)), ISNUMBER(SEARCH("X",'Model output'!F103))), IF(ISNUMBER(SEARCH("pM",'Model output'!F103)),MID(SUBSTITUTE('Model output'!F103," ",""),SEARCH("pM",'Model output'!F103)+2,1),IF(ISNUMBER(SEARCH("M",'Model output'!F103)),MID(SUBSTITUTE('Model output'!F103," ",""),SEARCH("M",'Model output'!F103)+1,1),SUBSTITUTE('Model output'!F103," ",""))),""))</f>
        <v>0</v>
      </c>
      <c r="F104" t="str">
        <f t="shared" si="16"/>
        <v>positive</v>
      </c>
      <c r="G104" t="str">
        <f>IF(OR('Model output'!G103="",AND(ISNUMBER('Model output'!J103),'Model output'!J103&lt;1)),"",IF(OR(ISNUMBER(SEARCH("lateral",'Model output'!G103)),ISNUMBER(SEARCH("cervical",'Model output'!G103)),ISNUMBER(SEARCH("jugular",'Model output'!G103)),ISNUMBER(SEARCH("left neck",'Model output'!G103)),ISNUMBER(SEARCH("left anterior neck",'Model output'!G103)),ISNUMBER(SEARCH("left posterior neck",'Model output'!G103)),ISNUMBER(SEARCH("right neck",'Model output'!G103)),ISNUMBER(SEARCH("right anterior neck",'Model output'!G103)),ISNUMBER(SEARCH("right posterior neck",'Model output'!G103)),AND(ISNUMBER(SEARCH("level",'Model output'!G103)),OR(,ISNUMBER(SEARCH("II",'Model output'!G103)),ISNUMBER(SEARCH("two",'Model output'!G103)),ISNUMBER(SEARCH("2",'Model output'!G103)),ISNUMBER(SEARCH("III",'Model output'!G103)),ISNUMBER(SEARCH("three",'Model output'!G103)),ISNUMBER(SEARCH("3",'Model output'!G103)),ISNUMBER(SEARCH("IV",'Model output'!G103)),ISNUMBER(SEARCH("four",'Model output'!G103)),ISNUMBER(SEARCH("4",'Model output'!G103)),AND(ISNUMBER(SEARCH("V ",'Model output'!G103)),NOT(ISNUMBER(SEARCH("VI",'Model output'!G103)))),ISNUMBER(SEARCH("five",'Model output'!G103)),ISNUMBER(SEARCH("5",'Model output'!G103))))), "lateral", "central"))</f>
        <v>lateral</v>
      </c>
      <c r="H104" t="str">
        <f>IF('Model output'!H103="","negative", IF('Model output'!H103=" ", "negative", IF(ISNUMBER(SEARCH("lymph node",'Model output'!H103)),"negative","positive")))</f>
        <v>negative</v>
      </c>
      <c r="I104">
        <f>IF('Model output'!I103="","",IF(ISNUMBER('Model output'!I103),'Model output'!I103,1))</f>
        <v>65</v>
      </c>
      <c r="J104">
        <f>IF('Model output'!J103="","",IF(AND(ISNUMBER('Model output'!J103),'Model output'!J103&lt;=I104),'Model output'!J103,IF(ISNUMBER(SEARCH("0/",'Model output'!J103)),0,1)))</f>
        <v>12</v>
      </c>
      <c r="K104" t="str" cm="1">
        <f t="array" ref="K104">IF(COUNT(FIND({0,1,2,3,4,5,6,7,8,9},'Model output'!K103))&gt;0,'Model output'!K103,"")</f>
        <v>1.2cm</v>
      </c>
      <c r="L104" s="8" t="str">
        <f t="shared" si="21"/>
        <v>1.2cm</v>
      </c>
      <c r="M104" cm="1">
        <f t="array" ref="M104">IF(L104="","",IF(ISNUMBER(SEARCH("cm",L104)),MAX(VALUE(SUBSTITUTE(_xlfn.FILTERXML("&lt;t&gt;&lt;s&gt;"&amp;SUBSTITUTE(L104,",","&lt;/s&gt;&lt;s&gt;")&amp;"&lt;/s&gt;&lt;/t&gt;","//s"),"cm",""))),MAX(VALUE(SUBSTITUTE(_xlfn.FILTERXML("&lt;t&gt;&lt;s&gt;"&amp;SUBSTITUTE(L104,",","&lt;/s&gt;&lt;s&gt;")&amp;"&lt;/s&gt;&lt;/t&gt;","//s"),"mm","")))/10))</f>
        <v>1.2</v>
      </c>
      <c r="N104" t="str">
        <f>IF('Model output'!L103="","",'Model output'!L103)</f>
        <v>papillary</v>
      </c>
      <c r="O104" t="str">
        <f>IF('Model output'!M103="","",'Model output'!M103)</f>
        <v/>
      </c>
      <c r="P104" t="str">
        <f>IF('Model output'!N103="","",'Model output'!N103)</f>
        <v>2.3 cm</v>
      </c>
      <c r="Q104" t="str">
        <f t="shared" si="17"/>
        <v>2.3cm</v>
      </c>
      <c r="R104" cm="1">
        <f t="array" ref="R104">IF(Q104="","",IF(ISNUMBER(SEARCH("cm",Q104)),MAX(VALUE(SUBSTITUTE(_xlfn.FILTERXML("&lt;t&gt;&lt;s&gt;"&amp;SUBSTITUTE(Q104,",","&lt;/s&gt;&lt;s&gt;")&amp;"&lt;/s&gt;&lt;/t&gt;","//s"),"cm",""))),IF(ISNUMBER(SEARCH("mm",Q104)), MAX(VALUE(SUBSTITUTE(_xlfn.FILTERXML("&lt;t&gt;&lt;s&gt;"&amp;SUBSTITUTE(Q104,",","&lt;/s&gt;&lt;s&gt;")&amp;"&lt;/s&gt;&lt;/t&gt;","//s"),"mm","")))/10, MAX(VALUE(_xlfn.FILTERXML("&lt;t&gt;&lt;s&gt;"&amp;SUBSTITUTE(Q104,",","&lt;/s&gt;&lt;s&gt;")&amp;"&lt;/s&gt;&lt;/t&gt;","//s"))))))</f>
        <v>2.2999999999999998</v>
      </c>
      <c r="S104" t="str">
        <f>IF(OR('Model output'!P103="",ISNUMBER(SEARCH("Not identified", 'Model output'!P103)),ISNUMBER(SEARCH("Absent",'Model output'!P103)),AND(ISNUMBER(SEARCH("No",'Model output'!P103)),NOT(ISNUMBER(SEARCH("diagnostic",'Model output'!P103)))),ISNUMBER(SEARCH("Negative",'Model output'!P103))),"negative","positive")</f>
        <v>negative</v>
      </c>
      <c r="T104">
        <f>IF('Model output'!O103="","",'Model output'!O103)</f>
        <v>4</v>
      </c>
      <c r="U104" t="str">
        <f>IF('Model output'!Q103&lt;&gt;"",'Model output'!Q103,IF('Classification result'!S104="positive",IF(ISNUMBER(SEARCH("single",'Model output'!P103)),1,IF(OR(ISNUMBER(SEARCH("&lt;4",'Model output'!P103)),ISNUMBER(SEARCH("&lt; 4",'Model output'!P103)),ISNUMBER(SEARCH("less than 4",'Model output'!P103))),"&lt;4",IF(OR(ISNUMBER(SEARCH("&gt;4",'Model output'!P103)),ISNUMBER(SEARCH("&gt; 4",'Model output'!P103)),ISNUMBER(SEARCH("4 or more",'Model output'!P103))),"&gt;4",""))),""))</f>
        <v/>
      </c>
      <c r="V104" t="str">
        <f>IF(S104="negative","",IF(OR(ISNUMBER(SEARCH("Focal",'Model output'!P103)),'Classification result'!U104&lt;4,ISNUMBER(SEARCH("Focal",'Classification result'!U104)),ISNUMBER(SEARCH("&lt;4",'Classification result'!U104)),ISNUMBER(SEARCH("&lt; 4",'Classification result'!U104))),"minimal", IF(OR(ISNUMBER(SEARCH("Extensive",'Model output'!P103)),ISNUMBER(SEARCH("Extensive",'Classification result'!U104)),ISNUMBER(SEARCH("&gt;4",'Classification result'!U104)),ISNUMBER(SEARCH("&gt; 4",'Classification result'!U104)),ISNUMBER(SEARCH("4 or more",'Classification result'!U104))),"extensive","")))</f>
        <v/>
      </c>
      <c r="W104" t="str">
        <f>IF(OR('Model output'!R103="",ISNUMBER(SEARCH("Not identified", 'Model output'!R103)),ISNUMBER(SEARCH("Absent",'Model output'!R103)),ISNUMBER(SEARCH("No",'Model output'!R103)),ISNUMBER(SEARCH("Negative",'Model output'!R103)),ISNUMBER(SEARCH("None seen",'Model output'!R103)),ISNUMBER(SEARCH("Free",'Model output'!R103)),ISNUMBER(SEARCH("Cannot be assessed",'Model output'!R103))),"negative","positive")</f>
        <v>positive</v>
      </c>
      <c r="X104" s="19" t="str">
        <f>IF('Model output'!S103="","",'Model output'!S103)</f>
        <v>Not identified</v>
      </c>
      <c r="Y104" t="str">
        <f>IF(OR('Model output'!S103="",ISNUMBER(SEARCH("Absent",'Model output'!S103)),ISNUMBER(SEARCH("Not identified",'Model output'!S103)),AND(ISNUMBER(SEARCH("No",'Model output'!S103)),NOT(ISNUMBER(SEARCH("carcinoma",'Model output'!S103)))),ISNUMBER(SEARCH("no extension",'Model output'!S103)),ISNUMBER(SEARCH("negative",'Model output'!S103))),"negative",IF(Z104="positive","gETE", "positive"))</f>
        <v>negative</v>
      </c>
      <c r="Z104" t="str">
        <f>IF(OR('Model output'!S103="",ISNUMBER(SEARCH("Absent",'Model output'!S103)),ISNUMBER(SEARCH("Not identified",'Model output'!S103)),ISNUMBER(SEARCH("No",'Model output'!S103)),ISNUMBER(SEARCH("Minimal",'Model output'!S103)),ISNUMBER(SEARCH("negative",'Model output'!S103))),"negative",IF(OR(ISNUMBER(SEARCH("extensive",X104)),ISNUMBER(SEARCH("skeletal muscle",X104)),ISNUMBER(SEARCH("larynx",X104)),ISNUMBER(SEARCH("trachea",X104)),ISNUMBER(SEARCH("esophagus",X104)),ISNUMBER(SEARCH("recurrent laryngeal nerve",X104))),"positive","negative"))</f>
        <v>negative</v>
      </c>
      <c r="AA104" t="str">
        <f>IF('Model output'!T103="","",IF('Model output'!T103="Not mentioned", "No", "Yes"))</f>
        <v/>
      </c>
      <c r="AB104" t="str">
        <f>IF(AA104&lt;&gt;"Yes","",IF(OR('Model output'!U103="",ISNUMBER(SEARCH("Not identified",'Model output'!U103))),"",'Model output'!U103))</f>
        <v/>
      </c>
      <c r="AC104" s="9" t="str">
        <f>IF(OR('Model output'!V103="", AND(ISERROR(SEARCH("Positive",'Model output'!V103)), ISNUMBER(SEARCH("Negative",'Model output'!V103))), ISNUMBER(SEARCH("Uninvolved",'Model output'!V103)), ISNUMBER(SEARCH("Free",'Model output'!V103)), ISNUMBER(SEARCH("1 mm",'Model output'!V103)), ISNUMBER(SEARCH("1.0 mm",'Model output'!V103)), ISNUMBER(SEARCH("0.01 cm",'Model output'!V103)), ISNUMBER(SEARCH("0.1 CM",'Model output'!V103)), ISNUMBER(SEARCH("less than 0.2 mm",'Model output'!V103)), ISNUMBER(SEARCH("less than 0.5 mm",'Model output'!V103)), ISNUMBER(SEARCH("very close",'Model output'!V103)), ISNUMBER(SEARCH("not involved",'Model output'!V103)), ISNUMBER(SEARCH("no involvement",'Model output'!V103)), ISNUMBER(SEARCH("abut",'Model output'!V103)), AND(ISNUMBER(SEARCH("No",'Model output'!V103)),NOT(ISNUMBER(SEARCH("noted",'Model output'!V103))),NOT(ISNUMBER(SEARCH("carcinoma",'Model output'!V103))))), "negative", "positive")</f>
        <v>negative</v>
      </c>
      <c r="AE104" s="39" t="str" cm="1">
        <f t="array" aca="1" ref="AE104" ca="1">IF(OR(AC104="positive",Z104="positive",AND(OR(ISNUMBER(SEARCH("Follicular carcinoma",N104)),ISNUMBER(SEARCH("Follicular thyroid carcinoma",N104))),V104="extensive"),AND(AND(ISNUMBER(J104),J104&gt;0),AND(ISNUMBER(M104),M104&gt;3)),OR(H104="positive",AH104=1)),"high",IF(OR(ISNUMBER(SEARCH("lateral",G104,1)),ISNUMBER(SEARCH("positive",Y104,1)),ISNUMBER(SEARCH("tall",O104,1)),ISNUMBER(SEARCH("hobnail",O104,1)),ISNUMBER(SEARCH("cribriform",O104,1)),ISNUMBER(SEARCH("diffuse",O104,1)),ISNUMBER(SEARCH("columnar",O104,1)),ISNUMBER(SEARCH("solid",O104,1)),ISNUMBER(SEARCH("tall",N104,1)),ISNUMBER(SEARCH("hobnail",N104,1)),ISNUMBER(SEARCH("cribriform",N104,1)),ISNUMBER(SEARCH("diffuse",N104,1)),ISNUMBER(SEARCH("columnar",N104,1)),ISNUMBER(SEARCH("solid",N104,1)),AND(ISNUMBER(SEARCH("papillary",N104,1)),S104="positive"),AND(ISNUMBER(J104),J104&gt;=5,M104=""),AND(AND(ISNUMBER(J104),J104&gt;=5),AND(ISNUMBER(M104),M104&gt;=1)),AND(ISNUMBER(SERACH("papillary",N104)),OR(Y104="positive",Z104="positive"), ISNUMBER(SEARCH("BRAF",AB104)))),"intermediate","low"))</f>
        <v>intermediate</v>
      </c>
      <c r="AF104" s="40" t="str">
        <f t="shared" si="18"/>
        <v>2</v>
      </c>
      <c r="AG104" s="40" t="str">
        <f t="shared" si="19"/>
        <v>1b</v>
      </c>
      <c r="AH104" s="40" t="str">
        <f t="shared" si="22"/>
        <v>0</v>
      </c>
      <c r="AI104" s="45" t="str">
        <f t="shared" si="23"/>
        <v>I</v>
      </c>
      <c r="AJ104" s="39" t="s">
        <v>699</v>
      </c>
      <c r="AK104" s="46" t="s">
        <v>891</v>
      </c>
      <c r="AL104" s="46" t="s">
        <v>888</v>
      </c>
      <c r="AM104" s="46" t="s">
        <v>892</v>
      </c>
      <c r="AN104" s="40" t="s">
        <v>73</v>
      </c>
      <c r="AO104" s="30">
        <f t="shared" ca="1" si="28"/>
        <v>1</v>
      </c>
      <c r="AP104" s="14">
        <f t="shared" si="29"/>
        <v>1</v>
      </c>
      <c r="AQ104" s="14">
        <f t="shared" si="30"/>
        <v>1</v>
      </c>
      <c r="AR104" s="14">
        <f t="shared" si="31"/>
        <v>1</v>
      </c>
      <c r="AS104" s="15">
        <f t="shared" si="20"/>
        <v>1</v>
      </c>
    </row>
    <row r="105" spans="1:45">
      <c r="A105" t="str">
        <f>'Model output'!A104</f>
        <v>TCGA-DJ-A3VB</v>
      </c>
      <c r="B105" s="52">
        <v>52</v>
      </c>
      <c r="C105" s="1" t="str">
        <f>IF(OR(ISNUMBER(SEARCH("0",'Model output'!D104)), ISNUMBER(SEARCH("1",'Model output'!D104)), ISNUMBER(SEARCH("1a",'Model output'!D104)), ISNUMBER(SEARCH("1b",'Model output'!D104)), ISNUMBER(SEARCH("2",'Model output'!D104)), ISNUMBER(SEARCH("3",'Model output'!D104)), ISNUMBER(SEARCH("4a",'Model output'!D104)), ISNUMBER(SEARCH("4b",'Model output'!D104))), IF(ISNUMBER(SEARCH("pT",'Model output'!D104)),IF(OR(ISNUMBER(SEARCH("a",'Model output'!D104)),ISNUMBER(SEARCH("b",'Model output'!D104))),MID(SUBSTITUTE('Model output'!D104," ",""),SEARCH("pT",'Model output'!D104)+2,2),MID(SUBSTITUTE('Model output'!D104," ",""),SEARCH("pT",'Model output'!D104)+2,1)),IF(ISNUMBER(SEARCH("T",'Model output'!D104)),IF(OR(ISNUMBER(SEARCH("a",'Model output'!D104)),ISNUMBER(SEARCH("b",'Model output'!D104))),MID(SUBSTITUTE('Model output'!D104," ",""),SEARCH("T",'Model output'!D104)+1,2),MID(SUBSTITUTE('Model output'!D104," ",""),SEARCH("T",'Model output'!D104)+1,1)),SUBSTITUTE('Model output'!D104," ",""))),"")</f>
        <v>3</v>
      </c>
      <c r="D105" s="1" t="str">
        <f>IF(ISNUMBER(SEARCH("lymph node",'Model output'!E104)),"1", IF(AND('Model output'!E104&lt;&gt;"",ISNUMBER('Model output'!E104),'Model output'!E104&gt;0),"1",IF(OR(ISNUMBER(SEARCH("0",'Model output'!E104)), ISNUMBER(SEARCH("1",'Model output'!E104)), ISNUMBER(SEARCH("1a",'Model output'!E104)), ISNUMBER(SEARCH("1b",'Model output'!E104)), ISNUMBER(SEARCH("X",'Model output'!E104))), IF(ISNUMBER(SEARCH("pN",'Model output'!E104)),IF(OR(ISNUMBER(SEARCH("a",'Model output'!E104)),ISNUMBER(SEARCH("b",'Model output'!E104))),MID(SUBSTITUTE('Model output'!E104," ",""),SEARCH("pN",'Model output'!E104)+2,2),MID(SUBSTITUTE('Model output'!E104," ",""),SEARCH("pN",'Model output'!E104)+2,1)),IF(ISNUMBER(SEARCH("N",'Model output'!E104)),IF(OR(ISNUMBER(SEARCH("a",'Model output'!E104)),ISNUMBER(SEARCH("b",'Model output'!E104))),MID(SUBSTITUTE('Model output'!E104," ",""),SEARCH("N",'Model output'!E104)+1,2),MID(SUBSTITUTE('Model output'!E104," ",""),SEARCH("N",'Model output'!E104)+1,1)),SUBSTITUTE('Model output'!E104," ",""))),"")))</f>
        <v>1a</v>
      </c>
      <c r="E105" s="1" t="str">
        <f>IF(OR(ISNUMBER(SEARCH("Not applicable",'Model output'!F104)), ISNUMBER(SEARCH("N/A",'Model output'!F104))),"0",IF(OR(ISNUMBER(SEARCH("0",'Model output'!F104)), ISNUMBER(SEARCH("1",'Model output'!F104)), ISNUMBER(SEARCH("X",'Model output'!F104))), IF(ISNUMBER(SEARCH("pM",'Model output'!F104)),MID(SUBSTITUTE('Model output'!F104," ",""),SEARCH("pM",'Model output'!F104)+2,1),IF(ISNUMBER(SEARCH("M",'Model output'!F104)),MID(SUBSTITUTE('Model output'!F104," ",""),SEARCH("M",'Model output'!F104)+1,1),SUBSTITUTE('Model output'!F104," ",""))),""))</f>
        <v/>
      </c>
      <c r="F105" t="str">
        <f t="shared" si="16"/>
        <v>positive</v>
      </c>
      <c r="G105" t="str">
        <f>IF(OR('Model output'!G104="",AND(ISNUMBER('Model output'!J104),'Model output'!J104&lt;1)),"",IF(OR(ISNUMBER(SEARCH("lateral",'Model output'!G104)),ISNUMBER(SEARCH("cervical",'Model output'!G104)),ISNUMBER(SEARCH("jugular",'Model output'!G104)),ISNUMBER(SEARCH("left neck",'Model output'!G104)),ISNUMBER(SEARCH("left anterior neck",'Model output'!G104)),ISNUMBER(SEARCH("left posterior neck",'Model output'!G104)),ISNUMBER(SEARCH("right neck",'Model output'!G104)),ISNUMBER(SEARCH("right anterior neck",'Model output'!G104)),ISNUMBER(SEARCH("right posterior neck",'Model output'!G104)),AND(ISNUMBER(SEARCH("level",'Model output'!G104)),OR(,ISNUMBER(SEARCH("II",'Model output'!G104)),ISNUMBER(SEARCH("two",'Model output'!G104)),ISNUMBER(SEARCH("2",'Model output'!G104)),ISNUMBER(SEARCH("III",'Model output'!G104)),ISNUMBER(SEARCH("three",'Model output'!G104)),ISNUMBER(SEARCH("3",'Model output'!G104)),ISNUMBER(SEARCH("IV",'Model output'!G104)),ISNUMBER(SEARCH("four",'Model output'!G104)),ISNUMBER(SEARCH("4",'Model output'!G104)),AND(ISNUMBER(SEARCH("V ",'Model output'!G104)),NOT(ISNUMBER(SEARCH("VI",'Model output'!G104)))),ISNUMBER(SEARCH("five",'Model output'!G104)),ISNUMBER(SEARCH("5",'Model output'!G104))))), "lateral", "central"))</f>
        <v>central</v>
      </c>
      <c r="H105" t="str">
        <f>IF('Model output'!H104="","negative", IF('Model output'!H104=" ", "negative", IF(ISNUMBER(SEARCH("lymph node",'Model output'!H104)),"negative","positive")))</f>
        <v>negative</v>
      </c>
      <c r="I105">
        <f>IF('Model output'!I104="","",IF(ISNUMBER('Model output'!I104),'Model output'!I104,1))</f>
        <v>1</v>
      </c>
      <c r="J105">
        <f>IF('Model output'!J104="","",IF(AND(ISNUMBER('Model output'!J104),'Model output'!J104&lt;=I105),'Model output'!J104,IF(ISNUMBER(SEARCH("0/",'Model output'!J104)),0,1)))</f>
        <v>1</v>
      </c>
      <c r="K105" t="str" cm="1">
        <f t="array" ref="K105">IF(COUNT(FIND({0,1,2,3,4,5,6,7,8,9},'Model output'!K104))&gt;0,'Model output'!K104,"")</f>
        <v>0.5cm</v>
      </c>
      <c r="L105" s="8" t="str">
        <f t="shared" si="21"/>
        <v>0.5cm</v>
      </c>
      <c r="M105" cm="1">
        <f t="array" ref="M105">IF(L105="","",IF(ISNUMBER(SEARCH("cm",L105)),MAX(VALUE(SUBSTITUTE(_xlfn.FILTERXML("&lt;t&gt;&lt;s&gt;"&amp;SUBSTITUTE(L105,",","&lt;/s&gt;&lt;s&gt;")&amp;"&lt;/s&gt;&lt;/t&gt;","//s"),"cm",""))),MAX(VALUE(SUBSTITUTE(_xlfn.FILTERXML("&lt;t&gt;&lt;s&gt;"&amp;SUBSTITUTE(L105,",","&lt;/s&gt;&lt;s&gt;")&amp;"&lt;/s&gt;&lt;/t&gt;","//s"),"mm","")))/10))</f>
        <v>0.5</v>
      </c>
      <c r="N105" t="str">
        <f>IF('Model output'!L104="","",'Model output'!L104)</f>
        <v>papillary</v>
      </c>
      <c r="O105" t="str">
        <f>IF('Model output'!M104="","",'Model output'!M104)</f>
        <v>tall cell</v>
      </c>
      <c r="P105" t="str">
        <f>IF('Model output'!N104="","",'Model output'!N104)</f>
        <v>5.2 cm</v>
      </c>
      <c r="Q105" t="str">
        <f t="shared" si="17"/>
        <v>5.2cm</v>
      </c>
      <c r="R105" cm="1">
        <f t="array" ref="R105">IF(Q105="","",IF(ISNUMBER(SEARCH("cm",Q105)),MAX(VALUE(SUBSTITUTE(_xlfn.FILTERXML("&lt;t&gt;&lt;s&gt;"&amp;SUBSTITUTE(Q105,",","&lt;/s&gt;&lt;s&gt;")&amp;"&lt;/s&gt;&lt;/t&gt;","//s"),"cm",""))),IF(ISNUMBER(SEARCH("mm",Q105)), MAX(VALUE(SUBSTITUTE(_xlfn.FILTERXML("&lt;t&gt;&lt;s&gt;"&amp;SUBSTITUTE(Q105,",","&lt;/s&gt;&lt;s&gt;")&amp;"&lt;/s&gt;&lt;/t&gt;","//s"),"mm","")))/10, MAX(VALUE(_xlfn.FILTERXML("&lt;t&gt;&lt;s&gt;"&amp;SUBSTITUTE(Q105,",","&lt;/s&gt;&lt;s&gt;")&amp;"&lt;/s&gt;&lt;/t&gt;","//s"))))))</f>
        <v>5.2</v>
      </c>
      <c r="S105" t="str">
        <f>IF(OR('Model output'!P104="",ISNUMBER(SEARCH("Not identified", 'Model output'!P104)),ISNUMBER(SEARCH("Absent",'Model output'!P104)),AND(ISNUMBER(SEARCH("No",'Model output'!P104)),NOT(ISNUMBER(SEARCH("diagnostic",'Model output'!P104)))),ISNUMBER(SEARCH("Negative",'Model output'!P104))),"negative","positive")</f>
        <v>negative</v>
      </c>
      <c r="T105">
        <f>IF('Model output'!O104="","",'Model output'!O104)</f>
        <v>4</v>
      </c>
      <c r="U105" t="str">
        <f>IF('Model output'!Q104&lt;&gt;"",'Model output'!Q104,IF('Classification result'!S105="positive",IF(ISNUMBER(SEARCH("single",'Model output'!P104)),1,IF(OR(ISNUMBER(SEARCH("&lt;4",'Model output'!P104)),ISNUMBER(SEARCH("&lt; 4",'Model output'!P104)),ISNUMBER(SEARCH("less than 4",'Model output'!P104))),"&lt;4",IF(OR(ISNUMBER(SEARCH("&gt;4",'Model output'!P104)),ISNUMBER(SEARCH("&gt; 4",'Model output'!P104)),ISNUMBER(SEARCH("4 or more",'Model output'!P104))),"&gt;4",""))),""))</f>
        <v/>
      </c>
      <c r="V105" t="str">
        <f>IF(S105="negative","",IF(OR(ISNUMBER(SEARCH("Focal",'Model output'!P104)),'Classification result'!U105&lt;4,ISNUMBER(SEARCH("Focal",'Classification result'!U105)),ISNUMBER(SEARCH("&lt;4",'Classification result'!U105)),ISNUMBER(SEARCH("&lt; 4",'Classification result'!U105))),"minimal", IF(OR(ISNUMBER(SEARCH("Extensive",'Model output'!P104)),ISNUMBER(SEARCH("Extensive",'Classification result'!U105)),ISNUMBER(SEARCH("&gt;4",'Classification result'!U105)),ISNUMBER(SEARCH("&gt; 4",'Classification result'!U105)),ISNUMBER(SEARCH("4 or more",'Classification result'!U105))),"extensive","")))</f>
        <v/>
      </c>
      <c r="W105" t="str">
        <f>IF(OR('Model output'!R104="",ISNUMBER(SEARCH("Not identified", 'Model output'!R104)),ISNUMBER(SEARCH("Absent",'Model output'!R104)),ISNUMBER(SEARCH("No",'Model output'!R104)),ISNUMBER(SEARCH("Negative",'Model output'!R104)),ISNUMBER(SEARCH("None seen",'Model output'!R104)),ISNUMBER(SEARCH("Free",'Model output'!R104)),ISNUMBER(SEARCH("Cannot be assessed",'Model output'!R104))),"negative","positive")</f>
        <v>positive</v>
      </c>
      <c r="X105" s="19" t="str">
        <f>IF('Model output'!S104="","",'Model output'!S104)</f>
        <v>Invades:peri-thyroid fibroadipose tissue</v>
      </c>
      <c r="Y105" t="str">
        <f>IF(OR('Model output'!S104="",ISNUMBER(SEARCH("Absent",'Model output'!S104)),ISNUMBER(SEARCH("Not identified",'Model output'!S104)),AND(ISNUMBER(SEARCH("No",'Model output'!S104)),NOT(ISNUMBER(SEARCH("carcinoma",'Model output'!S104)))),ISNUMBER(SEARCH("no extension",'Model output'!S104)),ISNUMBER(SEARCH("negative",'Model output'!S104))),"negative",IF(Z105="positive","gETE", "positive"))</f>
        <v>positive</v>
      </c>
      <c r="Z105" t="str">
        <f>IF(OR('Model output'!S104="",ISNUMBER(SEARCH("Absent",'Model output'!S104)),ISNUMBER(SEARCH("Not identified",'Model output'!S104)),ISNUMBER(SEARCH("No",'Model output'!S104)),ISNUMBER(SEARCH("Minimal",'Model output'!S104)),ISNUMBER(SEARCH("negative",'Model output'!S104))),"negative",IF(OR(ISNUMBER(SEARCH("extensive",X105)),ISNUMBER(SEARCH("skeletal muscle",X105)),ISNUMBER(SEARCH("larynx",X105)),ISNUMBER(SEARCH("trachea",X105)),ISNUMBER(SEARCH("esophagus",X105)),ISNUMBER(SEARCH("recurrent laryngeal nerve",X105))),"positive","negative"))</f>
        <v>negative</v>
      </c>
      <c r="AA105" t="str">
        <f>IF('Model output'!T104="","",IF('Model output'!T104="Not mentioned", "No", "Yes"))</f>
        <v/>
      </c>
      <c r="AB105" t="str">
        <f>IF(AA105&lt;&gt;"Yes","",IF(OR('Model output'!U104="",ISNUMBER(SEARCH("Not identified",'Model output'!U104))),"",'Model output'!U104))</f>
        <v/>
      </c>
      <c r="AC105" s="9" t="str">
        <f>IF(OR('Model output'!V104="", AND(ISERROR(SEARCH("Positive",'Model output'!V104)), ISNUMBER(SEARCH("Negative",'Model output'!V104))), ISNUMBER(SEARCH("Uninvolved",'Model output'!V104)), ISNUMBER(SEARCH("Free",'Model output'!V104)), ISNUMBER(SEARCH("1 mm",'Model output'!V104)), ISNUMBER(SEARCH("1.0 mm",'Model output'!V104)), ISNUMBER(SEARCH("0.01 cm",'Model output'!V104)), ISNUMBER(SEARCH("0.1 CM",'Model output'!V104)), ISNUMBER(SEARCH("less than 0.2 mm",'Model output'!V104)), ISNUMBER(SEARCH("less than 0.5 mm",'Model output'!V104)), ISNUMBER(SEARCH("very close",'Model output'!V104)), ISNUMBER(SEARCH("not involved",'Model output'!V104)), ISNUMBER(SEARCH("no involvement",'Model output'!V104)), ISNUMBER(SEARCH("abut",'Model output'!V104)), AND(ISNUMBER(SEARCH("No",'Model output'!V104)),NOT(ISNUMBER(SEARCH("noted",'Model output'!V104))),NOT(ISNUMBER(SEARCH("carcinoma",'Model output'!V104))))), "negative", "positive")</f>
        <v>negative</v>
      </c>
      <c r="AE105" s="39" t="str" cm="1">
        <f t="array" aca="1" ref="AE105" ca="1">IF(OR(AC105="positive",Z105="positive",AND(OR(ISNUMBER(SEARCH("Follicular carcinoma",N105)),ISNUMBER(SEARCH("Follicular thyroid carcinoma",N105))),V105="extensive"),AND(AND(ISNUMBER(J105),J105&gt;0),AND(ISNUMBER(M105),M105&gt;3)),OR(H105="positive",AH105=1)),"high",IF(OR(ISNUMBER(SEARCH("lateral",G105,1)),ISNUMBER(SEARCH("positive",Y105,1)),ISNUMBER(SEARCH("tall",O105,1)),ISNUMBER(SEARCH("hobnail",O105,1)),ISNUMBER(SEARCH("cribriform",O105,1)),ISNUMBER(SEARCH("diffuse",O105,1)),ISNUMBER(SEARCH("columnar",O105,1)),ISNUMBER(SEARCH("solid",O105,1)),ISNUMBER(SEARCH("tall",N105,1)),ISNUMBER(SEARCH("hobnail",N105,1)),ISNUMBER(SEARCH("cribriform",N105,1)),ISNUMBER(SEARCH("diffuse",N105,1)),ISNUMBER(SEARCH("columnar",N105,1)),ISNUMBER(SEARCH("solid",N105,1)),AND(ISNUMBER(SEARCH("papillary",N105,1)),S105="positive"),AND(ISNUMBER(J105),J105&gt;=5,M105=""),AND(AND(ISNUMBER(J105),J105&gt;=5),AND(ISNUMBER(M105),M105&gt;=1)),AND(ISNUMBER(SERACH("papillary",N105)),OR(Y105="positive",Z105="positive"), ISNUMBER(SEARCH("BRAF",AB105)))),"intermediate","low"))</f>
        <v>intermediate</v>
      </c>
      <c r="AF105" s="40" t="str">
        <f t="shared" si="18"/>
        <v>3a</v>
      </c>
      <c r="AG105" s="40" t="str">
        <f t="shared" si="19"/>
        <v>1a</v>
      </c>
      <c r="AH105" s="40" t="str">
        <f t="shared" si="22"/>
        <v>0</v>
      </c>
      <c r="AI105" s="45" t="str">
        <f t="shared" si="23"/>
        <v>I</v>
      </c>
      <c r="AJ105" s="39" t="s">
        <v>699</v>
      </c>
      <c r="AK105" s="46" t="s">
        <v>894</v>
      </c>
      <c r="AL105" s="46" t="s">
        <v>893</v>
      </c>
      <c r="AM105" s="46" t="s">
        <v>892</v>
      </c>
      <c r="AN105" s="40" t="s">
        <v>73</v>
      </c>
      <c r="AO105" s="30">
        <f t="shared" ca="1" si="28"/>
        <v>1</v>
      </c>
      <c r="AP105" s="14">
        <f t="shared" si="29"/>
        <v>1</v>
      </c>
      <c r="AQ105" s="14">
        <f t="shared" si="30"/>
        <v>1</v>
      </c>
      <c r="AR105" s="14">
        <f t="shared" si="31"/>
        <v>1</v>
      </c>
      <c r="AS105" s="15">
        <f t="shared" si="20"/>
        <v>1</v>
      </c>
    </row>
    <row r="106" spans="1:45">
      <c r="A106" t="str">
        <f>'Model output'!A105</f>
        <v>TCGA-DJ-A3VD</v>
      </c>
      <c r="B106" s="52">
        <v>32</v>
      </c>
      <c r="C106" s="1" t="str">
        <f>IF(OR(ISNUMBER(SEARCH("0",'Model output'!D105)), ISNUMBER(SEARCH("1",'Model output'!D105)), ISNUMBER(SEARCH("1a",'Model output'!D105)), ISNUMBER(SEARCH("1b",'Model output'!D105)), ISNUMBER(SEARCH("2",'Model output'!D105)), ISNUMBER(SEARCH("3",'Model output'!D105)), ISNUMBER(SEARCH("4a",'Model output'!D105)), ISNUMBER(SEARCH("4b",'Model output'!D105))), IF(ISNUMBER(SEARCH("pT",'Model output'!D105)),IF(OR(ISNUMBER(SEARCH("a",'Model output'!D105)),ISNUMBER(SEARCH("b",'Model output'!D105))),MID(SUBSTITUTE('Model output'!D105," ",""),SEARCH("pT",'Model output'!D105)+2,2),MID(SUBSTITUTE('Model output'!D105," ",""),SEARCH("pT",'Model output'!D105)+2,1)),IF(ISNUMBER(SEARCH("T",'Model output'!D105)),IF(OR(ISNUMBER(SEARCH("a",'Model output'!D105)),ISNUMBER(SEARCH("b",'Model output'!D105))),MID(SUBSTITUTE('Model output'!D105," ",""),SEARCH("T",'Model output'!D105)+1,2),MID(SUBSTITUTE('Model output'!D105," ",""),SEARCH("T",'Model output'!D105)+1,1)),SUBSTITUTE('Model output'!D105," ",""))),"")</f>
        <v>1</v>
      </c>
      <c r="D106" s="1" t="str">
        <f>IF(ISNUMBER(SEARCH("lymph node",'Model output'!E105)),"1", IF(AND('Model output'!E105&lt;&gt;"",ISNUMBER('Model output'!E105),'Model output'!E105&gt;0),"1",IF(OR(ISNUMBER(SEARCH("0",'Model output'!E105)), ISNUMBER(SEARCH("1",'Model output'!E105)), ISNUMBER(SEARCH("1a",'Model output'!E105)), ISNUMBER(SEARCH("1b",'Model output'!E105)), ISNUMBER(SEARCH("X",'Model output'!E105))), IF(ISNUMBER(SEARCH("pN",'Model output'!E105)),IF(OR(ISNUMBER(SEARCH("a",'Model output'!E105)),ISNUMBER(SEARCH("b",'Model output'!E105))),MID(SUBSTITUTE('Model output'!E105," ",""),SEARCH("pN",'Model output'!E105)+2,2),MID(SUBSTITUTE('Model output'!E105," ",""),SEARCH("pN",'Model output'!E105)+2,1)),IF(ISNUMBER(SEARCH("N",'Model output'!E105)),IF(OR(ISNUMBER(SEARCH("a",'Model output'!E105)),ISNUMBER(SEARCH("b",'Model output'!E105))),MID(SUBSTITUTE('Model output'!E105," ",""),SEARCH("N",'Model output'!E105)+1,2),MID(SUBSTITUTE('Model output'!E105," ",""),SEARCH("N",'Model output'!E105)+1,1)),SUBSTITUTE('Model output'!E105," ",""))),"")))</f>
        <v>1b</v>
      </c>
      <c r="E106" s="1" t="str">
        <f>IF(OR(ISNUMBER(SEARCH("Not applicable",'Model output'!F105)), ISNUMBER(SEARCH("N/A",'Model output'!F105))),"0",IF(OR(ISNUMBER(SEARCH("0",'Model output'!F105)), ISNUMBER(SEARCH("1",'Model output'!F105)), ISNUMBER(SEARCH("X",'Model output'!F105))), IF(ISNUMBER(SEARCH("pM",'Model output'!F105)),MID(SUBSTITUTE('Model output'!F105," ",""),SEARCH("pM",'Model output'!F105)+2,1),IF(ISNUMBER(SEARCH("M",'Model output'!F105)),MID(SUBSTITUTE('Model output'!F105," ",""),SEARCH("M",'Model output'!F105)+1,1),SUBSTITUTE('Model output'!F105," ",""))),""))</f>
        <v/>
      </c>
      <c r="F106" t="str">
        <f t="shared" si="16"/>
        <v>positive</v>
      </c>
      <c r="G106" t="str">
        <f>IF(OR('Model output'!G105="",AND(ISNUMBER('Model output'!J105),'Model output'!J105&lt;1)),"",IF(OR(ISNUMBER(SEARCH("lateral",'Model output'!G105)),ISNUMBER(SEARCH("cervical",'Model output'!G105)),ISNUMBER(SEARCH("jugular",'Model output'!G105)),ISNUMBER(SEARCH("left neck",'Model output'!G105)),ISNUMBER(SEARCH("left anterior neck",'Model output'!G105)),ISNUMBER(SEARCH("left posterior neck",'Model output'!G105)),ISNUMBER(SEARCH("right neck",'Model output'!G105)),ISNUMBER(SEARCH("right anterior neck",'Model output'!G105)),ISNUMBER(SEARCH("right posterior neck",'Model output'!G105)),AND(ISNUMBER(SEARCH("level",'Model output'!G105)),OR(,ISNUMBER(SEARCH("II",'Model output'!G105)),ISNUMBER(SEARCH("two",'Model output'!G105)),ISNUMBER(SEARCH("2",'Model output'!G105)),ISNUMBER(SEARCH("III",'Model output'!G105)),ISNUMBER(SEARCH("three",'Model output'!G105)),ISNUMBER(SEARCH("3",'Model output'!G105)),ISNUMBER(SEARCH("IV",'Model output'!G105)),ISNUMBER(SEARCH("four",'Model output'!G105)),ISNUMBER(SEARCH("4",'Model output'!G105)),AND(ISNUMBER(SEARCH("V ",'Model output'!G105)),NOT(ISNUMBER(SEARCH("VI",'Model output'!G105)))),ISNUMBER(SEARCH("five",'Model output'!G105)),ISNUMBER(SEARCH("5",'Model output'!G105))))), "lateral", "central"))</f>
        <v>central</v>
      </c>
      <c r="H106" t="str">
        <f>IF('Model output'!H105="","negative", IF('Model output'!H105=" ", "negative", IF(ISNUMBER(SEARCH("lymph node",'Model output'!H105)),"negative","positive")))</f>
        <v>negative</v>
      </c>
      <c r="I106">
        <f>IF('Model output'!I105="","",IF(ISNUMBER('Model output'!I105),'Model output'!I105,1))</f>
        <v>20</v>
      </c>
      <c r="J106">
        <f>IF('Model output'!J105="","",IF(AND(ISNUMBER('Model output'!J105),'Model output'!J105&lt;=I106),'Model output'!J105,IF(ISNUMBER(SEARCH("0/",'Model output'!J105)),0,1)))</f>
        <v>6</v>
      </c>
      <c r="K106" t="str" cm="1">
        <f t="array" ref="K106">IF(COUNT(FIND({0,1,2,3,4,5,6,7,8,9},'Model output'!K105))&gt;0,'Model output'!K105,"")</f>
        <v>0.9cm</v>
      </c>
      <c r="L106" s="8" t="str">
        <f t="shared" si="21"/>
        <v>0.9cm</v>
      </c>
      <c r="M106" cm="1">
        <f t="array" ref="M106">IF(L106="","",IF(ISNUMBER(SEARCH("cm",L106)),MAX(VALUE(SUBSTITUTE(_xlfn.FILTERXML("&lt;t&gt;&lt;s&gt;"&amp;SUBSTITUTE(L106,",","&lt;/s&gt;&lt;s&gt;")&amp;"&lt;/s&gt;&lt;/t&gt;","//s"),"cm",""))),MAX(VALUE(SUBSTITUTE(_xlfn.FILTERXML("&lt;t&gt;&lt;s&gt;"&amp;SUBSTITUTE(L106,",","&lt;/s&gt;&lt;s&gt;")&amp;"&lt;/s&gt;&lt;/t&gt;","//s"),"mm","")))/10))</f>
        <v>0.9</v>
      </c>
      <c r="N106" t="str">
        <f>IF('Model output'!L105="","",'Model output'!L105)</f>
        <v>papillary</v>
      </c>
      <c r="O106" t="str">
        <f>IF('Model output'!M105="","",'Model output'!M105)</f>
        <v/>
      </c>
      <c r="P106" t="str">
        <f>IF('Model output'!N105="","",'Model output'!N105)</f>
        <v>0.8 cm</v>
      </c>
      <c r="Q106" t="str">
        <f t="shared" si="17"/>
        <v>0.8cm</v>
      </c>
      <c r="R106" cm="1">
        <f t="array" ref="R106">IF(Q106="","",IF(ISNUMBER(SEARCH("cm",Q106)),MAX(VALUE(SUBSTITUTE(_xlfn.FILTERXML("&lt;t&gt;&lt;s&gt;"&amp;SUBSTITUTE(Q106,",","&lt;/s&gt;&lt;s&gt;")&amp;"&lt;/s&gt;&lt;/t&gt;","//s"),"cm",""))),IF(ISNUMBER(SEARCH("mm",Q106)), MAX(VALUE(SUBSTITUTE(_xlfn.FILTERXML("&lt;t&gt;&lt;s&gt;"&amp;SUBSTITUTE(Q106,",","&lt;/s&gt;&lt;s&gt;")&amp;"&lt;/s&gt;&lt;/t&gt;","//s"),"mm","")))/10, MAX(VALUE(_xlfn.FILTERXML("&lt;t&gt;&lt;s&gt;"&amp;SUBSTITUTE(Q106,",","&lt;/s&gt;&lt;s&gt;")&amp;"&lt;/s&gt;&lt;/t&gt;","//s"))))))</f>
        <v>0.8</v>
      </c>
      <c r="S106" t="str">
        <f>IF(OR('Model output'!P105="",ISNUMBER(SEARCH("Not identified", 'Model output'!P105)),ISNUMBER(SEARCH("Absent",'Model output'!P105)),AND(ISNUMBER(SEARCH("No",'Model output'!P105)),NOT(ISNUMBER(SEARCH("diagnostic",'Model output'!P105)))),ISNUMBER(SEARCH("Negative",'Model output'!P105))),"negative","positive")</f>
        <v>negative</v>
      </c>
      <c r="T106">
        <f>IF('Model output'!O105="","",'Model output'!O105)</f>
        <v>1</v>
      </c>
      <c r="U106" t="str">
        <f>IF('Model output'!Q105&lt;&gt;"",'Model output'!Q105,IF('Classification result'!S106="positive",IF(ISNUMBER(SEARCH("single",'Model output'!P105)),1,IF(OR(ISNUMBER(SEARCH("&lt;4",'Model output'!P105)),ISNUMBER(SEARCH("&lt; 4",'Model output'!P105)),ISNUMBER(SEARCH("less than 4",'Model output'!P105))),"&lt;4",IF(OR(ISNUMBER(SEARCH("&gt;4",'Model output'!P105)),ISNUMBER(SEARCH("&gt; 4",'Model output'!P105)),ISNUMBER(SEARCH("4 or more",'Model output'!P105))),"&gt;4",""))),""))</f>
        <v/>
      </c>
      <c r="V106" t="str">
        <f>IF(S106="negative","",IF(OR(ISNUMBER(SEARCH("Focal",'Model output'!P105)),'Classification result'!U106&lt;4,ISNUMBER(SEARCH("Focal",'Classification result'!U106)),ISNUMBER(SEARCH("&lt;4",'Classification result'!U106)),ISNUMBER(SEARCH("&lt; 4",'Classification result'!U106))),"minimal", IF(OR(ISNUMBER(SEARCH("Extensive",'Model output'!P105)),ISNUMBER(SEARCH("Extensive",'Classification result'!U106)),ISNUMBER(SEARCH("&gt;4",'Classification result'!U106)),ISNUMBER(SEARCH("&gt; 4",'Classification result'!U106)),ISNUMBER(SEARCH("4 or more",'Classification result'!U106))),"extensive","")))</f>
        <v/>
      </c>
      <c r="W106" t="str">
        <f>IF(OR('Model output'!R105="",ISNUMBER(SEARCH("Not identified", 'Model output'!R105)),ISNUMBER(SEARCH("Absent",'Model output'!R105)),ISNUMBER(SEARCH("No",'Model output'!R105)),ISNUMBER(SEARCH("Negative",'Model output'!R105)),ISNUMBER(SEARCH("None seen",'Model output'!R105)),ISNUMBER(SEARCH("Free",'Model output'!R105)),ISNUMBER(SEARCH("Cannot be assessed",'Model output'!R105))),"negative","positive")</f>
        <v>negative</v>
      </c>
      <c r="X106" s="19" t="str">
        <f>IF('Model output'!S105="","",'Model output'!S105)</f>
        <v>Not Identified</v>
      </c>
      <c r="Y106" t="str">
        <f>IF(OR('Model output'!S105="",ISNUMBER(SEARCH("Absent",'Model output'!S105)),ISNUMBER(SEARCH("Not identified",'Model output'!S105)),AND(ISNUMBER(SEARCH("No",'Model output'!S105)),NOT(ISNUMBER(SEARCH("carcinoma",'Model output'!S105)))),ISNUMBER(SEARCH("no extension",'Model output'!S105)),ISNUMBER(SEARCH("negative",'Model output'!S105))),"negative",IF(Z106="positive","gETE", "positive"))</f>
        <v>negative</v>
      </c>
      <c r="Z106" t="str">
        <f>IF(OR('Model output'!S105="",ISNUMBER(SEARCH("Absent",'Model output'!S105)),ISNUMBER(SEARCH("Not identified",'Model output'!S105)),ISNUMBER(SEARCH("No",'Model output'!S105)),ISNUMBER(SEARCH("Minimal",'Model output'!S105)),ISNUMBER(SEARCH("negative",'Model output'!S105))),"negative",IF(OR(ISNUMBER(SEARCH("extensive",X106)),ISNUMBER(SEARCH("skeletal muscle",X106)),ISNUMBER(SEARCH("larynx",X106)),ISNUMBER(SEARCH("trachea",X106)),ISNUMBER(SEARCH("esophagus",X106)),ISNUMBER(SEARCH("recurrent laryngeal nerve",X106))),"positive","negative"))</f>
        <v>negative</v>
      </c>
      <c r="AA106" t="str">
        <f>IF('Model output'!T105="","",IF('Model output'!T105="Not mentioned", "No", "Yes"))</f>
        <v/>
      </c>
      <c r="AB106" t="str">
        <f>IF(AA106&lt;&gt;"Yes","",IF(OR('Model output'!U105="",ISNUMBER(SEARCH("Not identified",'Model output'!U105))),"",'Model output'!U105))</f>
        <v/>
      </c>
      <c r="AC106" s="9" t="str">
        <f>IF(OR('Model output'!V105="", AND(ISERROR(SEARCH("Positive",'Model output'!V105)), ISNUMBER(SEARCH("Negative",'Model output'!V105))), ISNUMBER(SEARCH("Uninvolved",'Model output'!V105)), ISNUMBER(SEARCH("Free",'Model output'!V105)), ISNUMBER(SEARCH("1 mm",'Model output'!V105)), ISNUMBER(SEARCH("1.0 mm",'Model output'!V105)), ISNUMBER(SEARCH("0.01 cm",'Model output'!V105)), ISNUMBER(SEARCH("0.1 CM",'Model output'!V105)), ISNUMBER(SEARCH("less than 0.2 mm",'Model output'!V105)), ISNUMBER(SEARCH("less than 0.5 mm",'Model output'!V105)), ISNUMBER(SEARCH("very close",'Model output'!V105)), ISNUMBER(SEARCH("not involved",'Model output'!V105)), ISNUMBER(SEARCH("no involvement",'Model output'!V105)), ISNUMBER(SEARCH("abut",'Model output'!V105)), AND(ISNUMBER(SEARCH("No",'Model output'!V105)),NOT(ISNUMBER(SEARCH("noted",'Model output'!V105))),NOT(ISNUMBER(SEARCH("carcinoma",'Model output'!V105))))), "negative", "positive")</f>
        <v>negative</v>
      </c>
      <c r="AE106" s="39" t="str" cm="1">
        <f t="array" aca="1" ref="AE106" ca="1">IF(OR(AC106="positive",Z106="positive",AND(OR(ISNUMBER(SEARCH("Follicular carcinoma",N106)),ISNUMBER(SEARCH("Follicular thyroid carcinoma",N106))),V106="extensive"),AND(AND(ISNUMBER(J106),J106&gt;0),AND(ISNUMBER(M106),M106&gt;3)),OR(H106="positive",AH106=1)),"high",IF(OR(ISNUMBER(SEARCH("lateral",G106,1)),ISNUMBER(SEARCH("positive",Y106,1)),ISNUMBER(SEARCH("tall",O106,1)),ISNUMBER(SEARCH("hobnail",O106,1)),ISNUMBER(SEARCH("cribriform",O106,1)),ISNUMBER(SEARCH("diffuse",O106,1)),ISNUMBER(SEARCH("columnar",O106,1)),ISNUMBER(SEARCH("solid",O106,1)),ISNUMBER(SEARCH("tall",N106,1)),ISNUMBER(SEARCH("hobnail",N106,1)),ISNUMBER(SEARCH("cribriform",N106,1)),ISNUMBER(SEARCH("diffuse",N106,1)),ISNUMBER(SEARCH("columnar",N106,1)),ISNUMBER(SEARCH("solid",N106,1)),AND(ISNUMBER(SEARCH("papillary",N106,1)),S106="positive"),AND(ISNUMBER(J106),J106&gt;=5,M106=""),AND(AND(ISNUMBER(J106),J106&gt;=5),AND(ISNUMBER(M106),M106&gt;=1)),AND(ISNUMBER(SERACH("papillary",N106)),OR(Y106="positive",Z106="positive"), ISNUMBER(SEARCH("BRAF",AB106)))),"intermediate","low"))</f>
        <v>low</v>
      </c>
      <c r="AF106" s="40" t="str">
        <f t="shared" si="18"/>
        <v>1a</v>
      </c>
      <c r="AG106" s="40" t="str">
        <f t="shared" si="19"/>
        <v>1a</v>
      </c>
      <c r="AH106" s="40" t="str">
        <f t="shared" si="22"/>
        <v>0</v>
      </c>
      <c r="AI106" s="45" t="str">
        <f t="shared" si="23"/>
        <v>I</v>
      </c>
      <c r="AJ106" s="39" t="s">
        <v>698</v>
      </c>
      <c r="AK106" s="46" t="s">
        <v>893</v>
      </c>
      <c r="AL106" s="46" t="s">
        <v>893</v>
      </c>
      <c r="AM106" s="46" t="s">
        <v>892</v>
      </c>
      <c r="AN106" s="40" t="s">
        <v>73</v>
      </c>
      <c r="AO106" s="30">
        <f t="shared" ca="1" si="28"/>
        <v>1</v>
      </c>
      <c r="AP106" s="14">
        <f t="shared" si="29"/>
        <v>1</v>
      </c>
      <c r="AQ106" s="14">
        <f t="shared" si="30"/>
        <v>1</v>
      </c>
      <c r="AR106" s="14">
        <f t="shared" si="31"/>
        <v>1</v>
      </c>
      <c r="AS106" s="15">
        <f t="shared" si="20"/>
        <v>1</v>
      </c>
    </row>
    <row r="107" spans="1:45">
      <c r="A107" t="str">
        <f>'Model output'!A106</f>
        <v>TCGA-DJ-A3VE</v>
      </c>
      <c r="B107" s="52">
        <v>50</v>
      </c>
      <c r="C107" s="1" t="str">
        <f>IF(OR(ISNUMBER(SEARCH("0",'Model output'!D106)), ISNUMBER(SEARCH("1",'Model output'!D106)), ISNUMBER(SEARCH("1a",'Model output'!D106)), ISNUMBER(SEARCH("1b",'Model output'!D106)), ISNUMBER(SEARCH("2",'Model output'!D106)), ISNUMBER(SEARCH("3",'Model output'!D106)), ISNUMBER(SEARCH("4a",'Model output'!D106)), ISNUMBER(SEARCH("4b",'Model output'!D106))), IF(ISNUMBER(SEARCH("pT",'Model output'!D106)),IF(OR(ISNUMBER(SEARCH("a",'Model output'!D106)),ISNUMBER(SEARCH("b",'Model output'!D106))),MID(SUBSTITUTE('Model output'!D106," ",""),SEARCH("pT",'Model output'!D106)+2,2),MID(SUBSTITUTE('Model output'!D106," ",""),SEARCH("pT",'Model output'!D106)+2,1)),IF(ISNUMBER(SEARCH("T",'Model output'!D106)),IF(OR(ISNUMBER(SEARCH("a",'Model output'!D106)),ISNUMBER(SEARCH("b",'Model output'!D106))),MID(SUBSTITUTE('Model output'!D106," ",""),SEARCH("T",'Model output'!D106)+1,2),MID(SUBSTITUTE('Model output'!D106," ",""),SEARCH("T",'Model output'!D106)+1,1)),SUBSTITUTE('Model output'!D106," ",""))),"")</f>
        <v>2</v>
      </c>
      <c r="D107" s="1" t="str">
        <f>IF(ISNUMBER(SEARCH("lymph node",'Model output'!E106)),"1", IF(AND('Model output'!E106&lt;&gt;"",ISNUMBER('Model output'!E106),'Model output'!E106&gt;0),"1",IF(OR(ISNUMBER(SEARCH("0",'Model output'!E106)), ISNUMBER(SEARCH("1",'Model output'!E106)), ISNUMBER(SEARCH("1a",'Model output'!E106)), ISNUMBER(SEARCH("1b",'Model output'!E106)), ISNUMBER(SEARCH("X",'Model output'!E106))), IF(ISNUMBER(SEARCH("pN",'Model output'!E106)),IF(OR(ISNUMBER(SEARCH("a",'Model output'!E106)),ISNUMBER(SEARCH("b",'Model output'!E106))),MID(SUBSTITUTE('Model output'!E106," ",""),SEARCH("pN",'Model output'!E106)+2,2),MID(SUBSTITUTE('Model output'!E106," ",""),SEARCH("pN",'Model output'!E106)+2,1)),IF(ISNUMBER(SEARCH("N",'Model output'!E106)),IF(OR(ISNUMBER(SEARCH("a",'Model output'!E106)),ISNUMBER(SEARCH("b",'Model output'!E106))),MID(SUBSTITUTE('Model output'!E106," ",""),SEARCH("N",'Model output'!E106)+1,2),MID(SUBSTITUTE('Model output'!E106," ",""),SEARCH("N",'Model output'!E106)+1,1)),SUBSTITUTE('Model output'!E106," ",""))),"")))</f>
        <v>X</v>
      </c>
      <c r="E107" s="1" t="str">
        <f>IF(OR(ISNUMBER(SEARCH("Not applicable",'Model output'!F106)), ISNUMBER(SEARCH("N/A",'Model output'!F106))),"0",IF(OR(ISNUMBER(SEARCH("0",'Model output'!F106)), ISNUMBER(SEARCH("1",'Model output'!F106)), ISNUMBER(SEARCH("X",'Model output'!F106))), IF(ISNUMBER(SEARCH("pM",'Model output'!F106)),MID(SUBSTITUTE('Model output'!F106," ",""),SEARCH("pM",'Model output'!F106)+2,1),IF(ISNUMBER(SEARCH("M",'Model output'!F106)),MID(SUBSTITUTE('Model output'!F106," ",""),SEARCH("M",'Model output'!F106)+1,1),SUBSTITUTE('Model output'!F106," ",""))),""))</f>
        <v>X</v>
      </c>
      <c r="F107" t="str">
        <f t="shared" si="16"/>
        <v>negative</v>
      </c>
      <c r="G107" t="str">
        <f>IF(OR('Model output'!G106="",AND(ISNUMBER('Model output'!J106),'Model output'!J106&lt;1)),"",IF(OR(ISNUMBER(SEARCH("lateral",'Model output'!G106)),ISNUMBER(SEARCH("cervical",'Model output'!G106)),ISNUMBER(SEARCH("jugular",'Model output'!G106)),ISNUMBER(SEARCH("left neck",'Model output'!G106)),ISNUMBER(SEARCH("left anterior neck",'Model output'!G106)),ISNUMBER(SEARCH("left posterior neck",'Model output'!G106)),ISNUMBER(SEARCH("right neck",'Model output'!G106)),ISNUMBER(SEARCH("right anterior neck",'Model output'!G106)),ISNUMBER(SEARCH("right posterior neck",'Model output'!G106)),AND(ISNUMBER(SEARCH("level",'Model output'!G106)),OR(,ISNUMBER(SEARCH("II",'Model output'!G106)),ISNUMBER(SEARCH("two",'Model output'!G106)),ISNUMBER(SEARCH("2",'Model output'!G106)),ISNUMBER(SEARCH("III",'Model output'!G106)),ISNUMBER(SEARCH("three",'Model output'!G106)),ISNUMBER(SEARCH("3",'Model output'!G106)),ISNUMBER(SEARCH("IV",'Model output'!G106)),ISNUMBER(SEARCH("four",'Model output'!G106)),ISNUMBER(SEARCH("4",'Model output'!G106)),AND(ISNUMBER(SEARCH("V ",'Model output'!G106)),NOT(ISNUMBER(SEARCH("VI",'Model output'!G106)))),ISNUMBER(SEARCH("five",'Model output'!G106)),ISNUMBER(SEARCH("5",'Model output'!G106))))), "lateral", "central"))</f>
        <v/>
      </c>
      <c r="H107" t="str">
        <f>IF('Model output'!H106="","negative", IF('Model output'!H106=" ", "negative", IF(ISNUMBER(SEARCH("lymph node",'Model output'!H106)),"negative","positive")))</f>
        <v>negative</v>
      </c>
      <c r="I107">
        <f>IF('Model output'!I106="","",IF(ISNUMBER('Model output'!I106),'Model output'!I106,1))</f>
        <v>4</v>
      </c>
      <c r="J107">
        <f>IF('Model output'!J106="","",IF(AND(ISNUMBER('Model output'!J106),'Model output'!J106&lt;=I107),'Model output'!J106,IF(ISNUMBER(SEARCH("0/",'Model output'!J106)),0,1)))</f>
        <v>0</v>
      </c>
      <c r="K107" t="str" cm="1">
        <f t="array" ref="K107">IF(COUNT(FIND({0,1,2,3,4,5,6,7,8,9},'Model output'!K106))&gt;0,'Model output'!K106,"")</f>
        <v/>
      </c>
      <c r="L107" s="8" t="str">
        <f t="shared" si="21"/>
        <v/>
      </c>
      <c r="M107" t="str" cm="1">
        <f t="array" ref="M107">IF(L107="","",IF(ISNUMBER(SEARCH("cm",L107)),MAX(VALUE(SUBSTITUTE(_xlfn.FILTERXML("&lt;t&gt;&lt;s&gt;"&amp;SUBSTITUTE(L107,",","&lt;/s&gt;&lt;s&gt;")&amp;"&lt;/s&gt;&lt;/t&gt;","//s"),"cm",""))),MAX(VALUE(SUBSTITUTE(_xlfn.FILTERXML("&lt;t&gt;&lt;s&gt;"&amp;SUBSTITUTE(L107,",","&lt;/s&gt;&lt;s&gt;")&amp;"&lt;/s&gt;&lt;/t&gt;","//s"),"mm","")))/10))</f>
        <v/>
      </c>
      <c r="N107" t="str">
        <f>IF('Model output'!L106="","",'Model output'!L106)</f>
        <v>papillary</v>
      </c>
      <c r="O107" t="str">
        <f>IF('Model output'!M106="","",'Model output'!M106)</f>
        <v>classical</v>
      </c>
      <c r="P107" t="str">
        <f>IF('Model output'!N106="","",'Model output'!N106)</f>
        <v>1.7 cm</v>
      </c>
      <c r="Q107" t="str">
        <f t="shared" si="17"/>
        <v>1.7cm</v>
      </c>
      <c r="R107" cm="1">
        <f t="array" ref="R107">IF(Q107="","",IF(ISNUMBER(SEARCH("cm",Q107)),MAX(VALUE(SUBSTITUTE(_xlfn.FILTERXML("&lt;t&gt;&lt;s&gt;"&amp;SUBSTITUTE(Q107,",","&lt;/s&gt;&lt;s&gt;")&amp;"&lt;/s&gt;&lt;/t&gt;","//s"),"cm",""))),IF(ISNUMBER(SEARCH("mm",Q107)), MAX(VALUE(SUBSTITUTE(_xlfn.FILTERXML("&lt;t&gt;&lt;s&gt;"&amp;SUBSTITUTE(Q107,",","&lt;/s&gt;&lt;s&gt;")&amp;"&lt;/s&gt;&lt;/t&gt;","//s"),"mm","")))/10, MAX(VALUE(_xlfn.FILTERXML("&lt;t&gt;&lt;s&gt;"&amp;SUBSTITUTE(Q107,",","&lt;/s&gt;&lt;s&gt;")&amp;"&lt;/s&gt;&lt;/t&gt;","//s"))))))</f>
        <v>1.7</v>
      </c>
      <c r="S107" t="str">
        <f>IF(OR('Model output'!P106="",ISNUMBER(SEARCH("Not identified", 'Model output'!P106)),ISNUMBER(SEARCH("Absent",'Model output'!P106)),AND(ISNUMBER(SEARCH("No",'Model output'!P106)),NOT(ISNUMBER(SEARCH("diagnostic",'Model output'!P106)))),ISNUMBER(SEARCH("Negative",'Model output'!P106))),"negative","positive")</f>
        <v>negative</v>
      </c>
      <c r="T107">
        <f>IF('Model output'!O106="","",'Model output'!O106)</f>
        <v>2</v>
      </c>
      <c r="U107" t="str">
        <f>IF('Model output'!Q106&lt;&gt;"",'Model output'!Q106,IF('Classification result'!S107="positive",IF(ISNUMBER(SEARCH("single",'Model output'!P106)),1,IF(OR(ISNUMBER(SEARCH("&lt;4",'Model output'!P106)),ISNUMBER(SEARCH("&lt; 4",'Model output'!P106)),ISNUMBER(SEARCH("less than 4",'Model output'!P106))),"&lt;4",IF(OR(ISNUMBER(SEARCH("&gt;4",'Model output'!P106)),ISNUMBER(SEARCH("&gt; 4",'Model output'!P106)),ISNUMBER(SEARCH("4 or more",'Model output'!P106))),"&gt;4",""))),""))</f>
        <v/>
      </c>
      <c r="V107" t="str">
        <f>IF(S107="negative","",IF(OR(ISNUMBER(SEARCH("Focal",'Model output'!P106)),'Classification result'!U107&lt;4,ISNUMBER(SEARCH("Focal",'Classification result'!U107)),ISNUMBER(SEARCH("&lt;4",'Classification result'!U107)),ISNUMBER(SEARCH("&lt; 4",'Classification result'!U107))),"minimal", IF(OR(ISNUMBER(SEARCH("Extensive",'Model output'!P106)),ISNUMBER(SEARCH("Extensive",'Classification result'!U107)),ISNUMBER(SEARCH("&gt;4",'Classification result'!U107)),ISNUMBER(SEARCH("&gt; 4",'Classification result'!U107)),ISNUMBER(SEARCH("4 or more",'Classification result'!U107))),"extensive","")))</f>
        <v/>
      </c>
      <c r="W107" t="str">
        <f>IF(OR('Model output'!R106="",ISNUMBER(SEARCH("Not identified", 'Model output'!R106)),ISNUMBER(SEARCH("Absent",'Model output'!R106)),ISNUMBER(SEARCH("No",'Model output'!R106)),ISNUMBER(SEARCH("Negative",'Model output'!R106)),ISNUMBER(SEARCH("None seen",'Model output'!R106)),ISNUMBER(SEARCH("Free",'Model output'!R106)),ISNUMBER(SEARCH("Cannot be assessed",'Model output'!R106))),"negative","positive")</f>
        <v>positive</v>
      </c>
      <c r="X107" s="19" t="str">
        <f>IF('Model output'!S106="","",'Model output'!S106)</f>
        <v>Not identified</v>
      </c>
      <c r="Y107" t="str">
        <f>IF(OR('Model output'!S106="",ISNUMBER(SEARCH("Absent",'Model output'!S106)),ISNUMBER(SEARCH("Not identified",'Model output'!S106)),AND(ISNUMBER(SEARCH("No",'Model output'!S106)),NOT(ISNUMBER(SEARCH("carcinoma",'Model output'!S106)))),ISNUMBER(SEARCH("no extension",'Model output'!S106)),ISNUMBER(SEARCH("negative",'Model output'!S106))),"negative",IF(Z107="positive","gETE", "positive"))</f>
        <v>negative</v>
      </c>
      <c r="Z107" t="str">
        <f>IF(OR('Model output'!S106="",ISNUMBER(SEARCH("Absent",'Model output'!S106)),ISNUMBER(SEARCH("Not identified",'Model output'!S106)),ISNUMBER(SEARCH("No",'Model output'!S106)),ISNUMBER(SEARCH("Minimal",'Model output'!S106)),ISNUMBER(SEARCH("negative",'Model output'!S106))),"negative",IF(OR(ISNUMBER(SEARCH("extensive",X107)),ISNUMBER(SEARCH("skeletal muscle",X107)),ISNUMBER(SEARCH("larynx",X107)),ISNUMBER(SEARCH("trachea",X107)),ISNUMBER(SEARCH("esophagus",X107)),ISNUMBER(SEARCH("recurrent laryngeal nerve",X107))),"positive","negative"))</f>
        <v>negative</v>
      </c>
      <c r="AA107" t="str">
        <f>IF('Model output'!T106="","",IF('Model output'!T106="Not mentioned", "No", "Yes"))</f>
        <v/>
      </c>
      <c r="AB107" t="str">
        <f>IF(AA107&lt;&gt;"Yes","",IF(OR('Model output'!U106="",ISNUMBER(SEARCH("Not identified",'Model output'!U106))),"",'Model output'!U106))</f>
        <v/>
      </c>
      <c r="AC107" s="9" t="str">
        <f>IF(OR('Model output'!V106="", AND(ISERROR(SEARCH("Positive",'Model output'!V106)), ISNUMBER(SEARCH("Negative",'Model output'!V106))), ISNUMBER(SEARCH("Uninvolved",'Model output'!V106)), ISNUMBER(SEARCH("Free",'Model output'!V106)), ISNUMBER(SEARCH("1 mm",'Model output'!V106)), ISNUMBER(SEARCH("1.0 mm",'Model output'!V106)), ISNUMBER(SEARCH("0.01 cm",'Model output'!V106)), ISNUMBER(SEARCH("0.1 CM",'Model output'!V106)), ISNUMBER(SEARCH("less than 0.2 mm",'Model output'!V106)), ISNUMBER(SEARCH("less than 0.5 mm",'Model output'!V106)), ISNUMBER(SEARCH("very close",'Model output'!V106)), ISNUMBER(SEARCH("not involved",'Model output'!V106)), ISNUMBER(SEARCH("no involvement",'Model output'!V106)), ISNUMBER(SEARCH("abut",'Model output'!V106)), AND(ISNUMBER(SEARCH("No",'Model output'!V106)),NOT(ISNUMBER(SEARCH("noted",'Model output'!V106))),NOT(ISNUMBER(SEARCH("carcinoma",'Model output'!V106))))), "negative", "positive")</f>
        <v>negative</v>
      </c>
      <c r="AE107" s="39" t="str" cm="1">
        <f t="array" aca="1" ref="AE107" ca="1">IF(OR(AC107="positive",Z107="positive",AND(OR(ISNUMBER(SEARCH("Follicular carcinoma",N107)),ISNUMBER(SEARCH("Follicular thyroid carcinoma",N107))),V107="extensive"),AND(AND(ISNUMBER(J107),J107&gt;0),AND(ISNUMBER(M107),M107&gt;3)),OR(H107="positive",AH107=1)),"high",IF(OR(ISNUMBER(SEARCH("lateral",G107,1)),ISNUMBER(SEARCH("positive",Y107,1)),ISNUMBER(SEARCH("tall",O107,1)),ISNUMBER(SEARCH("hobnail",O107,1)),ISNUMBER(SEARCH("cribriform",O107,1)),ISNUMBER(SEARCH("diffuse",O107,1)),ISNUMBER(SEARCH("columnar",O107,1)),ISNUMBER(SEARCH("solid",O107,1)),ISNUMBER(SEARCH("tall",N107,1)),ISNUMBER(SEARCH("hobnail",N107,1)),ISNUMBER(SEARCH("cribriform",N107,1)),ISNUMBER(SEARCH("diffuse",N107,1)),ISNUMBER(SEARCH("columnar",N107,1)),ISNUMBER(SEARCH("solid",N107,1)),AND(ISNUMBER(SEARCH("papillary",N107,1)),S107="positive"),AND(ISNUMBER(J107),J107&gt;=5,M107=""),AND(AND(ISNUMBER(J107),J107&gt;=5),AND(ISNUMBER(M107),M107&gt;=1)),AND(ISNUMBER(SERACH("papillary",N107)),OR(Y107="positive",Z107="positive"), ISNUMBER(SEARCH("BRAF",AB107)))),"intermediate","low"))</f>
        <v>low</v>
      </c>
      <c r="AF107" s="40" t="str">
        <f t="shared" si="18"/>
        <v>1b</v>
      </c>
      <c r="AG107" s="40" t="str">
        <f t="shared" si="19"/>
        <v>0</v>
      </c>
      <c r="AH107" s="40" t="str">
        <f t="shared" si="22"/>
        <v>0</v>
      </c>
      <c r="AI107" s="45" t="str">
        <f t="shared" si="23"/>
        <v>I</v>
      </c>
      <c r="AJ107" s="39" t="s">
        <v>698</v>
      </c>
      <c r="AK107" s="46" t="s">
        <v>888</v>
      </c>
      <c r="AL107" s="46" t="s">
        <v>892</v>
      </c>
      <c r="AM107" s="46" t="s">
        <v>892</v>
      </c>
      <c r="AN107" s="40" t="s">
        <v>73</v>
      </c>
      <c r="AO107" s="30">
        <f t="shared" ca="1" si="28"/>
        <v>1</v>
      </c>
      <c r="AP107" s="14">
        <f t="shared" si="29"/>
        <v>1</v>
      </c>
      <c r="AQ107" s="14">
        <f t="shared" si="30"/>
        <v>1</v>
      </c>
      <c r="AR107" s="14">
        <f t="shared" si="31"/>
        <v>1</v>
      </c>
      <c r="AS107" s="15">
        <f t="shared" si="20"/>
        <v>1</v>
      </c>
    </row>
    <row r="108" spans="1:45">
      <c r="A108" t="str">
        <f>'Model output'!A107</f>
        <v>TCGA-DJ-A3VF</v>
      </c>
      <c r="B108" s="52">
        <v>60</v>
      </c>
      <c r="C108" s="1" t="str">
        <f>IF(OR(ISNUMBER(SEARCH("0",'Model output'!D107)), ISNUMBER(SEARCH("1",'Model output'!D107)), ISNUMBER(SEARCH("1a",'Model output'!D107)), ISNUMBER(SEARCH("1b",'Model output'!D107)), ISNUMBER(SEARCH("2",'Model output'!D107)), ISNUMBER(SEARCH("3",'Model output'!D107)), ISNUMBER(SEARCH("4a",'Model output'!D107)), ISNUMBER(SEARCH("4b",'Model output'!D107))), IF(ISNUMBER(SEARCH("pT",'Model output'!D107)),IF(OR(ISNUMBER(SEARCH("a",'Model output'!D107)),ISNUMBER(SEARCH("b",'Model output'!D107))),MID(SUBSTITUTE('Model output'!D107," ",""),SEARCH("pT",'Model output'!D107)+2,2),MID(SUBSTITUTE('Model output'!D107," ",""),SEARCH("pT",'Model output'!D107)+2,1)),IF(ISNUMBER(SEARCH("T",'Model output'!D107)),IF(OR(ISNUMBER(SEARCH("a",'Model output'!D107)),ISNUMBER(SEARCH("b",'Model output'!D107))),MID(SUBSTITUTE('Model output'!D107," ",""),SEARCH("T",'Model output'!D107)+1,2),MID(SUBSTITUTE('Model output'!D107," ",""),SEARCH("T",'Model output'!D107)+1,1)),SUBSTITUTE('Model output'!D107," ",""))),"")</f>
        <v>1</v>
      </c>
      <c r="D108" s="1" t="str">
        <f>IF(ISNUMBER(SEARCH("lymph node",'Model output'!E107)),"1", IF(AND('Model output'!E107&lt;&gt;"",ISNUMBER('Model output'!E107),'Model output'!E107&gt;0),"1",IF(OR(ISNUMBER(SEARCH("0",'Model output'!E107)), ISNUMBER(SEARCH("1",'Model output'!E107)), ISNUMBER(SEARCH("1a",'Model output'!E107)), ISNUMBER(SEARCH("1b",'Model output'!E107)), ISNUMBER(SEARCH("X",'Model output'!E107))), IF(ISNUMBER(SEARCH("pN",'Model output'!E107)),IF(OR(ISNUMBER(SEARCH("a",'Model output'!E107)),ISNUMBER(SEARCH("b",'Model output'!E107))),MID(SUBSTITUTE('Model output'!E107," ",""),SEARCH("pN",'Model output'!E107)+2,2),MID(SUBSTITUTE('Model output'!E107," ",""),SEARCH("pN",'Model output'!E107)+2,1)),IF(ISNUMBER(SEARCH("N",'Model output'!E107)),IF(OR(ISNUMBER(SEARCH("a",'Model output'!E107)),ISNUMBER(SEARCH("b",'Model output'!E107))),MID(SUBSTITUTE('Model output'!E107," ",""),SEARCH("N",'Model output'!E107)+1,2),MID(SUBSTITUTE('Model output'!E107," ",""),SEARCH("N",'Model output'!E107)+1,1)),SUBSTITUTE('Model output'!E107," ",""))),"")))</f>
        <v>1</v>
      </c>
      <c r="E108" s="1" t="str">
        <f>IF(OR(ISNUMBER(SEARCH("Not applicable",'Model output'!F107)), ISNUMBER(SEARCH("N/A",'Model output'!F107))),"0",IF(OR(ISNUMBER(SEARCH("0",'Model output'!F107)), ISNUMBER(SEARCH("1",'Model output'!F107)), ISNUMBER(SEARCH("X",'Model output'!F107))), IF(ISNUMBER(SEARCH("pM",'Model output'!F107)),MID(SUBSTITUTE('Model output'!F107," ",""),SEARCH("pM",'Model output'!F107)+2,1),IF(ISNUMBER(SEARCH("M",'Model output'!F107)),MID(SUBSTITUTE('Model output'!F107," ",""),SEARCH("M",'Model output'!F107)+1,1),SUBSTITUTE('Model output'!F107," ",""))),""))</f>
        <v/>
      </c>
      <c r="F108" t="str">
        <f t="shared" si="16"/>
        <v>positive</v>
      </c>
      <c r="G108" t="str">
        <f>IF(OR('Model output'!G107="",AND(ISNUMBER('Model output'!J107),'Model output'!J107&lt;1)),"",IF(OR(ISNUMBER(SEARCH("lateral",'Model output'!G107)),ISNUMBER(SEARCH("cervical",'Model output'!G107)),ISNUMBER(SEARCH("jugular",'Model output'!G107)),ISNUMBER(SEARCH("left neck",'Model output'!G107)),ISNUMBER(SEARCH("left anterior neck",'Model output'!G107)),ISNUMBER(SEARCH("left posterior neck",'Model output'!G107)),ISNUMBER(SEARCH("right neck",'Model output'!G107)),ISNUMBER(SEARCH("right anterior neck",'Model output'!G107)),ISNUMBER(SEARCH("right posterior neck",'Model output'!G107)),AND(ISNUMBER(SEARCH("level",'Model output'!G107)),OR(,ISNUMBER(SEARCH("II",'Model output'!G107)),ISNUMBER(SEARCH("two",'Model output'!G107)),ISNUMBER(SEARCH("2",'Model output'!G107)),ISNUMBER(SEARCH("III",'Model output'!G107)),ISNUMBER(SEARCH("three",'Model output'!G107)),ISNUMBER(SEARCH("3",'Model output'!G107)),ISNUMBER(SEARCH("IV",'Model output'!G107)),ISNUMBER(SEARCH("four",'Model output'!G107)),ISNUMBER(SEARCH("4",'Model output'!G107)),AND(ISNUMBER(SEARCH("V ",'Model output'!G107)),NOT(ISNUMBER(SEARCH("VI",'Model output'!G107)))),ISNUMBER(SEARCH("five",'Model output'!G107)),ISNUMBER(SEARCH("5",'Model output'!G107))))), "lateral", "central"))</f>
        <v>central</v>
      </c>
      <c r="H108" t="str">
        <f>IF('Model output'!H107="","negative", IF('Model output'!H107=" ", "negative", IF(ISNUMBER(SEARCH("lymph node",'Model output'!H107)),"negative","positive")))</f>
        <v>negative</v>
      </c>
      <c r="I108">
        <f>IF('Model output'!I107="","",IF(ISNUMBER('Model output'!I107),'Model output'!I107,1))</f>
        <v>12</v>
      </c>
      <c r="J108">
        <f>IF('Model output'!J107="","",IF(AND(ISNUMBER('Model output'!J107),'Model output'!J107&lt;=I108),'Model output'!J107,IF(ISNUMBER(SEARCH("0/",'Model output'!J107)),0,1)))</f>
        <v>4</v>
      </c>
      <c r="K108" t="str" cm="1">
        <f t="array" ref="K108">IF(COUNT(FIND({0,1,2,3,4,5,6,7,8,9},'Model output'!K107))&gt;0,'Model output'!K107,"")</f>
        <v>0.6 cm</v>
      </c>
      <c r="L108" s="8" t="str">
        <f t="shared" si="21"/>
        <v>0.6cm</v>
      </c>
      <c r="M108" cm="1">
        <f t="array" ref="M108">IF(L108="","",IF(ISNUMBER(SEARCH("cm",L108)),MAX(VALUE(SUBSTITUTE(_xlfn.FILTERXML("&lt;t&gt;&lt;s&gt;"&amp;SUBSTITUTE(L108,",","&lt;/s&gt;&lt;s&gt;")&amp;"&lt;/s&gt;&lt;/t&gt;","//s"),"cm",""))),MAX(VALUE(SUBSTITUTE(_xlfn.FILTERXML("&lt;t&gt;&lt;s&gt;"&amp;SUBSTITUTE(L108,",","&lt;/s&gt;&lt;s&gt;")&amp;"&lt;/s&gt;&lt;/t&gt;","//s"),"mm","")))/10))</f>
        <v>0.6</v>
      </c>
      <c r="N108" t="str">
        <f>IF('Model output'!L107="","",'Model output'!L107)</f>
        <v>papillary</v>
      </c>
      <c r="O108" t="str">
        <f>IF('Model output'!M107="","",'Model output'!M107)</f>
        <v>tall cell</v>
      </c>
      <c r="P108" t="str">
        <f>IF('Model output'!N107="","",'Model output'!N107)</f>
        <v>1.0 cm</v>
      </c>
      <c r="Q108" t="str">
        <f t="shared" si="17"/>
        <v>1.0cm</v>
      </c>
      <c r="R108" cm="1">
        <f t="array" ref="R108">IF(Q108="","",IF(ISNUMBER(SEARCH("cm",Q108)),MAX(VALUE(SUBSTITUTE(_xlfn.FILTERXML("&lt;t&gt;&lt;s&gt;"&amp;SUBSTITUTE(Q108,",","&lt;/s&gt;&lt;s&gt;")&amp;"&lt;/s&gt;&lt;/t&gt;","//s"),"cm",""))),IF(ISNUMBER(SEARCH("mm",Q108)), MAX(VALUE(SUBSTITUTE(_xlfn.FILTERXML("&lt;t&gt;&lt;s&gt;"&amp;SUBSTITUTE(Q108,",","&lt;/s&gt;&lt;s&gt;")&amp;"&lt;/s&gt;&lt;/t&gt;","//s"),"mm","")))/10, MAX(VALUE(_xlfn.FILTERXML("&lt;t&gt;&lt;s&gt;"&amp;SUBSTITUTE(Q108,",","&lt;/s&gt;&lt;s&gt;")&amp;"&lt;/s&gt;&lt;/t&gt;","//s"))))))</f>
        <v>1</v>
      </c>
      <c r="S108" t="str">
        <f>IF(OR('Model output'!P107="",ISNUMBER(SEARCH("Not identified", 'Model output'!P107)),ISNUMBER(SEARCH("Absent",'Model output'!P107)),AND(ISNUMBER(SEARCH("No",'Model output'!P107)),NOT(ISNUMBER(SEARCH("diagnostic",'Model output'!P107)))),ISNUMBER(SEARCH("Negative",'Model output'!P107))),"negative","positive")</f>
        <v>negative</v>
      </c>
      <c r="T108">
        <f>IF('Model output'!O107="","",'Model output'!O107)</f>
        <v>1</v>
      </c>
      <c r="U108" t="str">
        <f>IF('Model output'!Q107&lt;&gt;"",'Model output'!Q107,IF('Classification result'!S108="positive",IF(ISNUMBER(SEARCH("single",'Model output'!P107)),1,IF(OR(ISNUMBER(SEARCH("&lt;4",'Model output'!P107)),ISNUMBER(SEARCH("&lt; 4",'Model output'!P107)),ISNUMBER(SEARCH("less than 4",'Model output'!P107))),"&lt;4",IF(OR(ISNUMBER(SEARCH("&gt;4",'Model output'!P107)),ISNUMBER(SEARCH("&gt; 4",'Model output'!P107)),ISNUMBER(SEARCH("4 or more",'Model output'!P107))),"&gt;4",""))),""))</f>
        <v/>
      </c>
      <c r="V108" t="str">
        <f>IF(S108="negative","",IF(OR(ISNUMBER(SEARCH("Focal",'Model output'!P107)),'Classification result'!U108&lt;4,ISNUMBER(SEARCH("Focal",'Classification result'!U108)),ISNUMBER(SEARCH("&lt;4",'Classification result'!U108)),ISNUMBER(SEARCH("&lt; 4",'Classification result'!U108))),"minimal", IF(OR(ISNUMBER(SEARCH("Extensive",'Model output'!P107)),ISNUMBER(SEARCH("Extensive",'Classification result'!U108)),ISNUMBER(SEARCH("&gt;4",'Classification result'!U108)),ISNUMBER(SEARCH("&gt; 4",'Classification result'!U108)),ISNUMBER(SEARCH("4 or more",'Classification result'!U108))),"extensive","")))</f>
        <v/>
      </c>
      <c r="W108" t="str">
        <f>IF(OR('Model output'!R107="",ISNUMBER(SEARCH("Not identified", 'Model output'!R107)),ISNUMBER(SEARCH("Absent",'Model output'!R107)),ISNUMBER(SEARCH("No",'Model output'!R107)),ISNUMBER(SEARCH("Negative",'Model output'!R107)),ISNUMBER(SEARCH("None seen",'Model output'!R107)),ISNUMBER(SEARCH("Free",'Model output'!R107)),ISNUMBER(SEARCH("Cannot be assessed",'Model output'!R107))),"negative","positive")</f>
        <v>negative</v>
      </c>
      <c r="X108" s="19" t="str">
        <f>IF('Model output'!S107="","",'Model output'!S107)</f>
        <v>Invades:perithyroidal fibroadipose tissue</v>
      </c>
      <c r="Y108" t="str">
        <f>IF(OR('Model output'!S107="",ISNUMBER(SEARCH("Absent",'Model output'!S107)),ISNUMBER(SEARCH("Not identified",'Model output'!S107)),AND(ISNUMBER(SEARCH("No",'Model output'!S107)),NOT(ISNUMBER(SEARCH("carcinoma",'Model output'!S107)))),ISNUMBER(SEARCH("no extension",'Model output'!S107)),ISNUMBER(SEARCH("negative",'Model output'!S107))),"negative",IF(Z108="positive","gETE", "positive"))</f>
        <v>positive</v>
      </c>
      <c r="Z108" t="str">
        <f>IF(OR('Model output'!S107="",ISNUMBER(SEARCH("Absent",'Model output'!S107)),ISNUMBER(SEARCH("Not identified",'Model output'!S107)),ISNUMBER(SEARCH("No",'Model output'!S107)),ISNUMBER(SEARCH("Minimal",'Model output'!S107)),ISNUMBER(SEARCH("negative",'Model output'!S107))),"negative",IF(OR(ISNUMBER(SEARCH("extensive",X108)),ISNUMBER(SEARCH("skeletal muscle",X108)),ISNUMBER(SEARCH("larynx",X108)),ISNUMBER(SEARCH("trachea",X108)),ISNUMBER(SEARCH("esophagus",X108)),ISNUMBER(SEARCH("recurrent laryngeal nerve",X108))),"positive","negative"))</f>
        <v>negative</v>
      </c>
      <c r="AA108" t="str">
        <f>IF('Model output'!T107="","",IF('Model output'!T107="Not mentioned", "No", "Yes"))</f>
        <v/>
      </c>
      <c r="AB108" t="str">
        <f>IF(AA108&lt;&gt;"Yes","",IF(OR('Model output'!U107="",ISNUMBER(SEARCH("Not identified",'Model output'!U107))),"",'Model output'!U107))</f>
        <v/>
      </c>
      <c r="AC108" s="9" t="str">
        <f>IF(OR('Model output'!V107="", AND(ISERROR(SEARCH("Positive",'Model output'!V107)), ISNUMBER(SEARCH("Negative",'Model output'!V107))), ISNUMBER(SEARCH("Uninvolved",'Model output'!V107)), ISNUMBER(SEARCH("Free",'Model output'!V107)), ISNUMBER(SEARCH("1 mm",'Model output'!V107)), ISNUMBER(SEARCH("1.0 mm",'Model output'!V107)), ISNUMBER(SEARCH("0.01 cm",'Model output'!V107)), ISNUMBER(SEARCH("0.1 CM",'Model output'!V107)), ISNUMBER(SEARCH("less than 0.2 mm",'Model output'!V107)), ISNUMBER(SEARCH("less than 0.5 mm",'Model output'!V107)), ISNUMBER(SEARCH("very close",'Model output'!V107)), ISNUMBER(SEARCH("not involved",'Model output'!V107)), ISNUMBER(SEARCH("no involvement",'Model output'!V107)), ISNUMBER(SEARCH("abut",'Model output'!V107)), AND(ISNUMBER(SEARCH("No",'Model output'!V107)),NOT(ISNUMBER(SEARCH("noted",'Model output'!V107))),NOT(ISNUMBER(SEARCH("carcinoma",'Model output'!V107))))), "negative", "positive")</f>
        <v>negative</v>
      </c>
      <c r="AE108" s="39" t="str" cm="1">
        <f t="array" aca="1" ref="AE108" ca="1">IF(OR(AC108="positive",Z108="positive",AND(OR(ISNUMBER(SEARCH("Follicular carcinoma",N108)),ISNUMBER(SEARCH("Follicular thyroid carcinoma",N108))),V108="extensive"),AND(AND(ISNUMBER(J108),J108&gt;0),AND(ISNUMBER(M108),M108&gt;3)),OR(H108="positive",AH108=1)),"high",IF(OR(ISNUMBER(SEARCH("lateral",G108,1)),ISNUMBER(SEARCH("positive",Y108,1)),ISNUMBER(SEARCH("tall",O108,1)),ISNUMBER(SEARCH("hobnail",O108,1)),ISNUMBER(SEARCH("cribriform",O108,1)),ISNUMBER(SEARCH("diffuse",O108,1)),ISNUMBER(SEARCH("columnar",O108,1)),ISNUMBER(SEARCH("solid",O108,1)),ISNUMBER(SEARCH("tall",N108,1)),ISNUMBER(SEARCH("hobnail",N108,1)),ISNUMBER(SEARCH("cribriform",N108,1)),ISNUMBER(SEARCH("diffuse",N108,1)),ISNUMBER(SEARCH("columnar",N108,1)),ISNUMBER(SEARCH("solid",N108,1)),AND(ISNUMBER(SEARCH("papillary",N108,1)),S108="positive"),AND(ISNUMBER(J108),J108&gt;=5,M108=""),AND(AND(ISNUMBER(J108),J108&gt;=5),AND(ISNUMBER(M108),M108&gt;=1)),AND(ISNUMBER(SERACH("papillary",N108)),OR(Y108="positive",Z108="positive"), ISNUMBER(SEARCH("BRAF",AB108)))),"intermediate","low"))</f>
        <v>intermediate</v>
      </c>
      <c r="AF108" s="40" t="str">
        <f t="shared" si="18"/>
        <v>1a</v>
      </c>
      <c r="AG108" s="40" t="str">
        <f t="shared" si="19"/>
        <v>1a</v>
      </c>
      <c r="AH108" s="40" t="str">
        <f t="shared" si="22"/>
        <v>0</v>
      </c>
      <c r="AI108" s="45" t="str">
        <f t="shared" si="23"/>
        <v>II</v>
      </c>
      <c r="AJ108" s="39" t="s">
        <v>699</v>
      </c>
      <c r="AK108" s="46" t="s">
        <v>893</v>
      </c>
      <c r="AL108" s="46" t="s">
        <v>888</v>
      </c>
      <c r="AM108" s="46" t="s">
        <v>892</v>
      </c>
      <c r="AN108" s="40" t="s">
        <v>890</v>
      </c>
      <c r="AO108" s="30">
        <f t="shared" ca="1" si="28"/>
        <v>1</v>
      </c>
      <c r="AP108" s="14">
        <f t="shared" si="29"/>
        <v>1</v>
      </c>
      <c r="AQ108" s="14">
        <f t="shared" si="30"/>
        <v>0</v>
      </c>
      <c r="AR108" s="14">
        <f t="shared" si="31"/>
        <v>1</v>
      </c>
      <c r="AS108" s="15">
        <f t="shared" si="20"/>
        <v>1</v>
      </c>
    </row>
    <row r="109" spans="1:45">
      <c r="A109" t="str">
        <f>'Model output'!A108</f>
        <v>TCGA-DJ-A3VG</v>
      </c>
      <c r="B109" s="52">
        <v>40</v>
      </c>
      <c r="C109" s="1" t="str">
        <f>IF(OR(ISNUMBER(SEARCH("0",'Model output'!D108)), ISNUMBER(SEARCH("1",'Model output'!D108)), ISNUMBER(SEARCH("1a",'Model output'!D108)), ISNUMBER(SEARCH("1b",'Model output'!D108)), ISNUMBER(SEARCH("2",'Model output'!D108)), ISNUMBER(SEARCH("3",'Model output'!D108)), ISNUMBER(SEARCH("4a",'Model output'!D108)), ISNUMBER(SEARCH("4b",'Model output'!D108))), IF(ISNUMBER(SEARCH("pT",'Model output'!D108)),IF(OR(ISNUMBER(SEARCH("a",'Model output'!D108)),ISNUMBER(SEARCH("b",'Model output'!D108))),MID(SUBSTITUTE('Model output'!D108," ",""),SEARCH("pT",'Model output'!D108)+2,2),MID(SUBSTITUTE('Model output'!D108," ",""),SEARCH("pT",'Model output'!D108)+2,1)),IF(ISNUMBER(SEARCH("T",'Model output'!D108)),IF(OR(ISNUMBER(SEARCH("a",'Model output'!D108)),ISNUMBER(SEARCH("b",'Model output'!D108))),MID(SUBSTITUTE('Model output'!D108," ",""),SEARCH("T",'Model output'!D108)+1,2),MID(SUBSTITUTE('Model output'!D108," ",""),SEARCH("T",'Model output'!D108)+1,1)),SUBSTITUTE('Model output'!D108," ",""))),"")</f>
        <v>2</v>
      </c>
      <c r="D109" s="1" t="str">
        <f>IF(ISNUMBER(SEARCH("lymph node",'Model output'!E108)),"1", IF(AND('Model output'!E108&lt;&gt;"",ISNUMBER('Model output'!E108),'Model output'!E108&gt;0),"1",IF(OR(ISNUMBER(SEARCH("0",'Model output'!E108)), ISNUMBER(SEARCH("1",'Model output'!E108)), ISNUMBER(SEARCH("1a",'Model output'!E108)), ISNUMBER(SEARCH("1b",'Model output'!E108)), ISNUMBER(SEARCH("X",'Model output'!E108))), IF(ISNUMBER(SEARCH("pN",'Model output'!E108)),IF(OR(ISNUMBER(SEARCH("a",'Model output'!E108)),ISNUMBER(SEARCH("b",'Model output'!E108))),MID(SUBSTITUTE('Model output'!E108," ",""),SEARCH("pN",'Model output'!E108)+2,2),MID(SUBSTITUTE('Model output'!E108," ",""),SEARCH("pN",'Model output'!E108)+2,1)),IF(ISNUMBER(SEARCH("N",'Model output'!E108)),IF(OR(ISNUMBER(SEARCH("a",'Model output'!E108)),ISNUMBER(SEARCH("b",'Model output'!E108))),MID(SUBSTITUTE('Model output'!E108," ",""),SEARCH("N",'Model output'!E108)+1,2),MID(SUBSTITUTE('Model output'!E108," ",""),SEARCH("N",'Model output'!E108)+1,1)),SUBSTITUTE('Model output'!E108," ",""))),"")))</f>
        <v>X</v>
      </c>
      <c r="E109" s="1" t="str">
        <f>IF(OR(ISNUMBER(SEARCH("Not applicable",'Model output'!F108)), ISNUMBER(SEARCH("N/A",'Model output'!F108))),"0",IF(OR(ISNUMBER(SEARCH("0",'Model output'!F108)), ISNUMBER(SEARCH("1",'Model output'!F108)), ISNUMBER(SEARCH("X",'Model output'!F108))), IF(ISNUMBER(SEARCH("pM",'Model output'!F108)),MID(SUBSTITUTE('Model output'!F108," ",""),SEARCH("pM",'Model output'!F108)+2,1),IF(ISNUMBER(SEARCH("M",'Model output'!F108)),MID(SUBSTITUTE('Model output'!F108," ",""),SEARCH("M",'Model output'!F108)+1,1),SUBSTITUTE('Model output'!F108," ",""))),""))</f>
        <v>X</v>
      </c>
      <c r="F109" t="str">
        <f t="shared" si="16"/>
        <v>negative</v>
      </c>
      <c r="G109" t="str">
        <f>IF(OR('Model output'!G108="",AND(ISNUMBER('Model output'!J108),'Model output'!J108&lt;1)),"",IF(OR(ISNUMBER(SEARCH("lateral",'Model output'!G108)),ISNUMBER(SEARCH("cervical",'Model output'!G108)),ISNUMBER(SEARCH("jugular",'Model output'!G108)),ISNUMBER(SEARCH("left neck",'Model output'!G108)),ISNUMBER(SEARCH("left anterior neck",'Model output'!G108)),ISNUMBER(SEARCH("left posterior neck",'Model output'!G108)),ISNUMBER(SEARCH("right neck",'Model output'!G108)),ISNUMBER(SEARCH("right anterior neck",'Model output'!G108)),ISNUMBER(SEARCH("right posterior neck",'Model output'!G108)),AND(ISNUMBER(SEARCH("level",'Model output'!G108)),OR(,ISNUMBER(SEARCH("II",'Model output'!G108)),ISNUMBER(SEARCH("two",'Model output'!G108)),ISNUMBER(SEARCH("2",'Model output'!G108)),ISNUMBER(SEARCH("III",'Model output'!G108)),ISNUMBER(SEARCH("three",'Model output'!G108)),ISNUMBER(SEARCH("3",'Model output'!G108)),ISNUMBER(SEARCH("IV",'Model output'!G108)),ISNUMBER(SEARCH("four",'Model output'!G108)),ISNUMBER(SEARCH("4",'Model output'!G108)),AND(ISNUMBER(SEARCH("V ",'Model output'!G108)),NOT(ISNUMBER(SEARCH("VI",'Model output'!G108)))),ISNUMBER(SEARCH("five",'Model output'!G108)),ISNUMBER(SEARCH("5",'Model output'!G108))))), "lateral", "central"))</f>
        <v/>
      </c>
      <c r="H109" t="str">
        <f>IF('Model output'!H108="","negative", IF('Model output'!H108=" ", "negative", IF(ISNUMBER(SEARCH("lymph node",'Model output'!H108)),"negative","positive")))</f>
        <v>negative</v>
      </c>
      <c r="I109">
        <f>IF('Model output'!I108="","",IF(ISNUMBER('Model output'!I108),'Model output'!I108,1))</f>
        <v>3</v>
      </c>
      <c r="J109">
        <f>IF('Model output'!J108="","",IF(AND(ISNUMBER('Model output'!J108),'Model output'!J108&lt;=I109),'Model output'!J108,IF(ISNUMBER(SEARCH("0/",'Model output'!J108)),0,1)))</f>
        <v>0</v>
      </c>
      <c r="K109" t="str" cm="1">
        <f t="array" ref="K109">IF(COUNT(FIND({0,1,2,3,4,5,6,7,8,9},'Model output'!K108))&gt;0,'Model output'!K108,"")</f>
        <v/>
      </c>
      <c r="L109" s="8" t="str">
        <f t="shared" si="21"/>
        <v/>
      </c>
      <c r="M109" t="str" cm="1">
        <f t="array" ref="M109">IF(L109="","",IF(ISNUMBER(SEARCH("cm",L109)),MAX(VALUE(SUBSTITUTE(_xlfn.FILTERXML("&lt;t&gt;&lt;s&gt;"&amp;SUBSTITUTE(L109,",","&lt;/s&gt;&lt;s&gt;")&amp;"&lt;/s&gt;&lt;/t&gt;","//s"),"cm",""))),MAX(VALUE(SUBSTITUTE(_xlfn.FILTERXML("&lt;t&gt;&lt;s&gt;"&amp;SUBSTITUTE(L109,",","&lt;/s&gt;&lt;s&gt;")&amp;"&lt;/s&gt;&lt;/t&gt;","//s"),"mm","")))/10))</f>
        <v/>
      </c>
      <c r="N109" t="str">
        <f>IF('Model output'!L108="","",'Model output'!L108)</f>
        <v>papillary</v>
      </c>
      <c r="O109" t="str">
        <f>IF('Model output'!M108="","",'Model output'!M108)</f>
        <v>follicular</v>
      </c>
      <c r="P109" t="str">
        <f>IF('Model output'!N108="","",'Model output'!N108)</f>
        <v>1.1 cm</v>
      </c>
      <c r="Q109" t="str">
        <f t="shared" si="17"/>
        <v>1.1cm</v>
      </c>
      <c r="R109" cm="1">
        <f t="array" ref="R109">IF(Q109="","",IF(ISNUMBER(SEARCH("cm",Q109)),MAX(VALUE(SUBSTITUTE(_xlfn.FILTERXML("&lt;t&gt;&lt;s&gt;"&amp;SUBSTITUTE(Q109,",","&lt;/s&gt;&lt;s&gt;")&amp;"&lt;/s&gt;&lt;/t&gt;","//s"),"cm",""))),IF(ISNUMBER(SEARCH("mm",Q109)), MAX(VALUE(SUBSTITUTE(_xlfn.FILTERXML("&lt;t&gt;&lt;s&gt;"&amp;SUBSTITUTE(Q109,",","&lt;/s&gt;&lt;s&gt;")&amp;"&lt;/s&gt;&lt;/t&gt;","//s"),"mm","")))/10, MAX(VALUE(_xlfn.FILTERXML("&lt;t&gt;&lt;s&gt;"&amp;SUBSTITUTE(Q109,",","&lt;/s&gt;&lt;s&gt;")&amp;"&lt;/s&gt;&lt;/t&gt;","//s"))))))</f>
        <v>1.1000000000000001</v>
      </c>
      <c r="S109" t="str">
        <f>IF(OR('Model output'!P108="",ISNUMBER(SEARCH("Not identified", 'Model output'!P108)),ISNUMBER(SEARCH("Absent",'Model output'!P108)),AND(ISNUMBER(SEARCH("No",'Model output'!P108)),NOT(ISNUMBER(SEARCH("diagnostic",'Model output'!P108)))),ISNUMBER(SEARCH("Negative",'Model output'!P108))),"negative","positive")</f>
        <v>negative</v>
      </c>
      <c r="T109">
        <f>IF('Model output'!O108="","",'Model output'!O108)</f>
        <v>2</v>
      </c>
      <c r="U109" t="str">
        <f>IF('Model output'!Q108&lt;&gt;"",'Model output'!Q108,IF('Classification result'!S109="positive",IF(ISNUMBER(SEARCH("single",'Model output'!P108)),1,IF(OR(ISNUMBER(SEARCH("&lt;4",'Model output'!P108)),ISNUMBER(SEARCH("&lt; 4",'Model output'!P108)),ISNUMBER(SEARCH("less than 4",'Model output'!P108))),"&lt;4",IF(OR(ISNUMBER(SEARCH("&gt;4",'Model output'!P108)),ISNUMBER(SEARCH("&gt; 4",'Model output'!P108)),ISNUMBER(SEARCH("4 or more",'Model output'!P108))),"&gt;4",""))),""))</f>
        <v/>
      </c>
      <c r="V109" t="str">
        <f>IF(S109="negative","",IF(OR(ISNUMBER(SEARCH("Focal",'Model output'!P108)),'Classification result'!U109&lt;4,ISNUMBER(SEARCH("Focal",'Classification result'!U109)),ISNUMBER(SEARCH("&lt;4",'Classification result'!U109)),ISNUMBER(SEARCH("&lt; 4",'Classification result'!U109))),"minimal", IF(OR(ISNUMBER(SEARCH("Extensive",'Model output'!P108)),ISNUMBER(SEARCH("Extensive",'Classification result'!U109)),ISNUMBER(SEARCH("&gt;4",'Classification result'!U109)),ISNUMBER(SEARCH("&gt; 4",'Classification result'!U109)),ISNUMBER(SEARCH("4 or more",'Classification result'!U109))),"extensive","")))</f>
        <v/>
      </c>
      <c r="W109" t="str">
        <f>IF(OR('Model output'!R108="",ISNUMBER(SEARCH("Not identified", 'Model output'!R108)),ISNUMBER(SEARCH("Absent",'Model output'!R108)),ISNUMBER(SEARCH("No",'Model output'!R108)),ISNUMBER(SEARCH("Negative",'Model output'!R108)),ISNUMBER(SEARCH("None seen",'Model output'!R108)),ISNUMBER(SEARCH("Free",'Model output'!R108)),ISNUMBER(SEARCH("Cannot be assessed",'Model output'!R108))),"negative","positive")</f>
        <v>negative</v>
      </c>
      <c r="X109" s="19" t="str">
        <f>IF('Model output'!S108="","",'Model output'!S108)</f>
        <v>Not Identified</v>
      </c>
      <c r="Y109" t="str">
        <f>IF(OR('Model output'!S108="",ISNUMBER(SEARCH("Absent",'Model output'!S108)),ISNUMBER(SEARCH("Not identified",'Model output'!S108)),AND(ISNUMBER(SEARCH("No",'Model output'!S108)),NOT(ISNUMBER(SEARCH("carcinoma",'Model output'!S108)))),ISNUMBER(SEARCH("no extension",'Model output'!S108)),ISNUMBER(SEARCH("negative",'Model output'!S108))),"negative",IF(Z109="positive","gETE", "positive"))</f>
        <v>negative</v>
      </c>
      <c r="Z109" t="str">
        <f>IF(OR('Model output'!S108="",ISNUMBER(SEARCH("Absent",'Model output'!S108)),ISNUMBER(SEARCH("Not identified",'Model output'!S108)),ISNUMBER(SEARCH("No",'Model output'!S108)),ISNUMBER(SEARCH("Minimal",'Model output'!S108)),ISNUMBER(SEARCH("negative",'Model output'!S108))),"negative",IF(OR(ISNUMBER(SEARCH("extensive",X109)),ISNUMBER(SEARCH("skeletal muscle",X109)),ISNUMBER(SEARCH("larynx",X109)),ISNUMBER(SEARCH("trachea",X109)),ISNUMBER(SEARCH("esophagus",X109)),ISNUMBER(SEARCH("recurrent laryngeal nerve",X109))),"positive","negative"))</f>
        <v>negative</v>
      </c>
      <c r="AA109" t="str">
        <f>IF('Model output'!T108="","",IF('Model output'!T108="Not mentioned", "No", "Yes"))</f>
        <v/>
      </c>
      <c r="AB109" t="str">
        <f>IF(AA109&lt;&gt;"Yes","",IF(OR('Model output'!U108="",ISNUMBER(SEARCH("Not identified",'Model output'!U108))),"",'Model output'!U108))</f>
        <v/>
      </c>
      <c r="AC109" s="9" t="str">
        <f>IF(OR('Model output'!V108="", AND(ISERROR(SEARCH("Positive",'Model output'!V108)), ISNUMBER(SEARCH("Negative",'Model output'!V108))), ISNUMBER(SEARCH("Uninvolved",'Model output'!V108)), ISNUMBER(SEARCH("Free",'Model output'!V108)), ISNUMBER(SEARCH("1 mm",'Model output'!V108)), ISNUMBER(SEARCH("1.0 mm",'Model output'!V108)), ISNUMBER(SEARCH("0.01 cm",'Model output'!V108)), ISNUMBER(SEARCH("0.1 CM",'Model output'!V108)), ISNUMBER(SEARCH("less than 0.2 mm",'Model output'!V108)), ISNUMBER(SEARCH("less than 0.5 mm",'Model output'!V108)), ISNUMBER(SEARCH("very close",'Model output'!V108)), ISNUMBER(SEARCH("not involved",'Model output'!V108)), ISNUMBER(SEARCH("no involvement",'Model output'!V108)), ISNUMBER(SEARCH("abut",'Model output'!V108)), AND(ISNUMBER(SEARCH("No",'Model output'!V108)),NOT(ISNUMBER(SEARCH("noted",'Model output'!V108))),NOT(ISNUMBER(SEARCH("carcinoma",'Model output'!V108))))), "negative", "positive")</f>
        <v>negative</v>
      </c>
      <c r="AE109" s="39" t="str" cm="1">
        <f t="array" aca="1" ref="AE109" ca="1">IF(OR(AC109="positive",Z109="positive",AND(OR(ISNUMBER(SEARCH("Follicular carcinoma",N109)),ISNUMBER(SEARCH("Follicular thyroid carcinoma",N109))),V109="extensive"),AND(AND(ISNUMBER(J109),J109&gt;0),AND(ISNUMBER(M109),M109&gt;3)),OR(H109="positive",AH109=1)),"high",IF(OR(ISNUMBER(SEARCH("lateral",G109,1)),ISNUMBER(SEARCH("positive",Y109,1)),ISNUMBER(SEARCH("tall",O109,1)),ISNUMBER(SEARCH("hobnail",O109,1)),ISNUMBER(SEARCH("cribriform",O109,1)),ISNUMBER(SEARCH("diffuse",O109,1)),ISNUMBER(SEARCH("columnar",O109,1)),ISNUMBER(SEARCH("solid",O109,1)),ISNUMBER(SEARCH("tall",N109,1)),ISNUMBER(SEARCH("hobnail",N109,1)),ISNUMBER(SEARCH("cribriform",N109,1)),ISNUMBER(SEARCH("diffuse",N109,1)),ISNUMBER(SEARCH("columnar",N109,1)),ISNUMBER(SEARCH("solid",N109,1)),AND(ISNUMBER(SEARCH("papillary",N109,1)),S109="positive"),AND(ISNUMBER(J109),J109&gt;=5,M109=""),AND(AND(ISNUMBER(J109),J109&gt;=5),AND(ISNUMBER(M109),M109&gt;=1)),AND(ISNUMBER(SERACH("papillary",N109)),OR(Y109="positive",Z109="positive"), ISNUMBER(SEARCH("BRAF",AB109)))),"intermediate","low"))</f>
        <v>low</v>
      </c>
      <c r="AF109" s="40" t="str">
        <f t="shared" si="18"/>
        <v>1b</v>
      </c>
      <c r="AG109" s="40" t="str">
        <f t="shared" si="19"/>
        <v>0</v>
      </c>
      <c r="AH109" s="40" t="str">
        <f t="shared" si="22"/>
        <v>0</v>
      </c>
      <c r="AI109" s="45" t="str">
        <f t="shared" si="23"/>
        <v>I</v>
      </c>
      <c r="AJ109" s="39" t="s">
        <v>698</v>
      </c>
      <c r="AK109" s="46" t="s">
        <v>888</v>
      </c>
      <c r="AL109" s="46" t="s">
        <v>889</v>
      </c>
      <c r="AM109" s="46" t="s">
        <v>892</v>
      </c>
      <c r="AN109" s="40" t="s">
        <v>73</v>
      </c>
      <c r="AO109" s="30">
        <f t="shared" ca="1" si="28"/>
        <v>1</v>
      </c>
      <c r="AP109" s="14">
        <f t="shared" si="29"/>
        <v>1</v>
      </c>
      <c r="AQ109" s="14">
        <f t="shared" si="30"/>
        <v>1</v>
      </c>
      <c r="AR109" s="14">
        <f t="shared" si="31"/>
        <v>1</v>
      </c>
      <c r="AS109" s="15">
        <f t="shared" si="20"/>
        <v>1</v>
      </c>
    </row>
    <row r="110" spans="1:45">
      <c r="A110" t="str">
        <f>'Model output'!A109</f>
        <v>TCGA-DJ-A3VJ</v>
      </c>
      <c r="B110" s="52">
        <v>22</v>
      </c>
      <c r="C110" s="1" t="str">
        <f>IF(OR(ISNUMBER(SEARCH("0",'Model output'!D109)), ISNUMBER(SEARCH("1",'Model output'!D109)), ISNUMBER(SEARCH("1a",'Model output'!D109)), ISNUMBER(SEARCH("1b",'Model output'!D109)), ISNUMBER(SEARCH("2",'Model output'!D109)), ISNUMBER(SEARCH("3",'Model output'!D109)), ISNUMBER(SEARCH("4a",'Model output'!D109)), ISNUMBER(SEARCH("4b",'Model output'!D109))), IF(ISNUMBER(SEARCH("pT",'Model output'!D109)),IF(OR(ISNUMBER(SEARCH("a",'Model output'!D109)),ISNUMBER(SEARCH("b",'Model output'!D109))),MID(SUBSTITUTE('Model output'!D109," ",""),SEARCH("pT",'Model output'!D109)+2,2),MID(SUBSTITUTE('Model output'!D109," ",""),SEARCH("pT",'Model output'!D109)+2,1)),IF(ISNUMBER(SEARCH("T",'Model output'!D109)),IF(OR(ISNUMBER(SEARCH("a",'Model output'!D109)),ISNUMBER(SEARCH("b",'Model output'!D109))),MID(SUBSTITUTE('Model output'!D109," ",""),SEARCH("T",'Model output'!D109)+1,2),MID(SUBSTITUTE('Model output'!D109," ",""),SEARCH("T",'Model output'!D109)+1,1)),SUBSTITUTE('Model output'!D109," ",""))),"")</f>
        <v>2</v>
      </c>
      <c r="D110" s="1" t="str">
        <f>IF(ISNUMBER(SEARCH("lymph node",'Model output'!E109)),"1", IF(AND('Model output'!E109&lt;&gt;"",ISNUMBER('Model output'!E109),'Model output'!E109&gt;0),"1",IF(OR(ISNUMBER(SEARCH("0",'Model output'!E109)), ISNUMBER(SEARCH("1",'Model output'!E109)), ISNUMBER(SEARCH("1a",'Model output'!E109)), ISNUMBER(SEARCH("1b",'Model output'!E109)), ISNUMBER(SEARCH("X",'Model output'!E109))), IF(ISNUMBER(SEARCH("pN",'Model output'!E109)),IF(OR(ISNUMBER(SEARCH("a",'Model output'!E109)),ISNUMBER(SEARCH("b",'Model output'!E109))),MID(SUBSTITUTE('Model output'!E109," ",""),SEARCH("pN",'Model output'!E109)+2,2),MID(SUBSTITUTE('Model output'!E109," ",""),SEARCH("pN",'Model output'!E109)+2,1)),IF(ISNUMBER(SEARCH("N",'Model output'!E109)),IF(OR(ISNUMBER(SEARCH("a",'Model output'!E109)),ISNUMBER(SEARCH("b",'Model output'!E109))),MID(SUBSTITUTE('Model output'!E109," ",""),SEARCH("N",'Model output'!E109)+1,2),MID(SUBSTITUTE('Model output'!E109," ",""),SEARCH("N",'Model output'!E109)+1,1)),SUBSTITUTE('Model output'!E109," ",""))),"")))</f>
        <v>1b</v>
      </c>
      <c r="E110" s="1" t="str">
        <f>IF(OR(ISNUMBER(SEARCH("Not applicable",'Model output'!F109)), ISNUMBER(SEARCH("N/A",'Model output'!F109))),"0",IF(OR(ISNUMBER(SEARCH("0",'Model output'!F109)), ISNUMBER(SEARCH("1",'Model output'!F109)), ISNUMBER(SEARCH("X",'Model output'!F109))), IF(ISNUMBER(SEARCH("pM",'Model output'!F109)),MID(SUBSTITUTE('Model output'!F109," ",""),SEARCH("pM",'Model output'!F109)+2,1),IF(ISNUMBER(SEARCH("M",'Model output'!F109)),MID(SUBSTITUTE('Model output'!F109," ",""),SEARCH("M",'Model output'!F109)+1,1),SUBSTITUTE('Model output'!F109," ",""))),""))</f>
        <v>0</v>
      </c>
      <c r="F110" t="str">
        <f t="shared" si="16"/>
        <v>positive</v>
      </c>
      <c r="G110" t="str">
        <f>IF(OR('Model output'!G109="",AND(ISNUMBER('Model output'!J109),'Model output'!J109&lt;1)),"",IF(OR(ISNUMBER(SEARCH("lateral",'Model output'!G109)),ISNUMBER(SEARCH("cervical",'Model output'!G109)),ISNUMBER(SEARCH("jugular",'Model output'!G109)),ISNUMBER(SEARCH("left neck",'Model output'!G109)),ISNUMBER(SEARCH("left anterior neck",'Model output'!G109)),ISNUMBER(SEARCH("left posterior neck",'Model output'!G109)),ISNUMBER(SEARCH("right neck",'Model output'!G109)),ISNUMBER(SEARCH("right anterior neck",'Model output'!G109)),ISNUMBER(SEARCH("right posterior neck",'Model output'!G109)),AND(ISNUMBER(SEARCH("level",'Model output'!G109)),OR(,ISNUMBER(SEARCH("II",'Model output'!G109)),ISNUMBER(SEARCH("two",'Model output'!G109)),ISNUMBER(SEARCH("2",'Model output'!G109)),ISNUMBER(SEARCH("III",'Model output'!G109)),ISNUMBER(SEARCH("three",'Model output'!G109)),ISNUMBER(SEARCH("3",'Model output'!G109)),ISNUMBER(SEARCH("IV",'Model output'!G109)),ISNUMBER(SEARCH("four",'Model output'!G109)),ISNUMBER(SEARCH("4",'Model output'!G109)),AND(ISNUMBER(SEARCH("V ",'Model output'!G109)),NOT(ISNUMBER(SEARCH("VI",'Model output'!G109)))),ISNUMBER(SEARCH("five",'Model output'!G109)),ISNUMBER(SEARCH("5",'Model output'!G109))))), "lateral", "central"))</f>
        <v>central</v>
      </c>
      <c r="H110" t="str">
        <f>IF('Model output'!H109="","negative", IF('Model output'!H109=" ", "negative", IF(ISNUMBER(SEARCH("lymph node",'Model output'!H109)),"negative","positive")))</f>
        <v>negative</v>
      </c>
      <c r="I110">
        <f>IF('Model output'!I109="","",IF(ISNUMBER('Model output'!I109),'Model output'!I109,1))</f>
        <v>6</v>
      </c>
      <c r="J110">
        <f>IF('Model output'!J109="","",IF(AND(ISNUMBER('Model output'!J109),'Model output'!J109&lt;=I110),'Model output'!J109,IF(ISNUMBER(SEARCH("0/",'Model output'!J109)),0,1)))</f>
        <v>3</v>
      </c>
      <c r="K110" t="str" cm="1">
        <f t="array" ref="K110">IF(COUNT(FIND({0,1,2,3,4,5,6,7,8,9},'Model output'!K109))&gt;0,'Model output'!K109,"")</f>
        <v>0.7cm</v>
      </c>
      <c r="L110" s="8" t="str">
        <f t="shared" si="21"/>
        <v>0.7cm</v>
      </c>
      <c r="M110" cm="1">
        <f t="array" ref="M110">IF(L110="","",IF(ISNUMBER(SEARCH("cm",L110)),MAX(VALUE(SUBSTITUTE(_xlfn.FILTERXML("&lt;t&gt;&lt;s&gt;"&amp;SUBSTITUTE(L110,",","&lt;/s&gt;&lt;s&gt;")&amp;"&lt;/s&gt;&lt;/t&gt;","//s"),"cm",""))),MAX(VALUE(SUBSTITUTE(_xlfn.FILTERXML("&lt;t&gt;&lt;s&gt;"&amp;SUBSTITUTE(L110,",","&lt;/s&gt;&lt;s&gt;")&amp;"&lt;/s&gt;&lt;/t&gt;","//s"),"mm","")))/10))</f>
        <v>0.7</v>
      </c>
      <c r="N110" t="str">
        <f>IF('Model output'!L109="","",'Model output'!L109)</f>
        <v>papillary</v>
      </c>
      <c r="O110" t="str">
        <f>IF('Model output'!M109="","",'Model output'!M109)</f>
        <v>diffuse sclerosing</v>
      </c>
      <c r="P110" t="str">
        <f>IF('Model output'!N109="","",'Model output'!N109)</f>
        <v>2.0 cm</v>
      </c>
      <c r="Q110" t="str">
        <f t="shared" si="17"/>
        <v>2.0cm</v>
      </c>
      <c r="R110" cm="1">
        <f t="array" ref="R110">IF(Q110="","",IF(ISNUMBER(SEARCH("cm",Q110)),MAX(VALUE(SUBSTITUTE(_xlfn.FILTERXML("&lt;t&gt;&lt;s&gt;"&amp;SUBSTITUTE(Q110,",","&lt;/s&gt;&lt;s&gt;")&amp;"&lt;/s&gt;&lt;/t&gt;","//s"),"cm",""))),IF(ISNUMBER(SEARCH("mm",Q110)), MAX(VALUE(SUBSTITUTE(_xlfn.FILTERXML("&lt;t&gt;&lt;s&gt;"&amp;SUBSTITUTE(Q110,",","&lt;/s&gt;&lt;s&gt;")&amp;"&lt;/s&gt;&lt;/t&gt;","//s"),"mm","")))/10, MAX(VALUE(_xlfn.FILTERXML("&lt;t&gt;&lt;s&gt;"&amp;SUBSTITUTE(Q110,",","&lt;/s&gt;&lt;s&gt;")&amp;"&lt;/s&gt;&lt;/t&gt;","//s"))))))</f>
        <v>2</v>
      </c>
      <c r="S110" t="str">
        <f>IF(OR('Model output'!P109="",ISNUMBER(SEARCH("Not identified", 'Model output'!P109)),ISNUMBER(SEARCH("Absent",'Model output'!P109)),AND(ISNUMBER(SEARCH("No",'Model output'!P109)),NOT(ISNUMBER(SEARCH("diagnostic",'Model output'!P109)))),ISNUMBER(SEARCH("Negative",'Model output'!P109))),"negative","positive")</f>
        <v>positive</v>
      </c>
      <c r="T110">
        <f>IF('Model output'!O109="","",'Model output'!O109)</f>
        <v>1</v>
      </c>
      <c r="U110" t="str">
        <f>IF('Model output'!Q109&lt;&gt;"",'Model output'!Q109,IF('Classification result'!S110="positive",IF(ISNUMBER(SEARCH("single",'Model output'!P109)),1,IF(OR(ISNUMBER(SEARCH("&lt;4",'Model output'!P109)),ISNUMBER(SEARCH("&lt; 4",'Model output'!P109)),ISNUMBER(SEARCH("less than 4",'Model output'!P109))),"&lt;4",IF(OR(ISNUMBER(SEARCH("&gt;4",'Model output'!P109)),ISNUMBER(SEARCH("&gt; 4",'Model output'!P109)),ISNUMBER(SEARCH("4 or more",'Model output'!P109))),"&gt;4",""))),""))</f>
        <v/>
      </c>
      <c r="V110" t="str">
        <f>IF(S110="negative","",IF(OR(ISNUMBER(SEARCH("Focal",'Model output'!P109)),'Classification result'!U110&lt;4,ISNUMBER(SEARCH("Focal",'Classification result'!U110)),ISNUMBER(SEARCH("&lt;4",'Classification result'!U110)),ISNUMBER(SEARCH("&lt; 4",'Classification result'!U110))),"minimal", IF(OR(ISNUMBER(SEARCH("Extensive",'Model output'!P109)),ISNUMBER(SEARCH("Extensive",'Classification result'!U110)),ISNUMBER(SEARCH("&gt;4",'Classification result'!U110)),ISNUMBER(SEARCH("&gt; 4",'Classification result'!U110)),ISNUMBER(SEARCH("4 or more",'Classification result'!U110))),"extensive","")))</f>
        <v>extensive</v>
      </c>
      <c r="W110" t="str">
        <f>IF(OR('Model output'!R109="",ISNUMBER(SEARCH("Not identified", 'Model output'!R109)),ISNUMBER(SEARCH("Absent",'Model output'!R109)),ISNUMBER(SEARCH("No",'Model output'!R109)),ISNUMBER(SEARCH("Negative",'Model output'!R109)),ISNUMBER(SEARCH("None seen",'Model output'!R109)),ISNUMBER(SEARCH("Free",'Model output'!R109)),ISNUMBER(SEARCH("Cannot be assessed",'Model output'!R109))),"negative","positive")</f>
        <v>positive</v>
      </c>
      <c r="X110" s="19" t="str">
        <f>IF('Model output'!S109="","",'Model output'!S109)</f>
        <v>Invades:fibroadipose tissue</v>
      </c>
      <c r="Y110" t="str">
        <f>IF(OR('Model output'!S109="",ISNUMBER(SEARCH("Absent",'Model output'!S109)),ISNUMBER(SEARCH("Not identified",'Model output'!S109)),AND(ISNUMBER(SEARCH("No",'Model output'!S109)),NOT(ISNUMBER(SEARCH("carcinoma",'Model output'!S109)))),ISNUMBER(SEARCH("no extension",'Model output'!S109)),ISNUMBER(SEARCH("negative",'Model output'!S109))),"negative",IF(Z110="positive","gETE", "positive"))</f>
        <v>positive</v>
      </c>
      <c r="Z110" t="str">
        <f>IF(OR('Model output'!S109="",ISNUMBER(SEARCH("Absent",'Model output'!S109)),ISNUMBER(SEARCH("Not identified",'Model output'!S109)),ISNUMBER(SEARCH("No",'Model output'!S109)),ISNUMBER(SEARCH("Minimal",'Model output'!S109)),ISNUMBER(SEARCH("negative",'Model output'!S109))),"negative",IF(OR(ISNUMBER(SEARCH("extensive",X110)),ISNUMBER(SEARCH("skeletal muscle",X110)),ISNUMBER(SEARCH("larynx",X110)),ISNUMBER(SEARCH("trachea",X110)),ISNUMBER(SEARCH("esophagus",X110)),ISNUMBER(SEARCH("recurrent laryngeal nerve",X110))),"positive","negative"))</f>
        <v>negative</v>
      </c>
      <c r="AA110" t="str">
        <f>IF('Model output'!T109="","",IF('Model output'!T109="Not mentioned", "No", "Yes"))</f>
        <v/>
      </c>
      <c r="AB110" t="str">
        <f>IF(AA110&lt;&gt;"Yes","",IF(OR('Model output'!U109="",ISNUMBER(SEARCH("Not identified",'Model output'!U109))),"",'Model output'!U109))</f>
        <v/>
      </c>
      <c r="AC110" s="9" t="str">
        <f>IF(OR('Model output'!V109="", AND(ISERROR(SEARCH("Positive",'Model output'!V109)), ISNUMBER(SEARCH("Negative",'Model output'!V109))), ISNUMBER(SEARCH("Uninvolved",'Model output'!V109)), ISNUMBER(SEARCH("Free",'Model output'!V109)), ISNUMBER(SEARCH("1 mm",'Model output'!V109)), ISNUMBER(SEARCH("1.0 mm",'Model output'!V109)), ISNUMBER(SEARCH("0.01 cm",'Model output'!V109)), ISNUMBER(SEARCH("0.1 CM",'Model output'!V109)), ISNUMBER(SEARCH("less than 0.2 mm",'Model output'!V109)), ISNUMBER(SEARCH("less than 0.5 mm",'Model output'!V109)), ISNUMBER(SEARCH("very close",'Model output'!V109)), ISNUMBER(SEARCH("not involved",'Model output'!V109)), ISNUMBER(SEARCH("no involvement",'Model output'!V109)), ISNUMBER(SEARCH("abut",'Model output'!V109)), AND(ISNUMBER(SEARCH("No",'Model output'!V109)),NOT(ISNUMBER(SEARCH("noted",'Model output'!V109))),NOT(ISNUMBER(SEARCH("carcinoma",'Model output'!V109))))), "negative", "positive")</f>
        <v>negative</v>
      </c>
      <c r="AE110" s="39" t="str" cm="1">
        <f t="array" aca="1" ref="AE110" ca="1">IF(OR(AC110="positive",Z110="positive",AND(OR(ISNUMBER(SEARCH("Follicular carcinoma",N110)),ISNUMBER(SEARCH("Follicular thyroid carcinoma",N110))),V110="extensive"),AND(AND(ISNUMBER(J110),J110&gt;0),AND(ISNUMBER(M110),M110&gt;3)),OR(H110="positive",AH110=1)),"high",IF(OR(ISNUMBER(SEARCH("lateral",G110,1)),ISNUMBER(SEARCH("positive",Y110,1)),ISNUMBER(SEARCH("tall",O110,1)),ISNUMBER(SEARCH("hobnail",O110,1)),ISNUMBER(SEARCH("cribriform",O110,1)),ISNUMBER(SEARCH("diffuse",O110,1)),ISNUMBER(SEARCH("columnar",O110,1)),ISNUMBER(SEARCH("solid",O110,1)),ISNUMBER(SEARCH("tall",N110,1)),ISNUMBER(SEARCH("hobnail",N110,1)),ISNUMBER(SEARCH("cribriform",N110,1)),ISNUMBER(SEARCH("diffuse",N110,1)),ISNUMBER(SEARCH("columnar",N110,1)),ISNUMBER(SEARCH("solid",N110,1)),AND(ISNUMBER(SEARCH("papillary",N110,1)),S110="positive"),AND(ISNUMBER(J110),J110&gt;=5,M110=""),AND(AND(ISNUMBER(J110),J110&gt;=5),AND(ISNUMBER(M110),M110&gt;=1)),AND(ISNUMBER(SERACH("papillary",N110)),OR(Y110="positive",Z110="positive"), ISNUMBER(SEARCH("BRAF",AB110)))),"intermediate","low"))</f>
        <v>intermediate</v>
      </c>
      <c r="AF110" s="40" t="str">
        <f t="shared" si="18"/>
        <v>1b</v>
      </c>
      <c r="AG110" s="40" t="str">
        <f t="shared" si="19"/>
        <v>1a</v>
      </c>
      <c r="AH110" s="40" t="str">
        <f t="shared" si="22"/>
        <v>0</v>
      </c>
      <c r="AI110" s="45" t="str">
        <f t="shared" si="23"/>
        <v>I</v>
      </c>
      <c r="AJ110" s="39" t="s">
        <v>699</v>
      </c>
      <c r="AK110" s="46" t="s">
        <v>888</v>
      </c>
      <c r="AL110" s="46" t="s">
        <v>893</v>
      </c>
      <c r="AM110" s="46" t="s">
        <v>892</v>
      </c>
      <c r="AN110" s="40" t="s">
        <v>73</v>
      </c>
      <c r="AO110" s="30">
        <f t="shared" ca="1" si="28"/>
        <v>1</v>
      </c>
      <c r="AP110" s="14">
        <f t="shared" si="29"/>
        <v>1</v>
      </c>
      <c r="AQ110" s="14">
        <f t="shared" si="30"/>
        <v>1</v>
      </c>
      <c r="AR110" s="14">
        <f t="shared" si="31"/>
        <v>1</v>
      </c>
      <c r="AS110" s="15">
        <f t="shared" si="20"/>
        <v>1</v>
      </c>
    </row>
    <row r="111" spans="1:45">
      <c r="A111" t="str">
        <f>'Model output'!A110</f>
        <v>TCGA-DJ-A3VK</v>
      </c>
      <c r="B111" s="52">
        <v>63</v>
      </c>
      <c r="C111" s="1" t="str">
        <f>IF(OR(ISNUMBER(SEARCH("0",'Model output'!D110)), ISNUMBER(SEARCH("1",'Model output'!D110)), ISNUMBER(SEARCH("1a",'Model output'!D110)), ISNUMBER(SEARCH("1b",'Model output'!D110)), ISNUMBER(SEARCH("2",'Model output'!D110)), ISNUMBER(SEARCH("3",'Model output'!D110)), ISNUMBER(SEARCH("4a",'Model output'!D110)), ISNUMBER(SEARCH("4b",'Model output'!D110))), IF(ISNUMBER(SEARCH("pT",'Model output'!D110)),IF(OR(ISNUMBER(SEARCH("a",'Model output'!D110)),ISNUMBER(SEARCH("b",'Model output'!D110))),MID(SUBSTITUTE('Model output'!D110," ",""),SEARCH("pT",'Model output'!D110)+2,2),MID(SUBSTITUTE('Model output'!D110," ",""),SEARCH("pT",'Model output'!D110)+2,1)),IF(ISNUMBER(SEARCH("T",'Model output'!D110)),IF(OR(ISNUMBER(SEARCH("a",'Model output'!D110)),ISNUMBER(SEARCH("b",'Model output'!D110))),MID(SUBSTITUTE('Model output'!D110," ",""),SEARCH("T",'Model output'!D110)+1,2),MID(SUBSTITUTE('Model output'!D110," ",""),SEARCH("T",'Model output'!D110)+1,1)),SUBSTITUTE('Model output'!D110," ",""))),"")</f>
        <v>1</v>
      </c>
      <c r="D111" s="1" t="str">
        <f>IF(ISNUMBER(SEARCH("lymph node",'Model output'!E110)),"1", IF(AND('Model output'!E110&lt;&gt;"",ISNUMBER('Model output'!E110),'Model output'!E110&gt;0),"1",IF(OR(ISNUMBER(SEARCH("0",'Model output'!E110)), ISNUMBER(SEARCH("1",'Model output'!E110)), ISNUMBER(SEARCH("1a",'Model output'!E110)), ISNUMBER(SEARCH("1b",'Model output'!E110)), ISNUMBER(SEARCH("X",'Model output'!E110))), IF(ISNUMBER(SEARCH("pN",'Model output'!E110)),IF(OR(ISNUMBER(SEARCH("a",'Model output'!E110)),ISNUMBER(SEARCH("b",'Model output'!E110))),MID(SUBSTITUTE('Model output'!E110," ",""),SEARCH("pN",'Model output'!E110)+2,2),MID(SUBSTITUTE('Model output'!E110," ",""),SEARCH("pN",'Model output'!E110)+2,1)),IF(ISNUMBER(SEARCH("N",'Model output'!E110)),IF(OR(ISNUMBER(SEARCH("a",'Model output'!E110)),ISNUMBER(SEARCH("b",'Model output'!E110))),MID(SUBSTITUTE('Model output'!E110," ",""),SEARCH("N",'Model output'!E110)+1,2),MID(SUBSTITUTE('Model output'!E110," ",""),SEARCH("N",'Model output'!E110)+1,1)),SUBSTITUTE('Model output'!E110," ",""))),"")))</f>
        <v>X</v>
      </c>
      <c r="E111" s="1" t="str">
        <f>IF(OR(ISNUMBER(SEARCH("Not applicable",'Model output'!F110)), ISNUMBER(SEARCH("N/A",'Model output'!F110))),"0",IF(OR(ISNUMBER(SEARCH("0",'Model output'!F110)), ISNUMBER(SEARCH("1",'Model output'!F110)), ISNUMBER(SEARCH("X",'Model output'!F110))), IF(ISNUMBER(SEARCH("pM",'Model output'!F110)),MID(SUBSTITUTE('Model output'!F110," ",""),SEARCH("pM",'Model output'!F110)+2,1),IF(ISNUMBER(SEARCH("M",'Model output'!F110)),MID(SUBSTITUTE('Model output'!F110," ",""),SEARCH("M",'Model output'!F110)+1,1),SUBSTITUTE('Model output'!F110," ",""))),""))</f>
        <v/>
      </c>
      <c r="F111" t="str">
        <f t="shared" si="16"/>
        <v>negative</v>
      </c>
      <c r="G111" t="str">
        <f>IF(OR('Model output'!G110="",AND(ISNUMBER('Model output'!J110),'Model output'!J110&lt;1)),"",IF(OR(ISNUMBER(SEARCH("lateral",'Model output'!G110)),ISNUMBER(SEARCH("cervical",'Model output'!G110)),ISNUMBER(SEARCH("jugular",'Model output'!G110)),ISNUMBER(SEARCH("left neck",'Model output'!G110)),ISNUMBER(SEARCH("left anterior neck",'Model output'!G110)),ISNUMBER(SEARCH("left posterior neck",'Model output'!G110)),ISNUMBER(SEARCH("right neck",'Model output'!G110)),ISNUMBER(SEARCH("right anterior neck",'Model output'!G110)),ISNUMBER(SEARCH("right posterior neck",'Model output'!G110)),AND(ISNUMBER(SEARCH("level",'Model output'!G110)),OR(,ISNUMBER(SEARCH("II",'Model output'!G110)),ISNUMBER(SEARCH("two",'Model output'!G110)),ISNUMBER(SEARCH("2",'Model output'!G110)),ISNUMBER(SEARCH("III",'Model output'!G110)),ISNUMBER(SEARCH("three",'Model output'!G110)),ISNUMBER(SEARCH("3",'Model output'!G110)),ISNUMBER(SEARCH("IV",'Model output'!G110)),ISNUMBER(SEARCH("four",'Model output'!G110)),ISNUMBER(SEARCH("4",'Model output'!G110)),AND(ISNUMBER(SEARCH("V ",'Model output'!G110)),NOT(ISNUMBER(SEARCH("VI",'Model output'!G110)))),ISNUMBER(SEARCH("five",'Model output'!G110)),ISNUMBER(SEARCH("5",'Model output'!G110))))), "lateral", "central"))</f>
        <v/>
      </c>
      <c r="H111" t="str">
        <f>IF('Model output'!H110="","negative", IF('Model output'!H110=" ", "negative", IF(ISNUMBER(SEARCH("lymph node",'Model output'!H110)),"negative","positive")))</f>
        <v>negative</v>
      </c>
      <c r="I111">
        <f>IF('Model output'!I110="","",IF(ISNUMBER('Model output'!I110),'Model output'!I110,1))</f>
        <v>1</v>
      </c>
      <c r="J111">
        <f>IF('Model output'!J110="","",IF(AND(ISNUMBER('Model output'!J110),'Model output'!J110&lt;=I111),'Model output'!J110,IF(ISNUMBER(SEARCH("0/",'Model output'!J110)),0,1)))</f>
        <v>0</v>
      </c>
      <c r="K111" t="str" cm="1">
        <f t="array" ref="K111">IF(COUNT(FIND({0,1,2,3,4,5,6,7,8,9},'Model output'!K110))&gt;0,'Model output'!K110,"")</f>
        <v/>
      </c>
      <c r="L111" s="8" t="str">
        <f t="shared" si="21"/>
        <v/>
      </c>
      <c r="M111" t="str" cm="1">
        <f t="array" ref="M111">IF(L111="","",IF(ISNUMBER(SEARCH("cm",L111)),MAX(VALUE(SUBSTITUTE(_xlfn.FILTERXML("&lt;t&gt;&lt;s&gt;"&amp;SUBSTITUTE(L111,",","&lt;/s&gt;&lt;s&gt;")&amp;"&lt;/s&gt;&lt;/t&gt;","//s"),"cm",""))),MAX(VALUE(SUBSTITUTE(_xlfn.FILTERXML("&lt;t&gt;&lt;s&gt;"&amp;SUBSTITUTE(L111,",","&lt;/s&gt;&lt;s&gt;")&amp;"&lt;/s&gt;&lt;/t&gt;","//s"),"mm","")))/10))</f>
        <v/>
      </c>
      <c r="N111" t="str">
        <f>IF('Model output'!L110="","",'Model output'!L110)</f>
        <v>papillary</v>
      </c>
      <c r="O111" t="str">
        <f>IF('Model output'!M110="","",'Model output'!M110)</f>
        <v>follicular</v>
      </c>
      <c r="P111" t="str">
        <f>IF('Model output'!N110="","",'Model output'!N110)</f>
        <v>1.0 cm</v>
      </c>
      <c r="Q111" t="str">
        <f t="shared" si="17"/>
        <v>1.0cm</v>
      </c>
      <c r="R111" cm="1">
        <f t="array" ref="R111">IF(Q111="","",IF(ISNUMBER(SEARCH("cm",Q111)),MAX(VALUE(SUBSTITUTE(_xlfn.FILTERXML("&lt;t&gt;&lt;s&gt;"&amp;SUBSTITUTE(Q111,",","&lt;/s&gt;&lt;s&gt;")&amp;"&lt;/s&gt;&lt;/t&gt;","//s"),"cm",""))),IF(ISNUMBER(SEARCH("mm",Q111)), MAX(VALUE(SUBSTITUTE(_xlfn.FILTERXML("&lt;t&gt;&lt;s&gt;"&amp;SUBSTITUTE(Q111,",","&lt;/s&gt;&lt;s&gt;")&amp;"&lt;/s&gt;&lt;/t&gt;","//s"),"mm","")))/10, MAX(VALUE(_xlfn.FILTERXML("&lt;t&gt;&lt;s&gt;"&amp;SUBSTITUTE(Q111,",","&lt;/s&gt;&lt;s&gt;")&amp;"&lt;/s&gt;&lt;/t&gt;","//s"))))))</f>
        <v>1</v>
      </c>
      <c r="S111" t="str">
        <f>IF(OR('Model output'!P110="",ISNUMBER(SEARCH("Not identified", 'Model output'!P110)),ISNUMBER(SEARCH("Absent",'Model output'!P110)),AND(ISNUMBER(SEARCH("No",'Model output'!P110)),NOT(ISNUMBER(SEARCH("diagnostic",'Model output'!P110)))),ISNUMBER(SEARCH("Negative",'Model output'!P110))),"negative","positive")</f>
        <v>negative</v>
      </c>
      <c r="T111">
        <f>IF('Model output'!O110="","",'Model output'!O110)</f>
        <v>3</v>
      </c>
      <c r="U111" t="str">
        <f>IF('Model output'!Q110&lt;&gt;"",'Model output'!Q110,IF('Classification result'!S111="positive",IF(ISNUMBER(SEARCH("single",'Model output'!P110)),1,IF(OR(ISNUMBER(SEARCH("&lt;4",'Model output'!P110)),ISNUMBER(SEARCH("&lt; 4",'Model output'!P110)),ISNUMBER(SEARCH("less than 4",'Model output'!P110))),"&lt;4",IF(OR(ISNUMBER(SEARCH("&gt;4",'Model output'!P110)),ISNUMBER(SEARCH("&gt; 4",'Model output'!P110)),ISNUMBER(SEARCH("4 or more",'Model output'!P110))),"&gt;4",""))),""))</f>
        <v/>
      </c>
      <c r="V111" t="str">
        <f>IF(S111="negative","",IF(OR(ISNUMBER(SEARCH("Focal",'Model output'!P110)),'Classification result'!U111&lt;4,ISNUMBER(SEARCH("Focal",'Classification result'!U111)),ISNUMBER(SEARCH("&lt;4",'Classification result'!U111)),ISNUMBER(SEARCH("&lt; 4",'Classification result'!U111))),"minimal", IF(OR(ISNUMBER(SEARCH("Extensive",'Model output'!P110)),ISNUMBER(SEARCH("Extensive",'Classification result'!U111)),ISNUMBER(SEARCH("&gt;4",'Classification result'!U111)),ISNUMBER(SEARCH("&gt; 4",'Classification result'!U111)),ISNUMBER(SEARCH("4 or more",'Classification result'!U111))),"extensive","")))</f>
        <v/>
      </c>
      <c r="W111" t="str">
        <f>IF(OR('Model output'!R110="",ISNUMBER(SEARCH("Not identified", 'Model output'!R110)),ISNUMBER(SEARCH("Absent",'Model output'!R110)),ISNUMBER(SEARCH("No",'Model output'!R110)),ISNUMBER(SEARCH("Negative",'Model output'!R110)),ISNUMBER(SEARCH("None seen",'Model output'!R110)),ISNUMBER(SEARCH("Free",'Model output'!R110)),ISNUMBER(SEARCH("Cannot be assessed",'Model output'!R110))),"negative","positive")</f>
        <v>positive</v>
      </c>
      <c r="X111" s="19" t="str">
        <f>IF('Model output'!S110="","",'Model output'!S110)</f>
        <v>Focal extrathyroidal extension into the fibroadipose tissue of papillary microcarcinoma (left lobe, 0.8 cm)</v>
      </c>
      <c r="Y111" t="str">
        <f>IF(OR('Model output'!S110="",ISNUMBER(SEARCH("Absent",'Model output'!S110)),ISNUMBER(SEARCH("Not identified",'Model output'!S110)),AND(ISNUMBER(SEARCH("No",'Model output'!S110)),NOT(ISNUMBER(SEARCH("carcinoma",'Model output'!S110)))),ISNUMBER(SEARCH("no extension",'Model output'!S110)),ISNUMBER(SEARCH("negative",'Model output'!S110))),"negative",IF(Z111="positive","gETE", "positive"))</f>
        <v>positive</v>
      </c>
      <c r="Z111" t="str">
        <f>IF(OR('Model output'!S110="",ISNUMBER(SEARCH("Absent",'Model output'!S110)),ISNUMBER(SEARCH("Not identified",'Model output'!S110)),ISNUMBER(SEARCH("No",'Model output'!S110)),ISNUMBER(SEARCH("Minimal",'Model output'!S110)),ISNUMBER(SEARCH("negative",'Model output'!S110))),"negative",IF(OR(ISNUMBER(SEARCH("extensive",X111)),ISNUMBER(SEARCH("skeletal muscle",X111)),ISNUMBER(SEARCH("larynx",X111)),ISNUMBER(SEARCH("trachea",X111)),ISNUMBER(SEARCH("esophagus",X111)),ISNUMBER(SEARCH("recurrent laryngeal nerve",X111))),"positive","negative"))</f>
        <v>negative</v>
      </c>
      <c r="AA111" t="str">
        <f>IF('Model output'!T110="","",IF('Model output'!T110="Not mentioned", "No", "Yes"))</f>
        <v/>
      </c>
      <c r="AB111" t="str">
        <f>IF(AA111&lt;&gt;"Yes","",IF(OR('Model output'!U110="",ISNUMBER(SEARCH("Not identified",'Model output'!U110))),"",'Model output'!U110))</f>
        <v/>
      </c>
      <c r="AC111" s="9" t="str">
        <f>IF(OR('Model output'!V110="", AND(ISERROR(SEARCH("Positive",'Model output'!V110)), ISNUMBER(SEARCH("Negative",'Model output'!V110))), ISNUMBER(SEARCH("Uninvolved",'Model output'!V110)), ISNUMBER(SEARCH("Free",'Model output'!V110)), ISNUMBER(SEARCH("1 mm",'Model output'!V110)), ISNUMBER(SEARCH("1.0 mm",'Model output'!V110)), ISNUMBER(SEARCH("0.01 cm",'Model output'!V110)), ISNUMBER(SEARCH("0.1 CM",'Model output'!V110)), ISNUMBER(SEARCH("less than 0.2 mm",'Model output'!V110)), ISNUMBER(SEARCH("less than 0.5 mm",'Model output'!V110)), ISNUMBER(SEARCH("very close",'Model output'!V110)), ISNUMBER(SEARCH("not involved",'Model output'!V110)), ISNUMBER(SEARCH("no involvement",'Model output'!V110)), ISNUMBER(SEARCH("abut",'Model output'!V110)), AND(ISNUMBER(SEARCH("No",'Model output'!V110)),NOT(ISNUMBER(SEARCH("noted",'Model output'!V110))),NOT(ISNUMBER(SEARCH("carcinoma",'Model output'!V110))))), "negative", "positive")</f>
        <v>negative</v>
      </c>
      <c r="AE111" s="39" t="str" cm="1">
        <f t="array" aca="1" ref="AE111" ca="1">IF(OR(AC111="positive",Z111="positive",AND(OR(ISNUMBER(SEARCH("Follicular carcinoma",N111)),ISNUMBER(SEARCH("Follicular thyroid carcinoma",N111))),V111="extensive"),AND(AND(ISNUMBER(J111),J111&gt;0),AND(ISNUMBER(M111),M111&gt;3)),OR(H111="positive",AH111=1)),"high",IF(OR(ISNUMBER(SEARCH("lateral",G111,1)),ISNUMBER(SEARCH("positive",Y111,1)),ISNUMBER(SEARCH("tall",O111,1)),ISNUMBER(SEARCH("hobnail",O111,1)),ISNUMBER(SEARCH("cribriform",O111,1)),ISNUMBER(SEARCH("diffuse",O111,1)),ISNUMBER(SEARCH("columnar",O111,1)),ISNUMBER(SEARCH("solid",O111,1)),ISNUMBER(SEARCH("tall",N111,1)),ISNUMBER(SEARCH("hobnail",N111,1)),ISNUMBER(SEARCH("cribriform",N111,1)),ISNUMBER(SEARCH("diffuse",N111,1)),ISNUMBER(SEARCH("columnar",N111,1)),ISNUMBER(SEARCH("solid",N111,1)),AND(ISNUMBER(SEARCH("papillary",N111,1)),S111="positive"),AND(ISNUMBER(J111),J111&gt;=5,M111=""),AND(AND(ISNUMBER(J111),J111&gt;=5),AND(ISNUMBER(M111),M111&gt;=1)),AND(ISNUMBER(SERACH("papillary",N111)),OR(Y111="positive",Z111="positive"), ISNUMBER(SEARCH("BRAF",AB111)))),"intermediate","low"))</f>
        <v>intermediate</v>
      </c>
      <c r="AF111" s="40" t="str">
        <f t="shared" si="18"/>
        <v>1a</v>
      </c>
      <c r="AG111" s="40" t="str">
        <f t="shared" si="19"/>
        <v>0</v>
      </c>
      <c r="AH111" s="40" t="str">
        <f t="shared" si="22"/>
        <v>0</v>
      </c>
      <c r="AI111" s="45" t="str">
        <f t="shared" si="23"/>
        <v>I</v>
      </c>
      <c r="AJ111" s="39" t="s">
        <v>699</v>
      </c>
      <c r="AK111" s="46" t="s">
        <v>893</v>
      </c>
      <c r="AL111" s="46" t="s">
        <v>889</v>
      </c>
      <c r="AM111" s="46" t="s">
        <v>892</v>
      </c>
      <c r="AN111" s="40" t="s">
        <v>73</v>
      </c>
      <c r="AO111" s="30">
        <f t="shared" ca="1" si="28"/>
        <v>1</v>
      </c>
      <c r="AP111" s="14">
        <f t="shared" si="29"/>
        <v>1</v>
      </c>
      <c r="AQ111" s="14">
        <f t="shared" si="30"/>
        <v>1</v>
      </c>
      <c r="AR111" s="14">
        <f t="shared" si="31"/>
        <v>1</v>
      </c>
      <c r="AS111" s="15">
        <f t="shared" si="20"/>
        <v>1</v>
      </c>
    </row>
    <row r="112" spans="1:45">
      <c r="A112" t="str">
        <f>'Model output'!A111</f>
        <v>TCGA-DJ-A3VL</v>
      </c>
      <c r="B112" s="52">
        <v>38</v>
      </c>
      <c r="C112" s="1" t="str">
        <f>IF(OR(ISNUMBER(SEARCH("0",'Model output'!D111)), ISNUMBER(SEARCH("1",'Model output'!D111)), ISNUMBER(SEARCH("1a",'Model output'!D111)), ISNUMBER(SEARCH("1b",'Model output'!D111)), ISNUMBER(SEARCH("2",'Model output'!D111)), ISNUMBER(SEARCH("3",'Model output'!D111)), ISNUMBER(SEARCH("4a",'Model output'!D111)), ISNUMBER(SEARCH("4b",'Model output'!D111))), IF(ISNUMBER(SEARCH("pT",'Model output'!D111)),IF(OR(ISNUMBER(SEARCH("a",'Model output'!D111)),ISNUMBER(SEARCH("b",'Model output'!D111))),MID(SUBSTITUTE('Model output'!D111," ",""),SEARCH("pT",'Model output'!D111)+2,2),MID(SUBSTITUTE('Model output'!D111," ",""),SEARCH("pT",'Model output'!D111)+2,1)),IF(ISNUMBER(SEARCH("T",'Model output'!D111)),IF(OR(ISNUMBER(SEARCH("a",'Model output'!D111)),ISNUMBER(SEARCH("b",'Model output'!D111))),MID(SUBSTITUTE('Model output'!D111," ",""),SEARCH("T",'Model output'!D111)+1,2),MID(SUBSTITUTE('Model output'!D111," ",""),SEARCH("T",'Model output'!D111)+1,1)),SUBSTITUTE('Model output'!D111," ",""))),"")</f>
        <v/>
      </c>
      <c r="D112" s="1" t="str">
        <f>IF(ISNUMBER(SEARCH("lymph node",'Model output'!E111)),"1", IF(AND('Model output'!E111&lt;&gt;"",ISNUMBER('Model output'!E111),'Model output'!E111&gt;0),"1",IF(OR(ISNUMBER(SEARCH("0",'Model output'!E111)), ISNUMBER(SEARCH("1",'Model output'!E111)), ISNUMBER(SEARCH("1a",'Model output'!E111)), ISNUMBER(SEARCH("1b",'Model output'!E111)), ISNUMBER(SEARCH("X",'Model output'!E111))), IF(ISNUMBER(SEARCH("pN",'Model output'!E111)),IF(OR(ISNUMBER(SEARCH("a",'Model output'!E111)),ISNUMBER(SEARCH("b",'Model output'!E111))),MID(SUBSTITUTE('Model output'!E111," ",""),SEARCH("pN",'Model output'!E111)+2,2),MID(SUBSTITUTE('Model output'!E111," ",""),SEARCH("pN",'Model output'!E111)+2,1)),IF(ISNUMBER(SEARCH("N",'Model output'!E111)),IF(OR(ISNUMBER(SEARCH("a",'Model output'!E111)),ISNUMBER(SEARCH("b",'Model output'!E111))),MID(SUBSTITUTE('Model output'!E111," ",""),SEARCH("N",'Model output'!E111)+1,2),MID(SUBSTITUTE('Model output'!E111," ",""),SEARCH("N",'Model output'!E111)+1,1)),SUBSTITUTE('Model output'!E111," ",""))),"")))</f>
        <v>0</v>
      </c>
      <c r="E112" s="1" t="str">
        <f>IF(OR(ISNUMBER(SEARCH("Not applicable",'Model output'!F111)), ISNUMBER(SEARCH("N/A",'Model output'!F111))),"0",IF(OR(ISNUMBER(SEARCH("0",'Model output'!F111)), ISNUMBER(SEARCH("1",'Model output'!F111)), ISNUMBER(SEARCH("X",'Model output'!F111))), IF(ISNUMBER(SEARCH("pM",'Model output'!F111)),MID(SUBSTITUTE('Model output'!F111," ",""),SEARCH("pM",'Model output'!F111)+2,1),IF(ISNUMBER(SEARCH("M",'Model output'!F111)),MID(SUBSTITUTE('Model output'!F111," ",""),SEARCH("M",'Model output'!F111)+1,1),SUBSTITUTE('Model output'!F111," ",""))),""))</f>
        <v>0</v>
      </c>
      <c r="F112" t="str">
        <f t="shared" si="16"/>
        <v>negative</v>
      </c>
      <c r="G112" t="str">
        <f>IF(OR('Model output'!G111="",AND(ISNUMBER('Model output'!J111),'Model output'!J111&lt;1)),"",IF(OR(ISNUMBER(SEARCH("lateral",'Model output'!G111)),ISNUMBER(SEARCH("cervical",'Model output'!G111)),ISNUMBER(SEARCH("jugular",'Model output'!G111)),ISNUMBER(SEARCH("left neck",'Model output'!G111)),ISNUMBER(SEARCH("left anterior neck",'Model output'!G111)),ISNUMBER(SEARCH("left posterior neck",'Model output'!G111)),ISNUMBER(SEARCH("right neck",'Model output'!G111)),ISNUMBER(SEARCH("right anterior neck",'Model output'!G111)),ISNUMBER(SEARCH("right posterior neck",'Model output'!G111)),AND(ISNUMBER(SEARCH("level",'Model output'!G111)),OR(,ISNUMBER(SEARCH("II",'Model output'!G111)),ISNUMBER(SEARCH("two",'Model output'!G111)),ISNUMBER(SEARCH("2",'Model output'!G111)),ISNUMBER(SEARCH("III",'Model output'!G111)),ISNUMBER(SEARCH("three",'Model output'!G111)),ISNUMBER(SEARCH("3",'Model output'!G111)),ISNUMBER(SEARCH("IV",'Model output'!G111)),ISNUMBER(SEARCH("four",'Model output'!G111)),ISNUMBER(SEARCH("4",'Model output'!G111)),AND(ISNUMBER(SEARCH("V ",'Model output'!G111)),NOT(ISNUMBER(SEARCH("VI",'Model output'!G111)))),ISNUMBER(SEARCH("five",'Model output'!G111)),ISNUMBER(SEARCH("5",'Model output'!G111))))), "lateral", "central"))</f>
        <v/>
      </c>
      <c r="H112" t="str">
        <f>IF('Model output'!H111="","negative", IF('Model output'!H111=" ", "negative", IF(ISNUMBER(SEARCH("lymph node",'Model output'!H111)),"negative","positive")))</f>
        <v>negative</v>
      </c>
      <c r="I112">
        <f>IF('Model output'!I111="","",IF(ISNUMBER('Model output'!I111),'Model output'!I111,1))</f>
        <v>1</v>
      </c>
      <c r="J112">
        <f>IF('Model output'!J111="","",IF(AND(ISNUMBER('Model output'!J111),'Model output'!J111&lt;=I112),'Model output'!J111,IF(ISNUMBER(SEARCH("0/",'Model output'!J111)),0,1)))</f>
        <v>0</v>
      </c>
      <c r="K112" t="str" cm="1">
        <f t="array" ref="K112">IF(COUNT(FIND({0,1,2,3,4,5,6,7,8,9},'Model output'!K111))&gt;0,'Model output'!K111,"")</f>
        <v/>
      </c>
      <c r="L112" s="8" t="str">
        <f t="shared" si="21"/>
        <v/>
      </c>
      <c r="M112" t="str" cm="1">
        <f t="array" ref="M112">IF(L112="","",IF(ISNUMBER(SEARCH("cm",L112)),MAX(VALUE(SUBSTITUTE(_xlfn.FILTERXML("&lt;t&gt;&lt;s&gt;"&amp;SUBSTITUTE(L112,",","&lt;/s&gt;&lt;s&gt;")&amp;"&lt;/s&gt;&lt;/t&gt;","//s"),"cm",""))),MAX(VALUE(SUBSTITUTE(_xlfn.FILTERXML("&lt;t&gt;&lt;s&gt;"&amp;SUBSTITUTE(L112,",","&lt;/s&gt;&lt;s&gt;")&amp;"&lt;/s&gt;&lt;/t&gt;","//s"),"mm","")))/10))</f>
        <v/>
      </c>
      <c r="N112" t="str">
        <f>IF('Model output'!L111="","",'Model output'!L111)</f>
        <v>Papillary</v>
      </c>
      <c r="O112" t="str">
        <f>IF('Model output'!M111="","",'Model output'!M111)</f>
        <v>microcarcinoma</v>
      </c>
      <c r="P112" t="str">
        <f>IF('Model output'!N111="","",'Model output'!N111)</f>
        <v>0.6 cm</v>
      </c>
      <c r="Q112" t="str">
        <f t="shared" si="17"/>
        <v>0.6cm</v>
      </c>
      <c r="R112" cm="1">
        <f t="array" ref="R112">IF(Q112="","",IF(ISNUMBER(SEARCH("cm",Q112)),MAX(VALUE(SUBSTITUTE(_xlfn.FILTERXML("&lt;t&gt;&lt;s&gt;"&amp;SUBSTITUTE(Q112,",","&lt;/s&gt;&lt;s&gt;")&amp;"&lt;/s&gt;&lt;/t&gt;","//s"),"cm",""))),IF(ISNUMBER(SEARCH("mm",Q112)), MAX(VALUE(SUBSTITUTE(_xlfn.FILTERXML("&lt;t&gt;&lt;s&gt;"&amp;SUBSTITUTE(Q112,",","&lt;/s&gt;&lt;s&gt;")&amp;"&lt;/s&gt;&lt;/t&gt;","//s"),"mm","")))/10, MAX(VALUE(_xlfn.FILTERXML("&lt;t&gt;&lt;s&gt;"&amp;SUBSTITUTE(Q112,",","&lt;/s&gt;&lt;s&gt;")&amp;"&lt;/s&gt;&lt;/t&gt;","//s"))))))</f>
        <v>0.6</v>
      </c>
      <c r="S112" t="str">
        <f>IF(OR('Model output'!P111="",ISNUMBER(SEARCH("Not identified", 'Model output'!P111)),ISNUMBER(SEARCH("Absent",'Model output'!P111)),AND(ISNUMBER(SEARCH("No",'Model output'!P111)),NOT(ISNUMBER(SEARCH("diagnostic",'Model output'!P111)))),ISNUMBER(SEARCH("Negative",'Model output'!P111))),"negative","positive")</f>
        <v>negative</v>
      </c>
      <c r="T112">
        <f>IF('Model output'!O111="","",'Model output'!O111)</f>
        <v>2</v>
      </c>
      <c r="U112" t="str">
        <f>IF('Model output'!Q111&lt;&gt;"",'Model output'!Q111,IF('Classification result'!S112="positive",IF(ISNUMBER(SEARCH("single",'Model output'!P111)),1,IF(OR(ISNUMBER(SEARCH("&lt;4",'Model output'!P111)),ISNUMBER(SEARCH("&lt; 4",'Model output'!P111)),ISNUMBER(SEARCH("less than 4",'Model output'!P111))),"&lt;4",IF(OR(ISNUMBER(SEARCH("&gt;4",'Model output'!P111)),ISNUMBER(SEARCH("&gt; 4",'Model output'!P111)),ISNUMBER(SEARCH("4 or more",'Model output'!P111))),"&gt;4",""))),""))</f>
        <v/>
      </c>
      <c r="V112" t="str">
        <f>IF(S112="negative","",IF(OR(ISNUMBER(SEARCH("Focal",'Model output'!P111)),'Classification result'!U112&lt;4,ISNUMBER(SEARCH("Focal",'Classification result'!U112)),ISNUMBER(SEARCH("&lt;4",'Classification result'!U112)),ISNUMBER(SEARCH("&lt; 4",'Classification result'!U112))),"minimal", IF(OR(ISNUMBER(SEARCH("Extensive",'Model output'!P111)),ISNUMBER(SEARCH("Extensive",'Classification result'!U112)),ISNUMBER(SEARCH("&gt;4",'Classification result'!U112)),ISNUMBER(SEARCH("&gt; 4",'Classification result'!U112)),ISNUMBER(SEARCH("4 or more",'Classification result'!U112))),"extensive","")))</f>
        <v/>
      </c>
      <c r="W112" t="str">
        <f>IF(OR('Model output'!R111="",ISNUMBER(SEARCH("Not identified", 'Model output'!R111)),ISNUMBER(SEARCH("Absent",'Model output'!R111)),ISNUMBER(SEARCH("No",'Model output'!R111)),ISNUMBER(SEARCH("Negative",'Model output'!R111)),ISNUMBER(SEARCH("None seen",'Model output'!R111)),ISNUMBER(SEARCH("Free",'Model output'!R111)),ISNUMBER(SEARCH("Cannot be assessed",'Model output'!R111))),"negative","positive")</f>
        <v>negative</v>
      </c>
      <c r="X112" s="19" t="str">
        <f>IF('Model output'!S111="","",'Model output'!S111)</f>
        <v>Not identified</v>
      </c>
      <c r="Y112" t="str">
        <f>IF(OR('Model output'!S111="",ISNUMBER(SEARCH("Absent",'Model output'!S111)),ISNUMBER(SEARCH("Not identified",'Model output'!S111)),AND(ISNUMBER(SEARCH("No",'Model output'!S111)),NOT(ISNUMBER(SEARCH("carcinoma",'Model output'!S111)))),ISNUMBER(SEARCH("no extension",'Model output'!S111)),ISNUMBER(SEARCH("negative",'Model output'!S111))),"negative",IF(Z112="positive","gETE", "positive"))</f>
        <v>negative</v>
      </c>
      <c r="Z112" t="str">
        <f>IF(OR('Model output'!S111="",ISNUMBER(SEARCH("Absent",'Model output'!S111)),ISNUMBER(SEARCH("Not identified",'Model output'!S111)),ISNUMBER(SEARCH("No",'Model output'!S111)),ISNUMBER(SEARCH("Minimal",'Model output'!S111)),ISNUMBER(SEARCH("negative",'Model output'!S111))),"negative",IF(OR(ISNUMBER(SEARCH("extensive",X112)),ISNUMBER(SEARCH("skeletal muscle",X112)),ISNUMBER(SEARCH("larynx",X112)),ISNUMBER(SEARCH("trachea",X112)),ISNUMBER(SEARCH("esophagus",X112)),ISNUMBER(SEARCH("recurrent laryngeal nerve",X112))),"positive","negative"))</f>
        <v>negative</v>
      </c>
      <c r="AA112" t="str">
        <f>IF('Model output'!T111="","",IF('Model output'!T111="Not mentioned", "No", "Yes"))</f>
        <v/>
      </c>
      <c r="AB112" t="str">
        <f>IF(AA112&lt;&gt;"Yes","",IF(OR('Model output'!U111="",ISNUMBER(SEARCH("Not identified",'Model output'!U111))),"",'Model output'!U111))</f>
        <v/>
      </c>
      <c r="AC112" s="9" t="str">
        <f>IF(OR('Model output'!V111="", AND(ISERROR(SEARCH("Positive",'Model output'!V111)), ISNUMBER(SEARCH("Negative",'Model output'!V111))), ISNUMBER(SEARCH("Uninvolved",'Model output'!V111)), ISNUMBER(SEARCH("Free",'Model output'!V111)), ISNUMBER(SEARCH("1 mm",'Model output'!V111)), ISNUMBER(SEARCH("1.0 mm",'Model output'!V111)), ISNUMBER(SEARCH("0.01 cm",'Model output'!V111)), ISNUMBER(SEARCH("0.1 CM",'Model output'!V111)), ISNUMBER(SEARCH("less than 0.2 mm",'Model output'!V111)), ISNUMBER(SEARCH("less than 0.5 mm",'Model output'!V111)), ISNUMBER(SEARCH("very close",'Model output'!V111)), ISNUMBER(SEARCH("not involved",'Model output'!V111)), ISNUMBER(SEARCH("no involvement",'Model output'!V111)), ISNUMBER(SEARCH("abut",'Model output'!V111)), AND(ISNUMBER(SEARCH("No",'Model output'!V111)),NOT(ISNUMBER(SEARCH("noted",'Model output'!V111))),NOT(ISNUMBER(SEARCH("carcinoma",'Model output'!V111))))), "negative", "positive")</f>
        <v>negative</v>
      </c>
      <c r="AE112" s="39" t="str" cm="1">
        <f t="array" aca="1" ref="AE112" ca="1">IF(OR(AC112="positive",Z112="positive",AND(OR(ISNUMBER(SEARCH("Follicular carcinoma",N112)),ISNUMBER(SEARCH("Follicular thyroid carcinoma",N112))),V112="extensive"),AND(AND(ISNUMBER(J112),J112&gt;0),AND(ISNUMBER(M112),M112&gt;3)),OR(H112="positive",AH112=1)),"high",IF(OR(ISNUMBER(SEARCH("lateral",G112,1)),ISNUMBER(SEARCH("positive",Y112,1)),ISNUMBER(SEARCH("tall",O112,1)),ISNUMBER(SEARCH("hobnail",O112,1)),ISNUMBER(SEARCH("cribriform",O112,1)),ISNUMBER(SEARCH("diffuse",O112,1)),ISNUMBER(SEARCH("columnar",O112,1)),ISNUMBER(SEARCH("solid",O112,1)),ISNUMBER(SEARCH("tall",N112,1)),ISNUMBER(SEARCH("hobnail",N112,1)),ISNUMBER(SEARCH("cribriform",N112,1)),ISNUMBER(SEARCH("diffuse",N112,1)),ISNUMBER(SEARCH("columnar",N112,1)),ISNUMBER(SEARCH("solid",N112,1)),AND(ISNUMBER(SEARCH("papillary",N112,1)),S112="positive"),AND(ISNUMBER(J112),J112&gt;=5,M112=""),AND(AND(ISNUMBER(J112),J112&gt;=5),AND(ISNUMBER(M112),M112&gt;=1)),AND(ISNUMBER(SERACH("papillary",N112)),OR(Y112="positive",Z112="positive"), ISNUMBER(SEARCH("BRAF",AB112)))),"intermediate","low"))</f>
        <v>low</v>
      </c>
      <c r="AF112" s="40" t="str">
        <f t="shared" si="18"/>
        <v>1a</v>
      </c>
      <c r="AG112" s="40" t="str">
        <f t="shared" si="19"/>
        <v>0</v>
      </c>
      <c r="AH112" s="40" t="str">
        <f t="shared" si="22"/>
        <v>0</v>
      </c>
      <c r="AI112" s="45" t="str">
        <f t="shared" si="23"/>
        <v>I</v>
      </c>
      <c r="AJ112" s="39" t="s">
        <v>698</v>
      </c>
      <c r="AK112" s="46" t="s">
        <v>893</v>
      </c>
      <c r="AL112" s="46" t="s">
        <v>889</v>
      </c>
      <c r="AM112" s="46" t="s">
        <v>892</v>
      </c>
      <c r="AN112" s="40" t="s">
        <v>73</v>
      </c>
      <c r="AO112" s="30">
        <f t="shared" ca="1" si="28"/>
        <v>1</v>
      </c>
      <c r="AP112" s="14">
        <f t="shared" si="29"/>
        <v>1</v>
      </c>
      <c r="AQ112" s="14">
        <f t="shared" si="30"/>
        <v>1</v>
      </c>
      <c r="AR112" s="14">
        <f t="shared" si="31"/>
        <v>1</v>
      </c>
      <c r="AS112" s="15">
        <f t="shared" si="20"/>
        <v>1</v>
      </c>
    </row>
    <row r="113" spans="1:45">
      <c r="A113" t="str">
        <f>'Model output'!A112</f>
        <v>TCGA-DJ-A3VM</v>
      </c>
      <c r="B113" s="52">
        <v>68</v>
      </c>
      <c r="C113" s="1" t="str">
        <f>IF(OR(ISNUMBER(SEARCH("0",'Model output'!D112)), ISNUMBER(SEARCH("1",'Model output'!D112)), ISNUMBER(SEARCH("1a",'Model output'!D112)), ISNUMBER(SEARCH("1b",'Model output'!D112)), ISNUMBER(SEARCH("2",'Model output'!D112)), ISNUMBER(SEARCH("3",'Model output'!D112)), ISNUMBER(SEARCH("4a",'Model output'!D112)), ISNUMBER(SEARCH("4b",'Model output'!D112))), IF(ISNUMBER(SEARCH("pT",'Model output'!D112)),IF(OR(ISNUMBER(SEARCH("a",'Model output'!D112)),ISNUMBER(SEARCH("b",'Model output'!D112))),MID(SUBSTITUTE('Model output'!D112," ",""),SEARCH("pT",'Model output'!D112)+2,2),MID(SUBSTITUTE('Model output'!D112," ",""),SEARCH("pT",'Model output'!D112)+2,1)),IF(ISNUMBER(SEARCH("T",'Model output'!D112)),IF(OR(ISNUMBER(SEARCH("a",'Model output'!D112)),ISNUMBER(SEARCH("b",'Model output'!D112))),MID(SUBSTITUTE('Model output'!D112," ",""),SEARCH("T",'Model output'!D112)+1,2),MID(SUBSTITUTE('Model output'!D112," ",""),SEARCH("T",'Model output'!D112)+1,1)),SUBSTITUTE('Model output'!D112," ",""))),"")</f>
        <v>2</v>
      </c>
      <c r="D113" s="1" t="str">
        <f>IF(ISNUMBER(SEARCH("lymph node",'Model output'!E112)),"1", IF(AND('Model output'!E112&lt;&gt;"",ISNUMBER('Model output'!E112),'Model output'!E112&gt;0),"1",IF(OR(ISNUMBER(SEARCH("0",'Model output'!E112)), ISNUMBER(SEARCH("1",'Model output'!E112)), ISNUMBER(SEARCH("1a",'Model output'!E112)), ISNUMBER(SEARCH("1b",'Model output'!E112)), ISNUMBER(SEARCH("X",'Model output'!E112))), IF(ISNUMBER(SEARCH("pN",'Model output'!E112)),IF(OR(ISNUMBER(SEARCH("a",'Model output'!E112)),ISNUMBER(SEARCH("b",'Model output'!E112))),MID(SUBSTITUTE('Model output'!E112," ",""),SEARCH("pN",'Model output'!E112)+2,2),MID(SUBSTITUTE('Model output'!E112," ",""),SEARCH("pN",'Model output'!E112)+2,1)),IF(ISNUMBER(SEARCH("N",'Model output'!E112)),IF(OR(ISNUMBER(SEARCH("a",'Model output'!E112)),ISNUMBER(SEARCH("b",'Model output'!E112))),MID(SUBSTITUTE('Model output'!E112," ",""),SEARCH("N",'Model output'!E112)+1,2),MID(SUBSTITUTE('Model output'!E112," ",""),SEARCH("N",'Model output'!E112)+1,1)),SUBSTITUTE('Model output'!E112," ",""))),"")))</f>
        <v>X</v>
      </c>
      <c r="E113" s="1" t="str">
        <f>IF(OR(ISNUMBER(SEARCH("Not applicable",'Model output'!F112)), ISNUMBER(SEARCH("N/A",'Model output'!F112))),"0",IF(OR(ISNUMBER(SEARCH("0",'Model output'!F112)), ISNUMBER(SEARCH("1",'Model output'!F112)), ISNUMBER(SEARCH("X",'Model output'!F112))), IF(ISNUMBER(SEARCH("pM",'Model output'!F112)),MID(SUBSTITUTE('Model output'!F112," ",""),SEARCH("pM",'Model output'!F112)+2,1),IF(ISNUMBER(SEARCH("M",'Model output'!F112)),MID(SUBSTITUTE('Model output'!F112," ",""),SEARCH("M",'Model output'!F112)+1,1),SUBSTITUTE('Model output'!F112," ",""))),""))</f>
        <v>X</v>
      </c>
      <c r="F113" t="str">
        <f t="shared" si="16"/>
        <v>negative</v>
      </c>
      <c r="G113" t="str">
        <f>IF(OR('Model output'!G112="",AND(ISNUMBER('Model output'!J112),'Model output'!J112&lt;1)),"",IF(OR(ISNUMBER(SEARCH("lateral",'Model output'!G112)),ISNUMBER(SEARCH("cervical",'Model output'!G112)),ISNUMBER(SEARCH("jugular",'Model output'!G112)),ISNUMBER(SEARCH("left neck",'Model output'!G112)),ISNUMBER(SEARCH("left anterior neck",'Model output'!G112)),ISNUMBER(SEARCH("left posterior neck",'Model output'!G112)),ISNUMBER(SEARCH("right neck",'Model output'!G112)),ISNUMBER(SEARCH("right anterior neck",'Model output'!G112)),ISNUMBER(SEARCH("right posterior neck",'Model output'!G112)),AND(ISNUMBER(SEARCH("level",'Model output'!G112)),OR(,ISNUMBER(SEARCH("II",'Model output'!G112)),ISNUMBER(SEARCH("two",'Model output'!G112)),ISNUMBER(SEARCH("2",'Model output'!G112)),ISNUMBER(SEARCH("III",'Model output'!G112)),ISNUMBER(SEARCH("three",'Model output'!G112)),ISNUMBER(SEARCH("3",'Model output'!G112)),ISNUMBER(SEARCH("IV",'Model output'!G112)),ISNUMBER(SEARCH("four",'Model output'!G112)),ISNUMBER(SEARCH("4",'Model output'!G112)),AND(ISNUMBER(SEARCH("V ",'Model output'!G112)),NOT(ISNUMBER(SEARCH("VI",'Model output'!G112)))),ISNUMBER(SEARCH("five",'Model output'!G112)),ISNUMBER(SEARCH("5",'Model output'!G112))))), "lateral", "central"))</f>
        <v/>
      </c>
      <c r="H113" t="str">
        <f>IF('Model output'!H112="","negative", IF('Model output'!H112=" ", "negative", IF(ISNUMBER(SEARCH("lymph node",'Model output'!H112)),"negative","positive")))</f>
        <v>negative</v>
      </c>
      <c r="I113">
        <f>IF('Model output'!I112="","",IF(ISNUMBER('Model output'!I112),'Model output'!I112,1))</f>
        <v>8</v>
      </c>
      <c r="J113">
        <f>IF('Model output'!J112="","",IF(AND(ISNUMBER('Model output'!J112),'Model output'!J112&lt;=I113),'Model output'!J112,IF(ISNUMBER(SEARCH("0/",'Model output'!J112)),0,1)))</f>
        <v>0</v>
      </c>
      <c r="K113" t="str" cm="1">
        <f t="array" ref="K113">IF(COUNT(FIND({0,1,2,3,4,5,6,7,8,9},'Model output'!K112))&gt;0,'Model output'!K112,"")</f>
        <v/>
      </c>
      <c r="L113" s="8" t="str">
        <f t="shared" si="21"/>
        <v/>
      </c>
      <c r="M113" t="str" cm="1">
        <f t="array" ref="M113">IF(L113="","",IF(ISNUMBER(SEARCH("cm",L113)),MAX(VALUE(SUBSTITUTE(_xlfn.FILTERXML("&lt;t&gt;&lt;s&gt;"&amp;SUBSTITUTE(L113,",","&lt;/s&gt;&lt;s&gt;")&amp;"&lt;/s&gt;&lt;/t&gt;","//s"),"cm",""))),MAX(VALUE(SUBSTITUTE(_xlfn.FILTERXML("&lt;t&gt;&lt;s&gt;"&amp;SUBSTITUTE(L113,",","&lt;/s&gt;&lt;s&gt;")&amp;"&lt;/s&gt;&lt;/t&gt;","//s"),"mm","")))/10))</f>
        <v/>
      </c>
      <c r="N113" t="str">
        <f>IF('Model output'!L112="","",'Model output'!L112)</f>
        <v>papillary</v>
      </c>
      <c r="O113" t="str">
        <f>IF('Model output'!M112="","",'Model output'!M112)</f>
        <v>follicular with oncocytic features</v>
      </c>
      <c r="P113" t="str">
        <f>IF('Model output'!N112="","",'Model output'!N112)</f>
        <v>3 cm</v>
      </c>
      <c r="Q113" t="str">
        <f t="shared" si="17"/>
        <v>3cm</v>
      </c>
      <c r="R113" cm="1">
        <f t="array" ref="R113">IF(Q113="","",IF(ISNUMBER(SEARCH("cm",Q113)),MAX(VALUE(SUBSTITUTE(_xlfn.FILTERXML("&lt;t&gt;&lt;s&gt;"&amp;SUBSTITUTE(Q113,",","&lt;/s&gt;&lt;s&gt;")&amp;"&lt;/s&gt;&lt;/t&gt;","//s"),"cm",""))),IF(ISNUMBER(SEARCH("mm",Q113)), MAX(VALUE(SUBSTITUTE(_xlfn.FILTERXML("&lt;t&gt;&lt;s&gt;"&amp;SUBSTITUTE(Q113,",","&lt;/s&gt;&lt;s&gt;")&amp;"&lt;/s&gt;&lt;/t&gt;","//s"),"mm","")))/10, MAX(VALUE(_xlfn.FILTERXML("&lt;t&gt;&lt;s&gt;"&amp;SUBSTITUTE(Q113,",","&lt;/s&gt;&lt;s&gt;")&amp;"&lt;/s&gt;&lt;/t&gt;","//s"))))))</f>
        <v>3</v>
      </c>
      <c r="S113" t="str">
        <f>IF(OR('Model output'!P112="",ISNUMBER(SEARCH("Not identified", 'Model output'!P112)),ISNUMBER(SEARCH("Absent",'Model output'!P112)),AND(ISNUMBER(SEARCH("No",'Model output'!P112)),NOT(ISNUMBER(SEARCH("diagnostic",'Model output'!P112)))),ISNUMBER(SEARCH("Negative",'Model output'!P112))),"negative","positive")</f>
        <v>positive</v>
      </c>
      <c r="T113">
        <f>IF('Model output'!O112="","",'Model output'!O112)</f>
        <v>1</v>
      </c>
      <c r="U113" t="str">
        <f>IF('Model output'!Q112&lt;&gt;"",'Model output'!Q112,IF('Classification result'!S113="positive",IF(ISNUMBER(SEARCH("single",'Model output'!P112)),1,IF(OR(ISNUMBER(SEARCH("&lt;4",'Model output'!P112)),ISNUMBER(SEARCH("&lt; 4",'Model output'!P112)),ISNUMBER(SEARCH("less than 4",'Model output'!P112))),"&lt;4",IF(OR(ISNUMBER(SEARCH("&gt;4",'Model output'!P112)),ISNUMBER(SEARCH("&gt; 4",'Model output'!P112)),ISNUMBER(SEARCH("4 or more",'Model output'!P112))),"&gt;4",""))),""))</f>
        <v>Two foci</v>
      </c>
      <c r="V113" t="str">
        <f>IF(S113="negative","",IF(OR(ISNUMBER(SEARCH("Focal",'Model output'!P112)),'Classification result'!U113&lt;4,ISNUMBER(SEARCH("Focal",'Classification result'!U113)),ISNUMBER(SEARCH("&lt;4",'Classification result'!U113)),ISNUMBER(SEARCH("&lt; 4",'Classification result'!U113))),"minimal", IF(OR(ISNUMBER(SEARCH("Extensive",'Model output'!P112)),ISNUMBER(SEARCH("Extensive",'Classification result'!U113)),ISNUMBER(SEARCH("&gt;4",'Classification result'!U113)),ISNUMBER(SEARCH("&gt; 4",'Classification result'!U113)),ISNUMBER(SEARCH("4 or more",'Classification result'!U113))),"extensive","")))</f>
        <v/>
      </c>
      <c r="W113" t="str">
        <f>IF(OR('Model output'!R112="",ISNUMBER(SEARCH("Not identified", 'Model output'!R112)),ISNUMBER(SEARCH("Absent",'Model output'!R112)),ISNUMBER(SEARCH("No",'Model output'!R112)),ISNUMBER(SEARCH("Negative",'Model output'!R112)),ISNUMBER(SEARCH("None seen",'Model output'!R112)),ISNUMBER(SEARCH("Free",'Model output'!R112)),ISNUMBER(SEARCH("Cannot be assessed",'Model output'!R112))),"negative","positive")</f>
        <v>negative</v>
      </c>
      <c r="X113" s="19" t="str">
        <f>IF('Model output'!S112="","",'Model output'!S112)</f>
        <v>Not Identified</v>
      </c>
      <c r="Y113" t="str">
        <f>IF(OR('Model output'!S112="",ISNUMBER(SEARCH("Absent",'Model output'!S112)),ISNUMBER(SEARCH("Not identified",'Model output'!S112)),AND(ISNUMBER(SEARCH("No",'Model output'!S112)),NOT(ISNUMBER(SEARCH("carcinoma",'Model output'!S112)))),ISNUMBER(SEARCH("no extension",'Model output'!S112)),ISNUMBER(SEARCH("negative",'Model output'!S112))),"negative",IF(Z113="positive","gETE", "positive"))</f>
        <v>negative</v>
      </c>
      <c r="Z113" t="str">
        <f>IF(OR('Model output'!S112="",ISNUMBER(SEARCH("Absent",'Model output'!S112)),ISNUMBER(SEARCH("Not identified",'Model output'!S112)),ISNUMBER(SEARCH("No",'Model output'!S112)),ISNUMBER(SEARCH("Minimal",'Model output'!S112)),ISNUMBER(SEARCH("negative",'Model output'!S112))),"negative",IF(OR(ISNUMBER(SEARCH("extensive",X113)),ISNUMBER(SEARCH("skeletal muscle",X113)),ISNUMBER(SEARCH("larynx",X113)),ISNUMBER(SEARCH("trachea",X113)),ISNUMBER(SEARCH("esophagus",X113)),ISNUMBER(SEARCH("recurrent laryngeal nerve",X113))),"positive","negative"))</f>
        <v>negative</v>
      </c>
      <c r="AA113" t="str">
        <f>IF('Model output'!T112="","",IF('Model output'!T112="Not mentioned", "No", "Yes"))</f>
        <v/>
      </c>
      <c r="AB113" t="str">
        <f>IF(AA113&lt;&gt;"Yes","",IF(OR('Model output'!U112="",ISNUMBER(SEARCH("Not identified",'Model output'!U112))),"",'Model output'!U112))</f>
        <v/>
      </c>
      <c r="AC113" s="9" t="str">
        <f>IF(OR('Model output'!V112="", AND(ISERROR(SEARCH("Positive",'Model output'!V112)), ISNUMBER(SEARCH("Negative",'Model output'!V112))), ISNUMBER(SEARCH("Uninvolved",'Model output'!V112)), ISNUMBER(SEARCH("Free",'Model output'!V112)), ISNUMBER(SEARCH("1 mm",'Model output'!V112)), ISNUMBER(SEARCH("1.0 mm",'Model output'!V112)), ISNUMBER(SEARCH("0.01 cm",'Model output'!V112)), ISNUMBER(SEARCH("0.1 CM",'Model output'!V112)), ISNUMBER(SEARCH("less than 0.2 mm",'Model output'!V112)), ISNUMBER(SEARCH("less than 0.5 mm",'Model output'!V112)), ISNUMBER(SEARCH("very close",'Model output'!V112)), ISNUMBER(SEARCH("not involved",'Model output'!V112)), ISNUMBER(SEARCH("no involvement",'Model output'!V112)), ISNUMBER(SEARCH("abut",'Model output'!V112)), AND(ISNUMBER(SEARCH("No",'Model output'!V112)),NOT(ISNUMBER(SEARCH("noted",'Model output'!V112))),NOT(ISNUMBER(SEARCH("carcinoma",'Model output'!V112))))), "negative", "positive")</f>
        <v>negative</v>
      </c>
      <c r="AE113" s="39" t="str" cm="1">
        <f t="array" aca="1" ref="AE113" ca="1">IF(OR(AC113="positive",Z113="positive",AND(OR(ISNUMBER(SEARCH("Follicular carcinoma",N113)),ISNUMBER(SEARCH("Follicular thyroid carcinoma",N113))),V113="extensive"),AND(AND(ISNUMBER(J113),J113&gt;0),AND(ISNUMBER(M113),M113&gt;3)),OR(H113="positive",AH113=1)),"high",IF(OR(ISNUMBER(SEARCH("lateral",G113,1)),ISNUMBER(SEARCH("positive",Y113,1)),ISNUMBER(SEARCH("tall",O113,1)),ISNUMBER(SEARCH("hobnail",O113,1)),ISNUMBER(SEARCH("cribriform",O113,1)),ISNUMBER(SEARCH("diffuse",O113,1)),ISNUMBER(SEARCH("columnar",O113,1)),ISNUMBER(SEARCH("solid",O113,1)),ISNUMBER(SEARCH("tall",N113,1)),ISNUMBER(SEARCH("hobnail",N113,1)),ISNUMBER(SEARCH("cribriform",N113,1)),ISNUMBER(SEARCH("diffuse",N113,1)),ISNUMBER(SEARCH("columnar",N113,1)),ISNUMBER(SEARCH("solid",N113,1)),AND(ISNUMBER(SEARCH("papillary",N113,1)),S113="positive"),AND(ISNUMBER(J113),J113&gt;=5,M113=""),AND(AND(ISNUMBER(J113),J113&gt;=5),AND(ISNUMBER(M113),M113&gt;=1)),AND(ISNUMBER(SERACH("papillary",N113)),OR(Y113="positive",Z113="positive"), ISNUMBER(SEARCH("BRAF",AB113)))),"intermediate","low"))</f>
        <v>intermediate</v>
      </c>
      <c r="AF113" s="40" t="str">
        <f t="shared" si="18"/>
        <v>2</v>
      </c>
      <c r="AG113" s="40" t="str">
        <f t="shared" si="19"/>
        <v>0</v>
      </c>
      <c r="AH113" s="40" t="str">
        <f t="shared" si="22"/>
        <v>0</v>
      </c>
      <c r="AI113" s="45" t="str">
        <f t="shared" si="23"/>
        <v>I</v>
      </c>
      <c r="AJ113" s="39" t="s">
        <v>699</v>
      </c>
      <c r="AK113" s="46" t="s">
        <v>891</v>
      </c>
      <c r="AL113" s="46" t="s">
        <v>892</v>
      </c>
      <c r="AM113" s="46" t="s">
        <v>892</v>
      </c>
      <c r="AN113" s="40" t="s">
        <v>73</v>
      </c>
      <c r="AO113" s="30">
        <f t="shared" ca="1" si="28"/>
        <v>1</v>
      </c>
      <c r="AP113" s="14">
        <f t="shared" si="29"/>
        <v>1</v>
      </c>
      <c r="AQ113" s="14">
        <f t="shared" si="30"/>
        <v>1</v>
      </c>
      <c r="AR113" s="14">
        <f t="shared" si="31"/>
        <v>1</v>
      </c>
      <c r="AS113" s="15">
        <f t="shared" si="20"/>
        <v>1</v>
      </c>
    </row>
    <row r="114" spans="1:45">
      <c r="A114" t="str">
        <f>'Model output'!A113</f>
        <v>TCGA-DJ-A4UL</v>
      </c>
      <c r="B114" s="52">
        <v>68</v>
      </c>
      <c r="C114" s="1" t="str">
        <f>IF(OR(ISNUMBER(SEARCH("0",'Model output'!D113)), ISNUMBER(SEARCH("1",'Model output'!D113)), ISNUMBER(SEARCH("1a",'Model output'!D113)), ISNUMBER(SEARCH("1b",'Model output'!D113)), ISNUMBER(SEARCH("2",'Model output'!D113)), ISNUMBER(SEARCH("3",'Model output'!D113)), ISNUMBER(SEARCH("4a",'Model output'!D113)), ISNUMBER(SEARCH("4b",'Model output'!D113))), IF(ISNUMBER(SEARCH("pT",'Model output'!D113)),IF(OR(ISNUMBER(SEARCH("a",'Model output'!D113)),ISNUMBER(SEARCH("b",'Model output'!D113))),MID(SUBSTITUTE('Model output'!D113," ",""),SEARCH("pT",'Model output'!D113)+2,2),MID(SUBSTITUTE('Model output'!D113," ",""),SEARCH("pT",'Model output'!D113)+2,1)),IF(ISNUMBER(SEARCH("T",'Model output'!D113)),IF(OR(ISNUMBER(SEARCH("a",'Model output'!D113)),ISNUMBER(SEARCH("b",'Model output'!D113))),MID(SUBSTITUTE('Model output'!D113," ",""),SEARCH("T",'Model output'!D113)+1,2),MID(SUBSTITUTE('Model output'!D113," ",""),SEARCH("T",'Model output'!D113)+1,1)),SUBSTITUTE('Model output'!D113," ",""))),"")</f>
        <v>2</v>
      </c>
      <c r="D114" s="1" t="str">
        <f>IF(ISNUMBER(SEARCH("lymph node",'Model output'!E113)),"1", IF(AND('Model output'!E113&lt;&gt;"",ISNUMBER('Model output'!E113),'Model output'!E113&gt;0),"1",IF(OR(ISNUMBER(SEARCH("0",'Model output'!E113)), ISNUMBER(SEARCH("1",'Model output'!E113)), ISNUMBER(SEARCH("1a",'Model output'!E113)), ISNUMBER(SEARCH("1b",'Model output'!E113)), ISNUMBER(SEARCH("X",'Model output'!E113))), IF(ISNUMBER(SEARCH("pN",'Model output'!E113)),IF(OR(ISNUMBER(SEARCH("a",'Model output'!E113)),ISNUMBER(SEARCH("b",'Model output'!E113))),MID(SUBSTITUTE('Model output'!E113," ",""),SEARCH("pN",'Model output'!E113)+2,2),MID(SUBSTITUTE('Model output'!E113," ",""),SEARCH("pN",'Model output'!E113)+2,1)),IF(ISNUMBER(SEARCH("N",'Model output'!E113)),IF(OR(ISNUMBER(SEARCH("a",'Model output'!E113)),ISNUMBER(SEARCH("b",'Model output'!E113))),MID(SUBSTITUTE('Model output'!E113," ",""),SEARCH("N",'Model output'!E113)+1,2),MID(SUBSTITUTE('Model output'!E113," ",""),SEARCH("N",'Model output'!E113)+1,1)),SUBSTITUTE('Model output'!E113," ",""))),"")))</f>
        <v>X</v>
      </c>
      <c r="E114" s="1" t="str">
        <f>IF(OR(ISNUMBER(SEARCH("Not applicable",'Model output'!F113)), ISNUMBER(SEARCH("N/A",'Model output'!F113))),"0",IF(OR(ISNUMBER(SEARCH("0",'Model output'!F113)), ISNUMBER(SEARCH("1",'Model output'!F113)), ISNUMBER(SEARCH("X",'Model output'!F113))), IF(ISNUMBER(SEARCH("pM",'Model output'!F113)),MID(SUBSTITUTE('Model output'!F113," ",""),SEARCH("pM",'Model output'!F113)+2,1),IF(ISNUMBER(SEARCH("M",'Model output'!F113)),MID(SUBSTITUTE('Model output'!F113," ",""),SEARCH("M",'Model output'!F113)+1,1),SUBSTITUTE('Model output'!F113," ",""))),""))</f>
        <v>X</v>
      </c>
      <c r="F114" t="str">
        <f t="shared" si="16"/>
        <v>negative</v>
      </c>
      <c r="G114" t="str">
        <f>IF(OR('Model output'!G113="",AND(ISNUMBER('Model output'!J113),'Model output'!J113&lt;1)),"",IF(OR(ISNUMBER(SEARCH("lateral",'Model output'!G113)),ISNUMBER(SEARCH("cervical",'Model output'!G113)),ISNUMBER(SEARCH("jugular",'Model output'!G113)),ISNUMBER(SEARCH("left neck",'Model output'!G113)),ISNUMBER(SEARCH("left anterior neck",'Model output'!G113)),ISNUMBER(SEARCH("left posterior neck",'Model output'!G113)),ISNUMBER(SEARCH("right neck",'Model output'!G113)),ISNUMBER(SEARCH("right anterior neck",'Model output'!G113)),ISNUMBER(SEARCH("right posterior neck",'Model output'!G113)),AND(ISNUMBER(SEARCH("level",'Model output'!G113)),OR(,ISNUMBER(SEARCH("II",'Model output'!G113)),ISNUMBER(SEARCH("two",'Model output'!G113)),ISNUMBER(SEARCH("2",'Model output'!G113)),ISNUMBER(SEARCH("III",'Model output'!G113)),ISNUMBER(SEARCH("three",'Model output'!G113)),ISNUMBER(SEARCH("3",'Model output'!G113)),ISNUMBER(SEARCH("IV",'Model output'!G113)),ISNUMBER(SEARCH("four",'Model output'!G113)),ISNUMBER(SEARCH("4",'Model output'!G113)),AND(ISNUMBER(SEARCH("V ",'Model output'!G113)),NOT(ISNUMBER(SEARCH("VI",'Model output'!G113)))),ISNUMBER(SEARCH("five",'Model output'!G113)),ISNUMBER(SEARCH("5",'Model output'!G113))))), "lateral", "central"))</f>
        <v/>
      </c>
      <c r="H114" t="str">
        <f>IF('Model output'!H113="","negative", IF('Model output'!H113=" ", "negative", IF(ISNUMBER(SEARCH("lymph node",'Model output'!H113)),"negative","positive")))</f>
        <v>negative</v>
      </c>
      <c r="I114">
        <f>IF('Model output'!I113="","",IF(ISNUMBER('Model output'!I113),'Model output'!I113,1))</f>
        <v>3</v>
      </c>
      <c r="J114">
        <f>IF('Model output'!J113="","",IF(AND(ISNUMBER('Model output'!J113),'Model output'!J113&lt;=I114),'Model output'!J113,IF(ISNUMBER(SEARCH("0/",'Model output'!J113)),0,1)))</f>
        <v>0</v>
      </c>
      <c r="K114" t="str" cm="1">
        <f t="array" ref="K114">IF(COUNT(FIND({0,1,2,3,4,5,6,7,8,9},'Model output'!K113))&gt;0,'Model output'!K113,"")</f>
        <v/>
      </c>
      <c r="L114" s="8" t="str">
        <f t="shared" si="21"/>
        <v/>
      </c>
      <c r="M114" t="str" cm="1">
        <f t="array" ref="M114">IF(L114="","",IF(ISNUMBER(SEARCH("cm",L114)),MAX(VALUE(SUBSTITUTE(_xlfn.FILTERXML("&lt;t&gt;&lt;s&gt;"&amp;SUBSTITUTE(L114,",","&lt;/s&gt;&lt;s&gt;")&amp;"&lt;/s&gt;&lt;/t&gt;","//s"),"cm",""))),MAX(VALUE(SUBSTITUTE(_xlfn.FILTERXML("&lt;t&gt;&lt;s&gt;"&amp;SUBSTITUTE(L114,",","&lt;/s&gt;&lt;s&gt;")&amp;"&lt;/s&gt;&lt;/t&gt;","//s"),"mm","")))/10))</f>
        <v/>
      </c>
      <c r="N114" t="str">
        <f>IF('Model output'!L113="","",'Model output'!L113)</f>
        <v>papillary</v>
      </c>
      <c r="O114" t="str">
        <f>IF('Model output'!M113="","",'Model output'!M113)</f>
        <v>classical</v>
      </c>
      <c r="P114" t="str">
        <f>IF('Model output'!N113="","",'Model output'!N113)</f>
        <v>1.1 cm</v>
      </c>
      <c r="Q114" t="str">
        <f t="shared" si="17"/>
        <v>1.1cm</v>
      </c>
      <c r="R114" cm="1">
        <f t="array" ref="R114">IF(Q114="","",IF(ISNUMBER(SEARCH("cm",Q114)),MAX(VALUE(SUBSTITUTE(_xlfn.FILTERXML("&lt;t&gt;&lt;s&gt;"&amp;SUBSTITUTE(Q114,",","&lt;/s&gt;&lt;s&gt;")&amp;"&lt;/s&gt;&lt;/t&gt;","//s"),"cm",""))),IF(ISNUMBER(SEARCH("mm",Q114)), MAX(VALUE(SUBSTITUTE(_xlfn.FILTERXML("&lt;t&gt;&lt;s&gt;"&amp;SUBSTITUTE(Q114,",","&lt;/s&gt;&lt;s&gt;")&amp;"&lt;/s&gt;&lt;/t&gt;","//s"),"mm","")))/10, MAX(VALUE(_xlfn.FILTERXML("&lt;t&gt;&lt;s&gt;"&amp;SUBSTITUTE(Q114,",","&lt;/s&gt;&lt;s&gt;")&amp;"&lt;/s&gt;&lt;/t&gt;","//s"))))))</f>
        <v>1.1000000000000001</v>
      </c>
      <c r="S114" t="str">
        <f>IF(OR('Model output'!P113="",ISNUMBER(SEARCH("Not identified", 'Model output'!P113)),ISNUMBER(SEARCH("Absent",'Model output'!P113)),AND(ISNUMBER(SEARCH("No",'Model output'!P113)),NOT(ISNUMBER(SEARCH("diagnostic",'Model output'!P113)))),ISNUMBER(SEARCH("Negative",'Model output'!P113))),"negative","positive")</f>
        <v>negative</v>
      </c>
      <c r="T114">
        <f>IF('Model output'!O113="","",'Model output'!O113)</f>
        <v>9</v>
      </c>
      <c r="U114" t="str">
        <f>IF('Model output'!Q113&lt;&gt;"",'Model output'!Q113,IF('Classification result'!S114="positive",IF(ISNUMBER(SEARCH("single",'Model output'!P113)),1,IF(OR(ISNUMBER(SEARCH("&lt;4",'Model output'!P113)),ISNUMBER(SEARCH("&lt; 4",'Model output'!P113)),ISNUMBER(SEARCH("less than 4",'Model output'!P113))),"&lt;4",IF(OR(ISNUMBER(SEARCH("&gt;4",'Model output'!P113)),ISNUMBER(SEARCH("&gt; 4",'Model output'!P113)),ISNUMBER(SEARCH("4 or more",'Model output'!P113))),"&gt;4",""))),""))</f>
        <v/>
      </c>
      <c r="V114" t="str">
        <f>IF(S114="negative","",IF(OR(ISNUMBER(SEARCH("Focal",'Model output'!P113)),'Classification result'!U114&lt;4,ISNUMBER(SEARCH("Focal",'Classification result'!U114)),ISNUMBER(SEARCH("&lt;4",'Classification result'!U114)),ISNUMBER(SEARCH("&lt; 4",'Classification result'!U114))),"minimal", IF(OR(ISNUMBER(SEARCH("Extensive",'Model output'!P113)),ISNUMBER(SEARCH("Extensive",'Classification result'!U114)),ISNUMBER(SEARCH("&gt;4",'Classification result'!U114)),ISNUMBER(SEARCH("&gt; 4",'Classification result'!U114)),ISNUMBER(SEARCH("4 or more",'Classification result'!U114))),"extensive","")))</f>
        <v/>
      </c>
      <c r="W114" t="str">
        <f>IF(OR('Model output'!R113="",ISNUMBER(SEARCH("Not identified", 'Model output'!R113)),ISNUMBER(SEARCH("Absent",'Model output'!R113)),ISNUMBER(SEARCH("No",'Model output'!R113)),ISNUMBER(SEARCH("Negative",'Model output'!R113)),ISNUMBER(SEARCH("None seen",'Model output'!R113)),ISNUMBER(SEARCH("Free",'Model output'!R113)),ISNUMBER(SEARCH("Cannot be assessed",'Model output'!R113))),"negative","positive")</f>
        <v>negative</v>
      </c>
      <c r="X114" s="19" t="str">
        <f>IF('Model output'!S113="","",'Model output'!S113)</f>
        <v>Not Identified</v>
      </c>
      <c r="Y114" t="str">
        <f>IF(OR('Model output'!S113="",ISNUMBER(SEARCH("Absent",'Model output'!S113)),ISNUMBER(SEARCH("Not identified",'Model output'!S113)),AND(ISNUMBER(SEARCH("No",'Model output'!S113)),NOT(ISNUMBER(SEARCH("carcinoma",'Model output'!S113)))),ISNUMBER(SEARCH("no extension",'Model output'!S113)),ISNUMBER(SEARCH("negative",'Model output'!S113))),"negative",IF(Z114="positive","gETE", "positive"))</f>
        <v>negative</v>
      </c>
      <c r="Z114" t="str">
        <f>IF(OR('Model output'!S113="",ISNUMBER(SEARCH("Absent",'Model output'!S113)),ISNUMBER(SEARCH("Not identified",'Model output'!S113)),ISNUMBER(SEARCH("No",'Model output'!S113)),ISNUMBER(SEARCH("Minimal",'Model output'!S113)),ISNUMBER(SEARCH("negative",'Model output'!S113))),"negative",IF(OR(ISNUMBER(SEARCH("extensive",X114)),ISNUMBER(SEARCH("skeletal muscle",X114)),ISNUMBER(SEARCH("larynx",X114)),ISNUMBER(SEARCH("trachea",X114)),ISNUMBER(SEARCH("esophagus",X114)),ISNUMBER(SEARCH("recurrent laryngeal nerve",X114))),"positive","negative"))</f>
        <v>negative</v>
      </c>
      <c r="AA114" t="str">
        <f>IF('Model output'!T113="","",IF('Model output'!T113="Not mentioned", "No", "Yes"))</f>
        <v/>
      </c>
      <c r="AB114" t="str">
        <f>IF(AA114&lt;&gt;"Yes","",IF(OR('Model output'!U113="",ISNUMBER(SEARCH("Not identified",'Model output'!U113))),"",'Model output'!U113))</f>
        <v/>
      </c>
      <c r="AC114" s="9" t="str">
        <f>IF(OR('Model output'!V113="", AND(ISERROR(SEARCH("Positive",'Model output'!V113)), ISNUMBER(SEARCH("Negative",'Model output'!V113))), ISNUMBER(SEARCH("Uninvolved",'Model output'!V113)), ISNUMBER(SEARCH("Free",'Model output'!V113)), ISNUMBER(SEARCH("1 mm",'Model output'!V113)), ISNUMBER(SEARCH("1.0 mm",'Model output'!V113)), ISNUMBER(SEARCH("0.01 cm",'Model output'!V113)), ISNUMBER(SEARCH("0.1 CM",'Model output'!V113)), ISNUMBER(SEARCH("less than 0.2 mm",'Model output'!V113)), ISNUMBER(SEARCH("less than 0.5 mm",'Model output'!V113)), ISNUMBER(SEARCH("very close",'Model output'!V113)), ISNUMBER(SEARCH("not involved",'Model output'!V113)), ISNUMBER(SEARCH("no involvement",'Model output'!V113)), ISNUMBER(SEARCH("abut",'Model output'!V113)), AND(ISNUMBER(SEARCH("No",'Model output'!V113)),NOT(ISNUMBER(SEARCH("noted",'Model output'!V113))),NOT(ISNUMBER(SEARCH("carcinoma",'Model output'!V113))))), "negative", "positive")</f>
        <v>positive</v>
      </c>
      <c r="AE114" s="39" t="str" cm="1">
        <f t="array" ref="AE114">IF(OR(AC114="positive",Z114="positive",AND(OR(ISNUMBER(SEARCH("Follicular carcinoma",N114)),ISNUMBER(SEARCH("Follicular thyroid carcinoma",N114))),V114="extensive"),AND(AND(ISNUMBER(J114),J114&gt;0),AND(ISNUMBER(M114),M114&gt;3)),OR(H114="positive",AH114=1)),"high",IF(OR(ISNUMBER(SEARCH("lateral",G114,1)),ISNUMBER(SEARCH("positive",Y114,1)),ISNUMBER(SEARCH("tall",O114,1)),ISNUMBER(SEARCH("hobnail",O114,1)),ISNUMBER(SEARCH("cribriform",O114,1)),ISNUMBER(SEARCH("diffuse",O114,1)),ISNUMBER(SEARCH("columnar",O114,1)),ISNUMBER(SEARCH("solid",O114,1)),ISNUMBER(SEARCH("tall",N114,1)),ISNUMBER(SEARCH("hobnail",N114,1)),ISNUMBER(SEARCH("cribriform",N114,1)),ISNUMBER(SEARCH("diffuse",N114,1)),ISNUMBER(SEARCH("columnar",N114,1)),ISNUMBER(SEARCH("solid",N114,1)),AND(ISNUMBER(SEARCH("papillary",N114,1)),S114="positive"),AND(ISNUMBER(J114),J114&gt;=5,M114=""),AND(AND(ISNUMBER(J114),J114&gt;=5),AND(ISNUMBER(M114),M114&gt;=1)),AND(ISNUMBER(SERACH("papillary",N114)),OR(Y114="positive",Z114="positive"), ISNUMBER(SEARCH("BRAF",AB114)))),"intermediate","low"))</f>
        <v>high</v>
      </c>
      <c r="AF114" s="40" t="str">
        <f t="shared" si="18"/>
        <v>1b</v>
      </c>
      <c r="AG114" s="40" t="str">
        <f t="shared" si="19"/>
        <v>0</v>
      </c>
      <c r="AH114" s="40" t="str">
        <f t="shared" si="22"/>
        <v>0</v>
      </c>
      <c r="AI114" s="45" t="str">
        <f t="shared" si="23"/>
        <v>I</v>
      </c>
      <c r="AJ114" s="39" t="s">
        <v>697</v>
      </c>
      <c r="AK114" s="46" t="s">
        <v>888</v>
      </c>
      <c r="AL114" s="46" t="s">
        <v>889</v>
      </c>
      <c r="AM114" s="46" t="s">
        <v>892</v>
      </c>
      <c r="AN114" s="40" t="s">
        <v>73</v>
      </c>
      <c r="AO114" s="30">
        <f t="shared" si="28"/>
        <v>1</v>
      </c>
      <c r="AP114" s="14">
        <f t="shared" si="29"/>
        <v>1</v>
      </c>
      <c r="AQ114" s="14">
        <f t="shared" si="30"/>
        <v>1</v>
      </c>
      <c r="AR114" s="14">
        <f t="shared" si="31"/>
        <v>1</v>
      </c>
      <c r="AS114" s="15">
        <f t="shared" si="20"/>
        <v>1</v>
      </c>
    </row>
    <row r="115" spans="1:45">
      <c r="A115" t="str">
        <f>'Model output'!A114</f>
        <v>TCGA-DJ-A4UQ</v>
      </c>
      <c r="B115" s="52">
        <v>60</v>
      </c>
      <c r="C115" s="1" t="str">
        <f>IF(OR(ISNUMBER(SEARCH("0",'Model output'!D114)), ISNUMBER(SEARCH("1",'Model output'!D114)), ISNUMBER(SEARCH("1a",'Model output'!D114)), ISNUMBER(SEARCH("1b",'Model output'!D114)), ISNUMBER(SEARCH("2",'Model output'!D114)), ISNUMBER(SEARCH("3",'Model output'!D114)), ISNUMBER(SEARCH("4a",'Model output'!D114)), ISNUMBER(SEARCH("4b",'Model output'!D114))), IF(ISNUMBER(SEARCH("pT",'Model output'!D114)),IF(OR(ISNUMBER(SEARCH("a",'Model output'!D114)),ISNUMBER(SEARCH("b",'Model output'!D114))),MID(SUBSTITUTE('Model output'!D114," ",""),SEARCH("pT",'Model output'!D114)+2,2),MID(SUBSTITUTE('Model output'!D114," ",""),SEARCH("pT",'Model output'!D114)+2,1)),IF(ISNUMBER(SEARCH("T",'Model output'!D114)),IF(OR(ISNUMBER(SEARCH("a",'Model output'!D114)),ISNUMBER(SEARCH("b",'Model output'!D114))),MID(SUBSTITUTE('Model output'!D114," ",""),SEARCH("T",'Model output'!D114)+1,2),MID(SUBSTITUTE('Model output'!D114," ",""),SEARCH("T",'Model output'!D114)+1,1)),SUBSTITUTE('Model output'!D114," ",""))),"")</f>
        <v/>
      </c>
      <c r="D115" s="1" t="str">
        <f>IF(ISNUMBER(SEARCH("lymph node",'Model output'!E114)),"1", IF(AND('Model output'!E114&lt;&gt;"",ISNUMBER('Model output'!E114),'Model output'!E114&gt;0),"1",IF(OR(ISNUMBER(SEARCH("0",'Model output'!E114)), ISNUMBER(SEARCH("1",'Model output'!E114)), ISNUMBER(SEARCH("1a",'Model output'!E114)), ISNUMBER(SEARCH("1b",'Model output'!E114)), ISNUMBER(SEARCH("X",'Model output'!E114))), IF(ISNUMBER(SEARCH("pN",'Model output'!E114)),IF(OR(ISNUMBER(SEARCH("a",'Model output'!E114)),ISNUMBER(SEARCH("b",'Model output'!E114))),MID(SUBSTITUTE('Model output'!E114," ",""),SEARCH("pN",'Model output'!E114)+2,2),MID(SUBSTITUTE('Model output'!E114," ",""),SEARCH("pN",'Model output'!E114)+2,1)),IF(ISNUMBER(SEARCH("N",'Model output'!E114)),IF(OR(ISNUMBER(SEARCH("a",'Model output'!E114)),ISNUMBER(SEARCH("b",'Model output'!E114))),MID(SUBSTITUTE('Model output'!E114," ",""),SEARCH("N",'Model output'!E114)+1,2),MID(SUBSTITUTE('Model output'!E114," ",""),SEARCH("N",'Model output'!E114)+1,1)),SUBSTITUTE('Model output'!E114," ",""))),"")))</f>
        <v>1b</v>
      </c>
      <c r="E115" s="1" t="str">
        <f>IF(OR(ISNUMBER(SEARCH("Not applicable",'Model output'!F114)), ISNUMBER(SEARCH("N/A",'Model output'!F114))),"0",IF(OR(ISNUMBER(SEARCH("0",'Model output'!F114)), ISNUMBER(SEARCH("1",'Model output'!F114)), ISNUMBER(SEARCH("X",'Model output'!F114))), IF(ISNUMBER(SEARCH("pM",'Model output'!F114)),MID(SUBSTITUTE('Model output'!F114," ",""),SEARCH("pM",'Model output'!F114)+2,1),IF(ISNUMBER(SEARCH("M",'Model output'!F114)),MID(SUBSTITUTE('Model output'!F114," ",""),SEARCH("M",'Model output'!F114)+1,1),SUBSTITUTE('Model output'!F114," ",""))),""))</f>
        <v/>
      </c>
      <c r="F115" t="str">
        <f t="shared" si="16"/>
        <v>positive</v>
      </c>
      <c r="G115" t="str">
        <f>IF(OR('Model output'!G114="",AND(ISNUMBER('Model output'!J114),'Model output'!J114&lt;1)),"",IF(OR(ISNUMBER(SEARCH("lateral",'Model output'!G114)),ISNUMBER(SEARCH("cervical",'Model output'!G114)),ISNUMBER(SEARCH("jugular",'Model output'!G114)),ISNUMBER(SEARCH("left neck",'Model output'!G114)),ISNUMBER(SEARCH("left anterior neck",'Model output'!G114)),ISNUMBER(SEARCH("left posterior neck",'Model output'!G114)),ISNUMBER(SEARCH("right neck",'Model output'!G114)),ISNUMBER(SEARCH("right anterior neck",'Model output'!G114)),ISNUMBER(SEARCH("right posterior neck",'Model output'!G114)),AND(ISNUMBER(SEARCH("level",'Model output'!G114)),OR(,ISNUMBER(SEARCH("II",'Model output'!G114)),ISNUMBER(SEARCH("two",'Model output'!G114)),ISNUMBER(SEARCH("2",'Model output'!G114)),ISNUMBER(SEARCH("III",'Model output'!G114)),ISNUMBER(SEARCH("three",'Model output'!G114)),ISNUMBER(SEARCH("3",'Model output'!G114)),ISNUMBER(SEARCH("IV",'Model output'!G114)),ISNUMBER(SEARCH("four",'Model output'!G114)),ISNUMBER(SEARCH("4",'Model output'!G114)),AND(ISNUMBER(SEARCH("V ",'Model output'!G114)),NOT(ISNUMBER(SEARCH("VI",'Model output'!G114)))),ISNUMBER(SEARCH("five",'Model output'!G114)),ISNUMBER(SEARCH("5",'Model output'!G114))))), "lateral", "central"))</f>
        <v>lateral</v>
      </c>
      <c r="H115" t="str">
        <f>IF('Model output'!H114="","negative", IF('Model output'!H114=" ", "negative", IF(ISNUMBER(SEARCH("lymph node",'Model output'!H114)),"negative","positive")))</f>
        <v>negative</v>
      </c>
      <c r="I115">
        <f>IF('Model output'!I114="","",IF(ISNUMBER('Model output'!I114),'Model output'!I114,1))</f>
        <v>40</v>
      </c>
      <c r="J115">
        <f>IF('Model output'!J114="","",IF(AND(ISNUMBER('Model output'!J114),'Model output'!J114&lt;=I115),'Model output'!J114,IF(ISNUMBER(SEARCH("0/",'Model output'!J114)),0,1)))</f>
        <v>9</v>
      </c>
      <c r="K115" t="str" cm="1">
        <f t="array" ref="K115">IF(COUNT(FIND({0,1,2,3,4,5,6,7,8,9},'Model output'!K114))&gt;0,'Model output'!K114,"")</f>
        <v>1.7cm</v>
      </c>
      <c r="L115" s="8" t="str">
        <f t="shared" si="21"/>
        <v>1.7cm</v>
      </c>
      <c r="M115" cm="1">
        <f t="array" ref="M115">IF(L115="","",IF(ISNUMBER(SEARCH("cm",L115)),MAX(VALUE(SUBSTITUTE(_xlfn.FILTERXML("&lt;t&gt;&lt;s&gt;"&amp;SUBSTITUTE(L115,",","&lt;/s&gt;&lt;s&gt;")&amp;"&lt;/s&gt;&lt;/t&gt;","//s"),"cm",""))),MAX(VALUE(SUBSTITUTE(_xlfn.FILTERXML("&lt;t&gt;&lt;s&gt;"&amp;SUBSTITUTE(L115,",","&lt;/s&gt;&lt;s&gt;")&amp;"&lt;/s&gt;&lt;/t&gt;","//s"),"mm","")))/10))</f>
        <v>1.7</v>
      </c>
      <c r="N115" t="str">
        <f>IF('Model output'!L114="","",'Model output'!L114)</f>
        <v>papillary</v>
      </c>
      <c r="O115" t="str">
        <f>IF('Model output'!M114="","",'Model output'!M114)</f>
        <v>diffuse sclerosing</v>
      </c>
      <c r="P115" t="str">
        <f>IF('Model output'!N114="","",'Model output'!N114)</f>
        <v>1.5cm</v>
      </c>
      <c r="Q115" t="str">
        <f t="shared" si="17"/>
        <v>1.5cm</v>
      </c>
      <c r="R115" cm="1">
        <f t="array" ref="R115">IF(Q115="","",IF(ISNUMBER(SEARCH("cm",Q115)),MAX(VALUE(SUBSTITUTE(_xlfn.FILTERXML("&lt;t&gt;&lt;s&gt;"&amp;SUBSTITUTE(Q115,",","&lt;/s&gt;&lt;s&gt;")&amp;"&lt;/s&gt;&lt;/t&gt;","//s"),"cm",""))),IF(ISNUMBER(SEARCH("mm",Q115)), MAX(VALUE(SUBSTITUTE(_xlfn.FILTERXML("&lt;t&gt;&lt;s&gt;"&amp;SUBSTITUTE(Q115,",","&lt;/s&gt;&lt;s&gt;")&amp;"&lt;/s&gt;&lt;/t&gt;","//s"),"mm","")))/10, MAX(VALUE(_xlfn.FILTERXML("&lt;t&gt;&lt;s&gt;"&amp;SUBSTITUTE(Q115,",","&lt;/s&gt;&lt;s&gt;")&amp;"&lt;/s&gt;&lt;/t&gt;","//s"))))))</f>
        <v>1.5</v>
      </c>
      <c r="S115" t="str">
        <f>IF(OR('Model output'!P114="",ISNUMBER(SEARCH("Not identified", 'Model output'!P114)),ISNUMBER(SEARCH("Absent",'Model output'!P114)),AND(ISNUMBER(SEARCH("No",'Model output'!P114)),NOT(ISNUMBER(SEARCH("diagnostic",'Model output'!P114)))),ISNUMBER(SEARCH("Negative",'Model output'!P114))),"negative","positive")</f>
        <v>positive</v>
      </c>
      <c r="T115" t="str">
        <f>IF('Model output'!O114="","",'Model output'!O114)</f>
        <v/>
      </c>
      <c r="U115" t="str">
        <f>IF('Model output'!Q114&lt;&gt;"",'Model output'!Q114,IF('Classification result'!S115="positive",IF(ISNUMBER(SEARCH("single",'Model output'!P114)),1,IF(OR(ISNUMBER(SEARCH("&lt;4",'Model output'!P114)),ISNUMBER(SEARCH("&lt; 4",'Model output'!P114)),ISNUMBER(SEARCH("less than 4",'Model output'!P114))),"&lt;4",IF(OR(ISNUMBER(SEARCH("&gt;4",'Model output'!P114)),ISNUMBER(SEARCH("&gt; 4",'Model output'!P114)),ISNUMBER(SEARCH("4 or more",'Model output'!P114))),"&gt;4",""))),""))</f>
        <v/>
      </c>
      <c r="V115" t="str">
        <f>IF(S115="negative","",IF(OR(ISNUMBER(SEARCH("Focal",'Model output'!P114)),'Classification result'!U115&lt;4,ISNUMBER(SEARCH("Focal",'Classification result'!U115)),ISNUMBER(SEARCH("&lt;4",'Classification result'!U115)),ISNUMBER(SEARCH("&lt; 4",'Classification result'!U115))),"minimal", IF(OR(ISNUMBER(SEARCH("Extensive",'Model output'!P114)),ISNUMBER(SEARCH("Extensive",'Classification result'!U115)),ISNUMBER(SEARCH("&gt;4",'Classification result'!U115)),ISNUMBER(SEARCH("&gt; 4",'Classification result'!U115)),ISNUMBER(SEARCH("4 or more",'Classification result'!U115))),"extensive","")))</f>
        <v/>
      </c>
      <c r="W115" t="str">
        <f>IF(OR('Model output'!R114="",ISNUMBER(SEARCH("Not identified", 'Model output'!R114)),ISNUMBER(SEARCH("Absent",'Model output'!R114)),ISNUMBER(SEARCH("No",'Model output'!R114)),ISNUMBER(SEARCH("Negative",'Model output'!R114)),ISNUMBER(SEARCH("None seen",'Model output'!R114)),ISNUMBER(SEARCH("Free",'Model output'!R114)),ISNUMBER(SEARCH("Cannot be assessed",'Model output'!R114))),"negative","positive")</f>
        <v>negative</v>
      </c>
      <c r="X115" s="19" t="str">
        <f>IF('Model output'!S114="","",'Model output'!S114)</f>
        <v>Invades:perithyroidal adipose tissue</v>
      </c>
      <c r="Y115" t="str">
        <f>IF(OR('Model output'!S114="",ISNUMBER(SEARCH("Absent",'Model output'!S114)),ISNUMBER(SEARCH("Not identified",'Model output'!S114)),AND(ISNUMBER(SEARCH("No",'Model output'!S114)),NOT(ISNUMBER(SEARCH("carcinoma",'Model output'!S114)))),ISNUMBER(SEARCH("no extension",'Model output'!S114)),ISNUMBER(SEARCH("negative",'Model output'!S114))),"negative",IF(Z115="positive","gETE", "positive"))</f>
        <v>positive</v>
      </c>
      <c r="Z115" t="str">
        <f>IF(OR('Model output'!S114="",ISNUMBER(SEARCH("Absent",'Model output'!S114)),ISNUMBER(SEARCH("Not identified",'Model output'!S114)),ISNUMBER(SEARCH("No",'Model output'!S114)),ISNUMBER(SEARCH("Minimal",'Model output'!S114)),ISNUMBER(SEARCH("negative",'Model output'!S114))),"negative",IF(OR(ISNUMBER(SEARCH("extensive",X115)),ISNUMBER(SEARCH("skeletal muscle",X115)),ISNUMBER(SEARCH("larynx",X115)),ISNUMBER(SEARCH("trachea",X115)),ISNUMBER(SEARCH("esophagus",X115)),ISNUMBER(SEARCH("recurrent laryngeal nerve",X115))),"positive","negative"))</f>
        <v>negative</v>
      </c>
      <c r="AA115" t="str">
        <f>IF('Model output'!T114="","",IF('Model output'!T114="Not mentioned", "No", "Yes"))</f>
        <v/>
      </c>
      <c r="AB115" t="str">
        <f>IF(AA115&lt;&gt;"Yes","",IF(OR('Model output'!U114="",ISNUMBER(SEARCH("Not identified",'Model output'!U114))),"",'Model output'!U114))</f>
        <v/>
      </c>
      <c r="AC115" s="9" t="str">
        <f>IF(OR('Model output'!V114="", AND(ISERROR(SEARCH("Positive",'Model output'!V114)), ISNUMBER(SEARCH("Negative",'Model output'!V114))), ISNUMBER(SEARCH("Uninvolved",'Model output'!V114)), ISNUMBER(SEARCH("Free",'Model output'!V114)), ISNUMBER(SEARCH("1 mm",'Model output'!V114)), ISNUMBER(SEARCH("1.0 mm",'Model output'!V114)), ISNUMBER(SEARCH("0.01 cm",'Model output'!V114)), ISNUMBER(SEARCH("0.1 CM",'Model output'!V114)), ISNUMBER(SEARCH("less than 0.2 mm",'Model output'!V114)), ISNUMBER(SEARCH("less than 0.5 mm",'Model output'!V114)), ISNUMBER(SEARCH("very close",'Model output'!V114)), ISNUMBER(SEARCH("not involved",'Model output'!V114)), ISNUMBER(SEARCH("no involvement",'Model output'!V114)), ISNUMBER(SEARCH("abut",'Model output'!V114)), AND(ISNUMBER(SEARCH("No",'Model output'!V114)),NOT(ISNUMBER(SEARCH("noted",'Model output'!V114))),NOT(ISNUMBER(SEARCH("carcinoma",'Model output'!V114))))), "negative", "positive")</f>
        <v>negative</v>
      </c>
      <c r="AE115" s="39" t="str" cm="1">
        <f t="array" aca="1" ref="AE115" ca="1">IF(OR(AC115="positive",Z115="positive",AND(OR(ISNUMBER(SEARCH("Follicular carcinoma",N115)),ISNUMBER(SEARCH("Follicular thyroid carcinoma",N115))),V115="extensive"),AND(AND(ISNUMBER(J115),J115&gt;0),AND(ISNUMBER(M115),M115&gt;3)),OR(H115="positive",AH115=1)),"high",IF(OR(ISNUMBER(SEARCH("lateral",G115,1)),ISNUMBER(SEARCH("positive",Y115,1)),ISNUMBER(SEARCH("tall",O115,1)),ISNUMBER(SEARCH("hobnail",O115,1)),ISNUMBER(SEARCH("cribriform",O115,1)),ISNUMBER(SEARCH("diffuse",O115,1)),ISNUMBER(SEARCH("columnar",O115,1)),ISNUMBER(SEARCH("solid",O115,1)),ISNUMBER(SEARCH("tall",N115,1)),ISNUMBER(SEARCH("hobnail",N115,1)),ISNUMBER(SEARCH("cribriform",N115,1)),ISNUMBER(SEARCH("diffuse",N115,1)),ISNUMBER(SEARCH("columnar",N115,1)),ISNUMBER(SEARCH("solid",N115,1)),AND(ISNUMBER(SEARCH("papillary",N115,1)),S115="positive"),AND(ISNUMBER(J115),J115&gt;=5,M115=""),AND(AND(ISNUMBER(J115),J115&gt;=5),AND(ISNUMBER(M115),M115&gt;=1)),AND(ISNUMBER(SERACH("papillary",N115)),OR(Y115="positive",Z115="positive"), ISNUMBER(SEARCH("BRAF",AB115)))),"intermediate","low"))</f>
        <v>intermediate</v>
      </c>
      <c r="AF115" s="40" t="str">
        <f t="shared" si="18"/>
        <v>1b</v>
      </c>
      <c r="AG115" s="40" t="str">
        <f t="shared" si="19"/>
        <v>1b</v>
      </c>
      <c r="AH115" s="40" t="str">
        <f t="shared" si="22"/>
        <v>0</v>
      </c>
      <c r="AI115" s="45" t="str">
        <f t="shared" si="23"/>
        <v>II</v>
      </c>
      <c r="AJ115" s="39" t="s">
        <v>699</v>
      </c>
      <c r="AK115" s="46" t="s">
        <v>888</v>
      </c>
      <c r="AL115" s="46" t="s">
        <v>888</v>
      </c>
      <c r="AM115" s="46" t="s">
        <v>892</v>
      </c>
      <c r="AN115" s="40" t="s">
        <v>890</v>
      </c>
      <c r="AO115" s="30">
        <f t="shared" ca="1" si="28"/>
        <v>1</v>
      </c>
      <c r="AP115" s="14">
        <f t="shared" si="29"/>
        <v>1</v>
      </c>
      <c r="AQ115" s="14">
        <f t="shared" si="30"/>
        <v>1</v>
      </c>
      <c r="AR115" s="14">
        <f t="shared" si="31"/>
        <v>1</v>
      </c>
      <c r="AS115" s="15">
        <f t="shared" si="20"/>
        <v>1</v>
      </c>
    </row>
    <row r="116" spans="1:45">
      <c r="A116" t="str">
        <f>'Model output'!A115</f>
        <v>TCGA-DJ-A4UW</v>
      </c>
      <c r="B116" s="52">
        <v>34</v>
      </c>
      <c r="C116" s="1" t="str">
        <f>IF(OR(ISNUMBER(SEARCH("0",'Model output'!D115)), ISNUMBER(SEARCH("1",'Model output'!D115)), ISNUMBER(SEARCH("1a",'Model output'!D115)), ISNUMBER(SEARCH("1b",'Model output'!D115)), ISNUMBER(SEARCH("2",'Model output'!D115)), ISNUMBER(SEARCH("3",'Model output'!D115)), ISNUMBER(SEARCH("4a",'Model output'!D115)), ISNUMBER(SEARCH("4b",'Model output'!D115))), IF(ISNUMBER(SEARCH("pT",'Model output'!D115)),IF(OR(ISNUMBER(SEARCH("a",'Model output'!D115)),ISNUMBER(SEARCH("b",'Model output'!D115))),MID(SUBSTITUTE('Model output'!D115," ",""),SEARCH("pT",'Model output'!D115)+2,2),MID(SUBSTITUTE('Model output'!D115," ",""),SEARCH("pT",'Model output'!D115)+2,1)),IF(ISNUMBER(SEARCH("T",'Model output'!D115)),IF(OR(ISNUMBER(SEARCH("a",'Model output'!D115)),ISNUMBER(SEARCH("b",'Model output'!D115))),MID(SUBSTITUTE('Model output'!D115," ",""),SEARCH("T",'Model output'!D115)+1,2),MID(SUBSTITUTE('Model output'!D115," ",""),SEARCH("T",'Model output'!D115)+1,1)),SUBSTITUTE('Model output'!D115," ",""))),"")</f>
        <v>2</v>
      </c>
      <c r="D116" s="1" t="str">
        <f>IF(ISNUMBER(SEARCH("lymph node",'Model output'!E115)),"1", IF(AND('Model output'!E115&lt;&gt;"",ISNUMBER('Model output'!E115),'Model output'!E115&gt;0),"1",IF(OR(ISNUMBER(SEARCH("0",'Model output'!E115)), ISNUMBER(SEARCH("1",'Model output'!E115)), ISNUMBER(SEARCH("1a",'Model output'!E115)), ISNUMBER(SEARCH("1b",'Model output'!E115)), ISNUMBER(SEARCH("X",'Model output'!E115))), IF(ISNUMBER(SEARCH("pN",'Model output'!E115)),IF(OR(ISNUMBER(SEARCH("a",'Model output'!E115)),ISNUMBER(SEARCH("b",'Model output'!E115))),MID(SUBSTITUTE('Model output'!E115," ",""),SEARCH("pN",'Model output'!E115)+2,2),MID(SUBSTITUTE('Model output'!E115," ",""),SEARCH("pN",'Model output'!E115)+2,1)),IF(ISNUMBER(SEARCH("N",'Model output'!E115)),IF(OR(ISNUMBER(SEARCH("a",'Model output'!E115)),ISNUMBER(SEARCH("b",'Model output'!E115))),MID(SUBSTITUTE('Model output'!E115," ",""),SEARCH("N",'Model output'!E115)+1,2),MID(SUBSTITUTE('Model output'!E115," ",""),SEARCH("N",'Model output'!E115)+1,1)),SUBSTITUTE('Model output'!E115," ",""))),"")))</f>
        <v>1b</v>
      </c>
      <c r="E116" s="1" t="str">
        <f>IF(OR(ISNUMBER(SEARCH("Not applicable",'Model output'!F115)), ISNUMBER(SEARCH("N/A",'Model output'!F115))),"0",IF(OR(ISNUMBER(SEARCH("0",'Model output'!F115)), ISNUMBER(SEARCH("1",'Model output'!F115)), ISNUMBER(SEARCH("X",'Model output'!F115))), IF(ISNUMBER(SEARCH("pM",'Model output'!F115)),MID(SUBSTITUTE('Model output'!F115," ",""),SEARCH("pM",'Model output'!F115)+2,1),IF(ISNUMBER(SEARCH("M",'Model output'!F115)),MID(SUBSTITUTE('Model output'!F115," ",""),SEARCH("M",'Model output'!F115)+1,1),SUBSTITUTE('Model output'!F115," ",""))),""))</f>
        <v/>
      </c>
      <c r="F116" t="str">
        <f t="shared" si="16"/>
        <v>positive</v>
      </c>
      <c r="G116" t="str">
        <f>IF(OR('Model output'!G115="",AND(ISNUMBER('Model output'!J115),'Model output'!J115&lt;1)),"",IF(OR(ISNUMBER(SEARCH("lateral",'Model output'!G115)),ISNUMBER(SEARCH("cervical",'Model output'!G115)),ISNUMBER(SEARCH("jugular",'Model output'!G115)),ISNUMBER(SEARCH("left neck",'Model output'!G115)),ISNUMBER(SEARCH("left anterior neck",'Model output'!G115)),ISNUMBER(SEARCH("left posterior neck",'Model output'!G115)),ISNUMBER(SEARCH("right neck",'Model output'!G115)),ISNUMBER(SEARCH("right anterior neck",'Model output'!G115)),ISNUMBER(SEARCH("right posterior neck",'Model output'!G115)),AND(ISNUMBER(SEARCH("level",'Model output'!G115)),OR(,ISNUMBER(SEARCH("II",'Model output'!G115)),ISNUMBER(SEARCH("two",'Model output'!G115)),ISNUMBER(SEARCH("2",'Model output'!G115)),ISNUMBER(SEARCH("III",'Model output'!G115)),ISNUMBER(SEARCH("three",'Model output'!G115)),ISNUMBER(SEARCH("3",'Model output'!G115)),ISNUMBER(SEARCH("IV",'Model output'!G115)),ISNUMBER(SEARCH("four",'Model output'!G115)),ISNUMBER(SEARCH("4",'Model output'!G115)),AND(ISNUMBER(SEARCH("V ",'Model output'!G115)),NOT(ISNUMBER(SEARCH("VI",'Model output'!G115)))),ISNUMBER(SEARCH("five",'Model output'!G115)),ISNUMBER(SEARCH("5",'Model output'!G115))))), "lateral", "central"))</f>
        <v>lateral</v>
      </c>
      <c r="H116" t="str">
        <f>IF('Model output'!H115="","negative", IF('Model output'!H115=" ", "negative", IF(ISNUMBER(SEARCH("lymph node",'Model output'!H115)),"negative","positive")))</f>
        <v>negative</v>
      </c>
      <c r="I116">
        <f>IF('Model output'!I115="","",IF(ISNUMBER('Model output'!I115),'Model output'!I115,1))</f>
        <v>19</v>
      </c>
      <c r="J116">
        <f>IF('Model output'!J115="","",IF(AND(ISNUMBER('Model output'!J115),'Model output'!J115&lt;=I116),'Model output'!J115,IF(ISNUMBER(SEARCH("0/",'Model output'!J115)),0,1)))</f>
        <v>8</v>
      </c>
      <c r="K116" t="str" cm="1">
        <f t="array" ref="K116">IF(COUNT(FIND({0,1,2,3,4,5,6,7,8,9},'Model output'!K115))&gt;0,'Model output'!K115,"")</f>
        <v>1 cm</v>
      </c>
      <c r="L116" s="8" t="str">
        <f t="shared" si="21"/>
        <v>1cm</v>
      </c>
      <c r="M116" cm="1">
        <f t="array" ref="M116">IF(L116="","",IF(ISNUMBER(SEARCH("cm",L116)),MAX(VALUE(SUBSTITUTE(_xlfn.FILTERXML("&lt;t&gt;&lt;s&gt;"&amp;SUBSTITUTE(L116,",","&lt;/s&gt;&lt;s&gt;")&amp;"&lt;/s&gt;&lt;/t&gt;","//s"),"cm",""))),MAX(VALUE(SUBSTITUTE(_xlfn.FILTERXML("&lt;t&gt;&lt;s&gt;"&amp;SUBSTITUTE(L116,",","&lt;/s&gt;&lt;s&gt;")&amp;"&lt;/s&gt;&lt;/t&gt;","//s"),"mm","")))/10))</f>
        <v>1</v>
      </c>
      <c r="N116" t="str">
        <f>IF('Model output'!L115="","",'Model output'!L115)</f>
        <v>papillary</v>
      </c>
      <c r="O116" t="str">
        <f>IF('Model output'!M115="","",'Model output'!M115)</f>
        <v>classical, microcarcinoma</v>
      </c>
      <c r="P116" t="str">
        <f>IF('Model output'!N115="","",'Model output'!N115)</f>
        <v>1.4 cm</v>
      </c>
      <c r="Q116" t="str">
        <f t="shared" si="17"/>
        <v>1.4cm</v>
      </c>
      <c r="R116" cm="1">
        <f t="array" ref="R116">IF(Q116="","",IF(ISNUMBER(SEARCH("cm",Q116)),MAX(VALUE(SUBSTITUTE(_xlfn.FILTERXML("&lt;t&gt;&lt;s&gt;"&amp;SUBSTITUTE(Q116,",","&lt;/s&gt;&lt;s&gt;")&amp;"&lt;/s&gt;&lt;/t&gt;","//s"),"cm",""))),IF(ISNUMBER(SEARCH("mm",Q116)), MAX(VALUE(SUBSTITUTE(_xlfn.FILTERXML("&lt;t&gt;&lt;s&gt;"&amp;SUBSTITUTE(Q116,",","&lt;/s&gt;&lt;s&gt;")&amp;"&lt;/s&gt;&lt;/t&gt;","//s"),"mm","")))/10, MAX(VALUE(_xlfn.FILTERXML("&lt;t&gt;&lt;s&gt;"&amp;SUBSTITUTE(Q116,",","&lt;/s&gt;&lt;s&gt;")&amp;"&lt;/s&gt;&lt;/t&gt;","//s"))))))</f>
        <v>1.4</v>
      </c>
      <c r="S116" t="str">
        <f>IF(OR('Model output'!P115="",ISNUMBER(SEARCH("Not identified", 'Model output'!P115)),ISNUMBER(SEARCH("Absent",'Model output'!P115)),AND(ISNUMBER(SEARCH("No",'Model output'!P115)),NOT(ISNUMBER(SEARCH("diagnostic",'Model output'!P115)))),ISNUMBER(SEARCH("Negative",'Model output'!P115))),"negative","positive")</f>
        <v>negative</v>
      </c>
      <c r="T116">
        <f>IF('Model output'!O115="","",'Model output'!O115)</f>
        <v>4</v>
      </c>
      <c r="U116" t="str">
        <f>IF('Model output'!Q115&lt;&gt;"",'Model output'!Q115,IF('Classification result'!S116="positive",IF(ISNUMBER(SEARCH("single",'Model output'!P115)),1,IF(OR(ISNUMBER(SEARCH("&lt;4",'Model output'!P115)),ISNUMBER(SEARCH("&lt; 4",'Model output'!P115)),ISNUMBER(SEARCH("less than 4",'Model output'!P115))),"&lt;4",IF(OR(ISNUMBER(SEARCH("&gt;4",'Model output'!P115)),ISNUMBER(SEARCH("&gt; 4",'Model output'!P115)),ISNUMBER(SEARCH("4 or more",'Model output'!P115))),"&gt;4",""))),""))</f>
        <v/>
      </c>
      <c r="V116" t="str">
        <f>IF(S116="negative","",IF(OR(ISNUMBER(SEARCH("Focal",'Model output'!P115)),'Classification result'!U116&lt;4,ISNUMBER(SEARCH("Focal",'Classification result'!U116)),ISNUMBER(SEARCH("&lt;4",'Classification result'!U116)),ISNUMBER(SEARCH("&lt; 4",'Classification result'!U116))),"minimal", IF(OR(ISNUMBER(SEARCH("Extensive",'Model output'!P115)),ISNUMBER(SEARCH("Extensive",'Classification result'!U116)),ISNUMBER(SEARCH("&gt;4",'Classification result'!U116)),ISNUMBER(SEARCH("&gt; 4",'Classification result'!U116)),ISNUMBER(SEARCH("4 or more",'Classification result'!U116))),"extensive","")))</f>
        <v/>
      </c>
      <c r="W116" t="str">
        <f>IF(OR('Model output'!R115="",ISNUMBER(SEARCH("Not identified", 'Model output'!R115)),ISNUMBER(SEARCH("Absent",'Model output'!R115)),ISNUMBER(SEARCH("No",'Model output'!R115)),ISNUMBER(SEARCH("Negative",'Model output'!R115)),ISNUMBER(SEARCH("None seen",'Model output'!R115)),ISNUMBER(SEARCH("Free",'Model output'!R115)),ISNUMBER(SEARCH("Cannot be assessed",'Model output'!R115))),"negative","positive")</f>
        <v>negative</v>
      </c>
      <c r="X116" s="19" t="str">
        <f>IF('Model output'!S115="","",'Model output'!S115)</f>
        <v/>
      </c>
      <c r="Y116" t="str">
        <f>IF(OR('Model output'!S115="",ISNUMBER(SEARCH("Absent",'Model output'!S115)),ISNUMBER(SEARCH("Not identified",'Model output'!S115)),AND(ISNUMBER(SEARCH("No",'Model output'!S115)),NOT(ISNUMBER(SEARCH("carcinoma",'Model output'!S115)))),ISNUMBER(SEARCH("no extension",'Model output'!S115)),ISNUMBER(SEARCH("negative",'Model output'!S115))),"negative",IF(Z116="positive","gETE", "positive"))</f>
        <v>negative</v>
      </c>
      <c r="Z116" t="str">
        <f>IF(OR('Model output'!S115="",ISNUMBER(SEARCH("Absent",'Model output'!S115)),ISNUMBER(SEARCH("Not identified",'Model output'!S115)),ISNUMBER(SEARCH("No",'Model output'!S115)),ISNUMBER(SEARCH("Minimal",'Model output'!S115)),ISNUMBER(SEARCH("negative",'Model output'!S115))),"negative",IF(OR(ISNUMBER(SEARCH("extensive",X116)),ISNUMBER(SEARCH("skeletal muscle",X116)),ISNUMBER(SEARCH("larynx",X116)),ISNUMBER(SEARCH("trachea",X116)),ISNUMBER(SEARCH("esophagus",X116)),ISNUMBER(SEARCH("recurrent laryngeal nerve",X116))),"positive","negative"))</f>
        <v>negative</v>
      </c>
      <c r="AA116" t="str">
        <f>IF('Model output'!T115="","",IF('Model output'!T115="Not mentioned", "No", "Yes"))</f>
        <v/>
      </c>
      <c r="AB116" t="str">
        <f>IF(AA116&lt;&gt;"Yes","",IF(OR('Model output'!U115="",ISNUMBER(SEARCH("Not identified",'Model output'!U115))),"",'Model output'!U115))</f>
        <v/>
      </c>
      <c r="AC116" s="9" t="str">
        <f>IF(OR('Model output'!V115="", AND(ISERROR(SEARCH("Positive",'Model output'!V115)), ISNUMBER(SEARCH("Negative",'Model output'!V115))), ISNUMBER(SEARCH("Uninvolved",'Model output'!V115)), ISNUMBER(SEARCH("Free",'Model output'!V115)), ISNUMBER(SEARCH("1 mm",'Model output'!V115)), ISNUMBER(SEARCH("1.0 mm",'Model output'!V115)), ISNUMBER(SEARCH("0.01 cm",'Model output'!V115)), ISNUMBER(SEARCH("0.1 CM",'Model output'!V115)), ISNUMBER(SEARCH("less than 0.2 mm",'Model output'!V115)), ISNUMBER(SEARCH("less than 0.5 mm",'Model output'!V115)), ISNUMBER(SEARCH("very close",'Model output'!V115)), ISNUMBER(SEARCH("not involved",'Model output'!V115)), ISNUMBER(SEARCH("no involvement",'Model output'!V115)), ISNUMBER(SEARCH("abut",'Model output'!V115)), AND(ISNUMBER(SEARCH("No",'Model output'!V115)),NOT(ISNUMBER(SEARCH("noted",'Model output'!V115))),NOT(ISNUMBER(SEARCH("carcinoma",'Model output'!V115))))), "negative", "positive")</f>
        <v>positive</v>
      </c>
      <c r="AE116" s="39" t="str" cm="1">
        <f t="array" ref="AE116">IF(OR(AC116="positive",Z116="positive",AND(OR(ISNUMBER(SEARCH("Follicular carcinoma",N116)),ISNUMBER(SEARCH("Follicular thyroid carcinoma",N116))),V116="extensive"),AND(AND(ISNUMBER(J116),J116&gt;0),AND(ISNUMBER(M116),M116&gt;3)),OR(H116="positive",AH116=1)),"high",IF(OR(ISNUMBER(SEARCH("lateral",G116,1)),ISNUMBER(SEARCH("positive",Y116,1)),ISNUMBER(SEARCH("tall",O116,1)),ISNUMBER(SEARCH("hobnail",O116,1)),ISNUMBER(SEARCH("cribriform",O116,1)),ISNUMBER(SEARCH("diffuse",O116,1)),ISNUMBER(SEARCH("columnar",O116,1)),ISNUMBER(SEARCH("solid",O116,1)),ISNUMBER(SEARCH("tall",N116,1)),ISNUMBER(SEARCH("hobnail",N116,1)),ISNUMBER(SEARCH("cribriform",N116,1)),ISNUMBER(SEARCH("diffuse",N116,1)),ISNUMBER(SEARCH("columnar",N116,1)),ISNUMBER(SEARCH("solid",N116,1)),AND(ISNUMBER(SEARCH("papillary",N116,1)),S116="positive"),AND(ISNUMBER(J116),J116&gt;=5,M116=""),AND(AND(ISNUMBER(J116),J116&gt;=5),AND(ISNUMBER(M116),M116&gt;=1)),AND(ISNUMBER(SERACH("papillary",N116)),OR(Y116="positive",Z116="positive"), ISNUMBER(SEARCH("BRAF",AB116)))),"intermediate","low"))</f>
        <v>high</v>
      </c>
      <c r="AF116" s="40" t="str">
        <f t="shared" si="18"/>
        <v>1b</v>
      </c>
      <c r="AG116" s="40" t="str">
        <f t="shared" si="19"/>
        <v>1b</v>
      </c>
      <c r="AH116" s="40" t="str">
        <f t="shared" si="22"/>
        <v>0</v>
      </c>
      <c r="AI116" s="45" t="str">
        <f t="shared" si="23"/>
        <v>I</v>
      </c>
      <c r="AJ116" s="39" t="s">
        <v>697</v>
      </c>
      <c r="AK116" s="46" t="s">
        <v>888</v>
      </c>
      <c r="AL116" s="46" t="s">
        <v>888</v>
      </c>
      <c r="AM116" s="46" t="s">
        <v>892</v>
      </c>
      <c r="AN116" s="40" t="s">
        <v>73</v>
      </c>
      <c r="AO116" s="30">
        <f t="shared" si="28"/>
        <v>1</v>
      </c>
      <c r="AP116" s="14">
        <f t="shared" si="29"/>
        <v>1</v>
      </c>
      <c r="AQ116" s="14">
        <f t="shared" si="30"/>
        <v>1</v>
      </c>
      <c r="AR116" s="14">
        <f t="shared" si="31"/>
        <v>1</v>
      </c>
      <c r="AS116" s="15">
        <f t="shared" si="20"/>
        <v>1</v>
      </c>
    </row>
    <row r="117" spans="1:45">
      <c r="A117" t="str">
        <f>'Model output'!A116</f>
        <v>TCGA-DJ-A4V0</v>
      </c>
      <c r="B117" s="52">
        <v>36</v>
      </c>
      <c r="C117" s="1" t="str">
        <f>IF(OR(ISNUMBER(SEARCH("0",'Model output'!D116)), ISNUMBER(SEARCH("1",'Model output'!D116)), ISNUMBER(SEARCH("1a",'Model output'!D116)), ISNUMBER(SEARCH("1b",'Model output'!D116)), ISNUMBER(SEARCH("2",'Model output'!D116)), ISNUMBER(SEARCH("3",'Model output'!D116)), ISNUMBER(SEARCH("4a",'Model output'!D116)), ISNUMBER(SEARCH("4b",'Model output'!D116))), IF(ISNUMBER(SEARCH("pT",'Model output'!D116)),IF(OR(ISNUMBER(SEARCH("a",'Model output'!D116)),ISNUMBER(SEARCH("b",'Model output'!D116))),MID(SUBSTITUTE('Model output'!D116," ",""),SEARCH("pT",'Model output'!D116)+2,2),MID(SUBSTITUTE('Model output'!D116," ",""),SEARCH("pT",'Model output'!D116)+2,1)),IF(ISNUMBER(SEARCH("T",'Model output'!D116)),IF(OR(ISNUMBER(SEARCH("a",'Model output'!D116)),ISNUMBER(SEARCH("b",'Model output'!D116))),MID(SUBSTITUTE('Model output'!D116," ",""),SEARCH("T",'Model output'!D116)+1,2),MID(SUBSTITUTE('Model output'!D116," ",""),SEARCH("T",'Model output'!D116)+1,1)),SUBSTITUTE('Model output'!D116," ",""))),"")</f>
        <v>2</v>
      </c>
      <c r="D117" s="1" t="str">
        <f>IF(ISNUMBER(SEARCH("lymph node",'Model output'!E116)),"1", IF(AND('Model output'!E116&lt;&gt;"",ISNUMBER('Model output'!E116),'Model output'!E116&gt;0),"1",IF(OR(ISNUMBER(SEARCH("0",'Model output'!E116)), ISNUMBER(SEARCH("1",'Model output'!E116)), ISNUMBER(SEARCH("1a",'Model output'!E116)), ISNUMBER(SEARCH("1b",'Model output'!E116)), ISNUMBER(SEARCH("X",'Model output'!E116))), IF(ISNUMBER(SEARCH("pN",'Model output'!E116)),IF(OR(ISNUMBER(SEARCH("a",'Model output'!E116)),ISNUMBER(SEARCH("b",'Model output'!E116))),MID(SUBSTITUTE('Model output'!E116," ",""),SEARCH("pN",'Model output'!E116)+2,2),MID(SUBSTITUTE('Model output'!E116," ",""),SEARCH("pN",'Model output'!E116)+2,1)),IF(ISNUMBER(SEARCH("N",'Model output'!E116)),IF(OR(ISNUMBER(SEARCH("a",'Model output'!E116)),ISNUMBER(SEARCH("b",'Model output'!E116))),MID(SUBSTITUTE('Model output'!E116," ",""),SEARCH("N",'Model output'!E116)+1,2),MID(SUBSTITUTE('Model output'!E116," ",""),SEARCH("N",'Model output'!E116)+1,1)),SUBSTITUTE('Model output'!E116," ",""))),"")))</f>
        <v>X</v>
      </c>
      <c r="E117" s="1" t="str">
        <f>IF(OR(ISNUMBER(SEARCH("Not applicable",'Model output'!F116)), ISNUMBER(SEARCH("N/A",'Model output'!F116))),"0",IF(OR(ISNUMBER(SEARCH("0",'Model output'!F116)), ISNUMBER(SEARCH("1",'Model output'!F116)), ISNUMBER(SEARCH("X",'Model output'!F116))), IF(ISNUMBER(SEARCH("pM",'Model output'!F116)),MID(SUBSTITUTE('Model output'!F116," ",""),SEARCH("pM",'Model output'!F116)+2,1),IF(ISNUMBER(SEARCH("M",'Model output'!F116)),MID(SUBSTITUTE('Model output'!F116," ",""),SEARCH("M",'Model output'!F116)+1,1),SUBSTITUTE('Model output'!F116," ",""))),""))</f>
        <v>X</v>
      </c>
      <c r="F117" t="str">
        <f t="shared" si="16"/>
        <v>negative</v>
      </c>
      <c r="G117" t="str">
        <f>IF(OR('Model output'!G116="",AND(ISNUMBER('Model output'!J116),'Model output'!J116&lt;1)),"",IF(OR(ISNUMBER(SEARCH("lateral",'Model output'!G116)),ISNUMBER(SEARCH("cervical",'Model output'!G116)),ISNUMBER(SEARCH("jugular",'Model output'!G116)),ISNUMBER(SEARCH("left neck",'Model output'!G116)),ISNUMBER(SEARCH("left anterior neck",'Model output'!G116)),ISNUMBER(SEARCH("left posterior neck",'Model output'!G116)),ISNUMBER(SEARCH("right neck",'Model output'!G116)),ISNUMBER(SEARCH("right anterior neck",'Model output'!G116)),ISNUMBER(SEARCH("right posterior neck",'Model output'!G116)),AND(ISNUMBER(SEARCH("level",'Model output'!G116)),OR(,ISNUMBER(SEARCH("II",'Model output'!G116)),ISNUMBER(SEARCH("two",'Model output'!G116)),ISNUMBER(SEARCH("2",'Model output'!G116)),ISNUMBER(SEARCH("III",'Model output'!G116)),ISNUMBER(SEARCH("three",'Model output'!G116)),ISNUMBER(SEARCH("3",'Model output'!G116)),ISNUMBER(SEARCH("IV",'Model output'!G116)),ISNUMBER(SEARCH("four",'Model output'!G116)),ISNUMBER(SEARCH("4",'Model output'!G116)),AND(ISNUMBER(SEARCH("V ",'Model output'!G116)),NOT(ISNUMBER(SEARCH("VI",'Model output'!G116)))),ISNUMBER(SEARCH("five",'Model output'!G116)),ISNUMBER(SEARCH("5",'Model output'!G116))))), "lateral", "central"))</f>
        <v/>
      </c>
      <c r="H117" t="str">
        <f>IF('Model output'!H116="","negative", IF('Model output'!H116=" ", "negative", IF(ISNUMBER(SEARCH("lymph node",'Model output'!H116)),"negative","positive")))</f>
        <v>negative</v>
      </c>
      <c r="I117">
        <f>IF('Model output'!I116="","",IF(ISNUMBER('Model output'!I116),'Model output'!I116,1))</f>
        <v>0</v>
      </c>
      <c r="J117">
        <f>IF('Model output'!J116="","",IF(AND(ISNUMBER('Model output'!J116),'Model output'!J116&lt;=I117),'Model output'!J116,IF(ISNUMBER(SEARCH("0/",'Model output'!J116)),0,1)))</f>
        <v>0</v>
      </c>
      <c r="K117" t="str" cm="1">
        <f t="array" ref="K117">IF(COUNT(FIND({0,1,2,3,4,5,6,7,8,9},'Model output'!K116))&gt;0,'Model output'!K116,"")</f>
        <v/>
      </c>
      <c r="L117" s="8" t="str">
        <f t="shared" si="21"/>
        <v/>
      </c>
      <c r="M117" t="str" cm="1">
        <f t="array" ref="M117">IF(L117="","",IF(ISNUMBER(SEARCH("cm",L117)),MAX(VALUE(SUBSTITUTE(_xlfn.FILTERXML("&lt;t&gt;&lt;s&gt;"&amp;SUBSTITUTE(L117,",","&lt;/s&gt;&lt;s&gt;")&amp;"&lt;/s&gt;&lt;/t&gt;","//s"),"cm",""))),MAX(VALUE(SUBSTITUTE(_xlfn.FILTERXML("&lt;t&gt;&lt;s&gt;"&amp;SUBSTITUTE(L117,",","&lt;/s&gt;&lt;s&gt;")&amp;"&lt;/s&gt;&lt;/t&gt;","//s"),"mm","")))/10))</f>
        <v/>
      </c>
      <c r="N117" t="str">
        <f>IF('Model output'!L116="","",'Model output'!L116)</f>
        <v>papillary</v>
      </c>
      <c r="O117" t="str">
        <f>IF('Model output'!M116="","",'Model output'!M116)</f>
        <v>classical</v>
      </c>
      <c r="P117" t="str">
        <f>IF('Model output'!N116="","",'Model output'!N116)</f>
        <v>2.1 cm</v>
      </c>
      <c r="Q117" t="str">
        <f t="shared" si="17"/>
        <v>2.1cm</v>
      </c>
      <c r="R117" cm="1">
        <f t="array" ref="R117">IF(Q117="","",IF(ISNUMBER(SEARCH("cm",Q117)),MAX(VALUE(SUBSTITUTE(_xlfn.FILTERXML("&lt;t&gt;&lt;s&gt;"&amp;SUBSTITUTE(Q117,",","&lt;/s&gt;&lt;s&gt;")&amp;"&lt;/s&gt;&lt;/t&gt;","//s"),"cm",""))),IF(ISNUMBER(SEARCH("mm",Q117)), MAX(VALUE(SUBSTITUTE(_xlfn.FILTERXML("&lt;t&gt;&lt;s&gt;"&amp;SUBSTITUTE(Q117,",","&lt;/s&gt;&lt;s&gt;")&amp;"&lt;/s&gt;&lt;/t&gt;","//s"),"mm","")))/10, MAX(VALUE(_xlfn.FILTERXML("&lt;t&gt;&lt;s&gt;"&amp;SUBSTITUTE(Q117,",","&lt;/s&gt;&lt;s&gt;")&amp;"&lt;/s&gt;&lt;/t&gt;","//s"))))))</f>
        <v>2.1</v>
      </c>
      <c r="S117" t="str">
        <f>IF(OR('Model output'!P116="",ISNUMBER(SEARCH("Not identified", 'Model output'!P116)),ISNUMBER(SEARCH("Absent",'Model output'!P116)),AND(ISNUMBER(SEARCH("No",'Model output'!P116)),NOT(ISNUMBER(SEARCH("diagnostic",'Model output'!P116)))),ISNUMBER(SEARCH("Negative",'Model output'!P116))),"negative","positive")</f>
        <v>negative</v>
      </c>
      <c r="T117">
        <f>IF('Model output'!O116="","",'Model output'!O116)</f>
        <v>1</v>
      </c>
      <c r="U117" t="str">
        <f>IF('Model output'!Q116&lt;&gt;"",'Model output'!Q116,IF('Classification result'!S117="positive",IF(ISNUMBER(SEARCH("single",'Model output'!P116)),1,IF(OR(ISNUMBER(SEARCH("&lt;4",'Model output'!P116)),ISNUMBER(SEARCH("&lt; 4",'Model output'!P116)),ISNUMBER(SEARCH("less than 4",'Model output'!P116))),"&lt;4",IF(OR(ISNUMBER(SEARCH("&gt;4",'Model output'!P116)),ISNUMBER(SEARCH("&gt; 4",'Model output'!P116)),ISNUMBER(SEARCH("4 or more",'Model output'!P116))),"&gt;4",""))),""))</f>
        <v/>
      </c>
      <c r="V117" t="str">
        <f>IF(S117="negative","",IF(OR(ISNUMBER(SEARCH("Focal",'Model output'!P116)),'Classification result'!U117&lt;4,ISNUMBER(SEARCH("Focal",'Classification result'!U117)),ISNUMBER(SEARCH("&lt;4",'Classification result'!U117)),ISNUMBER(SEARCH("&lt; 4",'Classification result'!U117))),"minimal", IF(OR(ISNUMBER(SEARCH("Extensive",'Model output'!P116)),ISNUMBER(SEARCH("Extensive",'Classification result'!U117)),ISNUMBER(SEARCH("&gt;4",'Classification result'!U117)),ISNUMBER(SEARCH("&gt; 4",'Classification result'!U117)),ISNUMBER(SEARCH("4 or more",'Classification result'!U117))),"extensive","")))</f>
        <v/>
      </c>
      <c r="W117" t="str">
        <f>IF(OR('Model output'!R116="",ISNUMBER(SEARCH("Not identified", 'Model output'!R116)),ISNUMBER(SEARCH("Absent",'Model output'!R116)),ISNUMBER(SEARCH("No",'Model output'!R116)),ISNUMBER(SEARCH("Negative",'Model output'!R116)),ISNUMBER(SEARCH("None seen",'Model output'!R116)),ISNUMBER(SEARCH("Free",'Model output'!R116)),ISNUMBER(SEARCH("Cannot be assessed",'Model output'!R116))),"negative","positive")</f>
        <v>positive</v>
      </c>
      <c r="X117" s="19" t="str">
        <f>IF('Model output'!S116="","",'Model output'!S116)</f>
        <v>Not identified</v>
      </c>
      <c r="Y117" t="str">
        <f>IF(OR('Model output'!S116="",ISNUMBER(SEARCH("Absent",'Model output'!S116)),ISNUMBER(SEARCH("Not identified",'Model output'!S116)),AND(ISNUMBER(SEARCH("No",'Model output'!S116)),NOT(ISNUMBER(SEARCH("carcinoma",'Model output'!S116)))),ISNUMBER(SEARCH("no extension",'Model output'!S116)),ISNUMBER(SEARCH("negative",'Model output'!S116))),"negative",IF(Z117="positive","gETE", "positive"))</f>
        <v>negative</v>
      </c>
      <c r="Z117" t="str">
        <f>IF(OR('Model output'!S116="",ISNUMBER(SEARCH("Absent",'Model output'!S116)),ISNUMBER(SEARCH("Not identified",'Model output'!S116)),ISNUMBER(SEARCH("No",'Model output'!S116)),ISNUMBER(SEARCH("Minimal",'Model output'!S116)),ISNUMBER(SEARCH("negative",'Model output'!S116))),"negative",IF(OR(ISNUMBER(SEARCH("extensive",X117)),ISNUMBER(SEARCH("skeletal muscle",X117)),ISNUMBER(SEARCH("larynx",X117)),ISNUMBER(SEARCH("trachea",X117)),ISNUMBER(SEARCH("esophagus",X117)),ISNUMBER(SEARCH("recurrent laryngeal nerve",X117))),"positive","negative"))</f>
        <v>negative</v>
      </c>
      <c r="AA117" t="str">
        <f>IF('Model output'!T116="","",IF('Model output'!T116="Not mentioned", "No", "Yes"))</f>
        <v/>
      </c>
      <c r="AB117" t="str">
        <f>IF(AA117&lt;&gt;"Yes","",IF(OR('Model output'!U116="",ISNUMBER(SEARCH("Not identified",'Model output'!U116))),"",'Model output'!U116))</f>
        <v/>
      </c>
      <c r="AC117" s="9" t="str">
        <f>IF(OR('Model output'!V116="", AND(ISERROR(SEARCH("Positive",'Model output'!V116)), ISNUMBER(SEARCH("Negative",'Model output'!V116))), ISNUMBER(SEARCH("Uninvolved",'Model output'!V116)), ISNUMBER(SEARCH("Free",'Model output'!V116)), ISNUMBER(SEARCH("1 mm",'Model output'!V116)), ISNUMBER(SEARCH("1.0 mm",'Model output'!V116)), ISNUMBER(SEARCH("0.01 cm",'Model output'!V116)), ISNUMBER(SEARCH("0.1 CM",'Model output'!V116)), ISNUMBER(SEARCH("less than 0.2 mm",'Model output'!V116)), ISNUMBER(SEARCH("less than 0.5 mm",'Model output'!V116)), ISNUMBER(SEARCH("very close",'Model output'!V116)), ISNUMBER(SEARCH("not involved",'Model output'!V116)), ISNUMBER(SEARCH("no involvement",'Model output'!V116)), ISNUMBER(SEARCH("abut",'Model output'!V116)), AND(ISNUMBER(SEARCH("No",'Model output'!V116)),NOT(ISNUMBER(SEARCH("noted",'Model output'!V116))),NOT(ISNUMBER(SEARCH("carcinoma",'Model output'!V116))))), "negative", "positive")</f>
        <v>negative</v>
      </c>
      <c r="AE117" s="39" t="str" cm="1">
        <f t="array" aca="1" ref="AE117" ca="1">IF(OR(AC117="positive",Z117="positive",AND(OR(ISNUMBER(SEARCH("Follicular carcinoma",N117)),ISNUMBER(SEARCH("Follicular thyroid carcinoma",N117))),V117="extensive"),AND(AND(ISNUMBER(J117),J117&gt;0),AND(ISNUMBER(M117),M117&gt;3)),OR(H117="positive",AH117=1)),"high",IF(OR(ISNUMBER(SEARCH("lateral",G117,1)),ISNUMBER(SEARCH("positive",Y117,1)),ISNUMBER(SEARCH("tall",O117,1)),ISNUMBER(SEARCH("hobnail",O117,1)),ISNUMBER(SEARCH("cribriform",O117,1)),ISNUMBER(SEARCH("diffuse",O117,1)),ISNUMBER(SEARCH("columnar",O117,1)),ISNUMBER(SEARCH("solid",O117,1)),ISNUMBER(SEARCH("tall",N117,1)),ISNUMBER(SEARCH("hobnail",N117,1)),ISNUMBER(SEARCH("cribriform",N117,1)),ISNUMBER(SEARCH("diffuse",N117,1)),ISNUMBER(SEARCH("columnar",N117,1)),ISNUMBER(SEARCH("solid",N117,1)),AND(ISNUMBER(SEARCH("papillary",N117,1)),S117="positive"),AND(ISNUMBER(J117),J117&gt;=5,M117=""),AND(AND(ISNUMBER(J117),J117&gt;=5),AND(ISNUMBER(M117),M117&gt;=1)),AND(ISNUMBER(SERACH("papillary",N117)),OR(Y117="positive",Z117="positive"), ISNUMBER(SEARCH("BRAF",AB117)))),"intermediate","low"))</f>
        <v>low</v>
      </c>
      <c r="AF117" s="40" t="str">
        <f t="shared" si="18"/>
        <v>2</v>
      </c>
      <c r="AG117" s="40" t="str">
        <f t="shared" si="19"/>
        <v>0</v>
      </c>
      <c r="AH117" s="40" t="str">
        <f t="shared" si="22"/>
        <v>0</v>
      </c>
      <c r="AI117" s="45" t="str">
        <f t="shared" si="23"/>
        <v>I</v>
      </c>
      <c r="AJ117" s="39" t="s">
        <v>698</v>
      </c>
      <c r="AK117" s="46" t="s">
        <v>891</v>
      </c>
      <c r="AL117" s="46" t="s">
        <v>892</v>
      </c>
      <c r="AM117" s="46" t="s">
        <v>892</v>
      </c>
      <c r="AN117" s="40" t="s">
        <v>73</v>
      </c>
      <c r="AO117" s="30">
        <f t="shared" ca="1" si="28"/>
        <v>1</v>
      </c>
      <c r="AP117" s="14">
        <f t="shared" si="29"/>
        <v>1</v>
      </c>
      <c r="AQ117" s="14">
        <f t="shared" si="30"/>
        <v>1</v>
      </c>
      <c r="AR117" s="14">
        <f t="shared" si="31"/>
        <v>1</v>
      </c>
      <c r="AS117" s="15">
        <f t="shared" si="20"/>
        <v>1</v>
      </c>
    </row>
    <row r="118" spans="1:45">
      <c r="A118" t="str">
        <f>'Model output'!A117</f>
        <v>TCGA-DJ-A4V2</v>
      </c>
      <c r="B118" s="52">
        <v>38</v>
      </c>
      <c r="C118" s="1" t="str">
        <f>IF(OR(ISNUMBER(SEARCH("0",'Model output'!D117)), ISNUMBER(SEARCH("1",'Model output'!D117)), ISNUMBER(SEARCH("1a",'Model output'!D117)), ISNUMBER(SEARCH("1b",'Model output'!D117)), ISNUMBER(SEARCH("2",'Model output'!D117)), ISNUMBER(SEARCH("3",'Model output'!D117)), ISNUMBER(SEARCH("4a",'Model output'!D117)), ISNUMBER(SEARCH("4b",'Model output'!D117))), IF(ISNUMBER(SEARCH("pT",'Model output'!D117)),IF(OR(ISNUMBER(SEARCH("a",'Model output'!D117)),ISNUMBER(SEARCH("b",'Model output'!D117))),MID(SUBSTITUTE('Model output'!D117," ",""),SEARCH("pT",'Model output'!D117)+2,2),MID(SUBSTITUTE('Model output'!D117," ",""),SEARCH("pT",'Model output'!D117)+2,1)),IF(ISNUMBER(SEARCH("T",'Model output'!D117)),IF(OR(ISNUMBER(SEARCH("a",'Model output'!D117)),ISNUMBER(SEARCH("b",'Model output'!D117))),MID(SUBSTITUTE('Model output'!D117," ",""),SEARCH("T",'Model output'!D117)+1,2),MID(SUBSTITUTE('Model output'!D117," ",""),SEARCH("T",'Model output'!D117)+1,1)),SUBSTITUTE('Model output'!D117," ",""))),"")</f>
        <v>2</v>
      </c>
      <c r="D118" s="1" t="str">
        <f>IF(ISNUMBER(SEARCH("lymph node",'Model output'!E117)),"1", IF(AND('Model output'!E117&lt;&gt;"",ISNUMBER('Model output'!E117),'Model output'!E117&gt;0),"1",IF(OR(ISNUMBER(SEARCH("0",'Model output'!E117)), ISNUMBER(SEARCH("1",'Model output'!E117)), ISNUMBER(SEARCH("1a",'Model output'!E117)), ISNUMBER(SEARCH("1b",'Model output'!E117)), ISNUMBER(SEARCH("X",'Model output'!E117))), IF(ISNUMBER(SEARCH("pN",'Model output'!E117)),IF(OR(ISNUMBER(SEARCH("a",'Model output'!E117)),ISNUMBER(SEARCH("b",'Model output'!E117))),MID(SUBSTITUTE('Model output'!E117," ",""),SEARCH("pN",'Model output'!E117)+2,2),MID(SUBSTITUTE('Model output'!E117," ",""),SEARCH("pN",'Model output'!E117)+2,1)),IF(ISNUMBER(SEARCH("N",'Model output'!E117)),IF(OR(ISNUMBER(SEARCH("a",'Model output'!E117)),ISNUMBER(SEARCH("b",'Model output'!E117))),MID(SUBSTITUTE('Model output'!E117," ",""),SEARCH("N",'Model output'!E117)+1,2),MID(SUBSTITUTE('Model output'!E117," ",""),SEARCH("N",'Model output'!E117)+1,1)),SUBSTITUTE('Model output'!E117," ",""))),"")))</f>
        <v>0</v>
      </c>
      <c r="E118" s="1" t="str">
        <f>IF(OR(ISNUMBER(SEARCH("Not applicable",'Model output'!F117)), ISNUMBER(SEARCH("N/A",'Model output'!F117))),"0",IF(OR(ISNUMBER(SEARCH("0",'Model output'!F117)), ISNUMBER(SEARCH("1",'Model output'!F117)), ISNUMBER(SEARCH("X",'Model output'!F117))), IF(ISNUMBER(SEARCH("pM",'Model output'!F117)),MID(SUBSTITUTE('Model output'!F117," ",""),SEARCH("pM",'Model output'!F117)+2,1),IF(ISNUMBER(SEARCH("M",'Model output'!F117)),MID(SUBSTITUTE('Model output'!F117," ",""),SEARCH("M",'Model output'!F117)+1,1),SUBSTITUTE('Model output'!F117," ",""))),""))</f>
        <v>0</v>
      </c>
      <c r="F118" t="str">
        <f t="shared" si="16"/>
        <v>negative</v>
      </c>
      <c r="G118" t="str">
        <f>IF(OR('Model output'!G117="",AND(ISNUMBER('Model output'!J117),'Model output'!J117&lt;1)),"",IF(OR(ISNUMBER(SEARCH("lateral",'Model output'!G117)),ISNUMBER(SEARCH("cervical",'Model output'!G117)),ISNUMBER(SEARCH("jugular",'Model output'!G117)),ISNUMBER(SEARCH("left neck",'Model output'!G117)),ISNUMBER(SEARCH("left anterior neck",'Model output'!G117)),ISNUMBER(SEARCH("left posterior neck",'Model output'!G117)),ISNUMBER(SEARCH("right neck",'Model output'!G117)),ISNUMBER(SEARCH("right anterior neck",'Model output'!G117)),ISNUMBER(SEARCH("right posterior neck",'Model output'!G117)),AND(ISNUMBER(SEARCH("level",'Model output'!G117)),OR(,ISNUMBER(SEARCH("II",'Model output'!G117)),ISNUMBER(SEARCH("two",'Model output'!G117)),ISNUMBER(SEARCH("2",'Model output'!G117)),ISNUMBER(SEARCH("III",'Model output'!G117)),ISNUMBER(SEARCH("three",'Model output'!G117)),ISNUMBER(SEARCH("3",'Model output'!G117)),ISNUMBER(SEARCH("IV",'Model output'!G117)),ISNUMBER(SEARCH("four",'Model output'!G117)),ISNUMBER(SEARCH("4",'Model output'!G117)),AND(ISNUMBER(SEARCH("V ",'Model output'!G117)),NOT(ISNUMBER(SEARCH("VI",'Model output'!G117)))),ISNUMBER(SEARCH("five",'Model output'!G117)),ISNUMBER(SEARCH("5",'Model output'!G117))))), "lateral", "central"))</f>
        <v/>
      </c>
      <c r="H118" t="str">
        <f>IF('Model output'!H117="","negative", IF('Model output'!H117=" ", "negative", IF(ISNUMBER(SEARCH("lymph node",'Model output'!H117)),"negative","positive")))</f>
        <v>negative</v>
      </c>
      <c r="I118">
        <f>IF('Model output'!I117="","",IF(ISNUMBER('Model output'!I117),'Model output'!I117,1))</f>
        <v>2</v>
      </c>
      <c r="J118">
        <f>IF('Model output'!J117="","",IF(AND(ISNUMBER('Model output'!J117),'Model output'!J117&lt;=I118),'Model output'!J117,IF(ISNUMBER(SEARCH("0/",'Model output'!J117)),0,1)))</f>
        <v>0</v>
      </c>
      <c r="K118" t="str" cm="1">
        <f t="array" ref="K118">IF(COUNT(FIND({0,1,2,3,4,5,6,7,8,9},'Model output'!K117))&gt;0,'Model output'!K117,"")</f>
        <v/>
      </c>
      <c r="L118" s="8" t="str">
        <f t="shared" si="21"/>
        <v/>
      </c>
      <c r="M118" t="str" cm="1">
        <f t="array" ref="M118">IF(L118="","",IF(ISNUMBER(SEARCH("cm",L118)),MAX(VALUE(SUBSTITUTE(_xlfn.FILTERXML("&lt;t&gt;&lt;s&gt;"&amp;SUBSTITUTE(L118,",","&lt;/s&gt;&lt;s&gt;")&amp;"&lt;/s&gt;&lt;/t&gt;","//s"),"cm",""))),MAX(VALUE(SUBSTITUTE(_xlfn.FILTERXML("&lt;t&gt;&lt;s&gt;"&amp;SUBSTITUTE(L118,",","&lt;/s&gt;&lt;s&gt;")&amp;"&lt;/s&gt;&lt;/t&gt;","//s"),"mm","")))/10))</f>
        <v/>
      </c>
      <c r="N118" t="str">
        <f>IF('Model output'!L117="","",'Model output'!L117)</f>
        <v>papillary</v>
      </c>
      <c r="O118" t="str">
        <f>IF('Model output'!M117="","",'Model output'!M117)</f>
        <v>classical</v>
      </c>
      <c r="P118" t="str">
        <f>IF('Model output'!N117="","",'Model output'!N117)</f>
        <v>3.0 cm</v>
      </c>
      <c r="Q118" t="str">
        <f t="shared" si="17"/>
        <v>3.0cm</v>
      </c>
      <c r="R118" cm="1">
        <f t="array" ref="R118">IF(Q118="","",IF(ISNUMBER(SEARCH("cm",Q118)),MAX(VALUE(SUBSTITUTE(_xlfn.FILTERXML("&lt;t&gt;&lt;s&gt;"&amp;SUBSTITUTE(Q118,",","&lt;/s&gt;&lt;s&gt;")&amp;"&lt;/s&gt;&lt;/t&gt;","//s"),"cm",""))),IF(ISNUMBER(SEARCH("mm",Q118)), MAX(VALUE(SUBSTITUTE(_xlfn.FILTERXML("&lt;t&gt;&lt;s&gt;"&amp;SUBSTITUTE(Q118,",","&lt;/s&gt;&lt;s&gt;")&amp;"&lt;/s&gt;&lt;/t&gt;","//s"),"mm","")))/10, MAX(VALUE(_xlfn.FILTERXML("&lt;t&gt;&lt;s&gt;"&amp;SUBSTITUTE(Q118,",","&lt;/s&gt;&lt;s&gt;")&amp;"&lt;/s&gt;&lt;/t&gt;","//s"))))))</f>
        <v>3</v>
      </c>
      <c r="S118" t="str">
        <f>IF(OR('Model output'!P117="",ISNUMBER(SEARCH("Not identified", 'Model output'!P117)),ISNUMBER(SEARCH("Absent",'Model output'!P117)),AND(ISNUMBER(SEARCH("No",'Model output'!P117)),NOT(ISNUMBER(SEARCH("diagnostic",'Model output'!P117)))),ISNUMBER(SEARCH("Negative",'Model output'!P117))),"negative","positive")</f>
        <v>negative</v>
      </c>
      <c r="T118">
        <f>IF('Model output'!O117="","",'Model output'!O117)</f>
        <v>1</v>
      </c>
      <c r="U118" t="str">
        <f>IF('Model output'!Q117&lt;&gt;"",'Model output'!Q117,IF('Classification result'!S118="positive",IF(ISNUMBER(SEARCH("single",'Model output'!P117)),1,IF(OR(ISNUMBER(SEARCH("&lt;4",'Model output'!P117)),ISNUMBER(SEARCH("&lt; 4",'Model output'!P117)),ISNUMBER(SEARCH("less than 4",'Model output'!P117))),"&lt;4",IF(OR(ISNUMBER(SEARCH("&gt;4",'Model output'!P117)),ISNUMBER(SEARCH("&gt; 4",'Model output'!P117)),ISNUMBER(SEARCH("4 or more",'Model output'!P117))),"&gt;4",""))),""))</f>
        <v/>
      </c>
      <c r="V118" t="str">
        <f>IF(S118="negative","",IF(OR(ISNUMBER(SEARCH("Focal",'Model output'!P117)),'Classification result'!U118&lt;4,ISNUMBER(SEARCH("Focal",'Classification result'!U118)),ISNUMBER(SEARCH("&lt;4",'Classification result'!U118)),ISNUMBER(SEARCH("&lt; 4",'Classification result'!U118))),"minimal", IF(OR(ISNUMBER(SEARCH("Extensive",'Model output'!P117)),ISNUMBER(SEARCH("Extensive",'Classification result'!U118)),ISNUMBER(SEARCH("&gt;4",'Classification result'!U118)),ISNUMBER(SEARCH("&gt; 4",'Classification result'!U118)),ISNUMBER(SEARCH("4 or more",'Classification result'!U118))),"extensive","")))</f>
        <v/>
      </c>
      <c r="W118" t="str">
        <f>IF(OR('Model output'!R117="",ISNUMBER(SEARCH("Not identified", 'Model output'!R117)),ISNUMBER(SEARCH("Absent",'Model output'!R117)),ISNUMBER(SEARCH("No",'Model output'!R117)),ISNUMBER(SEARCH("Negative",'Model output'!R117)),ISNUMBER(SEARCH("None seen",'Model output'!R117)),ISNUMBER(SEARCH("Free",'Model output'!R117)),ISNUMBER(SEARCH("Cannot be assessed",'Model output'!R117))),"negative","positive")</f>
        <v>positive</v>
      </c>
      <c r="X118" s="19" t="str">
        <f>IF('Model output'!S117="","",'Model output'!S117)</f>
        <v>Not identified</v>
      </c>
      <c r="Y118" t="str">
        <f>IF(OR('Model output'!S117="",ISNUMBER(SEARCH("Absent",'Model output'!S117)),ISNUMBER(SEARCH("Not identified",'Model output'!S117)),AND(ISNUMBER(SEARCH("No",'Model output'!S117)),NOT(ISNUMBER(SEARCH("carcinoma",'Model output'!S117)))),ISNUMBER(SEARCH("no extension",'Model output'!S117)),ISNUMBER(SEARCH("negative",'Model output'!S117))),"negative",IF(Z118="positive","gETE", "positive"))</f>
        <v>negative</v>
      </c>
      <c r="Z118" t="str">
        <f>IF(OR('Model output'!S117="",ISNUMBER(SEARCH("Absent",'Model output'!S117)),ISNUMBER(SEARCH("Not identified",'Model output'!S117)),ISNUMBER(SEARCH("No",'Model output'!S117)),ISNUMBER(SEARCH("Minimal",'Model output'!S117)),ISNUMBER(SEARCH("negative",'Model output'!S117))),"negative",IF(OR(ISNUMBER(SEARCH("extensive",X118)),ISNUMBER(SEARCH("skeletal muscle",X118)),ISNUMBER(SEARCH("larynx",X118)),ISNUMBER(SEARCH("trachea",X118)),ISNUMBER(SEARCH("esophagus",X118)),ISNUMBER(SEARCH("recurrent laryngeal nerve",X118))),"positive","negative"))</f>
        <v>negative</v>
      </c>
      <c r="AA118" t="str">
        <f>IF('Model output'!T117="","",IF('Model output'!T117="Not mentioned", "No", "Yes"))</f>
        <v/>
      </c>
      <c r="AB118" t="str">
        <f>IF(AA118&lt;&gt;"Yes","",IF(OR('Model output'!U117="",ISNUMBER(SEARCH("Not identified",'Model output'!U117))),"",'Model output'!U117))</f>
        <v/>
      </c>
      <c r="AC118" s="9" t="str">
        <f>IF(OR('Model output'!V117="", AND(ISERROR(SEARCH("Positive",'Model output'!V117)), ISNUMBER(SEARCH("Negative",'Model output'!V117))), ISNUMBER(SEARCH("Uninvolved",'Model output'!V117)), ISNUMBER(SEARCH("Free",'Model output'!V117)), ISNUMBER(SEARCH("1 mm",'Model output'!V117)), ISNUMBER(SEARCH("1.0 mm",'Model output'!V117)), ISNUMBER(SEARCH("0.01 cm",'Model output'!V117)), ISNUMBER(SEARCH("0.1 CM",'Model output'!V117)), ISNUMBER(SEARCH("less than 0.2 mm",'Model output'!V117)), ISNUMBER(SEARCH("less than 0.5 mm",'Model output'!V117)), ISNUMBER(SEARCH("very close",'Model output'!V117)), ISNUMBER(SEARCH("not involved",'Model output'!V117)), ISNUMBER(SEARCH("no involvement",'Model output'!V117)), ISNUMBER(SEARCH("abut",'Model output'!V117)), AND(ISNUMBER(SEARCH("No",'Model output'!V117)),NOT(ISNUMBER(SEARCH("noted",'Model output'!V117))),NOT(ISNUMBER(SEARCH("carcinoma",'Model output'!V117))))), "negative", "positive")</f>
        <v>negative</v>
      </c>
      <c r="AE118" s="39" t="str" cm="1">
        <f t="array" aca="1" ref="AE118" ca="1">IF(OR(AC118="positive",Z118="positive",AND(OR(ISNUMBER(SEARCH("Follicular carcinoma",N118)),ISNUMBER(SEARCH("Follicular thyroid carcinoma",N118))),V118="extensive"),AND(AND(ISNUMBER(J118),J118&gt;0),AND(ISNUMBER(M118),M118&gt;3)),OR(H118="positive",AH118=1)),"high",IF(OR(ISNUMBER(SEARCH("lateral",G118,1)),ISNUMBER(SEARCH("positive",Y118,1)),ISNUMBER(SEARCH("tall",O118,1)),ISNUMBER(SEARCH("hobnail",O118,1)),ISNUMBER(SEARCH("cribriform",O118,1)),ISNUMBER(SEARCH("diffuse",O118,1)),ISNUMBER(SEARCH("columnar",O118,1)),ISNUMBER(SEARCH("solid",O118,1)),ISNUMBER(SEARCH("tall",N118,1)),ISNUMBER(SEARCH("hobnail",N118,1)),ISNUMBER(SEARCH("cribriform",N118,1)),ISNUMBER(SEARCH("diffuse",N118,1)),ISNUMBER(SEARCH("columnar",N118,1)),ISNUMBER(SEARCH("solid",N118,1)),AND(ISNUMBER(SEARCH("papillary",N118,1)),S118="positive"),AND(ISNUMBER(J118),J118&gt;=5,M118=""),AND(AND(ISNUMBER(J118),J118&gt;=5),AND(ISNUMBER(M118),M118&gt;=1)),AND(ISNUMBER(SERACH("papillary",N118)),OR(Y118="positive",Z118="positive"), ISNUMBER(SEARCH("BRAF",AB118)))),"intermediate","low"))</f>
        <v>low</v>
      </c>
      <c r="AF118" s="40" t="str">
        <f t="shared" si="18"/>
        <v>2</v>
      </c>
      <c r="AG118" s="40" t="str">
        <f t="shared" si="19"/>
        <v>0</v>
      </c>
      <c r="AH118" s="40" t="str">
        <f t="shared" si="22"/>
        <v>0</v>
      </c>
      <c r="AI118" s="45" t="str">
        <f t="shared" si="23"/>
        <v>I</v>
      </c>
      <c r="AJ118" s="39" t="s">
        <v>698</v>
      </c>
      <c r="AK118" s="46" t="s">
        <v>891</v>
      </c>
      <c r="AL118" s="46" t="s">
        <v>889</v>
      </c>
      <c r="AM118" s="46" t="s">
        <v>892</v>
      </c>
      <c r="AN118" s="40" t="s">
        <v>73</v>
      </c>
      <c r="AO118" s="30">
        <f t="shared" ca="1" si="28"/>
        <v>1</v>
      </c>
      <c r="AP118" s="14">
        <f t="shared" si="29"/>
        <v>1</v>
      </c>
      <c r="AQ118" s="14">
        <f t="shared" si="30"/>
        <v>1</v>
      </c>
      <c r="AR118" s="14">
        <f t="shared" si="31"/>
        <v>1</v>
      </c>
      <c r="AS118" s="15">
        <f t="shared" si="20"/>
        <v>1</v>
      </c>
    </row>
    <row r="119" spans="1:45">
      <c r="A119" t="str">
        <f>'Model output'!A118</f>
        <v>TCGA-DJ-A4V4</v>
      </c>
      <c r="B119" s="52">
        <v>48</v>
      </c>
      <c r="C119" s="1" t="str">
        <f>IF(OR(ISNUMBER(SEARCH("0",'Model output'!D118)), ISNUMBER(SEARCH("1",'Model output'!D118)), ISNUMBER(SEARCH("1a",'Model output'!D118)), ISNUMBER(SEARCH("1b",'Model output'!D118)), ISNUMBER(SEARCH("2",'Model output'!D118)), ISNUMBER(SEARCH("3",'Model output'!D118)), ISNUMBER(SEARCH("4a",'Model output'!D118)), ISNUMBER(SEARCH("4b",'Model output'!D118))), IF(ISNUMBER(SEARCH("pT",'Model output'!D118)),IF(OR(ISNUMBER(SEARCH("a",'Model output'!D118)),ISNUMBER(SEARCH("b",'Model output'!D118))),MID(SUBSTITUTE('Model output'!D118," ",""),SEARCH("pT",'Model output'!D118)+2,2),MID(SUBSTITUTE('Model output'!D118," ",""),SEARCH("pT",'Model output'!D118)+2,1)),IF(ISNUMBER(SEARCH("T",'Model output'!D118)),IF(OR(ISNUMBER(SEARCH("a",'Model output'!D118)),ISNUMBER(SEARCH("b",'Model output'!D118))),MID(SUBSTITUTE('Model output'!D118," ",""),SEARCH("T",'Model output'!D118)+1,2),MID(SUBSTITUTE('Model output'!D118," ",""),SEARCH("T",'Model output'!D118)+1,1)),SUBSTITUTE('Model output'!D118," ",""))),"")</f>
        <v/>
      </c>
      <c r="D119" s="1" t="str">
        <f>IF(ISNUMBER(SEARCH("lymph node",'Model output'!E118)),"1", IF(AND('Model output'!E118&lt;&gt;"",ISNUMBER('Model output'!E118),'Model output'!E118&gt;0),"1",IF(OR(ISNUMBER(SEARCH("0",'Model output'!E118)), ISNUMBER(SEARCH("1",'Model output'!E118)), ISNUMBER(SEARCH("1a",'Model output'!E118)), ISNUMBER(SEARCH("1b",'Model output'!E118)), ISNUMBER(SEARCH("X",'Model output'!E118))), IF(ISNUMBER(SEARCH("pN",'Model output'!E118)),IF(OR(ISNUMBER(SEARCH("a",'Model output'!E118)),ISNUMBER(SEARCH("b",'Model output'!E118))),MID(SUBSTITUTE('Model output'!E118," ",""),SEARCH("pN",'Model output'!E118)+2,2),MID(SUBSTITUTE('Model output'!E118," ",""),SEARCH("pN",'Model output'!E118)+2,1)),IF(ISNUMBER(SEARCH("N",'Model output'!E118)),IF(OR(ISNUMBER(SEARCH("a",'Model output'!E118)),ISNUMBER(SEARCH("b",'Model output'!E118))),MID(SUBSTITUTE('Model output'!E118," ",""),SEARCH("N",'Model output'!E118)+1,2),MID(SUBSTITUTE('Model output'!E118," ",""),SEARCH("N",'Model output'!E118)+1,1)),SUBSTITUTE('Model output'!E118," ",""))),"")))</f>
        <v/>
      </c>
      <c r="E119" s="1" t="str">
        <f>IF(OR(ISNUMBER(SEARCH("Not applicable",'Model output'!F118)), ISNUMBER(SEARCH("N/A",'Model output'!F118))),"0",IF(OR(ISNUMBER(SEARCH("0",'Model output'!F118)), ISNUMBER(SEARCH("1",'Model output'!F118)), ISNUMBER(SEARCH("X",'Model output'!F118))), IF(ISNUMBER(SEARCH("pM",'Model output'!F118)),MID(SUBSTITUTE('Model output'!F118," ",""),SEARCH("pM",'Model output'!F118)+2,1),IF(ISNUMBER(SEARCH("M",'Model output'!F118)),MID(SUBSTITUTE('Model output'!F118," ",""),SEARCH("M",'Model output'!F118)+1,1),SUBSTITUTE('Model output'!F118," ",""))),""))</f>
        <v/>
      </c>
      <c r="F119" t="str">
        <f t="shared" si="16"/>
        <v>negative</v>
      </c>
      <c r="G119" t="str">
        <f>IF(OR('Model output'!G118="",AND(ISNUMBER('Model output'!J118),'Model output'!J118&lt;1)),"",IF(OR(ISNUMBER(SEARCH("lateral",'Model output'!G118)),ISNUMBER(SEARCH("cervical",'Model output'!G118)),ISNUMBER(SEARCH("jugular",'Model output'!G118)),ISNUMBER(SEARCH("left neck",'Model output'!G118)),ISNUMBER(SEARCH("left anterior neck",'Model output'!G118)),ISNUMBER(SEARCH("left posterior neck",'Model output'!G118)),ISNUMBER(SEARCH("right neck",'Model output'!G118)),ISNUMBER(SEARCH("right anterior neck",'Model output'!G118)),ISNUMBER(SEARCH("right posterior neck",'Model output'!G118)),AND(ISNUMBER(SEARCH("level",'Model output'!G118)),OR(,ISNUMBER(SEARCH("II",'Model output'!G118)),ISNUMBER(SEARCH("two",'Model output'!G118)),ISNUMBER(SEARCH("2",'Model output'!G118)),ISNUMBER(SEARCH("III",'Model output'!G118)),ISNUMBER(SEARCH("three",'Model output'!G118)),ISNUMBER(SEARCH("3",'Model output'!G118)),ISNUMBER(SEARCH("IV",'Model output'!G118)),ISNUMBER(SEARCH("four",'Model output'!G118)),ISNUMBER(SEARCH("4",'Model output'!G118)),AND(ISNUMBER(SEARCH("V ",'Model output'!G118)),NOT(ISNUMBER(SEARCH("VI",'Model output'!G118)))),ISNUMBER(SEARCH("five",'Model output'!G118)),ISNUMBER(SEARCH("5",'Model output'!G118))))), "lateral", "central"))</f>
        <v/>
      </c>
      <c r="H119" t="str">
        <f>IF('Model output'!H118="","negative", IF('Model output'!H118=" ", "negative", IF(ISNUMBER(SEARCH("lymph node",'Model output'!H118)),"negative","positive")))</f>
        <v>negative</v>
      </c>
      <c r="I119">
        <f>IF('Model output'!I118="","",IF(ISNUMBER('Model output'!I118),'Model output'!I118,1))</f>
        <v>0</v>
      </c>
      <c r="J119">
        <f>IF('Model output'!J118="","",IF(AND(ISNUMBER('Model output'!J118),'Model output'!J118&lt;=I119),'Model output'!J118,IF(ISNUMBER(SEARCH("0/",'Model output'!J118)),0,1)))</f>
        <v>0</v>
      </c>
      <c r="K119" t="str" cm="1">
        <f t="array" ref="K119">IF(COUNT(FIND({0,1,2,3,4,5,6,7,8,9},'Model output'!K118))&gt;0,'Model output'!K118,"")</f>
        <v/>
      </c>
      <c r="L119" s="8" t="str">
        <f t="shared" si="21"/>
        <v/>
      </c>
      <c r="M119" t="str" cm="1">
        <f t="array" ref="M119">IF(L119="","",IF(ISNUMBER(SEARCH("cm",L119)),MAX(VALUE(SUBSTITUTE(_xlfn.FILTERXML("&lt;t&gt;&lt;s&gt;"&amp;SUBSTITUTE(L119,",","&lt;/s&gt;&lt;s&gt;")&amp;"&lt;/s&gt;&lt;/t&gt;","//s"),"cm",""))),MAX(VALUE(SUBSTITUTE(_xlfn.FILTERXML("&lt;t&gt;&lt;s&gt;"&amp;SUBSTITUTE(L119,",","&lt;/s&gt;&lt;s&gt;")&amp;"&lt;/s&gt;&lt;/t&gt;","//s"),"mm","")))/10))</f>
        <v/>
      </c>
      <c r="N119" t="str">
        <f>IF('Model output'!L118="","",'Model output'!L118)</f>
        <v>papillary</v>
      </c>
      <c r="O119" t="str">
        <f>IF('Model output'!M118="","",'Model output'!M118)</f>
        <v>microcarcinoma</v>
      </c>
      <c r="P119" t="str">
        <f>IF('Model output'!N118="","",'Model output'!N118)</f>
        <v>0.9 cm</v>
      </c>
      <c r="Q119" t="str">
        <f t="shared" si="17"/>
        <v>0.9cm</v>
      </c>
      <c r="R119" cm="1">
        <f t="array" ref="R119">IF(Q119="","",IF(ISNUMBER(SEARCH("cm",Q119)),MAX(VALUE(SUBSTITUTE(_xlfn.FILTERXML("&lt;t&gt;&lt;s&gt;"&amp;SUBSTITUTE(Q119,",","&lt;/s&gt;&lt;s&gt;")&amp;"&lt;/s&gt;&lt;/t&gt;","//s"),"cm",""))),IF(ISNUMBER(SEARCH("mm",Q119)), MAX(VALUE(SUBSTITUTE(_xlfn.FILTERXML("&lt;t&gt;&lt;s&gt;"&amp;SUBSTITUTE(Q119,",","&lt;/s&gt;&lt;s&gt;")&amp;"&lt;/s&gt;&lt;/t&gt;","//s"),"mm","")))/10, MAX(VALUE(_xlfn.FILTERXML("&lt;t&gt;&lt;s&gt;"&amp;SUBSTITUTE(Q119,",","&lt;/s&gt;&lt;s&gt;")&amp;"&lt;/s&gt;&lt;/t&gt;","//s"))))))</f>
        <v>0.9</v>
      </c>
      <c r="S119" t="str">
        <f>IF(OR('Model output'!P118="",ISNUMBER(SEARCH("Not identified", 'Model output'!P118)),ISNUMBER(SEARCH("Absent",'Model output'!P118)),AND(ISNUMBER(SEARCH("No",'Model output'!P118)),NOT(ISNUMBER(SEARCH("diagnostic",'Model output'!P118)))),ISNUMBER(SEARCH("Negative",'Model output'!P118))),"negative","positive")</f>
        <v>negative</v>
      </c>
      <c r="T119">
        <f>IF('Model output'!O118="","",'Model output'!O118)</f>
        <v>2</v>
      </c>
      <c r="U119" t="str">
        <f>IF('Model output'!Q118&lt;&gt;"",'Model output'!Q118,IF('Classification result'!S119="positive",IF(ISNUMBER(SEARCH("single",'Model output'!P118)),1,IF(OR(ISNUMBER(SEARCH("&lt;4",'Model output'!P118)),ISNUMBER(SEARCH("&lt; 4",'Model output'!P118)),ISNUMBER(SEARCH("less than 4",'Model output'!P118))),"&lt;4",IF(OR(ISNUMBER(SEARCH("&gt;4",'Model output'!P118)),ISNUMBER(SEARCH("&gt; 4",'Model output'!P118)),ISNUMBER(SEARCH("4 or more",'Model output'!P118))),"&gt;4",""))),""))</f>
        <v/>
      </c>
      <c r="V119" t="str">
        <f>IF(S119="negative","",IF(OR(ISNUMBER(SEARCH("Focal",'Model output'!P118)),'Classification result'!U119&lt;4,ISNUMBER(SEARCH("Focal",'Classification result'!U119)),ISNUMBER(SEARCH("&lt;4",'Classification result'!U119)),ISNUMBER(SEARCH("&lt; 4",'Classification result'!U119))),"minimal", IF(OR(ISNUMBER(SEARCH("Extensive",'Model output'!P118)),ISNUMBER(SEARCH("Extensive",'Classification result'!U119)),ISNUMBER(SEARCH("&gt;4",'Classification result'!U119)),ISNUMBER(SEARCH("&gt; 4",'Classification result'!U119)),ISNUMBER(SEARCH("4 or more",'Classification result'!U119))),"extensive","")))</f>
        <v/>
      </c>
      <c r="W119" t="str">
        <f>IF(OR('Model output'!R118="",ISNUMBER(SEARCH("Not identified", 'Model output'!R118)),ISNUMBER(SEARCH("Absent",'Model output'!R118)),ISNUMBER(SEARCH("No",'Model output'!R118)),ISNUMBER(SEARCH("Negative",'Model output'!R118)),ISNUMBER(SEARCH("None seen",'Model output'!R118)),ISNUMBER(SEARCH("Free",'Model output'!R118)),ISNUMBER(SEARCH("Cannot be assessed",'Model output'!R118))),"negative","positive")</f>
        <v>negative</v>
      </c>
      <c r="X119" s="19" t="str">
        <f>IF('Model output'!S118="","",'Model output'!S118)</f>
        <v>Not identified</v>
      </c>
      <c r="Y119" t="str">
        <f>IF(OR('Model output'!S118="",ISNUMBER(SEARCH("Absent",'Model output'!S118)),ISNUMBER(SEARCH("Not identified",'Model output'!S118)),AND(ISNUMBER(SEARCH("No",'Model output'!S118)),NOT(ISNUMBER(SEARCH("carcinoma",'Model output'!S118)))),ISNUMBER(SEARCH("no extension",'Model output'!S118)),ISNUMBER(SEARCH("negative",'Model output'!S118))),"negative",IF(Z119="positive","gETE", "positive"))</f>
        <v>negative</v>
      </c>
      <c r="Z119" t="str">
        <f>IF(OR('Model output'!S118="",ISNUMBER(SEARCH("Absent",'Model output'!S118)),ISNUMBER(SEARCH("Not identified",'Model output'!S118)),ISNUMBER(SEARCH("No",'Model output'!S118)),ISNUMBER(SEARCH("Minimal",'Model output'!S118)),ISNUMBER(SEARCH("negative",'Model output'!S118))),"negative",IF(OR(ISNUMBER(SEARCH("extensive",X119)),ISNUMBER(SEARCH("skeletal muscle",X119)),ISNUMBER(SEARCH("larynx",X119)),ISNUMBER(SEARCH("trachea",X119)),ISNUMBER(SEARCH("esophagus",X119)),ISNUMBER(SEARCH("recurrent laryngeal nerve",X119))),"positive","negative"))</f>
        <v>negative</v>
      </c>
      <c r="AA119" t="str">
        <f>IF('Model output'!T118="","",IF('Model output'!T118="Not mentioned", "No", "Yes"))</f>
        <v/>
      </c>
      <c r="AB119" t="str">
        <f>IF(AA119&lt;&gt;"Yes","",IF(OR('Model output'!U118="",ISNUMBER(SEARCH("Not identified",'Model output'!U118))),"",'Model output'!U118))</f>
        <v/>
      </c>
      <c r="AC119" s="9" t="str">
        <f>IF(OR('Model output'!V118="", AND(ISERROR(SEARCH("Positive",'Model output'!V118)), ISNUMBER(SEARCH("Negative",'Model output'!V118))), ISNUMBER(SEARCH("Uninvolved",'Model output'!V118)), ISNUMBER(SEARCH("Free",'Model output'!V118)), ISNUMBER(SEARCH("1 mm",'Model output'!V118)), ISNUMBER(SEARCH("1.0 mm",'Model output'!V118)), ISNUMBER(SEARCH("0.01 cm",'Model output'!V118)), ISNUMBER(SEARCH("0.1 CM",'Model output'!V118)), ISNUMBER(SEARCH("less than 0.2 mm",'Model output'!V118)), ISNUMBER(SEARCH("less than 0.5 mm",'Model output'!V118)), ISNUMBER(SEARCH("very close",'Model output'!V118)), ISNUMBER(SEARCH("not involved",'Model output'!V118)), ISNUMBER(SEARCH("no involvement",'Model output'!V118)), ISNUMBER(SEARCH("abut",'Model output'!V118)), AND(ISNUMBER(SEARCH("No",'Model output'!V118)),NOT(ISNUMBER(SEARCH("noted",'Model output'!V118))),NOT(ISNUMBER(SEARCH("carcinoma",'Model output'!V118))))), "negative", "positive")</f>
        <v>negative</v>
      </c>
      <c r="AE119" s="39" t="str" cm="1">
        <f t="array" aca="1" ref="AE119" ca="1">IF(OR(AC119="positive",Z119="positive",AND(OR(ISNUMBER(SEARCH("Follicular carcinoma",N119)),ISNUMBER(SEARCH("Follicular thyroid carcinoma",N119))),V119="extensive"),AND(AND(ISNUMBER(J119),J119&gt;0),AND(ISNUMBER(M119),M119&gt;3)),OR(H119="positive",AH119=1)),"high",IF(OR(ISNUMBER(SEARCH("lateral",G119,1)),ISNUMBER(SEARCH("positive",Y119,1)),ISNUMBER(SEARCH("tall",O119,1)),ISNUMBER(SEARCH("hobnail",O119,1)),ISNUMBER(SEARCH("cribriform",O119,1)),ISNUMBER(SEARCH("diffuse",O119,1)),ISNUMBER(SEARCH("columnar",O119,1)),ISNUMBER(SEARCH("solid",O119,1)),ISNUMBER(SEARCH("tall",N119,1)),ISNUMBER(SEARCH("hobnail",N119,1)),ISNUMBER(SEARCH("cribriform",N119,1)),ISNUMBER(SEARCH("diffuse",N119,1)),ISNUMBER(SEARCH("columnar",N119,1)),ISNUMBER(SEARCH("solid",N119,1)),AND(ISNUMBER(SEARCH("papillary",N119,1)),S119="positive"),AND(ISNUMBER(J119),J119&gt;=5,M119=""),AND(AND(ISNUMBER(J119),J119&gt;=5),AND(ISNUMBER(M119),M119&gt;=1)),AND(ISNUMBER(SERACH("papillary",N119)),OR(Y119="positive",Z119="positive"), ISNUMBER(SEARCH("BRAF",AB119)))),"intermediate","low"))</f>
        <v>low</v>
      </c>
      <c r="AF119" s="40" t="str">
        <f t="shared" si="18"/>
        <v>1a</v>
      </c>
      <c r="AG119" s="40" t="str">
        <f t="shared" si="19"/>
        <v>0</v>
      </c>
      <c r="AH119" s="40" t="str">
        <f t="shared" si="22"/>
        <v>0</v>
      </c>
      <c r="AI119" s="45" t="str">
        <f t="shared" si="23"/>
        <v>I</v>
      </c>
      <c r="AJ119" s="39" t="s">
        <v>698</v>
      </c>
      <c r="AK119" s="46" t="s">
        <v>893</v>
      </c>
      <c r="AL119" s="46" t="s">
        <v>892</v>
      </c>
      <c r="AM119" s="46" t="s">
        <v>889</v>
      </c>
      <c r="AN119" s="40" t="s">
        <v>73</v>
      </c>
      <c r="AO119" s="30">
        <f t="shared" ca="1" si="28"/>
        <v>1</v>
      </c>
      <c r="AP119" s="14">
        <f t="shared" si="29"/>
        <v>1</v>
      </c>
      <c r="AQ119" s="14">
        <f t="shared" si="30"/>
        <v>1</v>
      </c>
      <c r="AR119" s="14">
        <f t="shared" si="31"/>
        <v>1</v>
      </c>
      <c r="AS119" s="15">
        <f t="shared" si="20"/>
        <v>1</v>
      </c>
    </row>
    <row r="120" spans="1:45">
      <c r="A120" t="str">
        <f>'Model output'!A119</f>
        <v>TCGA-DJ-A4V5</v>
      </c>
      <c r="B120" s="52">
        <v>55</v>
      </c>
      <c r="C120" s="1" t="str">
        <f>IF(OR(ISNUMBER(SEARCH("0",'Model output'!D119)), ISNUMBER(SEARCH("1",'Model output'!D119)), ISNUMBER(SEARCH("1a",'Model output'!D119)), ISNUMBER(SEARCH("1b",'Model output'!D119)), ISNUMBER(SEARCH("2",'Model output'!D119)), ISNUMBER(SEARCH("3",'Model output'!D119)), ISNUMBER(SEARCH("4a",'Model output'!D119)), ISNUMBER(SEARCH("4b",'Model output'!D119))), IF(ISNUMBER(SEARCH("pT",'Model output'!D119)),IF(OR(ISNUMBER(SEARCH("a",'Model output'!D119)),ISNUMBER(SEARCH("b",'Model output'!D119))),MID(SUBSTITUTE('Model output'!D119," ",""),SEARCH("pT",'Model output'!D119)+2,2),MID(SUBSTITUTE('Model output'!D119," ",""),SEARCH("pT",'Model output'!D119)+2,1)),IF(ISNUMBER(SEARCH("T",'Model output'!D119)),IF(OR(ISNUMBER(SEARCH("a",'Model output'!D119)),ISNUMBER(SEARCH("b",'Model output'!D119))),MID(SUBSTITUTE('Model output'!D119," ",""),SEARCH("T",'Model output'!D119)+1,2),MID(SUBSTITUTE('Model output'!D119," ",""),SEARCH("T",'Model output'!D119)+1,1)),SUBSTITUTE('Model output'!D119," ",""))),"")</f>
        <v>2</v>
      </c>
      <c r="D120" s="1" t="str">
        <f>IF(ISNUMBER(SEARCH("lymph node",'Model output'!E119)),"1", IF(AND('Model output'!E119&lt;&gt;"",ISNUMBER('Model output'!E119),'Model output'!E119&gt;0),"1",IF(OR(ISNUMBER(SEARCH("0",'Model output'!E119)), ISNUMBER(SEARCH("1",'Model output'!E119)), ISNUMBER(SEARCH("1a",'Model output'!E119)), ISNUMBER(SEARCH("1b",'Model output'!E119)), ISNUMBER(SEARCH("X",'Model output'!E119))), IF(ISNUMBER(SEARCH("pN",'Model output'!E119)),IF(OR(ISNUMBER(SEARCH("a",'Model output'!E119)),ISNUMBER(SEARCH("b",'Model output'!E119))),MID(SUBSTITUTE('Model output'!E119," ",""),SEARCH("pN",'Model output'!E119)+2,2),MID(SUBSTITUTE('Model output'!E119," ",""),SEARCH("pN",'Model output'!E119)+2,1)),IF(ISNUMBER(SEARCH("N",'Model output'!E119)),IF(OR(ISNUMBER(SEARCH("a",'Model output'!E119)),ISNUMBER(SEARCH("b",'Model output'!E119))),MID(SUBSTITUTE('Model output'!E119," ",""),SEARCH("N",'Model output'!E119)+1,2),MID(SUBSTITUTE('Model output'!E119," ",""),SEARCH("N",'Model output'!E119)+1,1)),SUBSTITUTE('Model output'!E119," ",""))),"")))</f>
        <v>1b</v>
      </c>
      <c r="E120" s="1" t="str">
        <f>IF(OR(ISNUMBER(SEARCH("Not applicable",'Model output'!F119)), ISNUMBER(SEARCH("N/A",'Model output'!F119))),"0",IF(OR(ISNUMBER(SEARCH("0",'Model output'!F119)), ISNUMBER(SEARCH("1",'Model output'!F119)), ISNUMBER(SEARCH("X",'Model output'!F119))), IF(ISNUMBER(SEARCH("pM",'Model output'!F119)),MID(SUBSTITUTE('Model output'!F119," ",""),SEARCH("pM",'Model output'!F119)+2,1),IF(ISNUMBER(SEARCH("M",'Model output'!F119)),MID(SUBSTITUTE('Model output'!F119," ",""),SEARCH("M",'Model output'!F119)+1,1),SUBSTITUTE('Model output'!F119," ",""))),""))</f>
        <v/>
      </c>
      <c r="F120" t="str">
        <f t="shared" si="16"/>
        <v>positive</v>
      </c>
      <c r="G120" t="str">
        <f>IF(OR('Model output'!G119="",AND(ISNUMBER('Model output'!J119),'Model output'!J119&lt;1)),"",IF(OR(ISNUMBER(SEARCH("lateral",'Model output'!G119)),ISNUMBER(SEARCH("cervical",'Model output'!G119)),ISNUMBER(SEARCH("jugular",'Model output'!G119)),ISNUMBER(SEARCH("left neck",'Model output'!G119)),ISNUMBER(SEARCH("left anterior neck",'Model output'!G119)),ISNUMBER(SEARCH("left posterior neck",'Model output'!G119)),ISNUMBER(SEARCH("right neck",'Model output'!G119)),ISNUMBER(SEARCH("right anterior neck",'Model output'!G119)),ISNUMBER(SEARCH("right posterior neck",'Model output'!G119)),AND(ISNUMBER(SEARCH("level",'Model output'!G119)),OR(,ISNUMBER(SEARCH("II",'Model output'!G119)),ISNUMBER(SEARCH("two",'Model output'!G119)),ISNUMBER(SEARCH("2",'Model output'!G119)),ISNUMBER(SEARCH("III",'Model output'!G119)),ISNUMBER(SEARCH("three",'Model output'!G119)),ISNUMBER(SEARCH("3",'Model output'!G119)),ISNUMBER(SEARCH("IV",'Model output'!G119)),ISNUMBER(SEARCH("four",'Model output'!G119)),ISNUMBER(SEARCH("4",'Model output'!G119)),AND(ISNUMBER(SEARCH("V ",'Model output'!G119)),NOT(ISNUMBER(SEARCH("VI",'Model output'!G119)))),ISNUMBER(SEARCH("five",'Model output'!G119)),ISNUMBER(SEARCH("5",'Model output'!G119))))), "lateral", "central"))</f>
        <v>central</v>
      </c>
      <c r="H120" t="str">
        <f>IF('Model output'!H119="","negative", IF('Model output'!H119=" ", "negative", IF(ISNUMBER(SEARCH("lymph node",'Model output'!H119)),"negative","positive")))</f>
        <v>negative</v>
      </c>
      <c r="I120">
        <f>IF('Model output'!I119="","",IF(ISNUMBER('Model output'!I119),'Model output'!I119,1))</f>
        <v>20</v>
      </c>
      <c r="J120">
        <f>IF('Model output'!J119="","",IF(AND(ISNUMBER('Model output'!J119),'Model output'!J119&lt;=I120),'Model output'!J119,IF(ISNUMBER(SEARCH("0/",'Model output'!J119)),0,1)))</f>
        <v>15</v>
      </c>
      <c r="K120" t="str" cm="1">
        <f t="array" ref="K120">IF(COUNT(FIND({0,1,2,3,4,5,6,7,8,9},'Model output'!K119))&gt;0,'Model output'!K119,"")</f>
        <v>0.9 cm</v>
      </c>
      <c r="L120" s="8" t="str">
        <f t="shared" si="21"/>
        <v>0.9cm</v>
      </c>
      <c r="M120" cm="1">
        <f t="array" ref="M120">IF(L120="","",IF(ISNUMBER(SEARCH("cm",L120)),MAX(VALUE(SUBSTITUTE(_xlfn.FILTERXML("&lt;t&gt;&lt;s&gt;"&amp;SUBSTITUTE(L120,",","&lt;/s&gt;&lt;s&gt;")&amp;"&lt;/s&gt;&lt;/t&gt;","//s"),"cm",""))),MAX(VALUE(SUBSTITUTE(_xlfn.FILTERXML("&lt;t&gt;&lt;s&gt;"&amp;SUBSTITUTE(L120,",","&lt;/s&gt;&lt;s&gt;")&amp;"&lt;/s&gt;&lt;/t&gt;","//s"),"mm","")))/10))</f>
        <v>0.9</v>
      </c>
      <c r="N120" t="str">
        <f>IF('Model output'!L119="","",'Model output'!L119)</f>
        <v>papillary</v>
      </c>
      <c r="O120" t="str">
        <f>IF('Model output'!M119="","",'Model output'!M119)</f>
        <v>classical</v>
      </c>
      <c r="P120" t="str">
        <f>IF('Model output'!N119="","",'Model output'!N119)</f>
        <v>1.1 cm</v>
      </c>
      <c r="Q120" t="str">
        <f t="shared" si="17"/>
        <v>1.1cm</v>
      </c>
      <c r="R120" cm="1">
        <f t="array" ref="R120">IF(Q120="","",IF(ISNUMBER(SEARCH("cm",Q120)),MAX(VALUE(SUBSTITUTE(_xlfn.FILTERXML("&lt;t&gt;&lt;s&gt;"&amp;SUBSTITUTE(Q120,",","&lt;/s&gt;&lt;s&gt;")&amp;"&lt;/s&gt;&lt;/t&gt;","//s"),"cm",""))),IF(ISNUMBER(SEARCH("mm",Q120)), MAX(VALUE(SUBSTITUTE(_xlfn.FILTERXML("&lt;t&gt;&lt;s&gt;"&amp;SUBSTITUTE(Q120,",","&lt;/s&gt;&lt;s&gt;")&amp;"&lt;/s&gt;&lt;/t&gt;","//s"),"mm","")))/10, MAX(VALUE(_xlfn.FILTERXML("&lt;t&gt;&lt;s&gt;"&amp;SUBSTITUTE(Q120,",","&lt;/s&gt;&lt;s&gt;")&amp;"&lt;/s&gt;&lt;/t&gt;","//s"))))))</f>
        <v>1.1000000000000001</v>
      </c>
      <c r="S120" t="str">
        <f>IF(OR('Model output'!P119="",ISNUMBER(SEARCH("Not identified", 'Model output'!P119)),ISNUMBER(SEARCH("Absent",'Model output'!P119)),AND(ISNUMBER(SEARCH("No",'Model output'!P119)),NOT(ISNUMBER(SEARCH("diagnostic",'Model output'!P119)))),ISNUMBER(SEARCH("Negative",'Model output'!P119))),"negative","positive")</f>
        <v>negative</v>
      </c>
      <c r="T120">
        <f>IF('Model output'!O119="","",'Model output'!O119)</f>
        <v>1</v>
      </c>
      <c r="U120" t="str">
        <f>IF('Model output'!Q119&lt;&gt;"",'Model output'!Q119,IF('Classification result'!S120="positive",IF(ISNUMBER(SEARCH("single",'Model output'!P119)),1,IF(OR(ISNUMBER(SEARCH("&lt;4",'Model output'!P119)),ISNUMBER(SEARCH("&lt; 4",'Model output'!P119)),ISNUMBER(SEARCH("less than 4",'Model output'!P119))),"&lt;4",IF(OR(ISNUMBER(SEARCH("&gt;4",'Model output'!P119)),ISNUMBER(SEARCH("&gt; 4",'Model output'!P119)),ISNUMBER(SEARCH("4 or more",'Model output'!P119))),"&gt;4",""))),""))</f>
        <v/>
      </c>
      <c r="V120" t="str">
        <f>IF(S120="negative","",IF(OR(ISNUMBER(SEARCH("Focal",'Model output'!P119)),'Classification result'!U120&lt;4,ISNUMBER(SEARCH("Focal",'Classification result'!U120)),ISNUMBER(SEARCH("&lt;4",'Classification result'!U120)),ISNUMBER(SEARCH("&lt; 4",'Classification result'!U120))),"minimal", IF(OR(ISNUMBER(SEARCH("Extensive",'Model output'!P119)),ISNUMBER(SEARCH("Extensive",'Classification result'!U120)),ISNUMBER(SEARCH("&gt;4",'Classification result'!U120)),ISNUMBER(SEARCH("&gt; 4",'Classification result'!U120)),ISNUMBER(SEARCH("4 or more",'Classification result'!U120))),"extensive","")))</f>
        <v/>
      </c>
      <c r="W120" t="str">
        <f>IF(OR('Model output'!R119="",ISNUMBER(SEARCH("Not identified", 'Model output'!R119)),ISNUMBER(SEARCH("Absent",'Model output'!R119)),ISNUMBER(SEARCH("No",'Model output'!R119)),ISNUMBER(SEARCH("Negative",'Model output'!R119)),ISNUMBER(SEARCH("None seen",'Model output'!R119)),ISNUMBER(SEARCH("Free",'Model output'!R119)),ISNUMBER(SEARCH("Cannot be assessed",'Model output'!R119))),"negative","positive")</f>
        <v>negative</v>
      </c>
      <c r="X120" s="19" t="str">
        <f>IF('Model output'!S119="","",'Model output'!S119)</f>
        <v>Invades:peithyroidal tissue</v>
      </c>
      <c r="Y120" t="str">
        <f>IF(OR('Model output'!S119="",ISNUMBER(SEARCH("Absent",'Model output'!S119)),ISNUMBER(SEARCH("Not identified",'Model output'!S119)),AND(ISNUMBER(SEARCH("No",'Model output'!S119)),NOT(ISNUMBER(SEARCH("carcinoma",'Model output'!S119)))),ISNUMBER(SEARCH("no extension",'Model output'!S119)),ISNUMBER(SEARCH("negative",'Model output'!S119))),"negative",IF(Z120="positive","gETE", "positive"))</f>
        <v>positive</v>
      </c>
      <c r="Z120" t="str">
        <f>IF(OR('Model output'!S119="",ISNUMBER(SEARCH("Absent",'Model output'!S119)),ISNUMBER(SEARCH("Not identified",'Model output'!S119)),ISNUMBER(SEARCH("No",'Model output'!S119)),ISNUMBER(SEARCH("Minimal",'Model output'!S119)),ISNUMBER(SEARCH("negative",'Model output'!S119))),"negative",IF(OR(ISNUMBER(SEARCH("extensive",X120)),ISNUMBER(SEARCH("skeletal muscle",X120)),ISNUMBER(SEARCH("larynx",X120)),ISNUMBER(SEARCH("trachea",X120)),ISNUMBER(SEARCH("esophagus",X120)),ISNUMBER(SEARCH("recurrent laryngeal nerve",X120))),"positive","negative"))</f>
        <v>negative</v>
      </c>
      <c r="AA120" t="str">
        <f>IF('Model output'!T119="","",IF('Model output'!T119="Not mentioned", "No", "Yes"))</f>
        <v/>
      </c>
      <c r="AB120" t="str">
        <f>IF(AA120&lt;&gt;"Yes","",IF(OR('Model output'!U119="",ISNUMBER(SEARCH("Not identified",'Model output'!U119))),"",'Model output'!U119))</f>
        <v/>
      </c>
      <c r="AC120" s="9" t="str">
        <f>IF(OR('Model output'!V119="", AND(ISERROR(SEARCH("Positive",'Model output'!V119)), ISNUMBER(SEARCH("Negative",'Model output'!V119))), ISNUMBER(SEARCH("Uninvolved",'Model output'!V119)), ISNUMBER(SEARCH("Free",'Model output'!V119)), ISNUMBER(SEARCH("1 mm",'Model output'!V119)), ISNUMBER(SEARCH("1.0 mm",'Model output'!V119)), ISNUMBER(SEARCH("0.01 cm",'Model output'!V119)), ISNUMBER(SEARCH("0.1 CM",'Model output'!V119)), ISNUMBER(SEARCH("less than 0.2 mm",'Model output'!V119)), ISNUMBER(SEARCH("less than 0.5 mm",'Model output'!V119)), ISNUMBER(SEARCH("very close",'Model output'!V119)), ISNUMBER(SEARCH("not involved",'Model output'!V119)), ISNUMBER(SEARCH("no involvement",'Model output'!V119)), ISNUMBER(SEARCH("abut",'Model output'!V119)), AND(ISNUMBER(SEARCH("No",'Model output'!V119)),NOT(ISNUMBER(SEARCH("noted",'Model output'!V119))),NOT(ISNUMBER(SEARCH("carcinoma",'Model output'!V119))))), "negative", "positive")</f>
        <v>positive</v>
      </c>
      <c r="AE120" s="39" t="str" cm="1">
        <f t="array" ref="AE120">IF(OR(AC120="positive",Z120="positive",AND(OR(ISNUMBER(SEARCH("Follicular carcinoma",N120)),ISNUMBER(SEARCH("Follicular thyroid carcinoma",N120))),V120="extensive"),AND(AND(ISNUMBER(J120),J120&gt;0),AND(ISNUMBER(M120),M120&gt;3)),OR(H120="positive",AH120=1)),"high",IF(OR(ISNUMBER(SEARCH("lateral",G120,1)),ISNUMBER(SEARCH("positive",Y120,1)),ISNUMBER(SEARCH("tall",O120,1)),ISNUMBER(SEARCH("hobnail",O120,1)),ISNUMBER(SEARCH("cribriform",O120,1)),ISNUMBER(SEARCH("diffuse",O120,1)),ISNUMBER(SEARCH("columnar",O120,1)),ISNUMBER(SEARCH("solid",O120,1)),ISNUMBER(SEARCH("tall",N120,1)),ISNUMBER(SEARCH("hobnail",N120,1)),ISNUMBER(SEARCH("cribriform",N120,1)),ISNUMBER(SEARCH("diffuse",N120,1)),ISNUMBER(SEARCH("columnar",N120,1)),ISNUMBER(SEARCH("solid",N120,1)),AND(ISNUMBER(SEARCH("papillary",N120,1)),S120="positive"),AND(ISNUMBER(J120),J120&gt;=5,M120=""),AND(AND(ISNUMBER(J120),J120&gt;=5),AND(ISNUMBER(M120),M120&gt;=1)),AND(ISNUMBER(SERACH("papillary",N120)),OR(Y120="positive",Z120="positive"), ISNUMBER(SEARCH("BRAF",AB120)))),"intermediate","low"))</f>
        <v>high</v>
      </c>
      <c r="AF120" s="40" t="str">
        <f t="shared" si="18"/>
        <v>1b</v>
      </c>
      <c r="AG120" s="40" t="str">
        <f t="shared" si="19"/>
        <v>1a</v>
      </c>
      <c r="AH120" s="40" t="str">
        <f t="shared" si="22"/>
        <v>0</v>
      </c>
      <c r="AI120" s="45" t="str">
        <f t="shared" si="23"/>
        <v>II</v>
      </c>
      <c r="AJ120" s="39" t="s">
        <v>697</v>
      </c>
      <c r="AK120" s="46" t="s">
        <v>894</v>
      </c>
      <c r="AL120" s="46" t="s">
        <v>888</v>
      </c>
      <c r="AM120" s="46" t="s">
        <v>892</v>
      </c>
      <c r="AN120" s="40" t="s">
        <v>890</v>
      </c>
      <c r="AO120" s="30">
        <f t="shared" si="28"/>
        <v>1</v>
      </c>
      <c r="AP120" s="14">
        <f t="shared" si="29"/>
        <v>0</v>
      </c>
      <c r="AQ120" s="14">
        <f t="shared" si="30"/>
        <v>0</v>
      </c>
      <c r="AR120" s="14">
        <f t="shared" si="31"/>
        <v>1</v>
      </c>
      <c r="AS120" s="15">
        <f t="shared" si="20"/>
        <v>1</v>
      </c>
    </row>
    <row r="121" spans="1:45">
      <c r="A121" t="str">
        <f>'Model output'!A120</f>
        <v>TCGA-DO-A1K0</v>
      </c>
      <c r="B121" s="52">
        <v>30</v>
      </c>
      <c r="C121" s="1" t="str">
        <f>IF(OR(ISNUMBER(SEARCH("0",'Model output'!D120)), ISNUMBER(SEARCH("1",'Model output'!D120)), ISNUMBER(SEARCH("1a",'Model output'!D120)), ISNUMBER(SEARCH("1b",'Model output'!D120)), ISNUMBER(SEARCH("2",'Model output'!D120)), ISNUMBER(SEARCH("3",'Model output'!D120)), ISNUMBER(SEARCH("4a",'Model output'!D120)), ISNUMBER(SEARCH("4b",'Model output'!D120))), IF(ISNUMBER(SEARCH("pT",'Model output'!D120)),IF(OR(ISNUMBER(SEARCH("a",'Model output'!D120)),ISNUMBER(SEARCH("b",'Model output'!D120))),MID(SUBSTITUTE('Model output'!D120," ",""),SEARCH("pT",'Model output'!D120)+2,2),MID(SUBSTITUTE('Model output'!D120," ",""),SEARCH("pT",'Model output'!D120)+2,1)),IF(ISNUMBER(SEARCH("T",'Model output'!D120)),IF(OR(ISNUMBER(SEARCH("a",'Model output'!D120)),ISNUMBER(SEARCH("b",'Model output'!D120))),MID(SUBSTITUTE('Model output'!D120," ",""),SEARCH("T",'Model output'!D120)+1,2),MID(SUBSTITUTE('Model output'!D120," ",""),SEARCH("T",'Model output'!D120)+1,1)),SUBSTITUTE('Model output'!D120," ",""))),"")</f>
        <v>3</v>
      </c>
      <c r="D121" s="1" t="str">
        <f>IF(ISNUMBER(SEARCH("lymph node",'Model output'!E120)),"1", IF(AND('Model output'!E120&lt;&gt;"",ISNUMBER('Model output'!E120),'Model output'!E120&gt;0),"1",IF(OR(ISNUMBER(SEARCH("0",'Model output'!E120)), ISNUMBER(SEARCH("1",'Model output'!E120)), ISNUMBER(SEARCH("1a",'Model output'!E120)), ISNUMBER(SEARCH("1b",'Model output'!E120)), ISNUMBER(SEARCH("X",'Model output'!E120))), IF(ISNUMBER(SEARCH("pN",'Model output'!E120)),IF(OR(ISNUMBER(SEARCH("a",'Model output'!E120)),ISNUMBER(SEARCH("b",'Model output'!E120))),MID(SUBSTITUTE('Model output'!E120," ",""),SEARCH("pN",'Model output'!E120)+2,2),MID(SUBSTITUTE('Model output'!E120," ",""),SEARCH("pN",'Model output'!E120)+2,1)),IF(ISNUMBER(SEARCH("N",'Model output'!E120)),IF(OR(ISNUMBER(SEARCH("a",'Model output'!E120)),ISNUMBER(SEARCH("b",'Model output'!E120))),MID(SUBSTITUTE('Model output'!E120," ",""),SEARCH("N",'Model output'!E120)+1,2),MID(SUBSTITUTE('Model output'!E120," ",""),SEARCH("N",'Model output'!E120)+1,1)),SUBSTITUTE('Model output'!E120," ",""))),"")))</f>
        <v>1b</v>
      </c>
      <c r="E121" s="1" t="str">
        <f>IF(OR(ISNUMBER(SEARCH("Not applicable",'Model output'!F120)), ISNUMBER(SEARCH("N/A",'Model output'!F120))),"0",IF(OR(ISNUMBER(SEARCH("0",'Model output'!F120)), ISNUMBER(SEARCH("1",'Model output'!F120)), ISNUMBER(SEARCH("X",'Model output'!F120))), IF(ISNUMBER(SEARCH("pM",'Model output'!F120)),MID(SUBSTITUTE('Model output'!F120," ",""),SEARCH("pM",'Model output'!F120)+2,1),IF(ISNUMBER(SEARCH("M",'Model output'!F120)),MID(SUBSTITUTE('Model output'!F120," ",""),SEARCH("M",'Model output'!F120)+1,1),SUBSTITUTE('Model output'!F120," ",""))),""))</f>
        <v>0</v>
      </c>
      <c r="F121" t="str">
        <f t="shared" si="16"/>
        <v>positive</v>
      </c>
      <c r="G121" t="str">
        <f>IF(OR('Model output'!G120="",AND(ISNUMBER('Model output'!J120),'Model output'!J120&lt;1)),"",IF(OR(ISNUMBER(SEARCH("lateral",'Model output'!G120)),ISNUMBER(SEARCH("cervical",'Model output'!G120)),ISNUMBER(SEARCH("jugular",'Model output'!G120)),ISNUMBER(SEARCH("left neck",'Model output'!G120)),ISNUMBER(SEARCH("left anterior neck",'Model output'!G120)),ISNUMBER(SEARCH("left posterior neck",'Model output'!G120)),ISNUMBER(SEARCH("right neck",'Model output'!G120)),ISNUMBER(SEARCH("right anterior neck",'Model output'!G120)),ISNUMBER(SEARCH("right posterior neck",'Model output'!G120)),AND(ISNUMBER(SEARCH("level",'Model output'!G120)),OR(,ISNUMBER(SEARCH("II",'Model output'!G120)),ISNUMBER(SEARCH("two",'Model output'!G120)),ISNUMBER(SEARCH("2",'Model output'!G120)),ISNUMBER(SEARCH("III",'Model output'!G120)),ISNUMBER(SEARCH("three",'Model output'!G120)),ISNUMBER(SEARCH("3",'Model output'!G120)),ISNUMBER(SEARCH("IV",'Model output'!G120)),ISNUMBER(SEARCH("four",'Model output'!G120)),ISNUMBER(SEARCH("4",'Model output'!G120)),AND(ISNUMBER(SEARCH("V ",'Model output'!G120)),NOT(ISNUMBER(SEARCH("VI",'Model output'!G120)))),ISNUMBER(SEARCH("five",'Model output'!G120)),ISNUMBER(SEARCH("5",'Model output'!G120))))), "lateral", "central"))</f>
        <v>lateral</v>
      </c>
      <c r="H121" t="str">
        <f>IF('Model output'!H120="","negative", IF('Model output'!H120=" ", "negative", IF(ISNUMBER(SEARCH("lymph node",'Model output'!H120)),"negative","positive")))</f>
        <v>negative</v>
      </c>
      <c r="I121">
        <f>IF('Model output'!I120="","",IF(ISNUMBER('Model output'!I120),'Model output'!I120,1))</f>
        <v>14</v>
      </c>
      <c r="J121">
        <f>IF('Model output'!J120="","",IF(AND(ISNUMBER('Model output'!J120),'Model output'!J120&lt;=I121),'Model output'!J120,IF(ISNUMBER(SEARCH("0/",'Model output'!J120)),0,1)))</f>
        <v>9</v>
      </c>
      <c r="K121" t="str" cm="1">
        <f t="array" ref="K121">IF(COUNT(FIND({0,1,2,3,4,5,6,7,8,9},'Model output'!K120))&gt;0,'Model output'!K120,"")</f>
        <v/>
      </c>
      <c r="L121" s="8" t="str">
        <f t="shared" si="21"/>
        <v/>
      </c>
      <c r="M121" t="str" cm="1">
        <f t="array" ref="M121">IF(L121="","",IF(ISNUMBER(SEARCH("cm",L121)),MAX(VALUE(SUBSTITUTE(_xlfn.FILTERXML("&lt;t&gt;&lt;s&gt;"&amp;SUBSTITUTE(L121,",","&lt;/s&gt;&lt;s&gt;")&amp;"&lt;/s&gt;&lt;/t&gt;","//s"),"cm",""))),MAX(VALUE(SUBSTITUTE(_xlfn.FILTERXML("&lt;t&gt;&lt;s&gt;"&amp;SUBSTITUTE(L121,",","&lt;/s&gt;&lt;s&gt;")&amp;"&lt;/s&gt;&lt;/t&gt;","//s"),"mm","")))/10))</f>
        <v/>
      </c>
      <c r="N121" t="str">
        <f>IF('Model output'!L120="","",'Model output'!L120)</f>
        <v>papillary</v>
      </c>
      <c r="O121" t="str">
        <f>IF('Model output'!M120="","",'Model output'!M120)</f>
        <v>classical</v>
      </c>
      <c r="P121" t="str">
        <f>IF('Model output'!N120="","",'Model output'!N120)</f>
        <v>4.2 cm</v>
      </c>
      <c r="Q121" t="str">
        <f t="shared" si="17"/>
        <v>4.2cm</v>
      </c>
      <c r="R121" cm="1">
        <f t="array" ref="R121">IF(Q121="","",IF(ISNUMBER(SEARCH("cm",Q121)),MAX(VALUE(SUBSTITUTE(_xlfn.FILTERXML("&lt;t&gt;&lt;s&gt;"&amp;SUBSTITUTE(Q121,",","&lt;/s&gt;&lt;s&gt;")&amp;"&lt;/s&gt;&lt;/t&gt;","//s"),"cm",""))),IF(ISNUMBER(SEARCH("mm",Q121)), MAX(VALUE(SUBSTITUTE(_xlfn.FILTERXML("&lt;t&gt;&lt;s&gt;"&amp;SUBSTITUTE(Q121,",","&lt;/s&gt;&lt;s&gt;")&amp;"&lt;/s&gt;&lt;/t&gt;","//s"),"mm","")))/10, MAX(VALUE(_xlfn.FILTERXML("&lt;t&gt;&lt;s&gt;"&amp;SUBSTITUTE(Q121,",","&lt;/s&gt;&lt;s&gt;")&amp;"&lt;/s&gt;&lt;/t&gt;","//s"))))))</f>
        <v>4.2</v>
      </c>
      <c r="S121" t="str">
        <f>IF(OR('Model output'!P120="",ISNUMBER(SEARCH("Not identified", 'Model output'!P120)),ISNUMBER(SEARCH("Absent",'Model output'!P120)),AND(ISNUMBER(SEARCH("No",'Model output'!P120)),NOT(ISNUMBER(SEARCH("diagnostic",'Model output'!P120)))),ISNUMBER(SEARCH("Negative",'Model output'!P120))),"negative","positive")</f>
        <v>negative</v>
      </c>
      <c r="T121">
        <f>IF('Model output'!O120="","",'Model output'!O120)</f>
        <v>2</v>
      </c>
      <c r="U121" t="str">
        <f>IF('Model output'!Q120&lt;&gt;"",'Model output'!Q120,IF('Classification result'!S121="positive",IF(ISNUMBER(SEARCH("single",'Model output'!P120)),1,IF(OR(ISNUMBER(SEARCH("&lt;4",'Model output'!P120)),ISNUMBER(SEARCH("&lt; 4",'Model output'!P120)),ISNUMBER(SEARCH("less than 4",'Model output'!P120))),"&lt;4",IF(OR(ISNUMBER(SEARCH("&gt;4",'Model output'!P120)),ISNUMBER(SEARCH("&gt; 4",'Model output'!P120)),ISNUMBER(SEARCH("4 or more",'Model output'!P120))),"&gt;4",""))),""))</f>
        <v/>
      </c>
      <c r="V121" t="str">
        <f>IF(S121="negative","",IF(OR(ISNUMBER(SEARCH("Focal",'Model output'!P120)),'Classification result'!U121&lt;4,ISNUMBER(SEARCH("Focal",'Classification result'!U121)),ISNUMBER(SEARCH("&lt;4",'Classification result'!U121)),ISNUMBER(SEARCH("&lt; 4",'Classification result'!U121))),"minimal", IF(OR(ISNUMBER(SEARCH("Extensive",'Model output'!P120)),ISNUMBER(SEARCH("Extensive",'Classification result'!U121)),ISNUMBER(SEARCH("&gt;4",'Classification result'!U121)),ISNUMBER(SEARCH("&gt; 4",'Classification result'!U121)),ISNUMBER(SEARCH("4 or more",'Classification result'!U121))),"extensive","")))</f>
        <v/>
      </c>
      <c r="W121" t="str">
        <f>IF(OR('Model output'!R120="",ISNUMBER(SEARCH("Not identified", 'Model output'!R120)),ISNUMBER(SEARCH("Absent",'Model output'!R120)),ISNUMBER(SEARCH("No",'Model output'!R120)),ISNUMBER(SEARCH("Negative",'Model output'!R120)),ISNUMBER(SEARCH("None seen",'Model output'!R120)),ISNUMBER(SEARCH("Free",'Model output'!R120)),ISNUMBER(SEARCH("Cannot be assessed",'Model output'!R120))),"negative","positive")</f>
        <v>positive</v>
      </c>
      <c r="X121" s="19" t="str">
        <f>IF('Model output'!S120="","",'Model output'!S120)</f>
        <v>Present, Minimal</v>
      </c>
      <c r="Y121" t="str">
        <f>IF(OR('Model output'!S120="",ISNUMBER(SEARCH("Absent",'Model output'!S120)),ISNUMBER(SEARCH("Not identified",'Model output'!S120)),AND(ISNUMBER(SEARCH("No",'Model output'!S120)),NOT(ISNUMBER(SEARCH("carcinoma",'Model output'!S120)))),ISNUMBER(SEARCH("no extension",'Model output'!S120)),ISNUMBER(SEARCH("negative",'Model output'!S120))),"negative",IF(Z121="positive","gETE", "positive"))</f>
        <v>positive</v>
      </c>
      <c r="Z121" t="str">
        <f>IF(OR('Model output'!S120="",ISNUMBER(SEARCH("Absent",'Model output'!S120)),ISNUMBER(SEARCH("Not identified",'Model output'!S120)),ISNUMBER(SEARCH("No",'Model output'!S120)),ISNUMBER(SEARCH("Minimal",'Model output'!S120)),ISNUMBER(SEARCH("negative",'Model output'!S120))),"negative",IF(OR(ISNUMBER(SEARCH("extensive",X121)),ISNUMBER(SEARCH("skeletal muscle",X121)),ISNUMBER(SEARCH("larynx",X121)),ISNUMBER(SEARCH("trachea",X121)),ISNUMBER(SEARCH("esophagus",X121)),ISNUMBER(SEARCH("recurrent laryngeal nerve",X121))),"positive","negative"))</f>
        <v>negative</v>
      </c>
      <c r="AA121" t="str">
        <f>IF('Model output'!T120="","",IF('Model output'!T120="Not mentioned", "No", "Yes"))</f>
        <v/>
      </c>
      <c r="AB121" t="str">
        <f>IF(AA121&lt;&gt;"Yes","",IF(OR('Model output'!U120="",ISNUMBER(SEARCH("Not identified",'Model output'!U120))),"",'Model output'!U120))</f>
        <v/>
      </c>
      <c r="AC121" s="9" t="str">
        <f>IF(OR('Model output'!V120="", AND(ISERROR(SEARCH("Positive",'Model output'!V120)), ISNUMBER(SEARCH("Negative",'Model output'!V120))), ISNUMBER(SEARCH("Uninvolved",'Model output'!V120)), ISNUMBER(SEARCH("Free",'Model output'!V120)), ISNUMBER(SEARCH("1 mm",'Model output'!V120)), ISNUMBER(SEARCH("1.0 mm",'Model output'!V120)), ISNUMBER(SEARCH("0.01 cm",'Model output'!V120)), ISNUMBER(SEARCH("0.1 CM",'Model output'!V120)), ISNUMBER(SEARCH("less than 0.2 mm",'Model output'!V120)), ISNUMBER(SEARCH("less than 0.5 mm",'Model output'!V120)), ISNUMBER(SEARCH("very close",'Model output'!V120)), ISNUMBER(SEARCH("not involved",'Model output'!V120)), ISNUMBER(SEARCH("no involvement",'Model output'!V120)), ISNUMBER(SEARCH("abut",'Model output'!V120)), AND(ISNUMBER(SEARCH("No",'Model output'!V120)),NOT(ISNUMBER(SEARCH("noted",'Model output'!V120))),NOT(ISNUMBER(SEARCH("carcinoma",'Model output'!V120))))), "negative", "positive")</f>
        <v>negative</v>
      </c>
      <c r="AE121" s="39" t="str" cm="1">
        <f t="array" aca="1" ref="AE121" ca="1">IF(OR(AC121="positive",Z121="positive",AND(OR(ISNUMBER(SEARCH("Follicular carcinoma",N121)),ISNUMBER(SEARCH("Follicular thyroid carcinoma",N121))),V121="extensive"),AND(AND(ISNUMBER(J121),J121&gt;0),AND(ISNUMBER(M121),M121&gt;3)),OR(H121="positive",AH121=1)),"high",IF(OR(ISNUMBER(SEARCH("lateral",G121,1)),ISNUMBER(SEARCH("positive",Y121,1)),ISNUMBER(SEARCH("tall",O121,1)),ISNUMBER(SEARCH("hobnail",O121,1)),ISNUMBER(SEARCH("cribriform",O121,1)),ISNUMBER(SEARCH("diffuse",O121,1)),ISNUMBER(SEARCH("columnar",O121,1)),ISNUMBER(SEARCH("solid",O121,1)),ISNUMBER(SEARCH("tall",N121,1)),ISNUMBER(SEARCH("hobnail",N121,1)),ISNUMBER(SEARCH("cribriform",N121,1)),ISNUMBER(SEARCH("diffuse",N121,1)),ISNUMBER(SEARCH("columnar",N121,1)),ISNUMBER(SEARCH("solid",N121,1)),AND(ISNUMBER(SEARCH("papillary",N121,1)),S121="positive"),AND(ISNUMBER(J121),J121&gt;=5,M121=""),AND(AND(ISNUMBER(J121),J121&gt;=5),AND(ISNUMBER(M121),M121&gt;=1)),AND(ISNUMBER(SERACH("papillary",N121)),OR(Y121="positive",Z121="positive"), ISNUMBER(SEARCH("BRAF",AB121)))),"intermediate","low"))</f>
        <v>intermediate</v>
      </c>
      <c r="AF121" s="40" t="str">
        <f t="shared" si="18"/>
        <v>3a</v>
      </c>
      <c r="AG121" s="40" t="str">
        <f t="shared" si="19"/>
        <v>1b</v>
      </c>
      <c r="AH121" s="40" t="str">
        <f t="shared" si="22"/>
        <v>0</v>
      </c>
      <c r="AI121" s="45" t="str">
        <f t="shared" si="23"/>
        <v>I</v>
      </c>
      <c r="AJ121" s="39" t="s">
        <v>699</v>
      </c>
      <c r="AK121" s="46" t="s">
        <v>894</v>
      </c>
      <c r="AL121" s="46" t="s">
        <v>888</v>
      </c>
      <c r="AM121" s="46" t="s">
        <v>892</v>
      </c>
      <c r="AN121" s="40" t="s">
        <v>73</v>
      </c>
      <c r="AO121" s="30">
        <f t="shared" ca="1" si="28"/>
        <v>1</v>
      </c>
      <c r="AP121" s="14">
        <f t="shared" si="29"/>
        <v>1</v>
      </c>
      <c r="AQ121" s="14">
        <f t="shared" si="30"/>
        <v>1</v>
      </c>
      <c r="AR121" s="14">
        <f t="shared" si="31"/>
        <v>1</v>
      </c>
      <c r="AS121" s="15">
        <f t="shared" si="20"/>
        <v>1</v>
      </c>
    </row>
    <row r="122" spans="1:45">
      <c r="A122" t="str">
        <f>'Model output'!A121</f>
        <v>TCGA-E3-A3DZ</v>
      </c>
      <c r="B122" s="52">
        <v>55</v>
      </c>
      <c r="C122" s="1" t="str">
        <f>IF(OR(ISNUMBER(SEARCH("0",'Model output'!D121)), ISNUMBER(SEARCH("1",'Model output'!D121)), ISNUMBER(SEARCH("1a",'Model output'!D121)), ISNUMBER(SEARCH("1b",'Model output'!D121)), ISNUMBER(SEARCH("2",'Model output'!D121)), ISNUMBER(SEARCH("3",'Model output'!D121)), ISNUMBER(SEARCH("4a",'Model output'!D121)), ISNUMBER(SEARCH("4b",'Model output'!D121))), IF(ISNUMBER(SEARCH("pT",'Model output'!D121)),IF(OR(ISNUMBER(SEARCH("a",'Model output'!D121)),ISNUMBER(SEARCH("b",'Model output'!D121))),MID(SUBSTITUTE('Model output'!D121," ",""),SEARCH("pT",'Model output'!D121)+2,2),MID(SUBSTITUTE('Model output'!D121," ",""),SEARCH("pT",'Model output'!D121)+2,1)),IF(ISNUMBER(SEARCH("T",'Model output'!D121)),IF(OR(ISNUMBER(SEARCH("a",'Model output'!D121)),ISNUMBER(SEARCH("b",'Model output'!D121))),MID(SUBSTITUTE('Model output'!D121," ",""),SEARCH("T",'Model output'!D121)+1,2),MID(SUBSTITUTE('Model output'!D121," ",""),SEARCH("T",'Model output'!D121)+1,1)),SUBSTITUTE('Model output'!D121," ",""))),"")</f>
        <v>3</v>
      </c>
      <c r="D122" s="1" t="str">
        <f>IF(ISNUMBER(SEARCH("lymph node",'Model output'!E121)),"1", IF(AND('Model output'!E121&lt;&gt;"",ISNUMBER('Model output'!E121),'Model output'!E121&gt;0),"1",IF(OR(ISNUMBER(SEARCH("0",'Model output'!E121)), ISNUMBER(SEARCH("1",'Model output'!E121)), ISNUMBER(SEARCH("1a",'Model output'!E121)), ISNUMBER(SEARCH("1b",'Model output'!E121)), ISNUMBER(SEARCH("X",'Model output'!E121))), IF(ISNUMBER(SEARCH("pN",'Model output'!E121)),IF(OR(ISNUMBER(SEARCH("a",'Model output'!E121)),ISNUMBER(SEARCH("b",'Model output'!E121))),MID(SUBSTITUTE('Model output'!E121," ",""),SEARCH("pN",'Model output'!E121)+2,2),MID(SUBSTITUTE('Model output'!E121," ",""),SEARCH("pN",'Model output'!E121)+2,1)),IF(ISNUMBER(SEARCH("N",'Model output'!E121)),IF(OR(ISNUMBER(SEARCH("a",'Model output'!E121)),ISNUMBER(SEARCH("b",'Model output'!E121))),MID(SUBSTITUTE('Model output'!E121," ",""),SEARCH("N",'Model output'!E121)+1,2),MID(SUBSTITUTE('Model output'!E121," ",""),SEARCH("N",'Model output'!E121)+1,1)),SUBSTITUTE('Model output'!E121," ",""))),"")))</f>
        <v>0</v>
      </c>
      <c r="E122" s="1" t="str">
        <f>IF(OR(ISNUMBER(SEARCH("Not applicable",'Model output'!F121)), ISNUMBER(SEARCH("N/A",'Model output'!F121))),"0",IF(OR(ISNUMBER(SEARCH("0",'Model output'!F121)), ISNUMBER(SEARCH("1",'Model output'!F121)), ISNUMBER(SEARCH("X",'Model output'!F121))), IF(ISNUMBER(SEARCH("pM",'Model output'!F121)),MID(SUBSTITUTE('Model output'!F121," ",""),SEARCH("pM",'Model output'!F121)+2,1),IF(ISNUMBER(SEARCH("M",'Model output'!F121)),MID(SUBSTITUTE('Model output'!F121," ",""),SEARCH("M",'Model output'!F121)+1,1),SUBSTITUTE('Model output'!F121," ",""))),""))</f>
        <v>X</v>
      </c>
      <c r="F122" t="str">
        <f t="shared" si="16"/>
        <v>negative</v>
      </c>
      <c r="G122" t="str">
        <f>IF(OR('Model output'!G121="",AND(ISNUMBER('Model output'!J121),'Model output'!J121&lt;1)),"",IF(OR(ISNUMBER(SEARCH("lateral",'Model output'!G121)),ISNUMBER(SEARCH("cervical",'Model output'!G121)),ISNUMBER(SEARCH("jugular",'Model output'!G121)),ISNUMBER(SEARCH("left neck",'Model output'!G121)),ISNUMBER(SEARCH("left anterior neck",'Model output'!G121)),ISNUMBER(SEARCH("left posterior neck",'Model output'!G121)),ISNUMBER(SEARCH("right neck",'Model output'!G121)),ISNUMBER(SEARCH("right anterior neck",'Model output'!G121)),ISNUMBER(SEARCH("right posterior neck",'Model output'!G121)),AND(ISNUMBER(SEARCH("level",'Model output'!G121)),OR(,ISNUMBER(SEARCH("II",'Model output'!G121)),ISNUMBER(SEARCH("two",'Model output'!G121)),ISNUMBER(SEARCH("2",'Model output'!G121)),ISNUMBER(SEARCH("III",'Model output'!G121)),ISNUMBER(SEARCH("three",'Model output'!G121)),ISNUMBER(SEARCH("3",'Model output'!G121)),ISNUMBER(SEARCH("IV",'Model output'!G121)),ISNUMBER(SEARCH("four",'Model output'!G121)),ISNUMBER(SEARCH("4",'Model output'!G121)),AND(ISNUMBER(SEARCH("V ",'Model output'!G121)),NOT(ISNUMBER(SEARCH("VI",'Model output'!G121)))),ISNUMBER(SEARCH("five",'Model output'!G121)),ISNUMBER(SEARCH("5",'Model output'!G121))))), "lateral", "central"))</f>
        <v/>
      </c>
      <c r="H122" t="str">
        <f>IF('Model output'!H121="","negative", IF('Model output'!H121=" ", "negative", IF(ISNUMBER(SEARCH("lymph node",'Model output'!H121)),"negative","positive")))</f>
        <v>negative</v>
      </c>
      <c r="I122">
        <f>IF('Model output'!I121="","",IF(ISNUMBER('Model output'!I121),'Model output'!I121,1))</f>
        <v>1</v>
      </c>
      <c r="J122">
        <f>IF('Model output'!J121="","",IF(AND(ISNUMBER('Model output'!J121),'Model output'!J121&lt;=I122),'Model output'!J121,IF(ISNUMBER(SEARCH("0/",'Model output'!J121)),0,1)))</f>
        <v>0</v>
      </c>
      <c r="K122" t="str" cm="1">
        <f t="array" ref="K122">IF(COUNT(FIND({0,1,2,3,4,5,6,7,8,9},'Model output'!K121))&gt;0,'Model output'!K121,"")</f>
        <v/>
      </c>
      <c r="L122" s="8" t="str">
        <f t="shared" si="21"/>
        <v/>
      </c>
      <c r="M122" t="str" cm="1">
        <f t="array" ref="M122">IF(L122="","",IF(ISNUMBER(SEARCH("cm",L122)),MAX(VALUE(SUBSTITUTE(_xlfn.FILTERXML("&lt;t&gt;&lt;s&gt;"&amp;SUBSTITUTE(L122,",","&lt;/s&gt;&lt;s&gt;")&amp;"&lt;/s&gt;&lt;/t&gt;","//s"),"cm",""))),MAX(VALUE(SUBSTITUTE(_xlfn.FILTERXML("&lt;t&gt;&lt;s&gt;"&amp;SUBSTITUTE(L122,",","&lt;/s&gt;&lt;s&gt;")&amp;"&lt;/s&gt;&lt;/t&gt;","//s"),"mm","")))/10))</f>
        <v/>
      </c>
      <c r="N122" t="str">
        <f>IF('Model output'!L121="","",'Model output'!L121)</f>
        <v>papillary</v>
      </c>
      <c r="O122" t="str">
        <f>IF('Model output'!M121="","",'Model output'!M121)</f>
        <v>follicular</v>
      </c>
      <c r="P122" t="str">
        <f>IF('Model output'!N121="","",'Model output'!N121)</f>
        <v>5 cm</v>
      </c>
      <c r="Q122" t="str">
        <f t="shared" si="17"/>
        <v>5cm</v>
      </c>
      <c r="R122" cm="1">
        <f t="array" ref="R122">IF(Q122="","",IF(ISNUMBER(SEARCH("cm",Q122)),MAX(VALUE(SUBSTITUTE(_xlfn.FILTERXML("&lt;t&gt;&lt;s&gt;"&amp;SUBSTITUTE(Q122,",","&lt;/s&gt;&lt;s&gt;")&amp;"&lt;/s&gt;&lt;/t&gt;","//s"),"cm",""))),IF(ISNUMBER(SEARCH("mm",Q122)), MAX(VALUE(SUBSTITUTE(_xlfn.FILTERXML("&lt;t&gt;&lt;s&gt;"&amp;SUBSTITUTE(Q122,",","&lt;/s&gt;&lt;s&gt;")&amp;"&lt;/s&gt;&lt;/t&gt;","//s"),"mm","")))/10, MAX(VALUE(_xlfn.FILTERXML("&lt;t&gt;&lt;s&gt;"&amp;SUBSTITUTE(Q122,",","&lt;/s&gt;&lt;s&gt;")&amp;"&lt;/s&gt;&lt;/t&gt;","//s"))))))</f>
        <v>5</v>
      </c>
      <c r="S122" t="str">
        <f>IF(OR('Model output'!P121="",ISNUMBER(SEARCH("Not identified", 'Model output'!P121)),ISNUMBER(SEARCH("Absent",'Model output'!P121)),AND(ISNUMBER(SEARCH("No",'Model output'!P121)),NOT(ISNUMBER(SEARCH("diagnostic",'Model output'!P121)))),ISNUMBER(SEARCH("Negative",'Model output'!P121))),"negative","positive")</f>
        <v>negative</v>
      </c>
      <c r="T122" t="str">
        <f>IF('Model output'!O121="","",'Model output'!O121)</f>
        <v/>
      </c>
      <c r="U122" t="str">
        <f>IF('Model output'!Q121&lt;&gt;"",'Model output'!Q121,IF('Classification result'!S122="positive",IF(ISNUMBER(SEARCH("single",'Model output'!P121)),1,IF(OR(ISNUMBER(SEARCH("&lt;4",'Model output'!P121)),ISNUMBER(SEARCH("&lt; 4",'Model output'!P121)),ISNUMBER(SEARCH("less than 4",'Model output'!P121))),"&lt;4",IF(OR(ISNUMBER(SEARCH("&gt;4",'Model output'!P121)),ISNUMBER(SEARCH("&gt; 4",'Model output'!P121)),ISNUMBER(SEARCH("4 or more",'Model output'!P121))),"&gt;4",""))),""))</f>
        <v/>
      </c>
      <c r="V122" t="str">
        <f>IF(S122="negative","",IF(OR(ISNUMBER(SEARCH("Focal",'Model output'!P121)),'Classification result'!U122&lt;4,ISNUMBER(SEARCH("Focal",'Classification result'!U122)),ISNUMBER(SEARCH("&lt;4",'Classification result'!U122)),ISNUMBER(SEARCH("&lt; 4",'Classification result'!U122))),"minimal", IF(OR(ISNUMBER(SEARCH("Extensive",'Model output'!P121)),ISNUMBER(SEARCH("Extensive",'Classification result'!U122)),ISNUMBER(SEARCH("&gt;4",'Classification result'!U122)),ISNUMBER(SEARCH("&gt; 4",'Classification result'!U122)),ISNUMBER(SEARCH("4 or more",'Classification result'!U122))),"extensive","")))</f>
        <v/>
      </c>
      <c r="W122" t="str">
        <f>IF(OR('Model output'!R121="",ISNUMBER(SEARCH("Not identified", 'Model output'!R121)),ISNUMBER(SEARCH("Absent",'Model output'!R121)),ISNUMBER(SEARCH("No",'Model output'!R121)),ISNUMBER(SEARCH("Negative",'Model output'!R121)),ISNUMBER(SEARCH("None seen",'Model output'!R121)),ISNUMBER(SEARCH("Free",'Model output'!R121)),ISNUMBER(SEARCH("Cannot be assessed",'Model output'!R121))),"negative","positive")</f>
        <v>negative</v>
      </c>
      <c r="X122" s="19" t="str">
        <f>IF('Model output'!S121="","",'Model output'!S121)</f>
        <v/>
      </c>
      <c r="Y122" t="str">
        <f>IF(OR('Model output'!S121="",ISNUMBER(SEARCH("Absent",'Model output'!S121)),ISNUMBER(SEARCH("Not identified",'Model output'!S121)),AND(ISNUMBER(SEARCH("No",'Model output'!S121)),NOT(ISNUMBER(SEARCH("carcinoma",'Model output'!S121)))),ISNUMBER(SEARCH("no extension",'Model output'!S121)),ISNUMBER(SEARCH("negative",'Model output'!S121))),"negative",IF(Z122="positive","gETE", "positive"))</f>
        <v>negative</v>
      </c>
      <c r="Z122" t="str">
        <f>IF(OR('Model output'!S121="",ISNUMBER(SEARCH("Absent",'Model output'!S121)),ISNUMBER(SEARCH("Not identified",'Model output'!S121)),ISNUMBER(SEARCH("No",'Model output'!S121)),ISNUMBER(SEARCH("Minimal",'Model output'!S121)),ISNUMBER(SEARCH("negative",'Model output'!S121))),"negative",IF(OR(ISNUMBER(SEARCH("extensive",X122)),ISNUMBER(SEARCH("skeletal muscle",X122)),ISNUMBER(SEARCH("larynx",X122)),ISNUMBER(SEARCH("trachea",X122)),ISNUMBER(SEARCH("esophagus",X122)),ISNUMBER(SEARCH("recurrent laryngeal nerve",X122))),"positive","negative"))</f>
        <v>negative</v>
      </c>
      <c r="AA122" t="str">
        <f>IF('Model output'!T121="","",IF('Model output'!T121="Not mentioned", "No", "Yes"))</f>
        <v/>
      </c>
      <c r="AB122" t="str">
        <f>IF(AA122&lt;&gt;"Yes","",IF(OR('Model output'!U121="",ISNUMBER(SEARCH("Not identified",'Model output'!U121))),"",'Model output'!U121))</f>
        <v/>
      </c>
      <c r="AC122" s="9" t="str">
        <f>IF(OR('Model output'!V121="", AND(ISERROR(SEARCH("Positive",'Model output'!V121)), ISNUMBER(SEARCH("Negative",'Model output'!V121))), ISNUMBER(SEARCH("Uninvolved",'Model output'!V121)), ISNUMBER(SEARCH("Free",'Model output'!V121)), ISNUMBER(SEARCH("1 mm",'Model output'!V121)), ISNUMBER(SEARCH("1.0 mm",'Model output'!V121)), ISNUMBER(SEARCH("0.01 cm",'Model output'!V121)), ISNUMBER(SEARCH("0.1 CM",'Model output'!V121)), ISNUMBER(SEARCH("less than 0.2 mm",'Model output'!V121)), ISNUMBER(SEARCH("less than 0.5 mm",'Model output'!V121)), ISNUMBER(SEARCH("very close",'Model output'!V121)), ISNUMBER(SEARCH("not involved",'Model output'!V121)), ISNUMBER(SEARCH("no involvement",'Model output'!V121)), ISNUMBER(SEARCH("abut",'Model output'!V121)), AND(ISNUMBER(SEARCH("No",'Model output'!V121)),NOT(ISNUMBER(SEARCH("noted",'Model output'!V121))),NOT(ISNUMBER(SEARCH("carcinoma",'Model output'!V121))))), "negative", "positive")</f>
        <v>negative</v>
      </c>
      <c r="AE122" s="39" t="str" cm="1">
        <f t="array" aca="1" ref="AE122" ca="1">IF(OR(AC122="positive",Z122="positive",AND(OR(ISNUMBER(SEARCH("Follicular carcinoma",N122)),ISNUMBER(SEARCH("Follicular thyroid carcinoma",N122))),V122="extensive"),AND(AND(ISNUMBER(J122),J122&gt;0),AND(ISNUMBER(M122),M122&gt;3)),OR(H122="positive",AH122=1)),"high",IF(OR(ISNUMBER(SEARCH("lateral",G122,1)),ISNUMBER(SEARCH("positive",Y122,1)),ISNUMBER(SEARCH("tall",O122,1)),ISNUMBER(SEARCH("hobnail",O122,1)),ISNUMBER(SEARCH("cribriform",O122,1)),ISNUMBER(SEARCH("diffuse",O122,1)),ISNUMBER(SEARCH("columnar",O122,1)),ISNUMBER(SEARCH("solid",O122,1)),ISNUMBER(SEARCH("tall",N122,1)),ISNUMBER(SEARCH("hobnail",N122,1)),ISNUMBER(SEARCH("cribriform",N122,1)),ISNUMBER(SEARCH("diffuse",N122,1)),ISNUMBER(SEARCH("columnar",N122,1)),ISNUMBER(SEARCH("solid",N122,1)),AND(ISNUMBER(SEARCH("papillary",N122,1)),S122="positive"),AND(ISNUMBER(J122),J122&gt;=5,M122=""),AND(AND(ISNUMBER(J122),J122&gt;=5),AND(ISNUMBER(M122),M122&gt;=1)),AND(ISNUMBER(SERACH("papillary",N122)),OR(Y122="positive",Z122="positive"), ISNUMBER(SEARCH("BRAF",AB122)))),"intermediate","low"))</f>
        <v>low</v>
      </c>
      <c r="AF122" s="40" t="str">
        <f t="shared" si="18"/>
        <v>3a</v>
      </c>
      <c r="AG122" s="40" t="str">
        <f t="shared" si="19"/>
        <v>0</v>
      </c>
      <c r="AH122" s="40" t="str">
        <f t="shared" si="22"/>
        <v>0</v>
      </c>
      <c r="AI122" s="45" t="str">
        <f t="shared" si="23"/>
        <v>II</v>
      </c>
      <c r="AJ122" s="39" t="s">
        <v>698</v>
      </c>
      <c r="AK122" s="46" t="s">
        <v>894</v>
      </c>
      <c r="AL122" s="46" t="s">
        <v>889</v>
      </c>
      <c r="AM122" s="46" t="s">
        <v>892</v>
      </c>
      <c r="AN122" s="40" t="s">
        <v>890</v>
      </c>
      <c r="AO122" s="30">
        <f t="shared" ca="1" si="28"/>
        <v>1</v>
      </c>
      <c r="AP122" s="14">
        <f t="shared" si="29"/>
        <v>1</v>
      </c>
      <c r="AQ122" s="14">
        <f t="shared" si="30"/>
        <v>1</v>
      </c>
      <c r="AR122" s="14">
        <f t="shared" si="31"/>
        <v>1</v>
      </c>
      <c r="AS122" s="15">
        <f t="shared" si="20"/>
        <v>1</v>
      </c>
    </row>
    <row r="123" spans="1:45">
      <c r="A123" t="str">
        <f>'Model output'!A122</f>
        <v>TCGA-E3-A3E3</v>
      </c>
      <c r="B123" s="52">
        <v>49</v>
      </c>
      <c r="C123" s="1" t="str">
        <f>IF(OR(ISNUMBER(SEARCH("0",'Model output'!D122)), ISNUMBER(SEARCH("1",'Model output'!D122)), ISNUMBER(SEARCH("1a",'Model output'!D122)), ISNUMBER(SEARCH("1b",'Model output'!D122)), ISNUMBER(SEARCH("2",'Model output'!D122)), ISNUMBER(SEARCH("3",'Model output'!D122)), ISNUMBER(SEARCH("4a",'Model output'!D122)), ISNUMBER(SEARCH("4b",'Model output'!D122))), IF(ISNUMBER(SEARCH("pT",'Model output'!D122)),IF(OR(ISNUMBER(SEARCH("a",'Model output'!D122)),ISNUMBER(SEARCH("b",'Model output'!D122))),MID(SUBSTITUTE('Model output'!D122," ",""),SEARCH("pT",'Model output'!D122)+2,2),MID(SUBSTITUTE('Model output'!D122," ",""),SEARCH("pT",'Model output'!D122)+2,1)),IF(ISNUMBER(SEARCH("T",'Model output'!D122)),IF(OR(ISNUMBER(SEARCH("a",'Model output'!D122)),ISNUMBER(SEARCH("b",'Model output'!D122))),MID(SUBSTITUTE('Model output'!D122," ",""),SEARCH("T",'Model output'!D122)+1,2),MID(SUBSTITUTE('Model output'!D122," ",""),SEARCH("T",'Model output'!D122)+1,1)),SUBSTITUTE('Model output'!D122," ",""))),"")</f>
        <v>2</v>
      </c>
      <c r="D123" s="1" t="str">
        <f>IF(ISNUMBER(SEARCH("lymph node",'Model output'!E122)),"1", IF(AND('Model output'!E122&lt;&gt;"",ISNUMBER('Model output'!E122),'Model output'!E122&gt;0),"1",IF(OR(ISNUMBER(SEARCH("0",'Model output'!E122)), ISNUMBER(SEARCH("1",'Model output'!E122)), ISNUMBER(SEARCH("1a",'Model output'!E122)), ISNUMBER(SEARCH("1b",'Model output'!E122)), ISNUMBER(SEARCH("X",'Model output'!E122))), IF(ISNUMBER(SEARCH("pN",'Model output'!E122)),IF(OR(ISNUMBER(SEARCH("a",'Model output'!E122)),ISNUMBER(SEARCH("b",'Model output'!E122))),MID(SUBSTITUTE('Model output'!E122," ",""),SEARCH("pN",'Model output'!E122)+2,2),MID(SUBSTITUTE('Model output'!E122," ",""),SEARCH("pN",'Model output'!E122)+2,1)),IF(ISNUMBER(SEARCH("N",'Model output'!E122)),IF(OR(ISNUMBER(SEARCH("a",'Model output'!E122)),ISNUMBER(SEARCH("b",'Model output'!E122))),MID(SUBSTITUTE('Model output'!E122," ",""),SEARCH("N",'Model output'!E122)+1,2),MID(SUBSTITUTE('Model output'!E122," ",""),SEARCH("N",'Model output'!E122)+1,1)),SUBSTITUTE('Model output'!E122," ",""))),"")))</f>
        <v>X</v>
      </c>
      <c r="E123" s="1" t="str">
        <f>IF(OR(ISNUMBER(SEARCH("Not applicable",'Model output'!F122)), ISNUMBER(SEARCH("N/A",'Model output'!F122))),"0",IF(OR(ISNUMBER(SEARCH("0",'Model output'!F122)), ISNUMBER(SEARCH("1",'Model output'!F122)), ISNUMBER(SEARCH("X",'Model output'!F122))), IF(ISNUMBER(SEARCH("pM",'Model output'!F122)),MID(SUBSTITUTE('Model output'!F122," ",""),SEARCH("pM",'Model output'!F122)+2,1),IF(ISNUMBER(SEARCH("M",'Model output'!F122)),MID(SUBSTITUTE('Model output'!F122," ",""),SEARCH("M",'Model output'!F122)+1,1),SUBSTITUTE('Model output'!F122," ",""))),""))</f>
        <v>X</v>
      </c>
      <c r="F123" t="str">
        <f t="shared" si="16"/>
        <v>negative</v>
      </c>
      <c r="G123" t="str">
        <f>IF(OR('Model output'!G122="",AND(ISNUMBER('Model output'!J122),'Model output'!J122&lt;1)),"",IF(OR(ISNUMBER(SEARCH("lateral",'Model output'!G122)),ISNUMBER(SEARCH("cervical",'Model output'!G122)),ISNUMBER(SEARCH("jugular",'Model output'!G122)),ISNUMBER(SEARCH("left neck",'Model output'!G122)),ISNUMBER(SEARCH("left anterior neck",'Model output'!G122)),ISNUMBER(SEARCH("left posterior neck",'Model output'!G122)),ISNUMBER(SEARCH("right neck",'Model output'!G122)),ISNUMBER(SEARCH("right anterior neck",'Model output'!G122)),ISNUMBER(SEARCH("right posterior neck",'Model output'!G122)),AND(ISNUMBER(SEARCH("level",'Model output'!G122)),OR(,ISNUMBER(SEARCH("II",'Model output'!G122)),ISNUMBER(SEARCH("two",'Model output'!G122)),ISNUMBER(SEARCH("2",'Model output'!G122)),ISNUMBER(SEARCH("III",'Model output'!G122)),ISNUMBER(SEARCH("three",'Model output'!G122)),ISNUMBER(SEARCH("3",'Model output'!G122)),ISNUMBER(SEARCH("IV",'Model output'!G122)),ISNUMBER(SEARCH("four",'Model output'!G122)),ISNUMBER(SEARCH("4",'Model output'!G122)),AND(ISNUMBER(SEARCH("V ",'Model output'!G122)),NOT(ISNUMBER(SEARCH("VI",'Model output'!G122)))),ISNUMBER(SEARCH("five",'Model output'!G122)),ISNUMBER(SEARCH("5",'Model output'!G122))))), "lateral", "central"))</f>
        <v/>
      </c>
      <c r="H123" t="str">
        <f>IF('Model output'!H122="","negative", IF('Model output'!H122=" ", "negative", IF(ISNUMBER(SEARCH("lymph node",'Model output'!H122)),"negative","positive")))</f>
        <v>negative</v>
      </c>
      <c r="I123">
        <f>IF('Model output'!I122="","",IF(ISNUMBER('Model output'!I122),'Model output'!I122,1))</f>
        <v>1</v>
      </c>
      <c r="J123">
        <f>IF('Model output'!J122="","",IF(AND(ISNUMBER('Model output'!J122),'Model output'!J122&lt;=I123),'Model output'!J122,IF(ISNUMBER(SEARCH("0/",'Model output'!J122)),0,1)))</f>
        <v>0</v>
      </c>
      <c r="K123" t="str" cm="1">
        <f t="array" ref="K123">IF(COUNT(FIND({0,1,2,3,4,5,6,7,8,9},'Model output'!K122))&gt;0,'Model output'!K122,"")</f>
        <v/>
      </c>
      <c r="L123" s="8" t="str">
        <f t="shared" si="21"/>
        <v/>
      </c>
      <c r="M123" t="str" cm="1">
        <f t="array" ref="M123">IF(L123="","",IF(ISNUMBER(SEARCH("cm",L123)),MAX(VALUE(SUBSTITUTE(_xlfn.FILTERXML("&lt;t&gt;&lt;s&gt;"&amp;SUBSTITUTE(L123,",","&lt;/s&gt;&lt;s&gt;")&amp;"&lt;/s&gt;&lt;/t&gt;","//s"),"cm",""))),MAX(VALUE(SUBSTITUTE(_xlfn.FILTERXML("&lt;t&gt;&lt;s&gt;"&amp;SUBSTITUTE(L123,",","&lt;/s&gt;&lt;s&gt;")&amp;"&lt;/s&gt;&lt;/t&gt;","//s"),"mm","")))/10))</f>
        <v/>
      </c>
      <c r="N123" t="str">
        <f>IF('Model output'!L122="","",'Model output'!L122)</f>
        <v>papillary</v>
      </c>
      <c r="O123" t="str">
        <f>IF('Model output'!M122="","",'Model output'!M122)</f>
        <v/>
      </c>
      <c r="P123" t="str">
        <f>IF('Model output'!N122="","",'Model output'!N122)</f>
        <v>2.8cm</v>
      </c>
      <c r="Q123" t="str">
        <f t="shared" si="17"/>
        <v>2.8cm</v>
      </c>
      <c r="R123" cm="1">
        <f t="array" ref="R123">IF(Q123="","",IF(ISNUMBER(SEARCH("cm",Q123)),MAX(VALUE(SUBSTITUTE(_xlfn.FILTERXML("&lt;t&gt;&lt;s&gt;"&amp;SUBSTITUTE(Q123,",","&lt;/s&gt;&lt;s&gt;")&amp;"&lt;/s&gt;&lt;/t&gt;","//s"),"cm",""))),IF(ISNUMBER(SEARCH("mm",Q123)), MAX(VALUE(SUBSTITUTE(_xlfn.FILTERXML("&lt;t&gt;&lt;s&gt;"&amp;SUBSTITUTE(Q123,",","&lt;/s&gt;&lt;s&gt;")&amp;"&lt;/s&gt;&lt;/t&gt;","//s"),"mm","")))/10, MAX(VALUE(_xlfn.FILTERXML("&lt;t&gt;&lt;s&gt;"&amp;SUBSTITUTE(Q123,",","&lt;/s&gt;&lt;s&gt;")&amp;"&lt;/s&gt;&lt;/t&gt;","//s"))))))</f>
        <v>2.8</v>
      </c>
      <c r="S123" t="str">
        <f>IF(OR('Model output'!P122="",ISNUMBER(SEARCH("Not identified", 'Model output'!P122)),ISNUMBER(SEARCH("Absent",'Model output'!P122)),AND(ISNUMBER(SEARCH("No",'Model output'!P122)),NOT(ISNUMBER(SEARCH("diagnostic",'Model output'!P122)))),ISNUMBER(SEARCH("Negative",'Model output'!P122))),"negative","positive")</f>
        <v>negative</v>
      </c>
      <c r="T123" t="str">
        <f>IF('Model output'!O122="","",'Model output'!O122)</f>
        <v>Multifocal</v>
      </c>
      <c r="U123" t="str">
        <f>IF('Model output'!Q122&lt;&gt;"",'Model output'!Q122,IF('Classification result'!S123="positive",IF(ISNUMBER(SEARCH("single",'Model output'!P122)),1,IF(OR(ISNUMBER(SEARCH("&lt;4",'Model output'!P122)),ISNUMBER(SEARCH("&lt; 4",'Model output'!P122)),ISNUMBER(SEARCH("less than 4",'Model output'!P122))),"&lt;4",IF(OR(ISNUMBER(SEARCH("&gt;4",'Model output'!P122)),ISNUMBER(SEARCH("&gt; 4",'Model output'!P122)),ISNUMBER(SEARCH("4 or more",'Model output'!P122))),"&gt;4",""))),""))</f>
        <v/>
      </c>
      <c r="V123" t="str">
        <f>IF(S123="negative","",IF(OR(ISNUMBER(SEARCH("Focal",'Model output'!P122)),'Classification result'!U123&lt;4,ISNUMBER(SEARCH("Focal",'Classification result'!U123)),ISNUMBER(SEARCH("&lt;4",'Classification result'!U123)),ISNUMBER(SEARCH("&lt; 4",'Classification result'!U123))),"minimal", IF(OR(ISNUMBER(SEARCH("Extensive",'Model output'!P122)),ISNUMBER(SEARCH("Extensive",'Classification result'!U123)),ISNUMBER(SEARCH("&gt;4",'Classification result'!U123)),ISNUMBER(SEARCH("&gt; 4",'Classification result'!U123)),ISNUMBER(SEARCH("4 or more",'Classification result'!U123))),"extensive","")))</f>
        <v/>
      </c>
      <c r="W123" t="str">
        <f>IF(OR('Model output'!R122="",ISNUMBER(SEARCH("Not identified", 'Model output'!R122)),ISNUMBER(SEARCH("Absent",'Model output'!R122)),ISNUMBER(SEARCH("No",'Model output'!R122)),ISNUMBER(SEARCH("Negative",'Model output'!R122)),ISNUMBER(SEARCH("None seen",'Model output'!R122)),ISNUMBER(SEARCH("Free",'Model output'!R122)),ISNUMBER(SEARCH("Cannot be assessed",'Model output'!R122))),"negative","positive")</f>
        <v>negative</v>
      </c>
      <c r="X123" s="19" t="str">
        <f>IF('Model output'!S122="","",'Model output'!S122)</f>
        <v/>
      </c>
      <c r="Y123" t="str">
        <f>IF(OR('Model output'!S122="",ISNUMBER(SEARCH("Absent",'Model output'!S122)),ISNUMBER(SEARCH("Not identified",'Model output'!S122)),AND(ISNUMBER(SEARCH("No",'Model output'!S122)),NOT(ISNUMBER(SEARCH("carcinoma",'Model output'!S122)))),ISNUMBER(SEARCH("no extension",'Model output'!S122)),ISNUMBER(SEARCH("negative",'Model output'!S122))),"negative",IF(Z123="positive","gETE", "positive"))</f>
        <v>negative</v>
      </c>
      <c r="Z123" t="str">
        <f>IF(OR('Model output'!S122="",ISNUMBER(SEARCH("Absent",'Model output'!S122)),ISNUMBER(SEARCH("Not identified",'Model output'!S122)),ISNUMBER(SEARCH("No",'Model output'!S122)),ISNUMBER(SEARCH("Minimal",'Model output'!S122)),ISNUMBER(SEARCH("negative",'Model output'!S122))),"negative",IF(OR(ISNUMBER(SEARCH("extensive",X123)),ISNUMBER(SEARCH("skeletal muscle",X123)),ISNUMBER(SEARCH("larynx",X123)),ISNUMBER(SEARCH("trachea",X123)),ISNUMBER(SEARCH("esophagus",X123)),ISNUMBER(SEARCH("recurrent laryngeal nerve",X123))),"positive","negative"))</f>
        <v>negative</v>
      </c>
      <c r="AA123" t="str">
        <f>IF('Model output'!T122="","",IF('Model output'!T122="Not mentioned", "No", "Yes"))</f>
        <v/>
      </c>
      <c r="AB123" t="str">
        <f>IF(AA123&lt;&gt;"Yes","",IF(OR('Model output'!U122="",ISNUMBER(SEARCH("Not identified",'Model output'!U122))),"",'Model output'!U122))</f>
        <v/>
      </c>
      <c r="AC123" s="9" t="str">
        <f>IF(OR('Model output'!V122="", AND(ISERROR(SEARCH("Positive",'Model output'!V122)), ISNUMBER(SEARCH("Negative",'Model output'!V122))), ISNUMBER(SEARCH("Uninvolved",'Model output'!V122)), ISNUMBER(SEARCH("Free",'Model output'!V122)), ISNUMBER(SEARCH("1 mm",'Model output'!V122)), ISNUMBER(SEARCH("1.0 mm",'Model output'!V122)), ISNUMBER(SEARCH("0.01 cm",'Model output'!V122)), ISNUMBER(SEARCH("0.1 CM",'Model output'!V122)), ISNUMBER(SEARCH("less than 0.2 mm",'Model output'!V122)), ISNUMBER(SEARCH("less than 0.5 mm",'Model output'!V122)), ISNUMBER(SEARCH("very close",'Model output'!V122)), ISNUMBER(SEARCH("not involved",'Model output'!V122)), ISNUMBER(SEARCH("no involvement",'Model output'!V122)), ISNUMBER(SEARCH("abut",'Model output'!V122)), AND(ISNUMBER(SEARCH("No",'Model output'!V122)),NOT(ISNUMBER(SEARCH("noted",'Model output'!V122))),NOT(ISNUMBER(SEARCH("carcinoma",'Model output'!V122))))), "negative", "positive")</f>
        <v>negative</v>
      </c>
      <c r="AE123" s="39" t="str" cm="1">
        <f t="array" aca="1" ref="AE123" ca="1">IF(OR(AC123="positive",Z123="positive",AND(OR(ISNUMBER(SEARCH("Follicular carcinoma",N123)),ISNUMBER(SEARCH("Follicular thyroid carcinoma",N123))),V123="extensive"),AND(AND(ISNUMBER(J123),J123&gt;0),AND(ISNUMBER(M123),M123&gt;3)),OR(H123="positive",AH123=1)),"high",IF(OR(ISNUMBER(SEARCH("lateral",G123,1)),ISNUMBER(SEARCH("positive",Y123,1)),ISNUMBER(SEARCH("tall",O123,1)),ISNUMBER(SEARCH("hobnail",O123,1)),ISNUMBER(SEARCH("cribriform",O123,1)),ISNUMBER(SEARCH("diffuse",O123,1)),ISNUMBER(SEARCH("columnar",O123,1)),ISNUMBER(SEARCH("solid",O123,1)),ISNUMBER(SEARCH("tall",N123,1)),ISNUMBER(SEARCH("hobnail",N123,1)),ISNUMBER(SEARCH("cribriform",N123,1)),ISNUMBER(SEARCH("diffuse",N123,1)),ISNUMBER(SEARCH("columnar",N123,1)),ISNUMBER(SEARCH("solid",N123,1)),AND(ISNUMBER(SEARCH("papillary",N123,1)),S123="positive"),AND(ISNUMBER(J123),J123&gt;=5,M123=""),AND(AND(ISNUMBER(J123),J123&gt;=5),AND(ISNUMBER(M123),M123&gt;=1)),AND(ISNUMBER(SERACH("papillary",N123)),OR(Y123="positive",Z123="positive"), ISNUMBER(SEARCH("BRAF",AB123)))),"intermediate","low"))</f>
        <v>low</v>
      </c>
      <c r="AF123" s="40" t="str">
        <f t="shared" si="18"/>
        <v>2</v>
      </c>
      <c r="AG123" s="40" t="str">
        <f t="shared" si="19"/>
        <v>0</v>
      </c>
      <c r="AH123" s="40" t="str">
        <f t="shared" si="22"/>
        <v>0</v>
      </c>
      <c r="AI123" s="45" t="str">
        <f t="shared" si="23"/>
        <v>I</v>
      </c>
      <c r="AJ123" s="39" t="s">
        <v>698</v>
      </c>
      <c r="AK123" s="46" t="s">
        <v>891</v>
      </c>
      <c r="AL123" s="46" t="s">
        <v>889</v>
      </c>
      <c r="AM123" s="46" t="s">
        <v>892</v>
      </c>
      <c r="AN123" s="40" t="s">
        <v>73</v>
      </c>
      <c r="AO123" s="30">
        <f t="shared" ca="1" si="28"/>
        <v>1</v>
      </c>
      <c r="AP123" s="14">
        <f t="shared" si="29"/>
        <v>1</v>
      </c>
      <c r="AQ123" s="14">
        <f t="shared" si="30"/>
        <v>1</v>
      </c>
      <c r="AR123" s="14">
        <f t="shared" si="31"/>
        <v>1</v>
      </c>
      <c r="AS123" s="15">
        <f t="shared" si="20"/>
        <v>1</v>
      </c>
    </row>
    <row r="124" spans="1:45">
      <c r="A124" t="str">
        <f>'Model output'!A123</f>
        <v>TCGA-E8-A242</v>
      </c>
      <c r="B124" s="52">
        <v>56</v>
      </c>
      <c r="C124" s="1" t="str">
        <f>IF(OR(ISNUMBER(SEARCH("0",'Model output'!D123)), ISNUMBER(SEARCH("1",'Model output'!D123)), ISNUMBER(SEARCH("1a",'Model output'!D123)), ISNUMBER(SEARCH("1b",'Model output'!D123)), ISNUMBER(SEARCH("2",'Model output'!D123)), ISNUMBER(SEARCH("3",'Model output'!D123)), ISNUMBER(SEARCH("4a",'Model output'!D123)), ISNUMBER(SEARCH("4b",'Model output'!D123))), IF(ISNUMBER(SEARCH("pT",'Model output'!D123)),IF(OR(ISNUMBER(SEARCH("a",'Model output'!D123)),ISNUMBER(SEARCH("b",'Model output'!D123))),MID(SUBSTITUTE('Model output'!D123," ",""),SEARCH("pT",'Model output'!D123)+2,2),MID(SUBSTITUTE('Model output'!D123," ",""),SEARCH("pT",'Model output'!D123)+2,1)),IF(ISNUMBER(SEARCH("T",'Model output'!D123)),IF(OR(ISNUMBER(SEARCH("a",'Model output'!D123)),ISNUMBER(SEARCH("b",'Model output'!D123))),MID(SUBSTITUTE('Model output'!D123," ",""),SEARCH("T",'Model output'!D123)+1,2),MID(SUBSTITUTE('Model output'!D123," ",""),SEARCH("T",'Model output'!D123)+1,1)),SUBSTITUTE('Model output'!D123," ",""))),"")</f>
        <v>3</v>
      </c>
      <c r="D124" s="1" t="str">
        <f>IF(ISNUMBER(SEARCH("lymph node",'Model output'!E123)),"1", IF(AND('Model output'!E123&lt;&gt;"",ISNUMBER('Model output'!E123),'Model output'!E123&gt;0),"1",IF(OR(ISNUMBER(SEARCH("0",'Model output'!E123)), ISNUMBER(SEARCH("1",'Model output'!E123)), ISNUMBER(SEARCH("1a",'Model output'!E123)), ISNUMBER(SEARCH("1b",'Model output'!E123)), ISNUMBER(SEARCH("X",'Model output'!E123))), IF(ISNUMBER(SEARCH("pN",'Model output'!E123)),IF(OR(ISNUMBER(SEARCH("a",'Model output'!E123)),ISNUMBER(SEARCH("b",'Model output'!E123))),MID(SUBSTITUTE('Model output'!E123," ",""),SEARCH("pN",'Model output'!E123)+2,2),MID(SUBSTITUTE('Model output'!E123," ",""),SEARCH("pN",'Model output'!E123)+2,1)),IF(ISNUMBER(SEARCH("N",'Model output'!E123)),IF(OR(ISNUMBER(SEARCH("a",'Model output'!E123)),ISNUMBER(SEARCH("b",'Model output'!E123))),MID(SUBSTITUTE('Model output'!E123," ",""),SEARCH("N",'Model output'!E123)+1,2),MID(SUBSTITUTE('Model output'!E123," ",""),SEARCH("N",'Model output'!E123)+1,1)),SUBSTITUTE('Model output'!E123," ",""))),"")))</f>
        <v>0</v>
      </c>
      <c r="E124" s="1" t="str">
        <f>IF(OR(ISNUMBER(SEARCH("Not applicable",'Model output'!F123)), ISNUMBER(SEARCH("N/A",'Model output'!F123))),"0",IF(OR(ISNUMBER(SEARCH("0",'Model output'!F123)), ISNUMBER(SEARCH("1",'Model output'!F123)), ISNUMBER(SEARCH("X",'Model output'!F123))), IF(ISNUMBER(SEARCH("pM",'Model output'!F123)),MID(SUBSTITUTE('Model output'!F123," ",""),SEARCH("pM",'Model output'!F123)+2,1),IF(ISNUMBER(SEARCH("M",'Model output'!F123)),MID(SUBSTITUTE('Model output'!F123," ",""),SEARCH("M",'Model output'!F123)+1,1),SUBSTITUTE('Model output'!F123," ",""))),""))</f>
        <v>x</v>
      </c>
      <c r="F124" t="str">
        <f t="shared" si="16"/>
        <v>negative</v>
      </c>
      <c r="G124" t="str">
        <f>IF(OR('Model output'!G123="",AND(ISNUMBER('Model output'!J123),'Model output'!J123&lt;1)),"",IF(OR(ISNUMBER(SEARCH("lateral",'Model output'!G123)),ISNUMBER(SEARCH("cervical",'Model output'!G123)),ISNUMBER(SEARCH("jugular",'Model output'!G123)),ISNUMBER(SEARCH("left neck",'Model output'!G123)),ISNUMBER(SEARCH("left anterior neck",'Model output'!G123)),ISNUMBER(SEARCH("left posterior neck",'Model output'!G123)),ISNUMBER(SEARCH("right neck",'Model output'!G123)),ISNUMBER(SEARCH("right anterior neck",'Model output'!G123)),ISNUMBER(SEARCH("right posterior neck",'Model output'!G123)),AND(ISNUMBER(SEARCH("level",'Model output'!G123)),OR(,ISNUMBER(SEARCH("II",'Model output'!G123)),ISNUMBER(SEARCH("two",'Model output'!G123)),ISNUMBER(SEARCH("2",'Model output'!G123)),ISNUMBER(SEARCH("III",'Model output'!G123)),ISNUMBER(SEARCH("three",'Model output'!G123)),ISNUMBER(SEARCH("3",'Model output'!G123)),ISNUMBER(SEARCH("IV",'Model output'!G123)),ISNUMBER(SEARCH("four",'Model output'!G123)),ISNUMBER(SEARCH("4",'Model output'!G123)),AND(ISNUMBER(SEARCH("V ",'Model output'!G123)),NOT(ISNUMBER(SEARCH("VI",'Model output'!G123)))),ISNUMBER(SEARCH("five",'Model output'!G123)),ISNUMBER(SEARCH("5",'Model output'!G123))))), "lateral", "central"))</f>
        <v/>
      </c>
      <c r="H124" t="str">
        <f>IF('Model output'!H123="","negative", IF('Model output'!H123=" ", "negative", IF(ISNUMBER(SEARCH("lymph node",'Model output'!H123)),"negative","positive")))</f>
        <v>negative</v>
      </c>
      <c r="I124">
        <f>IF('Model output'!I123="","",IF(ISNUMBER('Model output'!I123),'Model output'!I123,1))</f>
        <v>0</v>
      </c>
      <c r="J124">
        <f>IF('Model output'!J123="","",IF(AND(ISNUMBER('Model output'!J123),'Model output'!J123&lt;=I124),'Model output'!J123,IF(ISNUMBER(SEARCH("0/",'Model output'!J123)),0,1)))</f>
        <v>0</v>
      </c>
      <c r="K124" t="str" cm="1">
        <f t="array" ref="K124">IF(COUNT(FIND({0,1,2,3,4,5,6,7,8,9},'Model output'!K123))&gt;0,'Model output'!K123,"")</f>
        <v/>
      </c>
      <c r="L124" s="8" t="str">
        <f t="shared" si="21"/>
        <v/>
      </c>
      <c r="M124" t="str" cm="1">
        <f t="array" ref="M124">IF(L124="","",IF(ISNUMBER(SEARCH("cm",L124)),MAX(VALUE(SUBSTITUTE(_xlfn.FILTERXML("&lt;t&gt;&lt;s&gt;"&amp;SUBSTITUTE(L124,",","&lt;/s&gt;&lt;s&gt;")&amp;"&lt;/s&gt;&lt;/t&gt;","//s"),"cm",""))),MAX(VALUE(SUBSTITUTE(_xlfn.FILTERXML("&lt;t&gt;&lt;s&gt;"&amp;SUBSTITUTE(L124,",","&lt;/s&gt;&lt;s&gt;")&amp;"&lt;/s&gt;&lt;/t&gt;","//s"),"mm","")))/10))</f>
        <v/>
      </c>
      <c r="N124" t="str">
        <f>IF('Model output'!L123="","",'Model output'!L123)</f>
        <v>Papillary</v>
      </c>
      <c r="O124" t="str">
        <f>IF('Model output'!M123="","",'Model output'!M123)</f>
        <v/>
      </c>
      <c r="P124" t="str">
        <f>IF('Model output'!N123="","",'Model output'!N123)</f>
        <v>1.8 x 1.2 cm</v>
      </c>
      <c r="Q124" t="str">
        <f t="shared" si="17"/>
        <v>1.8,1.2cm</v>
      </c>
      <c r="R124" cm="1">
        <f t="array" ref="R124">IF(Q124="","",IF(ISNUMBER(SEARCH("cm",Q124)),MAX(VALUE(SUBSTITUTE(_xlfn.FILTERXML("&lt;t&gt;&lt;s&gt;"&amp;SUBSTITUTE(Q124,",","&lt;/s&gt;&lt;s&gt;")&amp;"&lt;/s&gt;&lt;/t&gt;","//s"),"cm",""))),IF(ISNUMBER(SEARCH("mm",Q124)), MAX(VALUE(SUBSTITUTE(_xlfn.FILTERXML("&lt;t&gt;&lt;s&gt;"&amp;SUBSTITUTE(Q124,",","&lt;/s&gt;&lt;s&gt;")&amp;"&lt;/s&gt;&lt;/t&gt;","//s"),"mm","")))/10, MAX(VALUE(_xlfn.FILTERXML("&lt;t&gt;&lt;s&gt;"&amp;SUBSTITUTE(Q124,",","&lt;/s&gt;&lt;s&gt;")&amp;"&lt;/s&gt;&lt;/t&gt;","//s"))))))</f>
        <v>1.8</v>
      </c>
      <c r="S124" t="str">
        <f>IF(OR('Model output'!P123="",ISNUMBER(SEARCH("Not identified", 'Model output'!P123)),ISNUMBER(SEARCH("Absent",'Model output'!P123)),AND(ISNUMBER(SEARCH("No",'Model output'!P123)),NOT(ISNUMBER(SEARCH("diagnostic",'Model output'!P123)))),ISNUMBER(SEARCH("Negative",'Model output'!P123))),"negative","positive")</f>
        <v>positive</v>
      </c>
      <c r="T124" t="str">
        <f>IF('Model output'!O123="","",'Model output'!O123)</f>
        <v/>
      </c>
      <c r="U124" t="str">
        <f>IF('Model output'!Q123&lt;&gt;"",'Model output'!Q123,IF('Classification result'!S124="positive",IF(ISNUMBER(SEARCH("single",'Model output'!P123)),1,IF(OR(ISNUMBER(SEARCH("&lt;4",'Model output'!P123)),ISNUMBER(SEARCH("&lt; 4",'Model output'!P123)),ISNUMBER(SEARCH("less than 4",'Model output'!P123))),"&lt;4",IF(OR(ISNUMBER(SEARCH("&gt;4",'Model output'!P123)),ISNUMBER(SEARCH("&gt; 4",'Model output'!P123)),ISNUMBER(SEARCH("4 or more",'Model output'!P123))),"&gt;4",""))),""))</f>
        <v/>
      </c>
      <c r="V124" t="str">
        <f>IF(S124="negative","",IF(OR(ISNUMBER(SEARCH("Focal",'Model output'!P123)),'Classification result'!U124&lt;4,ISNUMBER(SEARCH("Focal",'Classification result'!U124)),ISNUMBER(SEARCH("&lt;4",'Classification result'!U124)),ISNUMBER(SEARCH("&lt; 4",'Classification result'!U124))),"minimal", IF(OR(ISNUMBER(SEARCH("Extensive",'Model output'!P123)),ISNUMBER(SEARCH("Extensive",'Classification result'!U124)),ISNUMBER(SEARCH("&gt;4",'Classification result'!U124)),ISNUMBER(SEARCH("&gt; 4",'Classification result'!U124)),ISNUMBER(SEARCH("4 or more",'Classification result'!U124))),"extensive","")))</f>
        <v/>
      </c>
      <c r="W124" t="str">
        <f>IF(OR('Model output'!R123="",ISNUMBER(SEARCH("Not identified", 'Model output'!R123)),ISNUMBER(SEARCH("Absent",'Model output'!R123)),ISNUMBER(SEARCH("No",'Model output'!R123)),ISNUMBER(SEARCH("Negative",'Model output'!R123)),ISNUMBER(SEARCH("None seen",'Model output'!R123)),ISNUMBER(SEARCH("Free",'Model output'!R123)),ISNUMBER(SEARCH("Cannot be assessed",'Model output'!R123))),"negative","positive")</f>
        <v>negative</v>
      </c>
      <c r="X124" s="19" t="str">
        <f>IF('Model output'!S123="","",'Model output'!S123)</f>
        <v>Yes</v>
      </c>
      <c r="Y124" t="str">
        <f>IF(OR('Model output'!S123="",ISNUMBER(SEARCH("Absent",'Model output'!S123)),ISNUMBER(SEARCH("Not identified",'Model output'!S123)),AND(ISNUMBER(SEARCH("No",'Model output'!S123)),NOT(ISNUMBER(SEARCH("carcinoma",'Model output'!S123)))),ISNUMBER(SEARCH("no extension",'Model output'!S123)),ISNUMBER(SEARCH("negative",'Model output'!S123))),"negative",IF(Z124="positive","gETE", "positive"))</f>
        <v>positive</v>
      </c>
      <c r="Z124" t="str">
        <f>IF(OR('Model output'!S123="",ISNUMBER(SEARCH("Absent",'Model output'!S123)),ISNUMBER(SEARCH("Not identified",'Model output'!S123)),ISNUMBER(SEARCH("No",'Model output'!S123)),ISNUMBER(SEARCH("Minimal",'Model output'!S123)),ISNUMBER(SEARCH("negative",'Model output'!S123))),"negative",IF(OR(ISNUMBER(SEARCH("extensive",X124)),ISNUMBER(SEARCH("skeletal muscle",X124)),ISNUMBER(SEARCH("larynx",X124)),ISNUMBER(SEARCH("trachea",X124)),ISNUMBER(SEARCH("esophagus",X124)),ISNUMBER(SEARCH("recurrent laryngeal nerve",X124))),"positive","negative"))</f>
        <v>negative</v>
      </c>
      <c r="AA124" t="str">
        <f>IF('Model output'!T123="","",IF('Model output'!T123="Not mentioned", "No", "Yes"))</f>
        <v/>
      </c>
      <c r="AB124" t="str">
        <f>IF(AA124&lt;&gt;"Yes","",IF(OR('Model output'!U123="",ISNUMBER(SEARCH("Not identified",'Model output'!U123))),"",'Model output'!U123))</f>
        <v/>
      </c>
      <c r="AC124" s="9" t="str">
        <f>IF(OR('Model output'!V123="", AND(ISERROR(SEARCH("Positive",'Model output'!V123)), ISNUMBER(SEARCH("Negative",'Model output'!V123))), ISNUMBER(SEARCH("Uninvolved",'Model output'!V123)), ISNUMBER(SEARCH("Free",'Model output'!V123)), ISNUMBER(SEARCH("1 mm",'Model output'!V123)), ISNUMBER(SEARCH("1.0 mm",'Model output'!V123)), ISNUMBER(SEARCH("0.01 cm",'Model output'!V123)), ISNUMBER(SEARCH("0.1 CM",'Model output'!V123)), ISNUMBER(SEARCH("less than 0.2 mm",'Model output'!V123)), ISNUMBER(SEARCH("less than 0.5 mm",'Model output'!V123)), ISNUMBER(SEARCH("very close",'Model output'!V123)), ISNUMBER(SEARCH("not involved",'Model output'!V123)), ISNUMBER(SEARCH("no involvement",'Model output'!V123)), ISNUMBER(SEARCH("abut",'Model output'!V123)), AND(ISNUMBER(SEARCH("No",'Model output'!V123)),NOT(ISNUMBER(SEARCH("noted",'Model output'!V123))),NOT(ISNUMBER(SEARCH("carcinoma",'Model output'!V123))))), "negative", "positive")</f>
        <v>positive</v>
      </c>
      <c r="AE124" s="39" t="str" cm="1">
        <f t="array" ref="AE124">IF(OR(AC124="positive",Z124="positive",AND(OR(ISNUMBER(SEARCH("Follicular carcinoma",N124)),ISNUMBER(SEARCH("Follicular thyroid carcinoma",N124))),V124="extensive"),AND(AND(ISNUMBER(J124),J124&gt;0),AND(ISNUMBER(M124),M124&gt;3)),OR(H124="positive",AH124=1)),"high",IF(OR(ISNUMBER(SEARCH("lateral",G124,1)),ISNUMBER(SEARCH("positive",Y124,1)),ISNUMBER(SEARCH("tall",O124,1)),ISNUMBER(SEARCH("hobnail",O124,1)),ISNUMBER(SEARCH("cribriform",O124,1)),ISNUMBER(SEARCH("diffuse",O124,1)),ISNUMBER(SEARCH("columnar",O124,1)),ISNUMBER(SEARCH("solid",O124,1)),ISNUMBER(SEARCH("tall",N124,1)),ISNUMBER(SEARCH("hobnail",N124,1)),ISNUMBER(SEARCH("cribriform",N124,1)),ISNUMBER(SEARCH("diffuse",N124,1)),ISNUMBER(SEARCH("columnar",N124,1)),ISNUMBER(SEARCH("solid",N124,1)),AND(ISNUMBER(SEARCH("papillary",N124,1)),S124="positive"),AND(ISNUMBER(J124),J124&gt;=5,M124=""),AND(AND(ISNUMBER(J124),J124&gt;=5),AND(ISNUMBER(M124),M124&gt;=1)),AND(ISNUMBER(SERACH("papillary",N124)),OR(Y124="positive",Z124="positive"), ISNUMBER(SEARCH("BRAF",AB124)))),"intermediate","low"))</f>
        <v>high</v>
      </c>
      <c r="AF124" s="40" t="str">
        <f t="shared" si="18"/>
        <v>1b</v>
      </c>
      <c r="AG124" s="40" t="str">
        <f t="shared" si="19"/>
        <v>0</v>
      </c>
      <c r="AH124" s="40" t="str">
        <f t="shared" si="22"/>
        <v>0</v>
      </c>
      <c r="AI124" s="45" t="str">
        <f t="shared" si="23"/>
        <v>I</v>
      </c>
      <c r="AJ124" s="39" t="s">
        <v>697</v>
      </c>
      <c r="AK124" s="46" t="s">
        <v>888</v>
      </c>
      <c r="AL124" s="46" t="s">
        <v>889</v>
      </c>
      <c r="AM124" s="46" t="s">
        <v>892</v>
      </c>
      <c r="AN124" s="40" t="s">
        <v>73</v>
      </c>
      <c r="AO124" s="30">
        <f t="shared" si="28"/>
        <v>1</v>
      </c>
      <c r="AP124" s="14">
        <f t="shared" si="29"/>
        <v>1</v>
      </c>
      <c r="AQ124" s="14">
        <f t="shared" si="30"/>
        <v>1</v>
      </c>
      <c r="AR124" s="14">
        <f t="shared" si="31"/>
        <v>1</v>
      </c>
      <c r="AS124" s="15">
        <f t="shared" si="20"/>
        <v>1</v>
      </c>
    </row>
    <row r="125" spans="1:45">
      <c r="A125" t="str">
        <f>'Model output'!A124</f>
        <v>TCGA-E8-A2JQ</v>
      </c>
      <c r="B125" s="52">
        <v>18</v>
      </c>
      <c r="C125" s="1" t="str">
        <f>IF(OR(ISNUMBER(SEARCH("0",'Model output'!D124)), ISNUMBER(SEARCH("1",'Model output'!D124)), ISNUMBER(SEARCH("1a",'Model output'!D124)), ISNUMBER(SEARCH("1b",'Model output'!D124)), ISNUMBER(SEARCH("2",'Model output'!D124)), ISNUMBER(SEARCH("3",'Model output'!D124)), ISNUMBER(SEARCH("4a",'Model output'!D124)), ISNUMBER(SEARCH("4b",'Model output'!D124))), IF(ISNUMBER(SEARCH("pT",'Model output'!D124)),IF(OR(ISNUMBER(SEARCH("a",'Model output'!D124)),ISNUMBER(SEARCH("b",'Model output'!D124))),MID(SUBSTITUTE('Model output'!D124," ",""),SEARCH("pT",'Model output'!D124)+2,2),MID(SUBSTITUTE('Model output'!D124," ",""),SEARCH("pT",'Model output'!D124)+2,1)),IF(ISNUMBER(SEARCH("T",'Model output'!D124)),IF(OR(ISNUMBER(SEARCH("a",'Model output'!D124)),ISNUMBER(SEARCH("b",'Model output'!D124))),MID(SUBSTITUTE('Model output'!D124," ",""),SEARCH("T",'Model output'!D124)+1,2),MID(SUBSTITUTE('Model output'!D124," ",""),SEARCH("T",'Model output'!D124)+1,1)),SUBSTITUTE('Model output'!D124," ",""))),"")</f>
        <v>3</v>
      </c>
      <c r="D125" s="1" t="str">
        <f>IF(ISNUMBER(SEARCH("lymph node",'Model output'!E124)),"1", IF(AND('Model output'!E124&lt;&gt;"",ISNUMBER('Model output'!E124),'Model output'!E124&gt;0),"1",IF(OR(ISNUMBER(SEARCH("0",'Model output'!E124)), ISNUMBER(SEARCH("1",'Model output'!E124)), ISNUMBER(SEARCH("1a",'Model output'!E124)), ISNUMBER(SEARCH("1b",'Model output'!E124)), ISNUMBER(SEARCH("X",'Model output'!E124))), IF(ISNUMBER(SEARCH("pN",'Model output'!E124)),IF(OR(ISNUMBER(SEARCH("a",'Model output'!E124)),ISNUMBER(SEARCH("b",'Model output'!E124))),MID(SUBSTITUTE('Model output'!E124," ",""),SEARCH("pN",'Model output'!E124)+2,2),MID(SUBSTITUTE('Model output'!E124," ",""),SEARCH("pN",'Model output'!E124)+2,1)),IF(ISNUMBER(SEARCH("N",'Model output'!E124)),IF(OR(ISNUMBER(SEARCH("a",'Model output'!E124)),ISNUMBER(SEARCH("b",'Model output'!E124))),MID(SUBSTITUTE('Model output'!E124," ",""),SEARCH("N",'Model output'!E124)+1,2),MID(SUBSTITUTE('Model output'!E124," ",""),SEARCH("N",'Model output'!E124)+1,1)),SUBSTITUTE('Model output'!E124," ",""))),"")))</f>
        <v>1a</v>
      </c>
      <c r="E125" s="1" t="str">
        <f>IF(OR(ISNUMBER(SEARCH("Not applicable",'Model output'!F124)), ISNUMBER(SEARCH("N/A",'Model output'!F124))),"0",IF(OR(ISNUMBER(SEARCH("0",'Model output'!F124)), ISNUMBER(SEARCH("1",'Model output'!F124)), ISNUMBER(SEARCH("X",'Model output'!F124))), IF(ISNUMBER(SEARCH("pM",'Model output'!F124)),MID(SUBSTITUTE('Model output'!F124," ",""),SEARCH("pM",'Model output'!F124)+2,1),IF(ISNUMBER(SEARCH("M",'Model output'!F124)),MID(SUBSTITUTE('Model output'!F124," ",""),SEARCH("M",'Model output'!F124)+1,1),SUBSTITUTE('Model output'!F124," ",""))),""))</f>
        <v>x</v>
      </c>
      <c r="F125" t="str">
        <f t="shared" si="16"/>
        <v>positive</v>
      </c>
      <c r="G125" t="str">
        <f>IF(OR('Model output'!G124="",AND(ISNUMBER('Model output'!J124),'Model output'!J124&lt;1)),"",IF(OR(ISNUMBER(SEARCH("lateral",'Model output'!G124)),ISNUMBER(SEARCH("cervical",'Model output'!G124)),ISNUMBER(SEARCH("jugular",'Model output'!G124)),ISNUMBER(SEARCH("left neck",'Model output'!G124)),ISNUMBER(SEARCH("left anterior neck",'Model output'!G124)),ISNUMBER(SEARCH("left posterior neck",'Model output'!G124)),ISNUMBER(SEARCH("right neck",'Model output'!G124)),ISNUMBER(SEARCH("right anterior neck",'Model output'!G124)),ISNUMBER(SEARCH("right posterior neck",'Model output'!G124)),AND(ISNUMBER(SEARCH("level",'Model output'!G124)),OR(,ISNUMBER(SEARCH("II",'Model output'!G124)),ISNUMBER(SEARCH("two",'Model output'!G124)),ISNUMBER(SEARCH("2",'Model output'!G124)),ISNUMBER(SEARCH("III",'Model output'!G124)),ISNUMBER(SEARCH("three",'Model output'!G124)),ISNUMBER(SEARCH("3",'Model output'!G124)),ISNUMBER(SEARCH("IV",'Model output'!G124)),ISNUMBER(SEARCH("four",'Model output'!G124)),ISNUMBER(SEARCH("4",'Model output'!G124)),AND(ISNUMBER(SEARCH("V ",'Model output'!G124)),NOT(ISNUMBER(SEARCH("VI",'Model output'!G124)))),ISNUMBER(SEARCH("five",'Model output'!G124)),ISNUMBER(SEARCH("5",'Model output'!G124))))), "lateral", "central"))</f>
        <v/>
      </c>
      <c r="H125" t="str">
        <f>IF('Model output'!H124="","negative", IF('Model output'!H124=" ", "negative", IF(ISNUMBER(SEARCH("lymph node",'Model output'!H124)),"negative","positive")))</f>
        <v>negative</v>
      </c>
      <c r="I125">
        <f>IF('Model output'!I124="","",IF(ISNUMBER('Model output'!I124),'Model output'!I124,1))</f>
        <v>14</v>
      </c>
      <c r="J125">
        <f>IF('Model output'!J124="","",IF(AND(ISNUMBER('Model output'!J124),'Model output'!J124&lt;=I125),'Model output'!J124,IF(ISNUMBER(SEARCH("0/",'Model output'!J124)),0,1)))</f>
        <v>11</v>
      </c>
      <c r="K125" t="str" cm="1">
        <f t="array" ref="K125">IF(COUNT(FIND({0,1,2,3,4,5,6,7,8,9},'Model output'!K124))&gt;0,'Model output'!K124,"")</f>
        <v/>
      </c>
      <c r="L125" s="8" t="str">
        <f t="shared" si="21"/>
        <v/>
      </c>
      <c r="M125" t="str" cm="1">
        <f t="array" ref="M125">IF(L125="","",IF(ISNUMBER(SEARCH("cm",L125)),MAX(VALUE(SUBSTITUTE(_xlfn.FILTERXML("&lt;t&gt;&lt;s&gt;"&amp;SUBSTITUTE(L125,",","&lt;/s&gt;&lt;s&gt;")&amp;"&lt;/s&gt;&lt;/t&gt;","//s"),"cm",""))),MAX(VALUE(SUBSTITUTE(_xlfn.FILTERXML("&lt;t&gt;&lt;s&gt;"&amp;SUBSTITUTE(L125,",","&lt;/s&gt;&lt;s&gt;")&amp;"&lt;/s&gt;&lt;/t&gt;","//s"),"mm","")))/10))</f>
        <v/>
      </c>
      <c r="N125" t="str">
        <f>IF('Model output'!L124="","",'Model output'!L124)</f>
        <v>Papillary</v>
      </c>
      <c r="O125" t="str">
        <f>IF('Model output'!M124="","",'Model output'!M124)</f>
        <v/>
      </c>
      <c r="P125" t="str">
        <f>IF('Model output'!N124="","",'Model output'!N124)</f>
        <v>2.1 x 1.9 cm</v>
      </c>
      <c r="Q125" t="str">
        <f t="shared" si="17"/>
        <v>2.1,1.9cm</v>
      </c>
      <c r="R125" cm="1">
        <f t="array" ref="R125">IF(Q125="","",IF(ISNUMBER(SEARCH("cm",Q125)),MAX(VALUE(SUBSTITUTE(_xlfn.FILTERXML("&lt;t&gt;&lt;s&gt;"&amp;SUBSTITUTE(Q125,",","&lt;/s&gt;&lt;s&gt;")&amp;"&lt;/s&gt;&lt;/t&gt;","//s"),"cm",""))),IF(ISNUMBER(SEARCH("mm",Q125)), MAX(VALUE(SUBSTITUTE(_xlfn.FILTERXML("&lt;t&gt;&lt;s&gt;"&amp;SUBSTITUTE(Q125,",","&lt;/s&gt;&lt;s&gt;")&amp;"&lt;/s&gt;&lt;/t&gt;","//s"),"mm","")))/10, MAX(VALUE(_xlfn.FILTERXML("&lt;t&gt;&lt;s&gt;"&amp;SUBSTITUTE(Q125,",","&lt;/s&gt;&lt;s&gt;")&amp;"&lt;/s&gt;&lt;/t&gt;","//s"))))))</f>
        <v>2.1</v>
      </c>
      <c r="S125" t="str">
        <f>IF(OR('Model output'!P124="",ISNUMBER(SEARCH("Not identified", 'Model output'!P124)),ISNUMBER(SEARCH("Absent",'Model output'!P124)),AND(ISNUMBER(SEARCH("No",'Model output'!P124)),NOT(ISNUMBER(SEARCH("diagnostic",'Model output'!P124)))),ISNUMBER(SEARCH("Negative",'Model output'!P124))),"negative","positive")</f>
        <v>positive</v>
      </c>
      <c r="T125" t="str">
        <f>IF('Model output'!O124="","",'Model output'!O124)</f>
        <v/>
      </c>
      <c r="U125" t="str">
        <f>IF('Model output'!Q124&lt;&gt;"",'Model output'!Q124,IF('Classification result'!S125="positive",IF(ISNUMBER(SEARCH("single",'Model output'!P124)),1,IF(OR(ISNUMBER(SEARCH("&lt;4",'Model output'!P124)),ISNUMBER(SEARCH("&lt; 4",'Model output'!P124)),ISNUMBER(SEARCH("less than 4",'Model output'!P124))),"&lt;4",IF(OR(ISNUMBER(SEARCH("&gt;4",'Model output'!P124)),ISNUMBER(SEARCH("&gt; 4",'Model output'!P124)),ISNUMBER(SEARCH("4 or more",'Model output'!P124))),"&gt;4",""))),""))</f>
        <v/>
      </c>
      <c r="V125" t="str">
        <f>IF(S125="negative","",IF(OR(ISNUMBER(SEARCH("Focal",'Model output'!P124)),'Classification result'!U125&lt;4,ISNUMBER(SEARCH("Focal",'Classification result'!U125)),ISNUMBER(SEARCH("&lt;4",'Classification result'!U125)),ISNUMBER(SEARCH("&lt; 4",'Classification result'!U125))),"minimal", IF(OR(ISNUMBER(SEARCH("Extensive",'Model output'!P124)),ISNUMBER(SEARCH("Extensive",'Classification result'!U125)),ISNUMBER(SEARCH("&gt;4",'Classification result'!U125)),ISNUMBER(SEARCH("&gt; 4",'Classification result'!U125)),ISNUMBER(SEARCH("4 or more",'Classification result'!U125))),"extensive","")))</f>
        <v/>
      </c>
      <c r="W125" t="str">
        <f>IF(OR('Model output'!R124="",ISNUMBER(SEARCH("Not identified", 'Model output'!R124)),ISNUMBER(SEARCH("Absent",'Model output'!R124)),ISNUMBER(SEARCH("No",'Model output'!R124)),ISNUMBER(SEARCH("Negative",'Model output'!R124)),ISNUMBER(SEARCH("None seen",'Model output'!R124)),ISNUMBER(SEARCH("Free",'Model output'!R124)),ISNUMBER(SEARCH("Cannot be assessed",'Model output'!R124))),"negative","positive")</f>
        <v>negative</v>
      </c>
      <c r="X125" s="19" t="str">
        <f>IF('Model output'!S124="","",'Model output'!S124)</f>
        <v>Yes</v>
      </c>
      <c r="Y125" t="str">
        <f>IF(OR('Model output'!S124="",ISNUMBER(SEARCH("Absent",'Model output'!S124)),ISNUMBER(SEARCH("Not identified",'Model output'!S124)),AND(ISNUMBER(SEARCH("No",'Model output'!S124)),NOT(ISNUMBER(SEARCH("carcinoma",'Model output'!S124)))),ISNUMBER(SEARCH("no extension",'Model output'!S124)),ISNUMBER(SEARCH("negative",'Model output'!S124))),"negative",IF(Z125="positive","gETE", "positive"))</f>
        <v>positive</v>
      </c>
      <c r="Z125" t="str">
        <f>IF(OR('Model output'!S124="",ISNUMBER(SEARCH("Absent",'Model output'!S124)),ISNUMBER(SEARCH("Not identified",'Model output'!S124)),ISNUMBER(SEARCH("No",'Model output'!S124)),ISNUMBER(SEARCH("Minimal",'Model output'!S124)),ISNUMBER(SEARCH("negative",'Model output'!S124))),"negative",IF(OR(ISNUMBER(SEARCH("extensive",X125)),ISNUMBER(SEARCH("skeletal muscle",X125)),ISNUMBER(SEARCH("larynx",X125)),ISNUMBER(SEARCH("trachea",X125)),ISNUMBER(SEARCH("esophagus",X125)),ISNUMBER(SEARCH("recurrent laryngeal nerve",X125))),"positive","negative"))</f>
        <v>negative</v>
      </c>
      <c r="AA125" t="str">
        <f>IF('Model output'!T124="","",IF('Model output'!T124="Not mentioned", "No", "Yes"))</f>
        <v/>
      </c>
      <c r="AB125" t="str">
        <f>IF(AA125&lt;&gt;"Yes","",IF(OR('Model output'!U124="",ISNUMBER(SEARCH("Not identified",'Model output'!U124))),"",'Model output'!U124))</f>
        <v/>
      </c>
      <c r="AC125" s="9" t="str">
        <f>IF(OR('Model output'!V124="", AND(ISERROR(SEARCH("Positive",'Model output'!V124)), ISNUMBER(SEARCH("Negative",'Model output'!V124))), ISNUMBER(SEARCH("Uninvolved",'Model output'!V124)), ISNUMBER(SEARCH("Free",'Model output'!V124)), ISNUMBER(SEARCH("1 mm",'Model output'!V124)), ISNUMBER(SEARCH("1.0 mm",'Model output'!V124)), ISNUMBER(SEARCH("0.01 cm",'Model output'!V124)), ISNUMBER(SEARCH("0.1 CM",'Model output'!V124)), ISNUMBER(SEARCH("less than 0.2 mm",'Model output'!V124)), ISNUMBER(SEARCH("less than 0.5 mm",'Model output'!V124)), ISNUMBER(SEARCH("very close",'Model output'!V124)), ISNUMBER(SEARCH("not involved",'Model output'!V124)), ISNUMBER(SEARCH("no involvement",'Model output'!V124)), ISNUMBER(SEARCH("abut",'Model output'!V124)), AND(ISNUMBER(SEARCH("No",'Model output'!V124)),NOT(ISNUMBER(SEARCH("noted",'Model output'!V124))),NOT(ISNUMBER(SEARCH("carcinoma",'Model output'!V124))))), "negative", "positive")</f>
        <v>negative</v>
      </c>
      <c r="AE125" s="39" t="str" cm="1">
        <f t="array" aca="1" ref="AE125" ca="1">IF(OR(AC125="positive",Z125="positive",AND(OR(ISNUMBER(SEARCH("Follicular carcinoma",N125)),ISNUMBER(SEARCH("Follicular thyroid carcinoma",N125))),V125="extensive"),AND(AND(ISNUMBER(J125),J125&gt;0),AND(ISNUMBER(M125),M125&gt;3)),OR(H125="positive",AH125=1)),"high",IF(OR(ISNUMBER(SEARCH("lateral",G125,1)),ISNUMBER(SEARCH("positive",Y125,1)),ISNUMBER(SEARCH("tall",O125,1)),ISNUMBER(SEARCH("hobnail",O125,1)),ISNUMBER(SEARCH("cribriform",O125,1)),ISNUMBER(SEARCH("diffuse",O125,1)),ISNUMBER(SEARCH("columnar",O125,1)),ISNUMBER(SEARCH("solid",O125,1)),ISNUMBER(SEARCH("tall",N125,1)),ISNUMBER(SEARCH("hobnail",N125,1)),ISNUMBER(SEARCH("cribriform",N125,1)),ISNUMBER(SEARCH("diffuse",N125,1)),ISNUMBER(SEARCH("columnar",N125,1)),ISNUMBER(SEARCH("solid",N125,1)),AND(ISNUMBER(SEARCH("papillary",N125,1)),S125="positive"),AND(ISNUMBER(J125),J125&gt;=5,M125=""),AND(AND(ISNUMBER(J125),J125&gt;=5),AND(ISNUMBER(M125),M125&gt;=1)),AND(ISNUMBER(SERACH("papillary",N125)),OR(Y125="positive",Z125="positive"), ISNUMBER(SEARCH("BRAF",AB125)))),"intermediate","low"))</f>
        <v>intermediate</v>
      </c>
      <c r="AF125" s="40" t="str">
        <f t="shared" si="18"/>
        <v>2</v>
      </c>
      <c r="AG125" s="40" t="str">
        <f t="shared" si="19"/>
        <v>1a</v>
      </c>
      <c r="AH125" s="40" t="str">
        <f t="shared" si="22"/>
        <v>0</v>
      </c>
      <c r="AI125" s="45" t="str">
        <f t="shared" si="23"/>
        <v>I</v>
      </c>
      <c r="AJ125" s="39" t="s">
        <v>699</v>
      </c>
      <c r="AK125" s="46" t="s">
        <v>891</v>
      </c>
      <c r="AL125" s="46" t="s">
        <v>893</v>
      </c>
      <c r="AM125" s="46" t="s">
        <v>892</v>
      </c>
      <c r="AN125" s="40" t="s">
        <v>73</v>
      </c>
      <c r="AO125" s="30">
        <f t="shared" ca="1" si="28"/>
        <v>1</v>
      </c>
      <c r="AP125" s="14">
        <f t="shared" si="29"/>
        <v>1</v>
      </c>
      <c r="AQ125" s="14">
        <f t="shared" si="30"/>
        <v>1</v>
      </c>
      <c r="AR125" s="14">
        <f t="shared" si="31"/>
        <v>1</v>
      </c>
      <c r="AS125" s="15">
        <f t="shared" si="20"/>
        <v>1</v>
      </c>
    </row>
    <row r="126" spans="1:45">
      <c r="A126" t="str">
        <f>'Model output'!A125</f>
        <v>TCGA-E8-A413</v>
      </c>
      <c r="B126" s="52">
        <v>38</v>
      </c>
      <c r="C126" s="1" t="str">
        <f>IF(OR(ISNUMBER(SEARCH("0",'Model output'!D125)), ISNUMBER(SEARCH("1",'Model output'!D125)), ISNUMBER(SEARCH("1a",'Model output'!D125)), ISNUMBER(SEARCH("1b",'Model output'!D125)), ISNUMBER(SEARCH("2",'Model output'!D125)), ISNUMBER(SEARCH("3",'Model output'!D125)), ISNUMBER(SEARCH("4a",'Model output'!D125)), ISNUMBER(SEARCH("4b",'Model output'!D125))), IF(ISNUMBER(SEARCH("pT",'Model output'!D125)),IF(OR(ISNUMBER(SEARCH("a",'Model output'!D125)),ISNUMBER(SEARCH("b",'Model output'!D125))),MID(SUBSTITUTE('Model output'!D125," ",""),SEARCH("pT",'Model output'!D125)+2,2),MID(SUBSTITUTE('Model output'!D125," ",""),SEARCH("pT",'Model output'!D125)+2,1)),IF(ISNUMBER(SEARCH("T",'Model output'!D125)),IF(OR(ISNUMBER(SEARCH("a",'Model output'!D125)),ISNUMBER(SEARCH("b",'Model output'!D125))),MID(SUBSTITUTE('Model output'!D125," ",""),SEARCH("T",'Model output'!D125)+1,2),MID(SUBSTITUTE('Model output'!D125," ",""),SEARCH("T",'Model output'!D125)+1,1)),SUBSTITUTE('Model output'!D125," ",""))),"")</f>
        <v/>
      </c>
      <c r="D126" s="1" t="str">
        <f>IF(ISNUMBER(SEARCH("lymph node",'Model output'!E125)),"1", IF(AND('Model output'!E125&lt;&gt;"",ISNUMBER('Model output'!E125),'Model output'!E125&gt;0),"1",IF(OR(ISNUMBER(SEARCH("0",'Model output'!E125)), ISNUMBER(SEARCH("1",'Model output'!E125)), ISNUMBER(SEARCH("1a",'Model output'!E125)), ISNUMBER(SEARCH("1b",'Model output'!E125)), ISNUMBER(SEARCH("X",'Model output'!E125))), IF(ISNUMBER(SEARCH("pN",'Model output'!E125)),IF(OR(ISNUMBER(SEARCH("a",'Model output'!E125)),ISNUMBER(SEARCH("b",'Model output'!E125))),MID(SUBSTITUTE('Model output'!E125," ",""),SEARCH("pN",'Model output'!E125)+2,2),MID(SUBSTITUTE('Model output'!E125," ",""),SEARCH("pN",'Model output'!E125)+2,1)),IF(ISNUMBER(SEARCH("N",'Model output'!E125)),IF(OR(ISNUMBER(SEARCH("a",'Model output'!E125)),ISNUMBER(SEARCH("b",'Model output'!E125))),MID(SUBSTITUTE('Model output'!E125," ",""),SEARCH("N",'Model output'!E125)+1,2),MID(SUBSTITUTE('Model output'!E125," ",""),SEARCH("N",'Model output'!E125)+1,1)),SUBSTITUTE('Model output'!E125," ",""))),"")))</f>
        <v/>
      </c>
      <c r="E126" s="1" t="str">
        <f>IF(OR(ISNUMBER(SEARCH("Not applicable",'Model output'!F125)), ISNUMBER(SEARCH("N/A",'Model output'!F125))),"0",IF(OR(ISNUMBER(SEARCH("0",'Model output'!F125)), ISNUMBER(SEARCH("1",'Model output'!F125)), ISNUMBER(SEARCH("X",'Model output'!F125))), IF(ISNUMBER(SEARCH("pM",'Model output'!F125)),MID(SUBSTITUTE('Model output'!F125," ",""),SEARCH("pM",'Model output'!F125)+2,1),IF(ISNUMBER(SEARCH("M",'Model output'!F125)),MID(SUBSTITUTE('Model output'!F125," ",""),SEARCH("M",'Model output'!F125)+1,1),SUBSTITUTE('Model output'!F125," ",""))),""))</f>
        <v/>
      </c>
      <c r="F126" t="str">
        <f t="shared" si="16"/>
        <v>negative</v>
      </c>
      <c r="G126" t="str">
        <f>IF(OR('Model output'!G125="",AND(ISNUMBER('Model output'!J125),'Model output'!J125&lt;1)),"",IF(OR(ISNUMBER(SEARCH("lateral",'Model output'!G125)),ISNUMBER(SEARCH("cervical",'Model output'!G125)),ISNUMBER(SEARCH("jugular",'Model output'!G125)),ISNUMBER(SEARCH("left neck",'Model output'!G125)),ISNUMBER(SEARCH("left anterior neck",'Model output'!G125)),ISNUMBER(SEARCH("left posterior neck",'Model output'!G125)),ISNUMBER(SEARCH("right neck",'Model output'!G125)),ISNUMBER(SEARCH("right anterior neck",'Model output'!G125)),ISNUMBER(SEARCH("right posterior neck",'Model output'!G125)),AND(ISNUMBER(SEARCH("level",'Model output'!G125)),OR(,ISNUMBER(SEARCH("II",'Model output'!G125)),ISNUMBER(SEARCH("two",'Model output'!G125)),ISNUMBER(SEARCH("2",'Model output'!G125)),ISNUMBER(SEARCH("III",'Model output'!G125)),ISNUMBER(SEARCH("three",'Model output'!G125)),ISNUMBER(SEARCH("3",'Model output'!G125)),ISNUMBER(SEARCH("IV",'Model output'!G125)),ISNUMBER(SEARCH("four",'Model output'!G125)),ISNUMBER(SEARCH("4",'Model output'!G125)),AND(ISNUMBER(SEARCH("V ",'Model output'!G125)),NOT(ISNUMBER(SEARCH("VI",'Model output'!G125)))),ISNUMBER(SEARCH("five",'Model output'!G125)),ISNUMBER(SEARCH("5",'Model output'!G125))))), "lateral", "central"))</f>
        <v/>
      </c>
      <c r="H126" t="str">
        <f>IF('Model output'!H125="","negative", IF('Model output'!H125=" ", "negative", IF(ISNUMBER(SEARCH("lymph node",'Model output'!H125)),"negative","positive")))</f>
        <v>negative</v>
      </c>
      <c r="I126" t="str">
        <f>IF('Model output'!I125="","",IF(ISNUMBER('Model output'!I125),'Model output'!I125,1))</f>
        <v/>
      </c>
      <c r="J126" t="str">
        <f>IF('Model output'!J125="","",IF(AND(ISNUMBER('Model output'!J125),'Model output'!J125&lt;=I126),'Model output'!J125,IF(ISNUMBER(SEARCH("0/",'Model output'!J125)),0,1)))</f>
        <v/>
      </c>
      <c r="K126" t="str" cm="1">
        <f t="array" ref="K126">IF(COUNT(FIND({0,1,2,3,4,5,6,7,8,9},'Model output'!K125))&gt;0,'Model output'!K125,"")</f>
        <v/>
      </c>
      <c r="L126" s="8" t="str">
        <f t="shared" si="21"/>
        <v/>
      </c>
      <c r="M126" t="str" cm="1">
        <f t="array" ref="M126">IF(L126="","",IF(ISNUMBER(SEARCH("cm",L126)),MAX(VALUE(SUBSTITUTE(_xlfn.FILTERXML("&lt;t&gt;&lt;s&gt;"&amp;SUBSTITUTE(L126,",","&lt;/s&gt;&lt;s&gt;")&amp;"&lt;/s&gt;&lt;/t&gt;","//s"),"cm",""))),MAX(VALUE(SUBSTITUTE(_xlfn.FILTERXML("&lt;t&gt;&lt;s&gt;"&amp;SUBSTITUTE(L126,",","&lt;/s&gt;&lt;s&gt;")&amp;"&lt;/s&gt;&lt;/t&gt;","//s"),"mm","")))/10))</f>
        <v/>
      </c>
      <c r="N126" t="str">
        <f>IF('Model output'!L125="","",'Model output'!L125)</f>
        <v>Papillary</v>
      </c>
      <c r="O126" t="str">
        <f>IF('Model output'!M125="","",'Model output'!M125)</f>
        <v/>
      </c>
      <c r="P126" t="str">
        <f>IF('Model output'!N125="","",'Model output'!N125)</f>
        <v>1.5 cm</v>
      </c>
      <c r="Q126" t="str">
        <f t="shared" si="17"/>
        <v>1.5cm</v>
      </c>
      <c r="R126" cm="1">
        <f t="array" ref="R126">IF(Q126="","",IF(ISNUMBER(SEARCH("cm",Q126)),MAX(VALUE(SUBSTITUTE(_xlfn.FILTERXML("&lt;t&gt;&lt;s&gt;"&amp;SUBSTITUTE(Q126,",","&lt;/s&gt;&lt;s&gt;")&amp;"&lt;/s&gt;&lt;/t&gt;","//s"),"cm",""))),IF(ISNUMBER(SEARCH("mm",Q126)), MAX(VALUE(SUBSTITUTE(_xlfn.FILTERXML("&lt;t&gt;&lt;s&gt;"&amp;SUBSTITUTE(Q126,",","&lt;/s&gt;&lt;s&gt;")&amp;"&lt;/s&gt;&lt;/t&gt;","//s"),"mm","")))/10, MAX(VALUE(_xlfn.FILTERXML("&lt;t&gt;&lt;s&gt;"&amp;SUBSTITUTE(Q126,",","&lt;/s&gt;&lt;s&gt;")&amp;"&lt;/s&gt;&lt;/t&gt;","//s"))))))</f>
        <v>1.5</v>
      </c>
      <c r="S126" t="str">
        <f>IF(OR('Model output'!P125="",ISNUMBER(SEARCH("Not identified", 'Model output'!P125)),ISNUMBER(SEARCH("Absent",'Model output'!P125)),AND(ISNUMBER(SEARCH("No",'Model output'!P125)),NOT(ISNUMBER(SEARCH("diagnostic",'Model output'!P125)))),ISNUMBER(SEARCH("Negative",'Model output'!P125))),"negative","positive")</f>
        <v>negative</v>
      </c>
      <c r="T126" t="str">
        <f>IF('Model output'!O125="","",'Model output'!O125)</f>
        <v/>
      </c>
      <c r="U126" t="str">
        <f>IF('Model output'!Q125&lt;&gt;"",'Model output'!Q125,IF('Classification result'!S126="positive",IF(ISNUMBER(SEARCH("single",'Model output'!P125)),1,IF(OR(ISNUMBER(SEARCH("&lt;4",'Model output'!P125)),ISNUMBER(SEARCH("&lt; 4",'Model output'!P125)),ISNUMBER(SEARCH("less than 4",'Model output'!P125))),"&lt;4",IF(OR(ISNUMBER(SEARCH("&gt;4",'Model output'!P125)),ISNUMBER(SEARCH("&gt; 4",'Model output'!P125)),ISNUMBER(SEARCH("4 or more",'Model output'!P125))),"&gt;4",""))),""))</f>
        <v/>
      </c>
      <c r="V126" t="str">
        <f>IF(S126="negative","",IF(OR(ISNUMBER(SEARCH("Focal",'Model output'!P125)),'Classification result'!U126&lt;4,ISNUMBER(SEARCH("Focal",'Classification result'!U126)),ISNUMBER(SEARCH("&lt;4",'Classification result'!U126)),ISNUMBER(SEARCH("&lt; 4",'Classification result'!U126))),"minimal", IF(OR(ISNUMBER(SEARCH("Extensive",'Model output'!P125)),ISNUMBER(SEARCH("Extensive",'Classification result'!U126)),ISNUMBER(SEARCH("&gt;4",'Classification result'!U126)),ISNUMBER(SEARCH("&gt; 4",'Classification result'!U126)),ISNUMBER(SEARCH("4 or more",'Classification result'!U126))),"extensive","")))</f>
        <v/>
      </c>
      <c r="W126" t="str">
        <f>IF(OR('Model output'!R125="",ISNUMBER(SEARCH("Not identified", 'Model output'!R125)),ISNUMBER(SEARCH("Absent",'Model output'!R125)),ISNUMBER(SEARCH("No",'Model output'!R125)),ISNUMBER(SEARCH("Negative",'Model output'!R125)),ISNUMBER(SEARCH("None seen",'Model output'!R125)),ISNUMBER(SEARCH("Free",'Model output'!R125)),ISNUMBER(SEARCH("Cannot be assessed",'Model output'!R125))),"negative","positive")</f>
        <v>negative</v>
      </c>
      <c r="X126" s="19" t="str">
        <f>IF('Model output'!S125="","",'Model output'!S125)</f>
        <v>no</v>
      </c>
      <c r="Y126" t="str">
        <f>IF(OR('Model output'!S125="",ISNUMBER(SEARCH("Absent",'Model output'!S125)),ISNUMBER(SEARCH("Not identified",'Model output'!S125)),AND(ISNUMBER(SEARCH("No",'Model output'!S125)),NOT(ISNUMBER(SEARCH("carcinoma",'Model output'!S125)))),ISNUMBER(SEARCH("no extension",'Model output'!S125)),ISNUMBER(SEARCH("negative",'Model output'!S125))),"negative",IF(Z126="positive","gETE", "positive"))</f>
        <v>negative</v>
      </c>
      <c r="Z126" t="str">
        <f>IF(OR('Model output'!S125="",ISNUMBER(SEARCH("Absent",'Model output'!S125)),ISNUMBER(SEARCH("Not identified",'Model output'!S125)),ISNUMBER(SEARCH("No",'Model output'!S125)),ISNUMBER(SEARCH("Minimal",'Model output'!S125)),ISNUMBER(SEARCH("negative",'Model output'!S125))),"negative",IF(OR(ISNUMBER(SEARCH("extensive",X126)),ISNUMBER(SEARCH("skeletal muscle",X126)),ISNUMBER(SEARCH("larynx",X126)),ISNUMBER(SEARCH("trachea",X126)),ISNUMBER(SEARCH("esophagus",X126)),ISNUMBER(SEARCH("recurrent laryngeal nerve",X126))),"positive","negative"))</f>
        <v>negative</v>
      </c>
      <c r="AA126" t="str">
        <f>IF('Model output'!T125="","",IF('Model output'!T125="Not mentioned", "No", "Yes"))</f>
        <v/>
      </c>
      <c r="AB126" t="str">
        <f>IF(AA126&lt;&gt;"Yes","",IF(OR('Model output'!U125="",ISNUMBER(SEARCH("Not identified",'Model output'!U125))),"",'Model output'!U125))</f>
        <v/>
      </c>
      <c r="AC126" s="9" t="str">
        <f>IF(OR('Model output'!V125="", AND(ISERROR(SEARCH("Positive",'Model output'!V125)), ISNUMBER(SEARCH("Negative",'Model output'!V125))), ISNUMBER(SEARCH("Uninvolved",'Model output'!V125)), ISNUMBER(SEARCH("Free",'Model output'!V125)), ISNUMBER(SEARCH("1 mm",'Model output'!V125)), ISNUMBER(SEARCH("1.0 mm",'Model output'!V125)), ISNUMBER(SEARCH("0.01 cm",'Model output'!V125)), ISNUMBER(SEARCH("0.1 CM",'Model output'!V125)), ISNUMBER(SEARCH("less than 0.2 mm",'Model output'!V125)), ISNUMBER(SEARCH("less than 0.5 mm",'Model output'!V125)), ISNUMBER(SEARCH("very close",'Model output'!V125)), ISNUMBER(SEARCH("not involved",'Model output'!V125)), ISNUMBER(SEARCH("no involvement",'Model output'!V125)), ISNUMBER(SEARCH("abut",'Model output'!V125)), AND(ISNUMBER(SEARCH("No",'Model output'!V125)),NOT(ISNUMBER(SEARCH("noted",'Model output'!V125))),NOT(ISNUMBER(SEARCH("carcinoma",'Model output'!V125))))), "negative", "positive")</f>
        <v>negative</v>
      </c>
      <c r="AE126" s="39" t="str" cm="1">
        <f t="array" aca="1" ref="AE126" ca="1">IF(OR(AC126="positive",Z126="positive",AND(OR(ISNUMBER(SEARCH("Follicular carcinoma",N126)),ISNUMBER(SEARCH("Follicular thyroid carcinoma",N126))),V126="extensive"),AND(AND(ISNUMBER(J126),J126&gt;0),AND(ISNUMBER(M126),M126&gt;3)),OR(H126="positive",AH126=1)),"high",IF(OR(ISNUMBER(SEARCH("lateral",G126,1)),ISNUMBER(SEARCH("positive",Y126,1)),ISNUMBER(SEARCH("tall",O126,1)),ISNUMBER(SEARCH("hobnail",O126,1)),ISNUMBER(SEARCH("cribriform",O126,1)),ISNUMBER(SEARCH("diffuse",O126,1)),ISNUMBER(SEARCH("columnar",O126,1)),ISNUMBER(SEARCH("solid",O126,1)),ISNUMBER(SEARCH("tall",N126,1)),ISNUMBER(SEARCH("hobnail",N126,1)),ISNUMBER(SEARCH("cribriform",N126,1)),ISNUMBER(SEARCH("diffuse",N126,1)),ISNUMBER(SEARCH("columnar",N126,1)),ISNUMBER(SEARCH("solid",N126,1)),AND(ISNUMBER(SEARCH("papillary",N126,1)),S126="positive"),AND(ISNUMBER(J126),J126&gt;=5,M126=""),AND(AND(ISNUMBER(J126),J126&gt;=5),AND(ISNUMBER(M126),M126&gt;=1)),AND(ISNUMBER(SERACH("papillary",N126)),OR(Y126="positive",Z126="positive"), ISNUMBER(SEARCH("BRAF",AB126)))),"intermediate","low"))</f>
        <v>low</v>
      </c>
      <c r="AF126" s="40" t="str">
        <f t="shared" si="18"/>
        <v>1b</v>
      </c>
      <c r="AG126" s="40" t="str">
        <f t="shared" si="19"/>
        <v>0</v>
      </c>
      <c r="AH126" s="40" t="str">
        <f t="shared" si="22"/>
        <v>0</v>
      </c>
      <c r="AI126" s="45" t="str">
        <f t="shared" si="23"/>
        <v>I</v>
      </c>
      <c r="AJ126" s="39" t="s">
        <v>699</v>
      </c>
      <c r="AK126" s="46" t="s">
        <v>888</v>
      </c>
      <c r="AL126" s="46" t="s">
        <v>892</v>
      </c>
      <c r="AM126" s="46" t="s">
        <v>892</v>
      </c>
      <c r="AN126" s="40" t="s">
        <v>73</v>
      </c>
      <c r="AO126" s="30">
        <f t="shared" ca="1" si="28"/>
        <v>0</v>
      </c>
      <c r="AP126" s="14">
        <f t="shared" si="29"/>
        <v>1</v>
      </c>
      <c r="AQ126" s="14">
        <f t="shared" si="30"/>
        <v>1</v>
      </c>
      <c r="AR126" s="14">
        <f t="shared" si="31"/>
        <v>1</v>
      </c>
      <c r="AS126" s="15">
        <f t="shared" si="20"/>
        <v>1</v>
      </c>
    </row>
    <row r="127" spans="1:45">
      <c r="A127" t="str">
        <f>'Model output'!A126</f>
        <v>TCGA-E8-A414</v>
      </c>
      <c r="B127" s="52">
        <v>45</v>
      </c>
      <c r="C127" s="1" t="str">
        <f>IF(OR(ISNUMBER(SEARCH("0",'Model output'!D126)), ISNUMBER(SEARCH("1",'Model output'!D126)), ISNUMBER(SEARCH("1a",'Model output'!D126)), ISNUMBER(SEARCH("1b",'Model output'!D126)), ISNUMBER(SEARCH("2",'Model output'!D126)), ISNUMBER(SEARCH("3",'Model output'!D126)), ISNUMBER(SEARCH("4a",'Model output'!D126)), ISNUMBER(SEARCH("4b",'Model output'!D126))), IF(ISNUMBER(SEARCH("pT",'Model output'!D126)),IF(OR(ISNUMBER(SEARCH("a",'Model output'!D126)),ISNUMBER(SEARCH("b",'Model output'!D126))),MID(SUBSTITUTE('Model output'!D126," ",""),SEARCH("pT",'Model output'!D126)+2,2),MID(SUBSTITUTE('Model output'!D126," ",""),SEARCH("pT",'Model output'!D126)+2,1)),IF(ISNUMBER(SEARCH("T",'Model output'!D126)),IF(OR(ISNUMBER(SEARCH("a",'Model output'!D126)),ISNUMBER(SEARCH("b",'Model output'!D126))),MID(SUBSTITUTE('Model output'!D126," ",""),SEARCH("T",'Model output'!D126)+1,2),MID(SUBSTITUTE('Model output'!D126," ",""),SEARCH("T",'Model output'!D126)+1,1)),SUBSTITUTE('Model output'!D126," ",""))),"")</f>
        <v/>
      </c>
      <c r="D127" s="1" t="str">
        <f>IF(ISNUMBER(SEARCH("lymph node",'Model output'!E126)),"1", IF(AND('Model output'!E126&lt;&gt;"",ISNUMBER('Model output'!E126),'Model output'!E126&gt;0),"1",IF(OR(ISNUMBER(SEARCH("0",'Model output'!E126)), ISNUMBER(SEARCH("1",'Model output'!E126)), ISNUMBER(SEARCH("1a",'Model output'!E126)), ISNUMBER(SEARCH("1b",'Model output'!E126)), ISNUMBER(SEARCH("X",'Model output'!E126))), IF(ISNUMBER(SEARCH("pN",'Model output'!E126)),IF(OR(ISNUMBER(SEARCH("a",'Model output'!E126)),ISNUMBER(SEARCH("b",'Model output'!E126))),MID(SUBSTITUTE('Model output'!E126," ",""),SEARCH("pN",'Model output'!E126)+2,2),MID(SUBSTITUTE('Model output'!E126," ",""),SEARCH("pN",'Model output'!E126)+2,1)),IF(ISNUMBER(SEARCH("N",'Model output'!E126)),IF(OR(ISNUMBER(SEARCH("a",'Model output'!E126)),ISNUMBER(SEARCH("b",'Model output'!E126))),MID(SUBSTITUTE('Model output'!E126," ",""),SEARCH("N",'Model output'!E126)+1,2),MID(SUBSTITUTE('Model output'!E126," ",""),SEARCH("N",'Model output'!E126)+1,1)),SUBSTITUTE('Model output'!E126," ",""))),"")))</f>
        <v/>
      </c>
      <c r="E127" s="1" t="str">
        <f>IF(OR(ISNUMBER(SEARCH("Not applicable",'Model output'!F126)), ISNUMBER(SEARCH("N/A",'Model output'!F126))),"0",IF(OR(ISNUMBER(SEARCH("0",'Model output'!F126)), ISNUMBER(SEARCH("1",'Model output'!F126)), ISNUMBER(SEARCH("X",'Model output'!F126))), IF(ISNUMBER(SEARCH("pM",'Model output'!F126)),MID(SUBSTITUTE('Model output'!F126," ",""),SEARCH("pM",'Model output'!F126)+2,1),IF(ISNUMBER(SEARCH("M",'Model output'!F126)),MID(SUBSTITUTE('Model output'!F126," ",""),SEARCH("M",'Model output'!F126)+1,1),SUBSTITUTE('Model output'!F126," ",""))),""))</f>
        <v/>
      </c>
      <c r="F127" t="str">
        <f t="shared" si="16"/>
        <v>negative</v>
      </c>
      <c r="G127" t="str">
        <f>IF(OR('Model output'!G126="",AND(ISNUMBER('Model output'!J126),'Model output'!J126&lt;1)),"",IF(OR(ISNUMBER(SEARCH("lateral",'Model output'!G126)),ISNUMBER(SEARCH("cervical",'Model output'!G126)),ISNUMBER(SEARCH("jugular",'Model output'!G126)),ISNUMBER(SEARCH("left neck",'Model output'!G126)),ISNUMBER(SEARCH("left anterior neck",'Model output'!G126)),ISNUMBER(SEARCH("left posterior neck",'Model output'!G126)),ISNUMBER(SEARCH("right neck",'Model output'!G126)),ISNUMBER(SEARCH("right anterior neck",'Model output'!G126)),ISNUMBER(SEARCH("right posterior neck",'Model output'!G126)),AND(ISNUMBER(SEARCH("level",'Model output'!G126)),OR(,ISNUMBER(SEARCH("II",'Model output'!G126)),ISNUMBER(SEARCH("two",'Model output'!G126)),ISNUMBER(SEARCH("2",'Model output'!G126)),ISNUMBER(SEARCH("III",'Model output'!G126)),ISNUMBER(SEARCH("three",'Model output'!G126)),ISNUMBER(SEARCH("3",'Model output'!G126)),ISNUMBER(SEARCH("IV",'Model output'!G126)),ISNUMBER(SEARCH("four",'Model output'!G126)),ISNUMBER(SEARCH("4",'Model output'!G126)),AND(ISNUMBER(SEARCH("V ",'Model output'!G126)),NOT(ISNUMBER(SEARCH("VI",'Model output'!G126)))),ISNUMBER(SEARCH("five",'Model output'!G126)),ISNUMBER(SEARCH("5",'Model output'!G126))))), "lateral", "central"))</f>
        <v/>
      </c>
      <c r="H127" t="str">
        <f>IF('Model output'!H126="","negative", IF('Model output'!H126=" ", "negative", IF(ISNUMBER(SEARCH("lymph node",'Model output'!H126)),"negative","positive")))</f>
        <v>negative</v>
      </c>
      <c r="I127" t="str">
        <f>IF('Model output'!I126="","",IF(ISNUMBER('Model output'!I126),'Model output'!I126,1))</f>
        <v/>
      </c>
      <c r="J127" t="str">
        <f>IF('Model output'!J126="","",IF(AND(ISNUMBER('Model output'!J126),'Model output'!J126&lt;=I127),'Model output'!J126,IF(ISNUMBER(SEARCH("0/",'Model output'!J126)),0,1)))</f>
        <v/>
      </c>
      <c r="K127" t="str" cm="1">
        <f t="array" ref="K127">IF(COUNT(FIND({0,1,2,3,4,5,6,7,8,9},'Model output'!K126))&gt;0,'Model output'!K126,"")</f>
        <v/>
      </c>
      <c r="L127" s="8" t="str">
        <f t="shared" si="21"/>
        <v/>
      </c>
      <c r="M127" t="str" cm="1">
        <f t="array" ref="M127">IF(L127="","",IF(ISNUMBER(SEARCH("cm",L127)),MAX(VALUE(SUBSTITUTE(_xlfn.FILTERXML("&lt;t&gt;&lt;s&gt;"&amp;SUBSTITUTE(L127,",","&lt;/s&gt;&lt;s&gt;")&amp;"&lt;/s&gt;&lt;/t&gt;","//s"),"cm",""))),MAX(VALUE(SUBSTITUTE(_xlfn.FILTERXML("&lt;t&gt;&lt;s&gt;"&amp;SUBSTITUTE(L127,",","&lt;/s&gt;&lt;s&gt;")&amp;"&lt;/s&gt;&lt;/t&gt;","//s"),"mm","")))/10))</f>
        <v/>
      </c>
      <c r="N127" t="str">
        <f>IF('Model output'!L126="","",'Model output'!L126)</f>
        <v>Papillary</v>
      </c>
      <c r="O127" t="str">
        <f>IF('Model output'!M126="","",'Model output'!M126)</f>
        <v/>
      </c>
      <c r="P127" t="str">
        <f>IF('Model output'!N126="","",'Model output'!N126)</f>
        <v>5x3x3 cm</v>
      </c>
      <c r="Q127" t="str">
        <f t="shared" si="17"/>
        <v>5,3,3cm</v>
      </c>
      <c r="R127" cm="1">
        <f t="array" ref="R127">IF(Q127="","",IF(ISNUMBER(SEARCH("cm",Q127)),MAX(VALUE(SUBSTITUTE(_xlfn.FILTERXML("&lt;t&gt;&lt;s&gt;"&amp;SUBSTITUTE(Q127,",","&lt;/s&gt;&lt;s&gt;")&amp;"&lt;/s&gt;&lt;/t&gt;","//s"),"cm",""))),IF(ISNUMBER(SEARCH("mm",Q127)), MAX(VALUE(SUBSTITUTE(_xlfn.FILTERXML("&lt;t&gt;&lt;s&gt;"&amp;SUBSTITUTE(Q127,",","&lt;/s&gt;&lt;s&gt;")&amp;"&lt;/s&gt;&lt;/t&gt;","//s"),"mm","")))/10, MAX(VALUE(_xlfn.FILTERXML("&lt;t&gt;&lt;s&gt;"&amp;SUBSTITUTE(Q127,",","&lt;/s&gt;&lt;s&gt;")&amp;"&lt;/s&gt;&lt;/t&gt;","//s"))))))</f>
        <v>5</v>
      </c>
      <c r="S127" t="str">
        <f>IF(OR('Model output'!P126="",ISNUMBER(SEARCH("Not identified", 'Model output'!P126)),ISNUMBER(SEARCH("Absent",'Model output'!P126)),AND(ISNUMBER(SEARCH("No",'Model output'!P126)),NOT(ISNUMBER(SEARCH("diagnostic",'Model output'!P126)))),ISNUMBER(SEARCH("Negative",'Model output'!P126))),"negative","positive")</f>
        <v>negative</v>
      </c>
      <c r="T127" t="str">
        <f>IF('Model output'!O126="","",'Model output'!O126)</f>
        <v/>
      </c>
      <c r="U127" t="str">
        <f>IF('Model output'!Q126&lt;&gt;"",'Model output'!Q126,IF('Classification result'!S127="positive",IF(ISNUMBER(SEARCH("single",'Model output'!P126)),1,IF(OR(ISNUMBER(SEARCH("&lt;4",'Model output'!P126)),ISNUMBER(SEARCH("&lt; 4",'Model output'!P126)),ISNUMBER(SEARCH("less than 4",'Model output'!P126))),"&lt;4",IF(OR(ISNUMBER(SEARCH("&gt;4",'Model output'!P126)),ISNUMBER(SEARCH("&gt; 4",'Model output'!P126)),ISNUMBER(SEARCH("4 or more",'Model output'!P126))),"&gt;4",""))),""))</f>
        <v/>
      </c>
      <c r="V127" t="str">
        <f>IF(S127="negative","",IF(OR(ISNUMBER(SEARCH("Focal",'Model output'!P126)),'Classification result'!U127&lt;4,ISNUMBER(SEARCH("Focal",'Classification result'!U127)),ISNUMBER(SEARCH("&lt;4",'Classification result'!U127)),ISNUMBER(SEARCH("&lt; 4",'Classification result'!U127))),"minimal", IF(OR(ISNUMBER(SEARCH("Extensive",'Model output'!P126)),ISNUMBER(SEARCH("Extensive",'Classification result'!U127)),ISNUMBER(SEARCH("&gt;4",'Classification result'!U127)),ISNUMBER(SEARCH("&gt; 4",'Classification result'!U127)),ISNUMBER(SEARCH("4 or more",'Classification result'!U127))),"extensive","")))</f>
        <v/>
      </c>
      <c r="W127" t="str">
        <f>IF(OR('Model output'!R126="",ISNUMBER(SEARCH("Not identified", 'Model output'!R126)),ISNUMBER(SEARCH("Absent",'Model output'!R126)),ISNUMBER(SEARCH("No",'Model output'!R126)),ISNUMBER(SEARCH("Negative",'Model output'!R126)),ISNUMBER(SEARCH("None seen",'Model output'!R126)),ISNUMBER(SEARCH("Free",'Model output'!R126)),ISNUMBER(SEARCH("Cannot be assessed",'Model output'!R126))),"negative","positive")</f>
        <v>positive</v>
      </c>
      <c r="X127" s="19" t="str">
        <f>IF('Model output'!S126="","",'Model output'!S126)</f>
        <v>No</v>
      </c>
      <c r="Y127" t="str">
        <f>IF(OR('Model output'!S126="",ISNUMBER(SEARCH("Absent",'Model output'!S126)),ISNUMBER(SEARCH("Not identified",'Model output'!S126)),AND(ISNUMBER(SEARCH("No",'Model output'!S126)),NOT(ISNUMBER(SEARCH("carcinoma",'Model output'!S126)))),ISNUMBER(SEARCH("no extension",'Model output'!S126)),ISNUMBER(SEARCH("negative",'Model output'!S126))),"negative",IF(Z127="positive","gETE", "positive"))</f>
        <v>negative</v>
      </c>
      <c r="Z127" t="str">
        <f>IF(OR('Model output'!S126="",ISNUMBER(SEARCH("Absent",'Model output'!S126)),ISNUMBER(SEARCH("Not identified",'Model output'!S126)),ISNUMBER(SEARCH("No",'Model output'!S126)),ISNUMBER(SEARCH("Minimal",'Model output'!S126)),ISNUMBER(SEARCH("negative",'Model output'!S126))),"negative",IF(OR(ISNUMBER(SEARCH("extensive",X127)),ISNUMBER(SEARCH("skeletal muscle",X127)),ISNUMBER(SEARCH("larynx",X127)),ISNUMBER(SEARCH("trachea",X127)),ISNUMBER(SEARCH("esophagus",X127)),ISNUMBER(SEARCH("recurrent laryngeal nerve",X127))),"positive","negative"))</f>
        <v>negative</v>
      </c>
      <c r="AA127" t="str">
        <f>IF('Model output'!T126="","",IF('Model output'!T126="Not mentioned", "No", "Yes"))</f>
        <v/>
      </c>
      <c r="AB127" t="str">
        <f>IF(AA127&lt;&gt;"Yes","",IF(OR('Model output'!U126="",ISNUMBER(SEARCH("Not identified",'Model output'!U126))),"",'Model output'!U126))</f>
        <v/>
      </c>
      <c r="AC127" s="9" t="str">
        <f>IF(OR('Model output'!V126="", AND(ISERROR(SEARCH("Positive",'Model output'!V126)), ISNUMBER(SEARCH("Negative",'Model output'!V126))), ISNUMBER(SEARCH("Uninvolved",'Model output'!V126)), ISNUMBER(SEARCH("Free",'Model output'!V126)), ISNUMBER(SEARCH("1 mm",'Model output'!V126)), ISNUMBER(SEARCH("1.0 mm",'Model output'!V126)), ISNUMBER(SEARCH("0.01 cm",'Model output'!V126)), ISNUMBER(SEARCH("0.1 CM",'Model output'!V126)), ISNUMBER(SEARCH("less than 0.2 mm",'Model output'!V126)), ISNUMBER(SEARCH("less than 0.5 mm",'Model output'!V126)), ISNUMBER(SEARCH("very close",'Model output'!V126)), ISNUMBER(SEARCH("not involved",'Model output'!V126)), ISNUMBER(SEARCH("no involvement",'Model output'!V126)), ISNUMBER(SEARCH("abut",'Model output'!V126)), AND(ISNUMBER(SEARCH("No",'Model output'!V126)),NOT(ISNUMBER(SEARCH("noted",'Model output'!V126))),NOT(ISNUMBER(SEARCH("carcinoma",'Model output'!V126))))), "negative", "positive")</f>
        <v>negative</v>
      </c>
      <c r="AE127" s="39" t="str" cm="1">
        <f t="array" aca="1" ref="AE127" ca="1">IF(OR(AC127="positive",Z127="positive",AND(OR(ISNUMBER(SEARCH("Follicular carcinoma",N127)),ISNUMBER(SEARCH("Follicular thyroid carcinoma",N127))),V127="extensive"),AND(AND(ISNUMBER(J127),J127&gt;0),AND(ISNUMBER(M127),M127&gt;3)),OR(H127="positive",AH127=1)),"high",IF(OR(ISNUMBER(SEARCH("lateral",G127,1)),ISNUMBER(SEARCH("positive",Y127,1)),ISNUMBER(SEARCH("tall",O127,1)),ISNUMBER(SEARCH("hobnail",O127,1)),ISNUMBER(SEARCH("cribriform",O127,1)),ISNUMBER(SEARCH("diffuse",O127,1)),ISNUMBER(SEARCH("columnar",O127,1)),ISNUMBER(SEARCH("solid",O127,1)),ISNUMBER(SEARCH("tall",N127,1)),ISNUMBER(SEARCH("hobnail",N127,1)),ISNUMBER(SEARCH("cribriform",N127,1)),ISNUMBER(SEARCH("diffuse",N127,1)),ISNUMBER(SEARCH("columnar",N127,1)),ISNUMBER(SEARCH("solid",N127,1)),AND(ISNUMBER(SEARCH("papillary",N127,1)),S127="positive"),AND(ISNUMBER(J127),J127&gt;=5,M127=""),AND(AND(ISNUMBER(J127),J127&gt;=5),AND(ISNUMBER(M127),M127&gt;=1)),AND(ISNUMBER(SERACH("papillary",N127)),OR(Y127="positive",Z127="positive"), ISNUMBER(SEARCH("BRAF",AB127)))),"intermediate","low"))</f>
        <v>low</v>
      </c>
      <c r="AF127" s="40" t="str">
        <f t="shared" si="18"/>
        <v>3a</v>
      </c>
      <c r="AG127" s="40" t="str">
        <f t="shared" si="19"/>
        <v>0</v>
      </c>
      <c r="AH127" s="40" t="str">
        <f t="shared" si="22"/>
        <v>0</v>
      </c>
      <c r="AI127" s="45" t="str">
        <f t="shared" si="23"/>
        <v>I</v>
      </c>
      <c r="AJ127" s="39" t="s">
        <v>699</v>
      </c>
      <c r="AK127" s="46" t="s">
        <v>894</v>
      </c>
      <c r="AL127" s="46" t="s">
        <v>892</v>
      </c>
      <c r="AM127" s="46" t="s">
        <v>892</v>
      </c>
      <c r="AN127" s="40" t="s">
        <v>73</v>
      </c>
      <c r="AO127" s="30">
        <f t="shared" ca="1" si="28"/>
        <v>0</v>
      </c>
      <c r="AP127" s="14">
        <f t="shared" si="29"/>
        <v>1</v>
      </c>
      <c r="AQ127" s="14">
        <f t="shared" si="30"/>
        <v>1</v>
      </c>
      <c r="AR127" s="14">
        <f t="shared" si="31"/>
        <v>1</v>
      </c>
      <c r="AS127" s="15">
        <f t="shared" si="20"/>
        <v>1</v>
      </c>
    </row>
    <row r="128" spans="1:45">
      <c r="A128" t="str">
        <f>'Model output'!A127</f>
        <v>TCGA-E8-A415</v>
      </c>
      <c r="B128" s="52">
        <v>39</v>
      </c>
      <c r="C128" s="1" t="str">
        <f>IF(OR(ISNUMBER(SEARCH("0",'Model output'!D127)), ISNUMBER(SEARCH("1",'Model output'!D127)), ISNUMBER(SEARCH("1a",'Model output'!D127)), ISNUMBER(SEARCH("1b",'Model output'!D127)), ISNUMBER(SEARCH("2",'Model output'!D127)), ISNUMBER(SEARCH("3",'Model output'!D127)), ISNUMBER(SEARCH("4a",'Model output'!D127)), ISNUMBER(SEARCH("4b",'Model output'!D127))), IF(ISNUMBER(SEARCH("pT",'Model output'!D127)),IF(OR(ISNUMBER(SEARCH("a",'Model output'!D127)),ISNUMBER(SEARCH("b",'Model output'!D127))),MID(SUBSTITUTE('Model output'!D127," ",""),SEARCH("pT",'Model output'!D127)+2,2),MID(SUBSTITUTE('Model output'!D127," ",""),SEARCH("pT",'Model output'!D127)+2,1)),IF(ISNUMBER(SEARCH("T",'Model output'!D127)),IF(OR(ISNUMBER(SEARCH("a",'Model output'!D127)),ISNUMBER(SEARCH("b",'Model output'!D127))),MID(SUBSTITUTE('Model output'!D127," ",""),SEARCH("T",'Model output'!D127)+1,2),MID(SUBSTITUTE('Model output'!D127," ",""),SEARCH("T",'Model output'!D127)+1,1)),SUBSTITUTE('Model output'!D127," ",""))),"")</f>
        <v/>
      </c>
      <c r="D128" s="1" t="str">
        <f>IF(ISNUMBER(SEARCH("lymph node",'Model output'!E127)),"1", IF(AND('Model output'!E127&lt;&gt;"",ISNUMBER('Model output'!E127),'Model output'!E127&gt;0),"1",IF(OR(ISNUMBER(SEARCH("0",'Model output'!E127)), ISNUMBER(SEARCH("1",'Model output'!E127)), ISNUMBER(SEARCH("1a",'Model output'!E127)), ISNUMBER(SEARCH("1b",'Model output'!E127)), ISNUMBER(SEARCH("X",'Model output'!E127))), IF(ISNUMBER(SEARCH("pN",'Model output'!E127)),IF(OR(ISNUMBER(SEARCH("a",'Model output'!E127)),ISNUMBER(SEARCH("b",'Model output'!E127))),MID(SUBSTITUTE('Model output'!E127," ",""),SEARCH("pN",'Model output'!E127)+2,2),MID(SUBSTITUTE('Model output'!E127," ",""),SEARCH("pN",'Model output'!E127)+2,1)),IF(ISNUMBER(SEARCH("N",'Model output'!E127)),IF(OR(ISNUMBER(SEARCH("a",'Model output'!E127)),ISNUMBER(SEARCH("b",'Model output'!E127))),MID(SUBSTITUTE('Model output'!E127," ",""),SEARCH("N",'Model output'!E127)+1,2),MID(SUBSTITUTE('Model output'!E127," ",""),SEARCH("N",'Model output'!E127)+1,1)),SUBSTITUTE('Model output'!E127," ",""))),"")))</f>
        <v/>
      </c>
      <c r="E128" s="1" t="str">
        <f>IF(OR(ISNUMBER(SEARCH("Not applicable",'Model output'!F127)), ISNUMBER(SEARCH("N/A",'Model output'!F127))),"0",IF(OR(ISNUMBER(SEARCH("0",'Model output'!F127)), ISNUMBER(SEARCH("1",'Model output'!F127)), ISNUMBER(SEARCH("X",'Model output'!F127))), IF(ISNUMBER(SEARCH("pM",'Model output'!F127)),MID(SUBSTITUTE('Model output'!F127," ",""),SEARCH("pM",'Model output'!F127)+2,1),IF(ISNUMBER(SEARCH("M",'Model output'!F127)),MID(SUBSTITUTE('Model output'!F127," ",""),SEARCH("M",'Model output'!F127)+1,1),SUBSTITUTE('Model output'!F127," ",""))),""))</f>
        <v/>
      </c>
      <c r="F128" t="str">
        <f t="shared" ref="F128:F189" si="32">IF(OR(G128&lt;&gt;"",AND(J128&lt;&gt;"",ISNUMBER(J128),J128&gt;0),AND(M128&lt;&gt;"",M128&gt;0)),"positive","negative")</f>
        <v>negative</v>
      </c>
      <c r="G128" t="str">
        <f>IF(OR('Model output'!G127="",AND(ISNUMBER('Model output'!J127),'Model output'!J127&lt;1)),"",IF(OR(ISNUMBER(SEARCH("lateral",'Model output'!G127)),ISNUMBER(SEARCH("cervical",'Model output'!G127)),ISNUMBER(SEARCH("jugular",'Model output'!G127)),ISNUMBER(SEARCH("left neck",'Model output'!G127)),ISNUMBER(SEARCH("left anterior neck",'Model output'!G127)),ISNUMBER(SEARCH("left posterior neck",'Model output'!G127)),ISNUMBER(SEARCH("right neck",'Model output'!G127)),ISNUMBER(SEARCH("right anterior neck",'Model output'!G127)),ISNUMBER(SEARCH("right posterior neck",'Model output'!G127)),AND(ISNUMBER(SEARCH("level",'Model output'!G127)),OR(,ISNUMBER(SEARCH("II",'Model output'!G127)),ISNUMBER(SEARCH("two",'Model output'!G127)),ISNUMBER(SEARCH("2",'Model output'!G127)),ISNUMBER(SEARCH("III",'Model output'!G127)),ISNUMBER(SEARCH("three",'Model output'!G127)),ISNUMBER(SEARCH("3",'Model output'!G127)),ISNUMBER(SEARCH("IV",'Model output'!G127)),ISNUMBER(SEARCH("four",'Model output'!G127)),ISNUMBER(SEARCH("4",'Model output'!G127)),AND(ISNUMBER(SEARCH("V ",'Model output'!G127)),NOT(ISNUMBER(SEARCH("VI",'Model output'!G127)))),ISNUMBER(SEARCH("five",'Model output'!G127)),ISNUMBER(SEARCH("5",'Model output'!G127))))), "lateral", "central"))</f>
        <v/>
      </c>
      <c r="H128" t="str">
        <f>IF('Model output'!H127="","negative", IF('Model output'!H127=" ", "negative", IF(ISNUMBER(SEARCH("lymph node",'Model output'!H127)),"negative","positive")))</f>
        <v>negative</v>
      </c>
      <c r="I128" t="str">
        <f>IF('Model output'!I127="","",IF(ISNUMBER('Model output'!I127),'Model output'!I127,1))</f>
        <v/>
      </c>
      <c r="J128" t="str">
        <f>IF('Model output'!J127="","",IF(AND(ISNUMBER('Model output'!J127),'Model output'!J127&lt;=I128),'Model output'!J127,IF(ISNUMBER(SEARCH("0/",'Model output'!J127)),0,1)))</f>
        <v/>
      </c>
      <c r="K128" t="str" cm="1">
        <f t="array" ref="K128">IF(COUNT(FIND({0,1,2,3,4,5,6,7,8,9},'Model output'!K127))&gt;0,'Model output'!K127,"")</f>
        <v/>
      </c>
      <c r="L128" s="8" t="str">
        <f t="shared" si="21"/>
        <v/>
      </c>
      <c r="M128" t="str" cm="1">
        <f t="array" ref="M128">IF(L128="","",IF(ISNUMBER(SEARCH("cm",L128)),MAX(VALUE(SUBSTITUTE(_xlfn.FILTERXML("&lt;t&gt;&lt;s&gt;"&amp;SUBSTITUTE(L128,",","&lt;/s&gt;&lt;s&gt;")&amp;"&lt;/s&gt;&lt;/t&gt;","//s"),"cm",""))),MAX(VALUE(SUBSTITUTE(_xlfn.FILTERXML("&lt;t&gt;&lt;s&gt;"&amp;SUBSTITUTE(L128,",","&lt;/s&gt;&lt;s&gt;")&amp;"&lt;/s&gt;&lt;/t&gt;","//s"),"mm","")))/10))</f>
        <v/>
      </c>
      <c r="N128" t="str">
        <f>IF('Model output'!L127="","",'Model output'!L127)</f>
        <v>Papillary</v>
      </c>
      <c r="O128" t="str">
        <f>IF('Model output'!M127="","",'Model output'!M127)</f>
        <v/>
      </c>
      <c r="P128" t="str">
        <f>IF('Model output'!N127="","",'Model output'!N127)</f>
        <v>1x0.7x0.7 cm</v>
      </c>
      <c r="Q128" t="str">
        <f t="shared" ref="Q128:Q189" si="33">LOWER(SUBSTITUTE(SUBSTITUTE(SUBSTITUTE(SUBSTITUTE(SUBSTITUTE(SUBSTITUTE(SUBSTITUTE(SUBSTITUTE(SUBSTITUTE(SUBSTITUTE(SUBSTITUTE(SUBSTITUTE(SUBSTITUTE(SUBSTITUTE(SUBSTITUTE(SUBSTITUTE(SUBSTITUTE(P128,"cm.","cm"), "the", ""), "tumor", ""), "nodule", ""), "isthmic", ""), "lobe",""), "largest", ""), "left", ""), "right", ""), "for", ""), "in", ""), "and", ","), "(", ""), ")", ""), "A", ""), "x", ","), " ",""))</f>
        <v>1,0.7,0.7cm</v>
      </c>
      <c r="R128" cm="1">
        <f t="array" ref="R128">IF(Q128="","",IF(ISNUMBER(SEARCH("cm",Q128)),MAX(VALUE(SUBSTITUTE(_xlfn.FILTERXML("&lt;t&gt;&lt;s&gt;"&amp;SUBSTITUTE(Q128,",","&lt;/s&gt;&lt;s&gt;")&amp;"&lt;/s&gt;&lt;/t&gt;","//s"),"cm",""))),IF(ISNUMBER(SEARCH("mm",Q128)), MAX(VALUE(SUBSTITUTE(_xlfn.FILTERXML("&lt;t&gt;&lt;s&gt;"&amp;SUBSTITUTE(Q128,",","&lt;/s&gt;&lt;s&gt;")&amp;"&lt;/s&gt;&lt;/t&gt;","//s"),"mm","")))/10, MAX(VALUE(_xlfn.FILTERXML("&lt;t&gt;&lt;s&gt;"&amp;SUBSTITUTE(Q128,",","&lt;/s&gt;&lt;s&gt;")&amp;"&lt;/s&gt;&lt;/t&gt;","//s"))))))</f>
        <v>1</v>
      </c>
      <c r="S128" t="str">
        <f>IF(OR('Model output'!P127="",ISNUMBER(SEARCH("Not identified", 'Model output'!P127)),ISNUMBER(SEARCH("Absent",'Model output'!P127)),AND(ISNUMBER(SEARCH("No",'Model output'!P127)),NOT(ISNUMBER(SEARCH("diagnostic",'Model output'!P127)))),ISNUMBER(SEARCH("Negative",'Model output'!P127))),"negative","positive")</f>
        <v>negative</v>
      </c>
      <c r="T128" t="str">
        <f>IF('Model output'!O127="","",'Model output'!O127)</f>
        <v/>
      </c>
      <c r="U128" t="str">
        <f>IF('Model output'!Q127&lt;&gt;"",'Model output'!Q127,IF('Classification result'!S128="positive",IF(ISNUMBER(SEARCH("single",'Model output'!P127)),1,IF(OR(ISNUMBER(SEARCH("&lt;4",'Model output'!P127)),ISNUMBER(SEARCH("&lt; 4",'Model output'!P127)),ISNUMBER(SEARCH("less than 4",'Model output'!P127))),"&lt;4",IF(OR(ISNUMBER(SEARCH("&gt;4",'Model output'!P127)),ISNUMBER(SEARCH("&gt; 4",'Model output'!P127)),ISNUMBER(SEARCH("4 or more",'Model output'!P127))),"&gt;4",""))),""))</f>
        <v/>
      </c>
      <c r="V128" t="str">
        <f>IF(S128="negative","",IF(OR(ISNUMBER(SEARCH("Focal",'Model output'!P127)),'Classification result'!U128&lt;4,ISNUMBER(SEARCH("Focal",'Classification result'!U128)),ISNUMBER(SEARCH("&lt;4",'Classification result'!U128)),ISNUMBER(SEARCH("&lt; 4",'Classification result'!U128))),"minimal", IF(OR(ISNUMBER(SEARCH("Extensive",'Model output'!P127)),ISNUMBER(SEARCH("Extensive",'Classification result'!U128)),ISNUMBER(SEARCH("&gt;4",'Classification result'!U128)),ISNUMBER(SEARCH("&gt; 4",'Classification result'!U128)),ISNUMBER(SEARCH("4 or more",'Classification result'!U128))),"extensive","")))</f>
        <v/>
      </c>
      <c r="W128" t="str">
        <f>IF(OR('Model output'!R127="",ISNUMBER(SEARCH("Not identified", 'Model output'!R127)),ISNUMBER(SEARCH("Absent",'Model output'!R127)),ISNUMBER(SEARCH("No",'Model output'!R127)),ISNUMBER(SEARCH("Negative",'Model output'!R127)),ISNUMBER(SEARCH("None seen",'Model output'!R127)),ISNUMBER(SEARCH("Free",'Model output'!R127)),ISNUMBER(SEARCH("Cannot be assessed",'Model output'!R127))),"negative","positive")</f>
        <v>positive</v>
      </c>
      <c r="X128" s="19" t="str">
        <f>IF('Model output'!S127="","",'Model output'!S127)</f>
        <v>No</v>
      </c>
      <c r="Y128" t="str">
        <f>IF(OR('Model output'!S127="",ISNUMBER(SEARCH("Absent",'Model output'!S127)),ISNUMBER(SEARCH("Not identified",'Model output'!S127)),AND(ISNUMBER(SEARCH("No",'Model output'!S127)),NOT(ISNUMBER(SEARCH("carcinoma",'Model output'!S127)))),ISNUMBER(SEARCH("no extension",'Model output'!S127)),ISNUMBER(SEARCH("negative",'Model output'!S127))),"negative",IF(Z128="positive","gETE", "positive"))</f>
        <v>negative</v>
      </c>
      <c r="Z128" t="str">
        <f>IF(OR('Model output'!S127="",ISNUMBER(SEARCH("Absent",'Model output'!S127)),ISNUMBER(SEARCH("Not identified",'Model output'!S127)),ISNUMBER(SEARCH("No",'Model output'!S127)),ISNUMBER(SEARCH("Minimal",'Model output'!S127)),ISNUMBER(SEARCH("negative",'Model output'!S127))),"negative",IF(OR(ISNUMBER(SEARCH("extensive",X128)),ISNUMBER(SEARCH("skeletal muscle",X128)),ISNUMBER(SEARCH("larynx",X128)),ISNUMBER(SEARCH("trachea",X128)),ISNUMBER(SEARCH("esophagus",X128)),ISNUMBER(SEARCH("recurrent laryngeal nerve",X128))),"positive","negative"))</f>
        <v>negative</v>
      </c>
      <c r="AA128" t="str">
        <f>IF('Model output'!T127="","",IF('Model output'!T127="Not mentioned", "No", "Yes"))</f>
        <v/>
      </c>
      <c r="AB128" t="str">
        <f>IF(AA128&lt;&gt;"Yes","",IF(OR('Model output'!U127="",ISNUMBER(SEARCH("Not identified",'Model output'!U127))),"",'Model output'!U127))</f>
        <v/>
      </c>
      <c r="AC128" s="9" t="str">
        <f>IF(OR('Model output'!V127="", AND(ISERROR(SEARCH("Positive",'Model output'!V127)), ISNUMBER(SEARCH("Negative",'Model output'!V127))), ISNUMBER(SEARCH("Uninvolved",'Model output'!V127)), ISNUMBER(SEARCH("Free",'Model output'!V127)), ISNUMBER(SEARCH("1 mm",'Model output'!V127)), ISNUMBER(SEARCH("1.0 mm",'Model output'!V127)), ISNUMBER(SEARCH("0.01 cm",'Model output'!V127)), ISNUMBER(SEARCH("0.1 CM",'Model output'!V127)), ISNUMBER(SEARCH("less than 0.2 mm",'Model output'!V127)), ISNUMBER(SEARCH("less than 0.5 mm",'Model output'!V127)), ISNUMBER(SEARCH("very close",'Model output'!V127)), ISNUMBER(SEARCH("not involved",'Model output'!V127)), ISNUMBER(SEARCH("no involvement",'Model output'!V127)), ISNUMBER(SEARCH("abut",'Model output'!V127)), AND(ISNUMBER(SEARCH("No",'Model output'!V127)),NOT(ISNUMBER(SEARCH("noted",'Model output'!V127))),NOT(ISNUMBER(SEARCH("carcinoma",'Model output'!V127))))), "negative", "positive")</f>
        <v>negative</v>
      </c>
      <c r="AE128" s="39" t="str" cm="1">
        <f t="array" aca="1" ref="AE128" ca="1">IF(OR(AC128="positive",Z128="positive",AND(OR(ISNUMBER(SEARCH("Follicular carcinoma",N128)),ISNUMBER(SEARCH("Follicular thyroid carcinoma",N128))),V128="extensive"),AND(AND(ISNUMBER(J128),J128&gt;0),AND(ISNUMBER(M128),M128&gt;3)),OR(H128="positive",AH128=1)),"high",IF(OR(ISNUMBER(SEARCH("lateral",G128,1)),ISNUMBER(SEARCH("positive",Y128,1)),ISNUMBER(SEARCH("tall",O128,1)),ISNUMBER(SEARCH("hobnail",O128,1)),ISNUMBER(SEARCH("cribriform",O128,1)),ISNUMBER(SEARCH("diffuse",O128,1)),ISNUMBER(SEARCH("columnar",O128,1)),ISNUMBER(SEARCH("solid",O128,1)),ISNUMBER(SEARCH("tall",N128,1)),ISNUMBER(SEARCH("hobnail",N128,1)),ISNUMBER(SEARCH("cribriform",N128,1)),ISNUMBER(SEARCH("diffuse",N128,1)),ISNUMBER(SEARCH("columnar",N128,1)),ISNUMBER(SEARCH("solid",N128,1)),AND(ISNUMBER(SEARCH("papillary",N128,1)),S128="positive"),AND(ISNUMBER(J128),J128&gt;=5,M128=""),AND(AND(ISNUMBER(J128),J128&gt;=5),AND(ISNUMBER(M128),M128&gt;=1)),AND(ISNUMBER(SERACH("papillary",N128)),OR(Y128="positive",Z128="positive"), ISNUMBER(SEARCH("BRAF",AB128)))),"intermediate","low"))</f>
        <v>low</v>
      </c>
      <c r="AF128" s="40" t="str">
        <f t="shared" ref="AF128:AF190" si="34">IF(AND(Z128="positive",OR(ISNUMBER(SEARCH("prevertebral",X128,1)),ISNUMBER(SEARCH("fascia",X128,1)),ISNUMBER(SEARCH("carotid artery",X128,1)),ISNUMBER(SEARCH("mediastinal",X128,1)))),"4b",
IF(AND(Z128="positive",OR(ISNUMBER(SEARCH("larynx",X128,1)),ISNUMBER(SEARCH("trachea",X128,1)),ISNUMBER(SEARCH("esophagus",X128,1)),ISNUMBER(SEARCH("recurrent laryngeal nerve",X128,1)),
ISNUMBER(SEARCH("RLN",X128,1)))),"4a",
IF(OR(Z128="positive",ISNUMBER(SEARCH("strap",X128,1)),ISNUMBER(SEARCH("sternothyroid",X128,1)),ISNUMBER(SEARCH("sternohyoid",X128,1)),ISNUMBER(SEARCH("thyrohyoid",X128,1)),ISNUMBER(SEARCH("omohyoid",X128,1))),"3b",
IF(AND(C128&lt;&gt;"", N128=""),C128,
IF(OR(AND(R128&lt;&gt;"",R128&gt;4)),"3a",
IF(AND(R128&lt;&gt;"", R128&lt;=4,R128&gt;2),"2",
IF(AND(R128&lt;&gt;"",R128&lt;=2,R128&gt;1),"1b",
IF(AND(R128&lt;&gt;"",R128&lt;=1),"1a","x"
))))))))</f>
        <v>1a</v>
      </c>
      <c r="AG128" s="40" t="str">
        <f t="shared" ref="AG128:AG190" si="35">IF(AND(ISNUMBER(J128),J128&gt;0),
IF(G128="lateral", "1b","1a"), "0")</f>
        <v>0</v>
      </c>
      <c r="AH128" s="40" t="str">
        <f t="shared" si="22"/>
        <v>0</v>
      </c>
      <c r="AI128" s="45" t="str">
        <f t="shared" si="23"/>
        <v>I</v>
      </c>
      <c r="AJ128" s="39" t="s">
        <v>699</v>
      </c>
      <c r="AK128" s="46" t="s">
        <v>893</v>
      </c>
      <c r="AL128" s="46" t="s">
        <v>892</v>
      </c>
      <c r="AM128" s="46" t="s">
        <v>892</v>
      </c>
      <c r="AN128" s="40" t="s">
        <v>73</v>
      </c>
      <c r="AO128" s="30">
        <f t="shared" ca="1" si="28"/>
        <v>0</v>
      </c>
      <c r="AP128" s="14">
        <f t="shared" si="29"/>
        <v>1</v>
      </c>
      <c r="AQ128" s="14">
        <f t="shared" si="30"/>
        <v>1</v>
      </c>
      <c r="AR128" s="14">
        <f t="shared" si="31"/>
        <v>1</v>
      </c>
      <c r="AS128" s="15">
        <f t="shared" si="20"/>
        <v>1</v>
      </c>
    </row>
    <row r="129" spans="1:45">
      <c r="A129" t="str">
        <f>'Model output'!A128</f>
        <v>TCGA-E8-A416</v>
      </c>
      <c r="B129" s="52">
        <v>51</v>
      </c>
      <c r="C129" s="1" t="str">
        <f>IF(OR(ISNUMBER(SEARCH("0",'Model output'!D128)), ISNUMBER(SEARCH("1",'Model output'!D128)), ISNUMBER(SEARCH("1a",'Model output'!D128)), ISNUMBER(SEARCH("1b",'Model output'!D128)), ISNUMBER(SEARCH("2",'Model output'!D128)), ISNUMBER(SEARCH("3",'Model output'!D128)), ISNUMBER(SEARCH("4a",'Model output'!D128)), ISNUMBER(SEARCH("4b",'Model output'!D128))), IF(ISNUMBER(SEARCH("pT",'Model output'!D128)),IF(OR(ISNUMBER(SEARCH("a",'Model output'!D128)),ISNUMBER(SEARCH("b",'Model output'!D128))),MID(SUBSTITUTE('Model output'!D128," ",""),SEARCH("pT",'Model output'!D128)+2,2),MID(SUBSTITUTE('Model output'!D128," ",""),SEARCH("pT",'Model output'!D128)+2,1)),IF(ISNUMBER(SEARCH("T",'Model output'!D128)),IF(OR(ISNUMBER(SEARCH("a",'Model output'!D128)),ISNUMBER(SEARCH("b",'Model output'!D128))),MID(SUBSTITUTE('Model output'!D128," ",""),SEARCH("T",'Model output'!D128)+1,2),MID(SUBSTITUTE('Model output'!D128," ",""),SEARCH("T",'Model output'!D128)+1,1)),SUBSTITUTE('Model output'!D128," ",""))),"")</f>
        <v/>
      </c>
      <c r="D129" s="1" t="str">
        <f>IF(ISNUMBER(SEARCH("lymph node",'Model output'!E128)),"1", IF(AND('Model output'!E128&lt;&gt;"",ISNUMBER('Model output'!E128),'Model output'!E128&gt;0),"1",IF(OR(ISNUMBER(SEARCH("0",'Model output'!E128)), ISNUMBER(SEARCH("1",'Model output'!E128)), ISNUMBER(SEARCH("1a",'Model output'!E128)), ISNUMBER(SEARCH("1b",'Model output'!E128)), ISNUMBER(SEARCH("X",'Model output'!E128))), IF(ISNUMBER(SEARCH("pN",'Model output'!E128)),IF(OR(ISNUMBER(SEARCH("a",'Model output'!E128)),ISNUMBER(SEARCH("b",'Model output'!E128))),MID(SUBSTITUTE('Model output'!E128," ",""),SEARCH("pN",'Model output'!E128)+2,2),MID(SUBSTITUTE('Model output'!E128," ",""),SEARCH("pN",'Model output'!E128)+2,1)),IF(ISNUMBER(SEARCH("N",'Model output'!E128)),IF(OR(ISNUMBER(SEARCH("a",'Model output'!E128)),ISNUMBER(SEARCH("b",'Model output'!E128))),MID(SUBSTITUTE('Model output'!E128," ",""),SEARCH("N",'Model output'!E128)+1,2),MID(SUBSTITUTE('Model output'!E128," ",""),SEARCH("N",'Model output'!E128)+1,1)),SUBSTITUTE('Model output'!E128," ",""))),"")))</f>
        <v/>
      </c>
      <c r="E129" s="1" t="str">
        <f>IF(OR(ISNUMBER(SEARCH("Not applicable",'Model output'!F128)), ISNUMBER(SEARCH("N/A",'Model output'!F128))),"0",IF(OR(ISNUMBER(SEARCH("0",'Model output'!F128)), ISNUMBER(SEARCH("1",'Model output'!F128)), ISNUMBER(SEARCH("X",'Model output'!F128))), IF(ISNUMBER(SEARCH("pM",'Model output'!F128)),MID(SUBSTITUTE('Model output'!F128," ",""),SEARCH("pM",'Model output'!F128)+2,1),IF(ISNUMBER(SEARCH("M",'Model output'!F128)),MID(SUBSTITUTE('Model output'!F128," ",""),SEARCH("M",'Model output'!F128)+1,1),SUBSTITUTE('Model output'!F128," ",""))),""))</f>
        <v/>
      </c>
      <c r="F129" t="str">
        <f t="shared" si="32"/>
        <v>negative</v>
      </c>
      <c r="G129" t="str">
        <f>IF(OR('Model output'!G128="",AND(ISNUMBER('Model output'!J128),'Model output'!J128&lt;1)),"",IF(OR(ISNUMBER(SEARCH("lateral",'Model output'!G128)),ISNUMBER(SEARCH("cervical",'Model output'!G128)),ISNUMBER(SEARCH("jugular",'Model output'!G128)),ISNUMBER(SEARCH("left neck",'Model output'!G128)),ISNUMBER(SEARCH("left anterior neck",'Model output'!G128)),ISNUMBER(SEARCH("left posterior neck",'Model output'!G128)),ISNUMBER(SEARCH("right neck",'Model output'!G128)),ISNUMBER(SEARCH("right anterior neck",'Model output'!G128)),ISNUMBER(SEARCH("right posterior neck",'Model output'!G128)),AND(ISNUMBER(SEARCH("level",'Model output'!G128)),OR(,ISNUMBER(SEARCH("II",'Model output'!G128)),ISNUMBER(SEARCH("two",'Model output'!G128)),ISNUMBER(SEARCH("2",'Model output'!G128)),ISNUMBER(SEARCH("III",'Model output'!G128)),ISNUMBER(SEARCH("three",'Model output'!G128)),ISNUMBER(SEARCH("3",'Model output'!G128)),ISNUMBER(SEARCH("IV",'Model output'!G128)),ISNUMBER(SEARCH("four",'Model output'!G128)),ISNUMBER(SEARCH("4",'Model output'!G128)),AND(ISNUMBER(SEARCH("V ",'Model output'!G128)),NOT(ISNUMBER(SEARCH("VI",'Model output'!G128)))),ISNUMBER(SEARCH("five",'Model output'!G128)),ISNUMBER(SEARCH("5",'Model output'!G128))))), "lateral", "central"))</f>
        <v/>
      </c>
      <c r="H129" t="str">
        <f>IF('Model output'!H128="","negative", IF('Model output'!H128=" ", "negative", IF(ISNUMBER(SEARCH("lymph node",'Model output'!H128)),"negative","positive")))</f>
        <v>negative</v>
      </c>
      <c r="I129" t="str">
        <f>IF('Model output'!I128="","",IF(ISNUMBER('Model output'!I128),'Model output'!I128,1))</f>
        <v/>
      </c>
      <c r="J129" t="str">
        <f>IF('Model output'!J128="","",IF(AND(ISNUMBER('Model output'!J128),'Model output'!J128&lt;=I129),'Model output'!J128,IF(ISNUMBER(SEARCH("0/",'Model output'!J128)),0,1)))</f>
        <v/>
      </c>
      <c r="K129" t="str" cm="1">
        <f t="array" ref="K129">IF(COUNT(FIND({0,1,2,3,4,5,6,7,8,9},'Model output'!K128))&gt;0,'Model output'!K128,"")</f>
        <v/>
      </c>
      <c r="L129" s="8" t="str">
        <f t="shared" ref="L129:L190" si="36">LOWER(SUBSTITUTE(SUBSTITUTE(SUBSTITUTE(SUBSTITUTE(SUBSTITUTE(SUBSTITUTE(SUBSTITUTE(SUBSTITUTE(K129,"cm.","cm"), "up to", ""), "to", ","), "x", ","), "'", ""), "[", ""), "]", ""), " ", ""))</f>
        <v/>
      </c>
      <c r="M129" t="str" cm="1">
        <f t="array" ref="M129">IF(L129="","",IF(ISNUMBER(SEARCH("cm",L129)),MAX(VALUE(SUBSTITUTE(_xlfn.FILTERXML("&lt;t&gt;&lt;s&gt;"&amp;SUBSTITUTE(L129,",","&lt;/s&gt;&lt;s&gt;")&amp;"&lt;/s&gt;&lt;/t&gt;","//s"),"cm",""))),MAX(VALUE(SUBSTITUTE(_xlfn.FILTERXML("&lt;t&gt;&lt;s&gt;"&amp;SUBSTITUTE(L129,",","&lt;/s&gt;&lt;s&gt;")&amp;"&lt;/s&gt;&lt;/t&gt;","//s"),"mm","")))/10))</f>
        <v/>
      </c>
      <c r="N129" t="str">
        <f>IF('Model output'!L128="","",'Model output'!L128)</f>
        <v>Papillary</v>
      </c>
      <c r="O129" t="str">
        <f>IF('Model output'!M128="","",'Model output'!M128)</f>
        <v/>
      </c>
      <c r="P129" t="str">
        <f>IF('Model output'!N128="","",'Model output'!N128)</f>
        <v>1.5x1x 1 cm</v>
      </c>
      <c r="Q129" t="str">
        <f t="shared" si="33"/>
        <v>1.5,1,1cm</v>
      </c>
      <c r="R129" cm="1">
        <f t="array" ref="R129">IF(Q129="","",IF(ISNUMBER(SEARCH("cm",Q129)),MAX(VALUE(SUBSTITUTE(_xlfn.FILTERXML("&lt;t&gt;&lt;s&gt;"&amp;SUBSTITUTE(Q129,",","&lt;/s&gt;&lt;s&gt;")&amp;"&lt;/s&gt;&lt;/t&gt;","//s"),"cm",""))),IF(ISNUMBER(SEARCH("mm",Q129)), MAX(VALUE(SUBSTITUTE(_xlfn.FILTERXML("&lt;t&gt;&lt;s&gt;"&amp;SUBSTITUTE(Q129,",","&lt;/s&gt;&lt;s&gt;")&amp;"&lt;/s&gt;&lt;/t&gt;","//s"),"mm","")))/10, MAX(VALUE(_xlfn.FILTERXML("&lt;t&gt;&lt;s&gt;"&amp;SUBSTITUTE(Q129,",","&lt;/s&gt;&lt;s&gt;")&amp;"&lt;/s&gt;&lt;/t&gt;","//s"))))))</f>
        <v>1.5</v>
      </c>
      <c r="S129" t="str">
        <f>IF(OR('Model output'!P128="",ISNUMBER(SEARCH("Not identified", 'Model output'!P128)),ISNUMBER(SEARCH("Absent",'Model output'!P128)),AND(ISNUMBER(SEARCH("No",'Model output'!P128)),NOT(ISNUMBER(SEARCH("diagnostic",'Model output'!P128)))),ISNUMBER(SEARCH("Negative",'Model output'!P128))),"negative","positive")</f>
        <v>negative</v>
      </c>
      <c r="T129" t="str">
        <f>IF('Model output'!O128="","",'Model output'!O128)</f>
        <v/>
      </c>
      <c r="U129" t="str">
        <f>IF('Model output'!Q128&lt;&gt;"",'Model output'!Q128,IF('Classification result'!S129="positive",IF(ISNUMBER(SEARCH("single",'Model output'!P128)),1,IF(OR(ISNUMBER(SEARCH("&lt;4",'Model output'!P128)),ISNUMBER(SEARCH("&lt; 4",'Model output'!P128)),ISNUMBER(SEARCH("less than 4",'Model output'!P128))),"&lt;4",IF(OR(ISNUMBER(SEARCH("&gt;4",'Model output'!P128)),ISNUMBER(SEARCH("&gt; 4",'Model output'!P128)),ISNUMBER(SEARCH("4 or more",'Model output'!P128))),"&gt;4",""))),""))</f>
        <v/>
      </c>
      <c r="V129" t="str">
        <f>IF(S129="negative","",IF(OR(ISNUMBER(SEARCH("Focal",'Model output'!P128)),'Classification result'!U129&lt;4,ISNUMBER(SEARCH("Focal",'Classification result'!U129)),ISNUMBER(SEARCH("&lt;4",'Classification result'!U129)),ISNUMBER(SEARCH("&lt; 4",'Classification result'!U129))),"minimal", IF(OR(ISNUMBER(SEARCH("Extensive",'Model output'!P128)),ISNUMBER(SEARCH("Extensive",'Classification result'!U129)),ISNUMBER(SEARCH("&gt;4",'Classification result'!U129)),ISNUMBER(SEARCH("&gt; 4",'Classification result'!U129)),ISNUMBER(SEARCH("4 or more",'Classification result'!U129))),"extensive","")))</f>
        <v/>
      </c>
      <c r="W129" t="str">
        <f>IF(OR('Model output'!R128="",ISNUMBER(SEARCH("Not identified", 'Model output'!R128)),ISNUMBER(SEARCH("Absent",'Model output'!R128)),ISNUMBER(SEARCH("No",'Model output'!R128)),ISNUMBER(SEARCH("Negative",'Model output'!R128)),ISNUMBER(SEARCH("None seen",'Model output'!R128)),ISNUMBER(SEARCH("Free",'Model output'!R128)),ISNUMBER(SEARCH("Cannot be assessed",'Model output'!R128))),"negative","positive")</f>
        <v>negative</v>
      </c>
      <c r="X129" s="19" t="str">
        <f>IF('Model output'!S128="","",'Model output'!S128)</f>
        <v/>
      </c>
      <c r="Y129" t="str">
        <f>IF(OR('Model output'!S128="",ISNUMBER(SEARCH("Absent",'Model output'!S128)),ISNUMBER(SEARCH("Not identified",'Model output'!S128)),AND(ISNUMBER(SEARCH("No",'Model output'!S128)),NOT(ISNUMBER(SEARCH("carcinoma",'Model output'!S128)))),ISNUMBER(SEARCH("no extension",'Model output'!S128)),ISNUMBER(SEARCH("negative",'Model output'!S128))),"negative",IF(Z129="positive","gETE", "positive"))</f>
        <v>negative</v>
      </c>
      <c r="Z129" t="str">
        <f>IF(OR('Model output'!S128="",ISNUMBER(SEARCH("Absent",'Model output'!S128)),ISNUMBER(SEARCH("Not identified",'Model output'!S128)),ISNUMBER(SEARCH("No",'Model output'!S128)),ISNUMBER(SEARCH("Minimal",'Model output'!S128)),ISNUMBER(SEARCH("negative",'Model output'!S128))),"negative",IF(OR(ISNUMBER(SEARCH("extensive",X129)),ISNUMBER(SEARCH("skeletal muscle",X129)),ISNUMBER(SEARCH("larynx",X129)),ISNUMBER(SEARCH("trachea",X129)),ISNUMBER(SEARCH("esophagus",X129)),ISNUMBER(SEARCH("recurrent laryngeal nerve",X129))),"positive","negative"))</f>
        <v>negative</v>
      </c>
      <c r="AA129" t="str">
        <f>IF('Model output'!T128="","",IF('Model output'!T128="Not mentioned", "No", "Yes"))</f>
        <v/>
      </c>
      <c r="AB129" t="str">
        <f>IF(AA129&lt;&gt;"Yes","",IF(OR('Model output'!U128="",ISNUMBER(SEARCH("Not identified",'Model output'!U128))),"",'Model output'!U128))</f>
        <v/>
      </c>
      <c r="AC129" s="9" t="str">
        <f>IF(OR('Model output'!V128="", AND(ISERROR(SEARCH("Positive",'Model output'!V128)), ISNUMBER(SEARCH("Negative",'Model output'!V128))), ISNUMBER(SEARCH("Uninvolved",'Model output'!V128)), ISNUMBER(SEARCH("Free",'Model output'!V128)), ISNUMBER(SEARCH("1 mm",'Model output'!V128)), ISNUMBER(SEARCH("1.0 mm",'Model output'!V128)), ISNUMBER(SEARCH("0.01 cm",'Model output'!V128)), ISNUMBER(SEARCH("0.1 CM",'Model output'!V128)), ISNUMBER(SEARCH("less than 0.2 mm",'Model output'!V128)), ISNUMBER(SEARCH("less than 0.5 mm",'Model output'!V128)), ISNUMBER(SEARCH("very close",'Model output'!V128)), ISNUMBER(SEARCH("not involved",'Model output'!V128)), ISNUMBER(SEARCH("no involvement",'Model output'!V128)), ISNUMBER(SEARCH("abut",'Model output'!V128)), AND(ISNUMBER(SEARCH("No",'Model output'!V128)),NOT(ISNUMBER(SEARCH("noted",'Model output'!V128))),NOT(ISNUMBER(SEARCH("carcinoma",'Model output'!V128))))), "negative", "positive")</f>
        <v>negative</v>
      </c>
      <c r="AE129" s="39" t="str" cm="1">
        <f t="array" aca="1" ref="AE129" ca="1">IF(OR(AC129="positive",Z129="positive",AND(OR(ISNUMBER(SEARCH("Follicular carcinoma",N129)),ISNUMBER(SEARCH("Follicular thyroid carcinoma",N129))),V129="extensive"),AND(AND(ISNUMBER(J129),J129&gt;0),AND(ISNUMBER(M129),M129&gt;3)),OR(H129="positive",AH129=1)),"high",IF(OR(ISNUMBER(SEARCH("lateral",G129,1)),ISNUMBER(SEARCH("positive",Y129,1)),ISNUMBER(SEARCH("tall",O129,1)),ISNUMBER(SEARCH("hobnail",O129,1)),ISNUMBER(SEARCH("cribriform",O129,1)),ISNUMBER(SEARCH("diffuse",O129,1)),ISNUMBER(SEARCH("columnar",O129,1)),ISNUMBER(SEARCH("solid",O129,1)),ISNUMBER(SEARCH("tall",N129,1)),ISNUMBER(SEARCH("hobnail",N129,1)),ISNUMBER(SEARCH("cribriform",N129,1)),ISNUMBER(SEARCH("diffuse",N129,1)),ISNUMBER(SEARCH("columnar",N129,1)),ISNUMBER(SEARCH("solid",N129,1)),AND(ISNUMBER(SEARCH("papillary",N129,1)),S129="positive"),AND(ISNUMBER(J129),J129&gt;=5,M129=""),AND(AND(ISNUMBER(J129),J129&gt;=5),AND(ISNUMBER(M129),M129&gt;=1)),AND(ISNUMBER(SERACH("papillary",N129)),OR(Y129="positive",Z129="positive"), ISNUMBER(SEARCH("BRAF",AB129)))),"intermediate","low"))</f>
        <v>low</v>
      </c>
      <c r="AF129" s="40" t="str">
        <f t="shared" si="34"/>
        <v>1b</v>
      </c>
      <c r="AG129" s="40" t="str">
        <f t="shared" si="35"/>
        <v>0</v>
      </c>
      <c r="AH129" s="40" t="str">
        <f t="shared" ref="AH129:AH191" si="37">IF(OR(H129="unknown"),"x",IF(H129="negative","0","1"))</f>
        <v>0</v>
      </c>
      <c r="AI129" s="45" t="str">
        <f t="shared" ref="AI129:AI191" si="38">IF(AND(B129&lt;55,AH129="0"),"I",
IF(AND(B129&lt;55,AH129="1"),"II",
IF(AH129="1","IVB",
IF(AND(AF129="4b",AH129="0"),"IVA",
IF(AND(AF129="4a",AH129="0"),"III",
IF(AND(OR(AF129="3a",AF129="3b",AF129="3"),AH129="0"),"II",
IF(AND(AF129="2",OR(AG129="1",AG129="1a",AG129="1b"),AH129="0"),"II",
IF(AND(OR(AF129="1a",AF129="1b",AF129="1"),OR(AG129="1",AG129="1a",AG129="1b"),AH129="0"),"II","I"
))))))))</f>
        <v>I</v>
      </c>
      <c r="AJ129" s="39" t="s">
        <v>699</v>
      </c>
      <c r="AK129" s="46" t="s">
        <v>888</v>
      </c>
      <c r="AL129" s="46" t="s">
        <v>892</v>
      </c>
      <c r="AM129" s="46" t="s">
        <v>892</v>
      </c>
      <c r="AN129" s="40" t="s">
        <v>73</v>
      </c>
      <c r="AO129" s="30">
        <f t="shared" ca="1" si="28"/>
        <v>0</v>
      </c>
      <c r="AP129" s="14">
        <f t="shared" si="29"/>
        <v>1</v>
      </c>
      <c r="AQ129" s="14">
        <f t="shared" si="30"/>
        <v>1</v>
      </c>
      <c r="AR129" s="14">
        <f t="shared" si="31"/>
        <v>1</v>
      </c>
      <c r="AS129" s="15">
        <f t="shared" si="20"/>
        <v>1</v>
      </c>
    </row>
    <row r="130" spans="1:45">
      <c r="A130" t="str">
        <f>'Model output'!A129</f>
        <v>TCGA-E8-A419</v>
      </c>
      <c r="B130" s="52">
        <v>30</v>
      </c>
      <c r="C130" s="1" t="str">
        <f>IF(OR(ISNUMBER(SEARCH("0",'Model output'!D129)), ISNUMBER(SEARCH("1",'Model output'!D129)), ISNUMBER(SEARCH("1a",'Model output'!D129)), ISNUMBER(SEARCH("1b",'Model output'!D129)), ISNUMBER(SEARCH("2",'Model output'!D129)), ISNUMBER(SEARCH("3",'Model output'!D129)), ISNUMBER(SEARCH("4a",'Model output'!D129)), ISNUMBER(SEARCH("4b",'Model output'!D129))), IF(ISNUMBER(SEARCH("pT",'Model output'!D129)),IF(OR(ISNUMBER(SEARCH("a",'Model output'!D129)),ISNUMBER(SEARCH("b",'Model output'!D129))),MID(SUBSTITUTE('Model output'!D129," ",""),SEARCH("pT",'Model output'!D129)+2,2),MID(SUBSTITUTE('Model output'!D129," ",""),SEARCH("pT",'Model output'!D129)+2,1)),IF(ISNUMBER(SEARCH("T",'Model output'!D129)),IF(OR(ISNUMBER(SEARCH("a",'Model output'!D129)),ISNUMBER(SEARCH("b",'Model output'!D129))),MID(SUBSTITUTE('Model output'!D129," ",""),SEARCH("T",'Model output'!D129)+1,2),MID(SUBSTITUTE('Model output'!D129," ",""),SEARCH("T",'Model output'!D129)+1,1)),SUBSTITUTE('Model output'!D129," ",""))),"")</f>
        <v/>
      </c>
      <c r="D130" s="1" t="str">
        <f>IF(ISNUMBER(SEARCH("lymph node",'Model output'!E129)),"1", IF(AND('Model output'!E129&lt;&gt;"",ISNUMBER('Model output'!E129),'Model output'!E129&gt;0),"1",IF(OR(ISNUMBER(SEARCH("0",'Model output'!E129)), ISNUMBER(SEARCH("1",'Model output'!E129)), ISNUMBER(SEARCH("1a",'Model output'!E129)), ISNUMBER(SEARCH("1b",'Model output'!E129)), ISNUMBER(SEARCH("X",'Model output'!E129))), IF(ISNUMBER(SEARCH("pN",'Model output'!E129)),IF(OR(ISNUMBER(SEARCH("a",'Model output'!E129)),ISNUMBER(SEARCH("b",'Model output'!E129))),MID(SUBSTITUTE('Model output'!E129," ",""),SEARCH("pN",'Model output'!E129)+2,2),MID(SUBSTITUTE('Model output'!E129," ",""),SEARCH("pN",'Model output'!E129)+2,1)),IF(ISNUMBER(SEARCH("N",'Model output'!E129)),IF(OR(ISNUMBER(SEARCH("a",'Model output'!E129)),ISNUMBER(SEARCH("b",'Model output'!E129))),MID(SUBSTITUTE('Model output'!E129," ",""),SEARCH("N",'Model output'!E129)+1,2),MID(SUBSTITUTE('Model output'!E129," ",""),SEARCH("N",'Model output'!E129)+1,1)),SUBSTITUTE('Model output'!E129," ",""))),"")))</f>
        <v/>
      </c>
      <c r="E130" s="1" t="str">
        <f>IF(OR(ISNUMBER(SEARCH("Not applicable",'Model output'!F129)), ISNUMBER(SEARCH("N/A",'Model output'!F129))),"0",IF(OR(ISNUMBER(SEARCH("0",'Model output'!F129)), ISNUMBER(SEARCH("1",'Model output'!F129)), ISNUMBER(SEARCH("X",'Model output'!F129))), IF(ISNUMBER(SEARCH("pM",'Model output'!F129)),MID(SUBSTITUTE('Model output'!F129," ",""),SEARCH("pM",'Model output'!F129)+2,1),IF(ISNUMBER(SEARCH("M",'Model output'!F129)),MID(SUBSTITUTE('Model output'!F129," ",""),SEARCH("M",'Model output'!F129)+1,1),SUBSTITUTE('Model output'!F129," ",""))),""))</f>
        <v/>
      </c>
      <c r="F130" t="str">
        <f t="shared" si="32"/>
        <v>negative</v>
      </c>
      <c r="G130" t="str">
        <f>IF(OR('Model output'!G129="",AND(ISNUMBER('Model output'!J129),'Model output'!J129&lt;1)),"",IF(OR(ISNUMBER(SEARCH("lateral",'Model output'!G129)),ISNUMBER(SEARCH("cervical",'Model output'!G129)),ISNUMBER(SEARCH("jugular",'Model output'!G129)),ISNUMBER(SEARCH("left neck",'Model output'!G129)),ISNUMBER(SEARCH("left anterior neck",'Model output'!G129)),ISNUMBER(SEARCH("left posterior neck",'Model output'!G129)),ISNUMBER(SEARCH("right neck",'Model output'!G129)),ISNUMBER(SEARCH("right anterior neck",'Model output'!G129)),ISNUMBER(SEARCH("right posterior neck",'Model output'!G129)),AND(ISNUMBER(SEARCH("level",'Model output'!G129)),OR(,ISNUMBER(SEARCH("II",'Model output'!G129)),ISNUMBER(SEARCH("two",'Model output'!G129)),ISNUMBER(SEARCH("2",'Model output'!G129)),ISNUMBER(SEARCH("III",'Model output'!G129)),ISNUMBER(SEARCH("three",'Model output'!G129)),ISNUMBER(SEARCH("3",'Model output'!G129)),ISNUMBER(SEARCH("IV",'Model output'!G129)),ISNUMBER(SEARCH("four",'Model output'!G129)),ISNUMBER(SEARCH("4",'Model output'!G129)),AND(ISNUMBER(SEARCH("V ",'Model output'!G129)),NOT(ISNUMBER(SEARCH("VI",'Model output'!G129)))),ISNUMBER(SEARCH("five",'Model output'!G129)),ISNUMBER(SEARCH("5",'Model output'!G129))))), "lateral", "central"))</f>
        <v/>
      </c>
      <c r="H130" t="str">
        <f>IF('Model output'!H129="","negative", IF('Model output'!H129=" ", "negative", IF(ISNUMBER(SEARCH("lymph node",'Model output'!H129)),"negative","positive")))</f>
        <v>negative</v>
      </c>
      <c r="I130" t="str">
        <f>IF('Model output'!I129="","",IF(ISNUMBER('Model output'!I129),'Model output'!I129,1))</f>
        <v/>
      </c>
      <c r="J130" t="str">
        <f>IF('Model output'!J129="","",IF(AND(ISNUMBER('Model output'!J129),'Model output'!J129&lt;=I130),'Model output'!J129,IF(ISNUMBER(SEARCH("0/",'Model output'!J129)),0,1)))</f>
        <v/>
      </c>
      <c r="K130" t="str" cm="1">
        <f t="array" ref="K130">IF(COUNT(FIND({0,1,2,3,4,5,6,7,8,9},'Model output'!K129))&gt;0,'Model output'!K129,"")</f>
        <v/>
      </c>
      <c r="L130" s="8" t="str">
        <f t="shared" si="36"/>
        <v/>
      </c>
      <c r="M130" t="str" cm="1">
        <f t="array" ref="M130">IF(L130="","",IF(ISNUMBER(SEARCH("cm",L130)),MAX(VALUE(SUBSTITUTE(_xlfn.FILTERXML("&lt;t&gt;&lt;s&gt;"&amp;SUBSTITUTE(L130,",","&lt;/s&gt;&lt;s&gt;")&amp;"&lt;/s&gt;&lt;/t&gt;","//s"),"cm",""))),MAX(VALUE(SUBSTITUTE(_xlfn.FILTERXML("&lt;t&gt;&lt;s&gt;"&amp;SUBSTITUTE(L130,",","&lt;/s&gt;&lt;s&gt;")&amp;"&lt;/s&gt;&lt;/t&gt;","//s"),"mm","")))/10))</f>
        <v/>
      </c>
      <c r="N130" t="str">
        <f>IF('Model output'!L129="","",'Model output'!L129)</f>
        <v>Papillary</v>
      </c>
      <c r="O130" t="str">
        <f>IF('Model output'!M129="","",'Model output'!M129)</f>
        <v/>
      </c>
      <c r="P130" t="str">
        <f>IF('Model output'!N129="","",'Model output'!N129)</f>
        <v>2.5 x 3 x 2 cm</v>
      </c>
      <c r="Q130" t="str">
        <f t="shared" si="33"/>
        <v>2.5,3,2cm</v>
      </c>
      <c r="R130" cm="1">
        <f t="array" ref="R130">IF(Q130="","",IF(ISNUMBER(SEARCH("cm",Q130)),MAX(VALUE(SUBSTITUTE(_xlfn.FILTERXML("&lt;t&gt;&lt;s&gt;"&amp;SUBSTITUTE(Q130,",","&lt;/s&gt;&lt;s&gt;")&amp;"&lt;/s&gt;&lt;/t&gt;","//s"),"cm",""))),IF(ISNUMBER(SEARCH("mm",Q130)), MAX(VALUE(SUBSTITUTE(_xlfn.FILTERXML("&lt;t&gt;&lt;s&gt;"&amp;SUBSTITUTE(Q130,",","&lt;/s&gt;&lt;s&gt;")&amp;"&lt;/s&gt;&lt;/t&gt;","//s"),"mm","")))/10, MAX(VALUE(_xlfn.FILTERXML("&lt;t&gt;&lt;s&gt;"&amp;SUBSTITUTE(Q130,",","&lt;/s&gt;&lt;s&gt;")&amp;"&lt;/s&gt;&lt;/t&gt;","//s"))))))</f>
        <v>3</v>
      </c>
      <c r="S130" t="str">
        <f>IF(OR('Model output'!P129="",ISNUMBER(SEARCH("Not identified", 'Model output'!P129)),ISNUMBER(SEARCH("Absent",'Model output'!P129)),AND(ISNUMBER(SEARCH("No",'Model output'!P129)),NOT(ISNUMBER(SEARCH("diagnostic",'Model output'!P129)))),ISNUMBER(SEARCH("Negative",'Model output'!P129))),"negative","positive")</f>
        <v>negative</v>
      </c>
      <c r="T130" t="str">
        <f>IF('Model output'!O129="","",'Model output'!O129)</f>
        <v/>
      </c>
      <c r="U130" t="str">
        <f>IF('Model output'!Q129&lt;&gt;"",'Model output'!Q129,IF('Classification result'!S130="positive",IF(ISNUMBER(SEARCH("single",'Model output'!P129)),1,IF(OR(ISNUMBER(SEARCH("&lt;4",'Model output'!P129)),ISNUMBER(SEARCH("&lt; 4",'Model output'!P129)),ISNUMBER(SEARCH("less than 4",'Model output'!P129))),"&lt;4",IF(OR(ISNUMBER(SEARCH("&gt;4",'Model output'!P129)),ISNUMBER(SEARCH("&gt; 4",'Model output'!P129)),ISNUMBER(SEARCH("4 or more",'Model output'!P129))),"&gt;4",""))),""))</f>
        <v/>
      </c>
      <c r="V130" t="str">
        <f>IF(S130="negative","",IF(OR(ISNUMBER(SEARCH("Focal",'Model output'!P129)),'Classification result'!U130&lt;4,ISNUMBER(SEARCH("Focal",'Classification result'!U130)),ISNUMBER(SEARCH("&lt;4",'Classification result'!U130)),ISNUMBER(SEARCH("&lt; 4",'Classification result'!U130))),"minimal", IF(OR(ISNUMBER(SEARCH("Extensive",'Model output'!P129)),ISNUMBER(SEARCH("Extensive",'Classification result'!U130)),ISNUMBER(SEARCH("&gt;4",'Classification result'!U130)),ISNUMBER(SEARCH("&gt; 4",'Classification result'!U130)),ISNUMBER(SEARCH("4 or more",'Classification result'!U130))),"extensive","")))</f>
        <v/>
      </c>
      <c r="W130" t="str">
        <f>IF(OR('Model output'!R129="",ISNUMBER(SEARCH("Not identified", 'Model output'!R129)),ISNUMBER(SEARCH("Absent",'Model output'!R129)),ISNUMBER(SEARCH("No",'Model output'!R129)),ISNUMBER(SEARCH("Negative",'Model output'!R129)),ISNUMBER(SEARCH("None seen",'Model output'!R129)),ISNUMBER(SEARCH("Free",'Model output'!R129)),ISNUMBER(SEARCH("Cannot be assessed",'Model output'!R129))),"negative","positive")</f>
        <v>negative</v>
      </c>
      <c r="X130" s="19" t="str">
        <f>IF('Model output'!S129="","",'Model output'!S129)</f>
        <v/>
      </c>
      <c r="Y130" t="str">
        <f>IF(OR('Model output'!S129="",ISNUMBER(SEARCH("Absent",'Model output'!S129)),ISNUMBER(SEARCH("Not identified",'Model output'!S129)),AND(ISNUMBER(SEARCH("No",'Model output'!S129)),NOT(ISNUMBER(SEARCH("carcinoma",'Model output'!S129)))),ISNUMBER(SEARCH("no extension",'Model output'!S129)),ISNUMBER(SEARCH("negative",'Model output'!S129))),"negative",IF(Z130="positive","gETE", "positive"))</f>
        <v>negative</v>
      </c>
      <c r="Z130" t="str">
        <f>IF(OR('Model output'!S129="",ISNUMBER(SEARCH("Absent",'Model output'!S129)),ISNUMBER(SEARCH("Not identified",'Model output'!S129)),ISNUMBER(SEARCH("No",'Model output'!S129)),ISNUMBER(SEARCH("Minimal",'Model output'!S129)),ISNUMBER(SEARCH("negative",'Model output'!S129))),"negative",IF(OR(ISNUMBER(SEARCH("extensive",X130)),ISNUMBER(SEARCH("skeletal muscle",X130)),ISNUMBER(SEARCH("larynx",X130)),ISNUMBER(SEARCH("trachea",X130)),ISNUMBER(SEARCH("esophagus",X130)),ISNUMBER(SEARCH("recurrent laryngeal nerve",X130))),"positive","negative"))</f>
        <v>negative</v>
      </c>
      <c r="AA130" t="str">
        <f>IF('Model output'!T129="","",IF('Model output'!T129="Not mentioned", "No", "Yes"))</f>
        <v/>
      </c>
      <c r="AB130" t="str">
        <f>IF(AA130&lt;&gt;"Yes","",IF(OR('Model output'!U129="",ISNUMBER(SEARCH("Not identified",'Model output'!U129))),"",'Model output'!U129))</f>
        <v/>
      </c>
      <c r="AC130" s="9" t="str">
        <f>IF(OR('Model output'!V129="", AND(ISERROR(SEARCH("Positive",'Model output'!V129)), ISNUMBER(SEARCH("Negative",'Model output'!V129))), ISNUMBER(SEARCH("Uninvolved",'Model output'!V129)), ISNUMBER(SEARCH("Free",'Model output'!V129)), ISNUMBER(SEARCH("1 mm",'Model output'!V129)), ISNUMBER(SEARCH("1.0 mm",'Model output'!V129)), ISNUMBER(SEARCH("0.01 cm",'Model output'!V129)), ISNUMBER(SEARCH("0.1 CM",'Model output'!V129)), ISNUMBER(SEARCH("less than 0.2 mm",'Model output'!V129)), ISNUMBER(SEARCH("less than 0.5 mm",'Model output'!V129)), ISNUMBER(SEARCH("very close",'Model output'!V129)), ISNUMBER(SEARCH("not involved",'Model output'!V129)), ISNUMBER(SEARCH("no involvement",'Model output'!V129)), ISNUMBER(SEARCH("abut",'Model output'!V129)), AND(ISNUMBER(SEARCH("No",'Model output'!V129)),NOT(ISNUMBER(SEARCH("noted",'Model output'!V129))),NOT(ISNUMBER(SEARCH("carcinoma",'Model output'!V129))))), "negative", "positive")</f>
        <v>negative</v>
      </c>
      <c r="AE130" s="39" t="str" cm="1">
        <f t="array" aca="1" ref="AE130" ca="1">IF(OR(AC130="positive",Z130="positive",AND(OR(ISNUMBER(SEARCH("Follicular carcinoma",N130)),ISNUMBER(SEARCH("Follicular thyroid carcinoma",N130))),V130="extensive"),AND(AND(ISNUMBER(J130),J130&gt;0),AND(ISNUMBER(M130),M130&gt;3)),OR(H130="positive",AH130=1)),"high",IF(OR(ISNUMBER(SEARCH("lateral",G130,1)),ISNUMBER(SEARCH("positive",Y130,1)),ISNUMBER(SEARCH("tall",O130,1)),ISNUMBER(SEARCH("hobnail",O130,1)),ISNUMBER(SEARCH("cribriform",O130,1)),ISNUMBER(SEARCH("diffuse",O130,1)),ISNUMBER(SEARCH("columnar",O130,1)),ISNUMBER(SEARCH("solid",O130,1)),ISNUMBER(SEARCH("tall",N130,1)),ISNUMBER(SEARCH("hobnail",N130,1)),ISNUMBER(SEARCH("cribriform",N130,1)),ISNUMBER(SEARCH("diffuse",N130,1)),ISNUMBER(SEARCH("columnar",N130,1)),ISNUMBER(SEARCH("solid",N130,1)),AND(ISNUMBER(SEARCH("papillary",N130,1)),S130="positive"),AND(ISNUMBER(J130),J130&gt;=5,M130=""),AND(AND(ISNUMBER(J130),J130&gt;=5),AND(ISNUMBER(M130),M130&gt;=1)),AND(ISNUMBER(SERACH("papillary",N130)),OR(Y130="positive",Z130="positive"), ISNUMBER(SEARCH("BRAF",AB130)))),"intermediate","low"))</f>
        <v>low</v>
      </c>
      <c r="AF130" s="40" t="str">
        <f t="shared" si="34"/>
        <v>2</v>
      </c>
      <c r="AG130" s="40" t="str">
        <f t="shared" si="35"/>
        <v>0</v>
      </c>
      <c r="AH130" s="40" t="str">
        <f t="shared" si="37"/>
        <v>0</v>
      </c>
      <c r="AI130" s="45" t="str">
        <f t="shared" si="38"/>
        <v>I</v>
      </c>
      <c r="AJ130" s="39" t="s">
        <v>698</v>
      </c>
      <c r="AK130" s="46" t="s">
        <v>891</v>
      </c>
      <c r="AL130" s="46" t="s">
        <v>892</v>
      </c>
      <c r="AM130" s="46" t="s">
        <v>892</v>
      </c>
      <c r="AN130" s="40" t="s">
        <v>73</v>
      </c>
      <c r="AO130" s="30">
        <f t="shared" ca="1" si="28"/>
        <v>1</v>
      </c>
      <c r="AP130" s="14">
        <f t="shared" si="29"/>
        <v>1</v>
      </c>
      <c r="AQ130" s="14">
        <f t="shared" si="30"/>
        <v>1</v>
      </c>
      <c r="AR130" s="14">
        <f t="shared" si="31"/>
        <v>1</v>
      </c>
      <c r="AS130" s="15">
        <f t="shared" si="20"/>
        <v>1</v>
      </c>
    </row>
    <row r="131" spans="1:45">
      <c r="A131" t="str">
        <f>'Model output'!A130</f>
        <v>TCGA-E8-A432</v>
      </c>
      <c r="B131" s="52">
        <v>57</v>
      </c>
      <c r="C131" s="1" t="str">
        <f>IF(OR(ISNUMBER(SEARCH("0",'Model output'!D130)), ISNUMBER(SEARCH("1",'Model output'!D130)), ISNUMBER(SEARCH("1a",'Model output'!D130)), ISNUMBER(SEARCH("1b",'Model output'!D130)), ISNUMBER(SEARCH("2",'Model output'!D130)), ISNUMBER(SEARCH("3",'Model output'!D130)), ISNUMBER(SEARCH("4a",'Model output'!D130)), ISNUMBER(SEARCH("4b",'Model output'!D130))), IF(ISNUMBER(SEARCH("pT",'Model output'!D130)),IF(OR(ISNUMBER(SEARCH("a",'Model output'!D130)),ISNUMBER(SEARCH("b",'Model output'!D130))),MID(SUBSTITUTE('Model output'!D130," ",""),SEARCH("pT",'Model output'!D130)+2,2),MID(SUBSTITUTE('Model output'!D130," ",""),SEARCH("pT",'Model output'!D130)+2,1)),IF(ISNUMBER(SEARCH("T",'Model output'!D130)),IF(OR(ISNUMBER(SEARCH("a",'Model output'!D130)),ISNUMBER(SEARCH("b",'Model output'!D130))),MID(SUBSTITUTE('Model output'!D130," ",""),SEARCH("T",'Model output'!D130)+1,2),MID(SUBSTITUTE('Model output'!D130," ",""),SEARCH("T",'Model output'!D130)+1,1)),SUBSTITUTE('Model output'!D130," ",""))),"")</f>
        <v/>
      </c>
      <c r="D131" s="1" t="str">
        <f>IF(ISNUMBER(SEARCH("lymph node",'Model output'!E130)),"1", IF(AND('Model output'!E130&lt;&gt;"",ISNUMBER('Model output'!E130),'Model output'!E130&gt;0),"1",IF(OR(ISNUMBER(SEARCH("0",'Model output'!E130)), ISNUMBER(SEARCH("1",'Model output'!E130)), ISNUMBER(SEARCH("1a",'Model output'!E130)), ISNUMBER(SEARCH("1b",'Model output'!E130)), ISNUMBER(SEARCH("X",'Model output'!E130))), IF(ISNUMBER(SEARCH("pN",'Model output'!E130)),IF(OR(ISNUMBER(SEARCH("a",'Model output'!E130)),ISNUMBER(SEARCH("b",'Model output'!E130))),MID(SUBSTITUTE('Model output'!E130," ",""),SEARCH("pN",'Model output'!E130)+2,2),MID(SUBSTITUTE('Model output'!E130," ",""),SEARCH("pN",'Model output'!E130)+2,1)),IF(ISNUMBER(SEARCH("N",'Model output'!E130)),IF(OR(ISNUMBER(SEARCH("a",'Model output'!E130)),ISNUMBER(SEARCH("b",'Model output'!E130))),MID(SUBSTITUTE('Model output'!E130," ",""),SEARCH("N",'Model output'!E130)+1,2),MID(SUBSTITUTE('Model output'!E130," ",""),SEARCH("N",'Model output'!E130)+1,1)),SUBSTITUTE('Model output'!E130," ",""))),"")))</f>
        <v/>
      </c>
      <c r="E131" s="1" t="str">
        <f>IF(OR(ISNUMBER(SEARCH("Not applicable",'Model output'!F130)), ISNUMBER(SEARCH("N/A",'Model output'!F130))),"0",IF(OR(ISNUMBER(SEARCH("0",'Model output'!F130)), ISNUMBER(SEARCH("1",'Model output'!F130)), ISNUMBER(SEARCH("X",'Model output'!F130))), IF(ISNUMBER(SEARCH("pM",'Model output'!F130)),MID(SUBSTITUTE('Model output'!F130," ",""),SEARCH("pM",'Model output'!F130)+2,1),IF(ISNUMBER(SEARCH("M",'Model output'!F130)),MID(SUBSTITUTE('Model output'!F130," ",""),SEARCH("M",'Model output'!F130)+1,1),SUBSTITUTE('Model output'!F130," ",""))),""))</f>
        <v/>
      </c>
      <c r="F131" t="str">
        <f t="shared" si="32"/>
        <v>negative</v>
      </c>
      <c r="G131" t="str">
        <f>IF(OR('Model output'!G130="",AND(ISNUMBER('Model output'!J130),'Model output'!J130&lt;1)),"",IF(OR(ISNUMBER(SEARCH("lateral",'Model output'!G130)),ISNUMBER(SEARCH("cervical",'Model output'!G130)),ISNUMBER(SEARCH("jugular",'Model output'!G130)),ISNUMBER(SEARCH("left neck",'Model output'!G130)),ISNUMBER(SEARCH("left anterior neck",'Model output'!G130)),ISNUMBER(SEARCH("left posterior neck",'Model output'!G130)),ISNUMBER(SEARCH("right neck",'Model output'!G130)),ISNUMBER(SEARCH("right anterior neck",'Model output'!G130)),ISNUMBER(SEARCH("right posterior neck",'Model output'!G130)),AND(ISNUMBER(SEARCH("level",'Model output'!G130)),OR(,ISNUMBER(SEARCH("II",'Model output'!G130)),ISNUMBER(SEARCH("two",'Model output'!G130)),ISNUMBER(SEARCH("2",'Model output'!G130)),ISNUMBER(SEARCH("III",'Model output'!G130)),ISNUMBER(SEARCH("three",'Model output'!G130)),ISNUMBER(SEARCH("3",'Model output'!G130)),ISNUMBER(SEARCH("IV",'Model output'!G130)),ISNUMBER(SEARCH("four",'Model output'!G130)),ISNUMBER(SEARCH("4",'Model output'!G130)),AND(ISNUMBER(SEARCH("V ",'Model output'!G130)),NOT(ISNUMBER(SEARCH("VI",'Model output'!G130)))),ISNUMBER(SEARCH("five",'Model output'!G130)),ISNUMBER(SEARCH("5",'Model output'!G130))))), "lateral", "central"))</f>
        <v/>
      </c>
      <c r="H131" t="str">
        <f>IF('Model output'!H130="","negative", IF('Model output'!H130=" ", "negative", IF(ISNUMBER(SEARCH("lymph node",'Model output'!H130)),"negative","positive")))</f>
        <v>negative</v>
      </c>
      <c r="I131" t="str">
        <f>IF('Model output'!I130="","",IF(ISNUMBER('Model output'!I130),'Model output'!I130,1))</f>
        <v/>
      </c>
      <c r="J131" t="str">
        <f>IF('Model output'!J130="","",IF(AND(ISNUMBER('Model output'!J130),'Model output'!J130&lt;=I131),'Model output'!J130,IF(ISNUMBER(SEARCH("0/",'Model output'!J130)),0,1)))</f>
        <v/>
      </c>
      <c r="K131" t="str" cm="1">
        <f t="array" ref="K131">IF(COUNT(FIND({0,1,2,3,4,5,6,7,8,9},'Model output'!K130))&gt;0,'Model output'!K130,"")</f>
        <v/>
      </c>
      <c r="L131" s="8" t="str">
        <f t="shared" si="36"/>
        <v/>
      </c>
      <c r="M131" t="str" cm="1">
        <f t="array" ref="M131">IF(L131="","",IF(ISNUMBER(SEARCH("cm",L131)),MAX(VALUE(SUBSTITUTE(_xlfn.FILTERXML("&lt;t&gt;&lt;s&gt;"&amp;SUBSTITUTE(L131,",","&lt;/s&gt;&lt;s&gt;")&amp;"&lt;/s&gt;&lt;/t&gt;","//s"),"cm",""))),MAX(VALUE(SUBSTITUTE(_xlfn.FILTERXML("&lt;t&gt;&lt;s&gt;"&amp;SUBSTITUTE(L131,",","&lt;/s&gt;&lt;s&gt;")&amp;"&lt;/s&gt;&lt;/t&gt;","//s"),"mm","")))/10))</f>
        <v/>
      </c>
      <c r="N131" t="str">
        <f>IF('Model output'!L130="","",'Model output'!L130)</f>
        <v>Papillary</v>
      </c>
      <c r="O131" t="str">
        <f>IF('Model output'!M130="","",'Model output'!M130)</f>
        <v/>
      </c>
      <c r="P131" t="str">
        <f>IF('Model output'!N130="","",'Model output'!N130)</f>
        <v>2.5x2x1cm</v>
      </c>
      <c r="Q131" t="str">
        <f t="shared" si="33"/>
        <v>2.5,2,1cm</v>
      </c>
      <c r="R131" cm="1">
        <f t="array" ref="R131">IF(Q131="","",IF(ISNUMBER(SEARCH("cm",Q131)),MAX(VALUE(SUBSTITUTE(_xlfn.FILTERXML("&lt;t&gt;&lt;s&gt;"&amp;SUBSTITUTE(Q131,",","&lt;/s&gt;&lt;s&gt;")&amp;"&lt;/s&gt;&lt;/t&gt;","//s"),"cm",""))),IF(ISNUMBER(SEARCH("mm",Q131)), MAX(VALUE(SUBSTITUTE(_xlfn.FILTERXML("&lt;t&gt;&lt;s&gt;"&amp;SUBSTITUTE(Q131,",","&lt;/s&gt;&lt;s&gt;")&amp;"&lt;/s&gt;&lt;/t&gt;","//s"),"mm","")))/10, MAX(VALUE(_xlfn.FILTERXML("&lt;t&gt;&lt;s&gt;"&amp;SUBSTITUTE(Q131,",","&lt;/s&gt;&lt;s&gt;")&amp;"&lt;/s&gt;&lt;/t&gt;","//s"))))))</f>
        <v>2.5</v>
      </c>
      <c r="S131" t="str">
        <f>IF(OR('Model output'!P130="",ISNUMBER(SEARCH("Not identified", 'Model output'!P130)),ISNUMBER(SEARCH("Absent",'Model output'!P130)),AND(ISNUMBER(SEARCH("No",'Model output'!P130)),NOT(ISNUMBER(SEARCH("diagnostic",'Model output'!P130)))),ISNUMBER(SEARCH("Negative",'Model output'!P130))),"negative","positive")</f>
        <v>negative</v>
      </c>
      <c r="T131" t="str">
        <f>IF('Model output'!O130="","",'Model output'!O130)</f>
        <v/>
      </c>
      <c r="U131" t="str">
        <f>IF('Model output'!Q130&lt;&gt;"",'Model output'!Q130,IF('Classification result'!S131="positive",IF(ISNUMBER(SEARCH("single",'Model output'!P130)),1,IF(OR(ISNUMBER(SEARCH("&lt;4",'Model output'!P130)),ISNUMBER(SEARCH("&lt; 4",'Model output'!P130)),ISNUMBER(SEARCH("less than 4",'Model output'!P130))),"&lt;4",IF(OR(ISNUMBER(SEARCH("&gt;4",'Model output'!P130)),ISNUMBER(SEARCH("&gt; 4",'Model output'!P130)),ISNUMBER(SEARCH("4 or more",'Model output'!P130))),"&gt;4",""))),""))</f>
        <v/>
      </c>
      <c r="V131" t="str">
        <f>IF(S131="negative","",IF(OR(ISNUMBER(SEARCH("Focal",'Model output'!P130)),'Classification result'!U131&lt;4,ISNUMBER(SEARCH("Focal",'Classification result'!U131)),ISNUMBER(SEARCH("&lt;4",'Classification result'!U131)),ISNUMBER(SEARCH("&lt; 4",'Classification result'!U131))),"minimal", IF(OR(ISNUMBER(SEARCH("Extensive",'Model output'!P130)),ISNUMBER(SEARCH("Extensive",'Classification result'!U131)),ISNUMBER(SEARCH("&gt;4",'Classification result'!U131)),ISNUMBER(SEARCH("&gt; 4",'Classification result'!U131)),ISNUMBER(SEARCH("4 or more",'Classification result'!U131))),"extensive","")))</f>
        <v/>
      </c>
      <c r="W131" t="str">
        <f>IF(OR('Model output'!R130="",ISNUMBER(SEARCH("Not identified", 'Model output'!R130)),ISNUMBER(SEARCH("Absent",'Model output'!R130)),ISNUMBER(SEARCH("No",'Model output'!R130)),ISNUMBER(SEARCH("Negative",'Model output'!R130)),ISNUMBER(SEARCH("None seen",'Model output'!R130)),ISNUMBER(SEARCH("Free",'Model output'!R130)),ISNUMBER(SEARCH("Cannot be assessed",'Model output'!R130))),"negative","positive")</f>
        <v>negative</v>
      </c>
      <c r="X131" s="19" t="str">
        <f>IF('Model output'!S130="","",'Model output'!S130)</f>
        <v>No</v>
      </c>
      <c r="Y131" t="str">
        <f>IF(OR('Model output'!S130="",ISNUMBER(SEARCH("Absent",'Model output'!S130)),ISNUMBER(SEARCH("Not identified",'Model output'!S130)),AND(ISNUMBER(SEARCH("No",'Model output'!S130)),NOT(ISNUMBER(SEARCH("carcinoma",'Model output'!S130)))),ISNUMBER(SEARCH("no extension",'Model output'!S130)),ISNUMBER(SEARCH("negative",'Model output'!S130))),"negative",IF(Z131="positive","gETE", "positive"))</f>
        <v>negative</v>
      </c>
      <c r="Z131" t="str">
        <f>IF(OR('Model output'!S130="",ISNUMBER(SEARCH("Absent",'Model output'!S130)),ISNUMBER(SEARCH("Not identified",'Model output'!S130)),ISNUMBER(SEARCH("No",'Model output'!S130)),ISNUMBER(SEARCH("Minimal",'Model output'!S130)),ISNUMBER(SEARCH("negative",'Model output'!S130))),"negative",IF(OR(ISNUMBER(SEARCH("extensive",X131)),ISNUMBER(SEARCH("skeletal muscle",X131)),ISNUMBER(SEARCH("larynx",X131)),ISNUMBER(SEARCH("trachea",X131)),ISNUMBER(SEARCH("esophagus",X131)),ISNUMBER(SEARCH("recurrent laryngeal nerve",X131))),"positive","negative"))</f>
        <v>negative</v>
      </c>
      <c r="AA131" t="str">
        <f>IF('Model output'!T130="","",IF('Model output'!T130="Not mentioned", "No", "Yes"))</f>
        <v/>
      </c>
      <c r="AB131" t="str">
        <f>IF(AA131&lt;&gt;"Yes","",IF(OR('Model output'!U130="",ISNUMBER(SEARCH("Not identified",'Model output'!U130))),"",'Model output'!U130))</f>
        <v/>
      </c>
      <c r="AC131" s="9" t="str">
        <f>IF(OR('Model output'!V130="", AND(ISERROR(SEARCH("Positive",'Model output'!V130)), ISNUMBER(SEARCH("Negative",'Model output'!V130))), ISNUMBER(SEARCH("Uninvolved",'Model output'!V130)), ISNUMBER(SEARCH("Free",'Model output'!V130)), ISNUMBER(SEARCH("1 mm",'Model output'!V130)), ISNUMBER(SEARCH("1.0 mm",'Model output'!V130)), ISNUMBER(SEARCH("0.01 cm",'Model output'!V130)), ISNUMBER(SEARCH("0.1 CM",'Model output'!V130)), ISNUMBER(SEARCH("less than 0.2 mm",'Model output'!V130)), ISNUMBER(SEARCH("less than 0.5 mm",'Model output'!V130)), ISNUMBER(SEARCH("very close",'Model output'!V130)), ISNUMBER(SEARCH("not involved",'Model output'!V130)), ISNUMBER(SEARCH("no involvement",'Model output'!V130)), ISNUMBER(SEARCH("abut",'Model output'!V130)), AND(ISNUMBER(SEARCH("No",'Model output'!V130)),NOT(ISNUMBER(SEARCH("noted",'Model output'!V130))),NOT(ISNUMBER(SEARCH("carcinoma",'Model output'!V130))))), "negative", "positive")</f>
        <v>negative</v>
      </c>
      <c r="AE131" s="39" t="str" cm="1">
        <f t="array" aca="1" ref="AE131" ca="1">IF(OR(AC131="positive",Z131="positive",AND(OR(ISNUMBER(SEARCH("Follicular carcinoma",N131)),ISNUMBER(SEARCH("Follicular thyroid carcinoma",N131))),V131="extensive"),AND(AND(ISNUMBER(J131),J131&gt;0),AND(ISNUMBER(M131),M131&gt;3)),OR(H131="positive",AH131=1)),"high",IF(OR(ISNUMBER(SEARCH("lateral",G131,1)),ISNUMBER(SEARCH("positive",Y131,1)),ISNUMBER(SEARCH("tall",O131,1)),ISNUMBER(SEARCH("hobnail",O131,1)),ISNUMBER(SEARCH("cribriform",O131,1)),ISNUMBER(SEARCH("diffuse",O131,1)),ISNUMBER(SEARCH("columnar",O131,1)),ISNUMBER(SEARCH("solid",O131,1)),ISNUMBER(SEARCH("tall",N131,1)),ISNUMBER(SEARCH("hobnail",N131,1)),ISNUMBER(SEARCH("cribriform",N131,1)),ISNUMBER(SEARCH("diffuse",N131,1)),ISNUMBER(SEARCH("columnar",N131,1)),ISNUMBER(SEARCH("solid",N131,1)),AND(ISNUMBER(SEARCH("papillary",N131,1)),S131="positive"),AND(ISNUMBER(J131),J131&gt;=5,M131=""),AND(AND(ISNUMBER(J131),J131&gt;=5),AND(ISNUMBER(M131),M131&gt;=1)),AND(ISNUMBER(SERACH("papillary",N131)),OR(Y131="positive",Z131="positive"), ISNUMBER(SEARCH("BRAF",AB131)))),"intermediate","low"))</f>
        <v>low</v>
      </c>
      <c r="AF131" s="40" t="str">
        <f t="shared" si="34"/>
        <v>2</v>
      </c>
      <c r="AG131" s="40" t="str">
        <f t="shared" si="35"/>
        <v>0</v>
      </c>
      <c r="AH131" s="40" t="str">
        <f t="shared" si="37"/>
        <v>0</v>
      </c>
      <c r="AI131" s="45" t="str">
        <f t="shared" si="38"/>
        <v>I</v>
      </c>
      <c r="AJ131" s="39" t="s">
        <v>698</v>
      </c>
      <c r="AK131" s="46" t="s">
        <v>891</v>
      </c>
      <c r="AL131" s="46" t="s">
        <v>892</v>
      </c>
      <c r="AM131" s="46" t="s">
        <v>892</v>
      </c>
      <c r="AN131" s="40" t="s">
        <v>73</v>
      </c>
      <c r="AO131" s="30">
        <f t="shared" ca="1" si="28"/>
        <v>1</v>
      </c>
      <c r="AP131" s="14">
        <f t="shared" si="29"/>
        <v>1</v>
      </c>
      <c r="AQ131" s="14">
        <f t="shared" si="30"/>
        <v>1</v>
      </c>
      <c r="AR131" s="14">
        <f t="shared" si="31"/>
        <v>1</v>
      </c>
      <c r="AS131" s="15">
        <f t="shared" ref="AS131:AS194" si="39">IF(AI131=AN131,1,0)</f>
        <v>1</v>
      </c>
    </row>
    <row r="132" spans="1:45">
      <c r="A132" t="str">
        <f>'Model output'!A131</f>
        <v>TCGA-E8-A433</v>
      </c>
      <c r="B132" s="52">
        <v>25</v>
      </c>
      <c r="C132" s="1" t="str">
        <f>IF(OR(ISNUMBER(SEARCH("0",'Model output'!D131)), ISNUMBER(SEARCH("1",'Model output'!D131)), ISNUMBER(SEARCH("1a",'Model output'!D131)), ISNUMBER(SEARCH("1b",'Model output'!D131)), ISNUMBER(SEARCH("2",'Model output'!D131)), ISNUMBER(SEARCH("3",'Model output'!D131)), ISNUMBER(SEARCH("4a",'Model output'!D131)), ISNUMBER(SEARCH("4b",'Model output'!D131))), IF(ISNUMBER(SEARCH("pT",'Model output'!D131)),IF(OR(ISNUMBER(SEARCH("a",'Model output'!D131)),ISNUMBER(SEARCH("b",'Model output'!D131))),MID(SUBSTITUTE('Model output'!D131," ",""),SEARCH("pT",'Model output'!D131)+2,2),MID(SUBSTITUTE('Model output'!D131," ",""),SEARCH("pT",'Model output'!D131)+2,1)),IF(ISNUMBER(SEARCH("T",'Model output'!D131)),IF(OR(ISNUMBER(SEARCH("a",'Model output'!D131)),ISNUMBER(SEARCH("b",'Model output'!D131))),MID(SUBSTITUTE('Model output'!D131," ",""),SEARCH("T",'Model output'!D131)+1,2),MID(SUBSTITUTE('Model output'!D131," ",""),SEARCH("T",'Model output'!D131)+1,1)),SUBSTITUTE('Model output'!D131," ",""))),"")</f>
        <v/>
      </c>
      <c r="D132" s="1" t="str">
        <f>IF(ISNUMBER(SEARCH("lymph node",'Model output'!E131)),"1", IF(AND('Model output'!E131&lt;&gt;"",ISNUMBER('Model output'!E131),'Model output'!E131&gt;0),"1",IF(OR(ISNUMBER(SEARCH("0",'Model output'!E131)), ISNUMBER(SEARCH("1",'Model output'!E131)), ISNUMBER(SEARCH("1a",'Model output'!E131)), ISNUMBER(SEARCH("1b",'Model output'!E131)), ISNUMBER(SEARCH("X",'Model output'!E131))), IF(ISNUMBER(SEARCH("pN",'Model output'!E131)),IF(OR(ISNUMBER(SEARCH("a",'Model output'!E131)),ISNUMBER(SEARCH("b",'Model output'!E131))),MID(SUBSTITUTE('Model output'!E131," ",""),SEARCH("pN",'Model output'!E131)+2,2),MID(SUBSTITUTE('Model output'!E131," ",""),SEARCH("pN",'Model output'!E131)+2,1)),IF(ISNUMBER(SEARCH("N",'Model output'!E131)),IF(OR(ISNUMBER(SEARCH("a",'Model output'!E131)),ISNUMBER(SEARCH("b",'Model output'!E131))),MID(SUBSTITUTE('Model output'!E131," ",""),SEARCH("N",'Model output'!E131)+1,2),MID(SUBSTITUTE('Model output'!E131," ",""),SEARCH("N",'Model output'!E131)+1,1)),SUBSTITUTE('Model output'!E131," ",""))),"")))</f>
        <v/>
      </c>
      <c r="E132" s="1" t="str">
        <f>IF(OR(ISNUMBER(SEARCH("Not applicable",'Model output'!F131)), ISNUMBER(SEARCH("N/A",'Model output'!F131))),"0",IF(OR(ISNUMBER(SEARCH("0",'Model output'!F131)), ISNUMBER(SEARCH("1",'Model output'!F131)), ISNUMBER(SEARCH("X",'Model output'!F131))), IF(ISNUMBER(SEARCH("pM",'Model output'!F131)),MID(SUBSTITUTE('Model output'!F131," ",""),SEARCH("pM",'Model output'!F131)+2,1),IF(ISNUMBER(SEARCH("M",'Model output'!F131)),MID(SUBSTITUTE('Model output'!F131," ",""),SEARCH("M",'Model output'!F131)+1,1),SUBSTITUTE('Model output'!F131," ",""))),""))</f>
        <v/>
      </c>
      <c r="F132" t="str">
        <f t="shared" si="32"/>
        <v>negative</v>
      </c>
      <c r="G132" t="str">
        <f>IF(OR('Model output'!G131="",AND(ISNUMBER('Model output'!J131),'Model output'!J131&lt;1)),"",IF(OR(ISNUMBER(SEARCH("lateral",'Model output'!G131)),ISNUMBER(SEARCH("cervical",'Model output'!G131)),ISNUMBER(SEARCH("jugular",'Model output'!G131)),ISNUMBER(SEARCH("left neck",'Model output'!G131)),ISNUMBER(SEARCH("left anterior neck",'Model output'!G131)),ISNUMBER(SEARCH("left posterior neck",'Model output'!G131)),ISNUMBER(SEARCH("right neck",'Model output'!G131)),ISNUMBER(SEARCH("right anterior neck",'Model output'!G131)),ISNUMBER(SEARCH("right posterior neck",'Model output'!G131)),AND(ISNUMBER(SEARCH("level",'Model output'!G131)),OR(,ISNUMBER(SEARCH("II",'Model output'!G131)),ISNUMBER(SEARCH("two",'Model output'!G131)),ISNUMBER(SEARCH("2",'Model output'!G131)),ISNUMBER(SEARCH("III",'Model output'!G131)),ISNUMBER(SEARCH("three",'Model output'!G131)),ISNUMBER(SEARCH("3",'Model output'!G131)),ISNUMBER(SEARCH("IV",'Model output'!G131)),ISNUMBER(SEARCH("four",'Model output'!G131)),ISNUMBER(SEARCH("4",'Model output'!G131)),AND(ISNUMBER(SEARCH("V ",'Model output'!G131)),NOT(ISNUMBER(SEARCH("VI",'Model output'!G131)))),ISNUMBER(SEARCH("five",'Model output'!G131)),ISNUMBER(SEARCH("5",'Model output'!G131))))), "lateral", "central"))</f>
        <v/>
      </c>
      <c r="H132" t="str">
        <f>IF('Model output'!H131="","negative", IF('Model output'!H131=" ", "negative", IF(ISNUMBER(SEARCH("lymph node",'Model output'!H131)),"negative","positive")))</f>
        <v>negative</v>
      </c>
      <c r="I132" t="str">
        <f>IF('Model output'!I131="","",IF(ISNUMBER('Model output'!I131),'Model output'!I131,1))</f>
        <v/>
      </c>
      <c r="J132" t="str">
        <f>IF('Model output'!J131="","",IF(AND(ISNUMBER('Model output'!J131),'Model output'!J131&lt;=I132),'Model output'!J131,IF(ISNUMBER(SEARCH("0/",'Model output'!J131)),0,1)))</f>
        <v/>
      </c>
      <c r="K132" t="str" cm="1">
        <f t="array" ref="K132">IF(COUNT(FIND({0,1,2,3,4,5,6,7,8,9},'Model output'!K131))&gt;0,'Model output'!K131,"")</f>
        <v/>
      </c>
      <c r="L132" s="8" t="str">
        <f t="shared" si="36"/>
        <v/>
      </c>
      <c r="M132" t="str" cm="1">
        <f t="array" ref="M132">IF(L132="","",IF(ISNUMBER(SEARCH("cm",L132)),MAX(VALUE(SUBSTITUTE(_xlfn.FILTERXML("&lt;t&gt;&lt;s&gt;"&amp;SUBSTITUTE(L132,",","&lt;/s&gt;&lt;s&gt;")&amp;"&lt;/s&gt;&lt;/t&gt;","//s"),"cm",""))),MAX(VALUE(SUBSTITUTE(_xlfn.FILTERXML("&lt;t&gt;&lt;s&gt;"&amp;SUBSTITUTE(L132,",","&lt;/s&gt;&lt;s&gt;")&amp;"&lt;/s&gt;&lt;/t&gt;","//s"),"mm","")))/10))</f>
        <v/>
      </c>
      <c r="N132" t="str">
        <f>IF('Model output'!L131="","",'Model output'!L131)</f>
        <v>Papillary</v>
      </c>
      <c r="O132" t="str">
        <f>IF('Model output'!M131="","",'Model output'!M131)</f>
        <v/>
      </c>
      <c r="P132" t="str">
        <f>IF('Model output'!N131="","",'Model output'!N131)</f>
        <v>2.5x2x2</v>
      </c>
      <c r="Q132" t="str">
        <f t="shared" si="33"/>
        <v>2.5,2,2</v>
      </c>
      <c r="R132" cm="1">
        <f t="array" ref="R132">IF(Q132="","",IF(ISNUMBER(SEARCH("cm",Q132)),MAX(VALUE(SUBSTITUTE(_xlfn.FILTERXML("&lt;t&gt;&lt;s&gt;"&amp;SUBSTITUTE(Q132,",","&lt;/s&gt;&lt;s&gt;")&amp;"&lt;/s&gt;&lt;/t&gt;","//s"),"cm",""))),IF(ISNUMBER(SEARCH("mm",Q132)), MAX(VALUE(SUBSTITUTE(_xlfn.FILTERXML("&lt;t&gt;&lt;s&gt;"&amp;SUBSTITUTE(Q132,",","&lt;/s&gt;&lt;s&gt;")&amp;"&lt;/s&gt;&lt;/t&gt;","//s"),"mm","")))/10, MAX(VALUE(_xlfn.FILTERXML("&lt;t&gt;&lt;s&gt;"&amp;SUBSTITUTE(Q132,",","&lt;/s&gt;&lt;s&gt;")&amp;"&lt;/s&gt;&lt;/t&gt;","//s"))))))</f>
        <v>2.5</v>
      </c>
      <c r="S132" t="str">
        <f>IF(OR('Model output'!P131="",ISNUMBER(SEARCH("Not identified", 'Model output'!P131)),ISNUMBER(SEARCH("Absent",'Model output'!P131)),AND(ISNUMBER(SEARCH("No",'Model output'!P131)),NOT(ISNUMBER(SEARCH("diagnostic",'Model output'!P131)))),ISNUMBER(SEARCH("Negative",'Model output'!P131))),"negative","positive")</f>
        <v>negative</v>
      </c>
      <c r="T132" t="str">
        <f>IF('Model output'!O131="","",'Model output'!O131)</f>
        <v/>
      </c>
      <c r="U132" t="str">
        <f>IF('Model output'!Q131&lt;&gt;"",'Model output'!Q131,IF('Classification result'!S132="positive",IF(ISNUMBER(SEARCH("single",'Model output'!P131)),1,IF(OR(ISNUMBER(SEARCH("&lt;4",'Model output'!P131)),ISNUMBER(SEARCH("&lt; 4",'Model output'!P131)),ISNUMBER(SEARCH("less than 4",'Model output'!P131))),"&lt;4",IF(OR(ISNUMBER(SEARCH("&gt;4",'Model output'!P131)),ISNUMBER(SEARCH("&gt; 4",'Model output'!P131)),ISNUMBER(SEARCH("4 or more",'Model output'!P131))),"&gt;4",""))),""))</f>
        <v/>
      </c>
      <c r="V132" t="str">
        <f>IF(S132="negative","",IF(OR(ISNUMBER(SEARCH("Focal",'Model output'!P131)),'Classification result'!U132&lt;4,ISNUMBER(SEARCH("Focal",'Classification result'!U132)),ISNUMBER(SEARCH("&lt;4",'Classification result'!U132)),ISNUMBER(SEARCH("&lt; 4",'Classification result'!U132))),"minimal", IF(OR(ISNUMBER(SEARCH("Extensive",'Model output'!P131)),ISNUMBER(SEARCH("Extensive",'Classification result'!U132)),ISNUMBER(SEARCH("&gt;4",'Classification result'!U132)),ISNUMBER(SEARCH("&gt; 4",'Classification result'!U132)),ISNUMBER(SEARCH("4 or more",'Classification result'!U132))),"extensive","")))</f>
        <v/>
      </c>
      <c r="W132" t="str">
        <f>IF(OR('Model output'!R131="",ISNUMBER(SEARCH("Not identified", 'Model output'!R131)),ISNUMBER(SEARCH("Absent",'Model output'!R131)),ISNUMBER(SEARCH("No",'Model output'!R131)),ISNUMBER(SEARCH("Negative",'Model output'!R131)),ISNUMBER(SEARCH("None seen",'Model output'!R131)),ISNUMBER(SEARCH("Free",'Model output'!R131)),ISNUMBER(SEARCH("Cannot be assessed",'Model output'!R131))),"negative","positive")</f>
        <v>negative</v>
      </c>
      <c r="X132" s="19" t="str">
        <f>IF('Model output'!S131="","",'Model output'!S131)</f>
        <v>No</v>
      </c>
      <c r="Y132" t="str">
        <f>IF(OR('Model output'!S131="",ISNUMBER(SEARCH("Absent",'Model output'!S131)),ISNUMBER(SEARCH("Not identified",'Model output'!S131)),AND(ISNUMBER(SEARCH("No",'Model output'!S131)),NOT(ISNUMBER(SEARCH("carcinoma",'Model output'!S131)))),ISNUMBER(SEARCH("no extension",'Model output'!S131)),ISNUMBER(SEARCH("negative",'Model output'!S131))),"negative",IF(Z132="positive","gETE", "positive"))</f>
        <v>negative</v>
      </c>
      <c r="Z132" t="str">
        <f>IF(OR('Model output'!S131="",ISNUMBER(SEARCH("Absent",'Model output'!S131)),ISNUMBER(SEARCH("Not identified",'Model output'!S131)),ISNUMBER(SEARCH("No",'Model output'!S131)),ISNUMBER(SEARCH("Minimal",'Model output'!S131)),ISNUMBER(SEARCH("negative",'Model output'!S131))),"negative",IF(OR(ISNUMBER(SEARCH("extensive",X132)),ISNUMBER(SEARCH("skeletal muscle",X132)),ISNUMBER(SEARCH("larynx",X132)),ISNUMBER(SEARCH("trachea",X132)),ISNUMBER(SEARCH("esophagus",X132)),ISNUMBER(SEARCH("recurrent laryngeal nerve",X132))),"positive","negative"))</f>
        <v>negative</v>
      </c>
      <c r="AA132" t="str">
        <f>IF('Model output'!T131="","",IF('Model output'!T131="Not mentioned", "No", "Yes"))</f>
        <v/>
      </c>
      <c r="AB132" t="str">
        <f>IF(AA132&lt;&gt;"Yes","",IF(OR('Model output'!U131="",ISNUMBER(SEARCH("Not identified",'Model output'!U131))),"",'Model output'!U131))</f>
        <v/>
      </c>
      <c r="AC132" s="9" t="str">
        <f>IF(OR('Model output'!V131="", AND(ISERROR(SEARCH("Positive",'Model output'!V131)), ISNUMBER(SEARCH("Negative",'Model output'!V131))), ISNUMBER(SEARCH("Uninvolved",'Model output'!V131)), ISNUMBER(SEARCH("Free",'Model output'!V131)), ISNUMBER(SEARCH("1 mm",'Model output'!V131)), ISNUMBER(SEARCH("1.0 mm",'Model output'!V131)), ISNUMBER(SEARCH("0.01 cm",'Model output'!V131)), ISNUMBER(SEARCH("0.1 CM",'Model output'!V131)), ISNUMBER(SEARCH("less than 0.2 mm",'Model output'!V131)), ISNUMBER(SEARCH("less than 0.5 mm",'Model output'!V131)), ISNUMBER(SEARCH("very close",'Model output'!V131)), ISNUMBER(SEARCH("not involved",'Model output'!V131)), ISNUMBER(SEARCH("no involvement",'Model output'!V131)), ISNUMBER(SEARCH("abut",'Model output'!V131)), AND(ISNUMBER(SEARCH("No",'Model output'!V131)),NOT(ISNUMBER(SEARCH("noted",'Model output'!V131))),NOT(ISNUMBER(SEARCH("carcinoma",'Model output'!V131))))), "negative", "positive")</f>
        <v>negative</v>
      </c>
      <c r="AE132" s="39" t="str" cm="1">
        <f t="array" aca="1" ref="AE132" ca="1">IF(OR(AC132="positive",Z132="positive",AND(OR(ISNUMBER(SEARCH("Follicular carcinoma",N132)),ISNUMBER(SEARCH("Follicular thyroid carcinoma",N132))),V132="extensive"),AND(AND(ISNUMBER(J132),J132&gt;0),AND(ISNUMBER(M132),M132&gt;3)),OR(H132="positive",AH132=1)),"high",IF(OR(ISNUMBER(SEARCH("lateral",G132,1)),ISNUMBER(SEARCH("positive",Y132,1)),ISNUMBER(SEARCH("tall",O132,1)),ISNUMBER(SEARCH("hobnail",O132,1)),ISNUMBER(SEARCH("cribriform",O132,1)),ISNUMBER(SEARCH("diffuse",O132,1)),ISNUMBER(SEARCH("columnar",O132,1)),ISNUMBER(SEARCH("solid",O132,1)),ISNUMBER(SEARCH("tall",N132,1)),ISNUMBER(SEARCH("hobnail",N132,1)),ISNUMBER(SEARCH("cribriform",N132,1)),ISNUMBER(SEARCH("diffuse",N132,1)),ISNUMBER(SEARCH("columnar",N132,1)),ISNUMBER(SEARCH("solid",N132,1)),AND(ISNUMBER(SEARCH("papillary",N132,1)),S132="positive"),AND(ISNUMBER(J132),J132&gt;=5,M132=""),AND(AND(ISNUMBER(J132),J132&gt;=5),AND(ISNUMBER(M132),M132&gt;=1)),AND(ISNUMBER(SERACH("papillary",N132)),OR(Y132="positive",Z132="positive"), ISNUMBER(SEARCH("BRAF",AB132)))),"intermediate","low"))</f>
        <v>low</v>
      </c>
      <c r="AF132" s="40" t="str">
        <f t="shared" si="34"/>
        <v>2</v>
      </c>
      <c r="AG132" s="40" t="str">
        <f t="shared" si="35"/>
        <v>0</v>
      </c>
      <c r="AH132" s="40" t="str">
        <f t="shared" si="37"/>
        <v>0</v>
      </c>
      <c r="AI132" s="45" t="str">
        <f t="shared" si="38"/>
        <v>I</v>
      </c>
      <c r="AJ132" s="39" t="s">
        <v>698</v>
      </c>
      <c r="AK132" s="46" t="s">
        <v>891</v>
      </c>
      <c r="AL132" s="46" t="s">
        <v>892</v>
      </c>
      <c r="AM132" s="46" t="s">
        <v>892</v>
      </c>
      <c r="AN132" s="40" t="s">
        <v>73</v>
      </c>
      <c r="AO132" s="30">
        <f t="shared" ref="AO132:AO163" ca="1" si="40">IF(AE132=AJ132,1,0)</f>
        <v>1</v>
      </c>
      <c r="AP132" s="14">
        <f t="shared" ref="AP132:AP163" si="41">IF(AF132=AK132, 1, IF(AND(AF132="x", AK132="0"), 1, IF(AND(AF132="0", AK132="x"), 1, 0)))</f>
        <v>1</v>
      </c>
      <c r="AQ132" s="14">
        <f t="shared" ref="AQ132:AQ163" si="42">IF(AG132=AL132, 1, IF(AND(AG132="x", AL132="0"), 1, IF(AND(AG132="0", AL132="x"), 1, 0)))</f>
        <v>1</v>
      </c>
      <c r="AR132" s="14">
        <f t="shared" ref="AR132:AR163" si="43">IF(AH132=AM132, 1, IF(AND(AH132="x", AM132="0"), 1, IF(AND(AH132="0", AM132="x"), 1, 0)))</f>
        <v>1</v>
      </c>
      <c r="AS132" s="15">
        <f t="shared" si="39"/>
        <v>1</v>
      </c>
    </row>
    <row r="133" spans="1:45">
      <c r="A133" t="str">
        <f>'Model output'!A132</f>
        <v>TCGA-E8-A434</v>
      </c>
      <c r="B133" s="52">
        <v>56</v>
      </c>
      <c r="C133" s="1" t="str">
        <f>IF(OR(ISNUMBER(SEARCH("0",'Model output'!D132)), ISNUMBER(SEARCH("1",'Model output'!D132)), ISNUMBER(SEARCH("1a",'Model output'!D132)), ISNUMBER(SEARCH("1b",'Model output'!D132)), ISNUMBER(SEARCH("2",'Model output'!D132)), ISNUMBER(SEARCH("3",'Model output'!D132)), ISNUMBER(SEARCH("4a",'Model output'!D132)), ISNUMBER(SEARCH("4b",'Model output'!D132))), IF(ISNUMBER(SEARCH("pT",'Model output'!D132)),IF(OR(ISNUMBER(SEARCH("a",'Model output'!D132)),ISNUMBER(SEARCH("b",'Model output'!D132))),MID(SUBSTITUTE('Model output'!D132," ",""),SEARCH("pT",'Model output'!D132)+2,2),MID(SUBSTITUTE('Model output'!D132," ",""),SEARCH("pT",'Model output'!D132)+2,1)),IF(ISNUMBER(SEARCH("T",'Model output'!D132)),IF(OR(ISNUMBER(SEARCH("a",'Model output'!D132)),ISNUMBER(SEARCH("b",'Model output'!D132))),MID(SUBSTITUTE('Model output'!D132," ",""),SEARCH("T",'Model output'!D132)+1,2),MID(SUBSTITUTE('Model output'!D132," ",""),SEARCH("T",'Model output'!D132)+1,1)),SUBSTITUTE('Model output'!D132," ",""))),"")</f>
        <v/>
      </c>
      <c r="D133" s="1" t="str">
        <f>IF(ISNUMBER(SEARCH("lymph node",'Model output'!E132)),"1", IF(AND('Model output'!E132&lt;&gt;"",ISNUMBER('Model output'!E132),'Model output'!E132&gt;0),"1",IF(OR(ISNUMBER(SEARCH("0",'Model output'!E132)), ISNUMBER(SEARCH("1",'Model output'!E132)), ISNUMBER(SEARCH("1a",'Model output'!E132)), ISNUMBER(SEARCH("1b",'Model output'!E132)), ISNUMBER(SEARCH("X",'Model output'!E132))), IF(ISNUMBER(SEARCH("pN",'Model output'!E132)),IF(OR(ISNUMBER(SEARCH("a",'Model output'!E132)),ISNUMBER(SEARCH("b",'Model output'!E132))),MID(SUBSTITUTE('Model output'!E132," ",""),SEARCH("pN",'Model output'!E132)+2,2),MID(SUBSTITUTE('Model output'!E132," ",""),SEARCH("pN",'Model output'!E132)+2,1)),IF(ISNUMBER(SEARCH("N",'Model output'!E132)),IF(OR(ISNUMBER(SEARCH("a",'Model output'!E132)),ISNUMBER(SEARCH("b",'Model output'!E132))),MID(SUBSTITUTE('Model output'!E132," ",""),SEARCH("N",'Model output'!E132)+1,2),MID(SUBSTITUTE('Model output'!E132," ",""),SEARCH("N",'Model output'!E132)+1,1)),SUBSTITUTE('Model output'!E132," ",""))),"")))</f>
        <v/>
      </c>
      <c r="E133" s="1" t="str">
        <f>IF(OR(ISNUMBER(SEARCH("Not applicable",'Model output'!F132)), ISNUMBER(SEARCH("N/A",'Model output'!F132))),"0",IF(OR(ISNUMBER(SEARCH("0",'Model output'!F132)), ISNUMBER(SEARCH("1",'Model output'!F132)), ISNUMBER(SEARCH("X",'Model output'!F132))), IF(ISNUMBER(SEARCH("pM",'Model output'!F132)),MID(SUBSTITUTE('Model output'!F132," ",""),SEARCH("pM",'Model output'!F132)+2,1),IF(ISNUMBER(SEARCH("M",'Model output'!F132)),MID(SUBSTITUTE('Model output'!F132," ",""),SEARCH("M",'Model output'!F132)+1,1),SUBSTITUTE('Model output'!F132," ",""))),""))</f>
        <v/>
      </c>
      <c r="F133" t="str">
        <f t="shared" si="32"/>
        <v>negative</v>
      </c>
      <c r="G133" t="str">
        <f>IF(OR('Model output'!G132="",AND(ISNUMBER('Model output'!J132),'Model output'!J132&lt;1)),"",IF(OR(ISNUMBER(SEARCH("lateral",'Model output'!G132)),ISNUMBER(SEARCH("cervical",'Model output'!G132)),ISNUMBER(SEARCH("jugular",'Model output'!G132)),ISNUMBER(SEARCH("left neck",'Model output'!G132)),ISNUMBER(SEARCH("left anterior neck",'Model output'!G132)),ISNUMBER(SEARCH("left posterior neck",'Model output'!G132)),ISNUMBER(SEARCH("right neck",'Model output'!G132)),ISNUMBER(SEARCH("right anterior neck",'Model output'!G132)),ISNUMBER(SEARCH("right posterior neck",'Model output'!G132)),AND(ISNUMBER(SEARCH("level",'Model output'!G132)),OR(,ISNUMBER(SEARCH("II",'Model output'!G132)),ISNUMBER(SEARCH("two",'Model output'!G132)),ISNUMBER(SEARCH("2",'Model output'!G132)),ISNUMBER(SEARCH("III",'Model output'!G132)),ISNUMBER(SEARCH("three",'Model output'!G132)),ISNUMBER(SEARCH("3",'Model output'!G132)),ISNUMBER(SEARCH("IV",'Model output'!G132)),ISNUMBER(SEARCH("four",'Model output'!G132)),ISNUMBER(SEARCH("4",'Model output'!G132)),AND(ISNUMBER(SEARCH("V ",'Model output'!G132)),NOT(ISNUMBER(SEARCH("VI",'Model output'!G132)))),ISNUMBER(SEARCH("five",'Model output'!G132)),ISNUMBER(SEARCH("5",'Model output'!G132))))), "lateral", "central"))</f>
        <v/>
      </c>
      <c r="H133" t="str">
        <f>IF('Model output'!H132="","negative", IF('Model output'!H132=" ", "negative", IF(ISNUMBER(SEARCH("lymph node",'Model output'!H132)),"negative","positive")))</f>
        <v>negative</v>
      </c>
      <c r="I133">
        <f>IF('Model output'!I132="","",IF(ISNUMBER('Model output'!I132),'Model output'!I132,1))</f>
        <v>0</v>
      </c>
      <c r="J133">
        <f>IF('Model output'!J132="","",IF(AND(ISNUMBER('Model output'!J132),'Model output'!J132&lt;=I133),'Model output'!J132,IF(ISNUMBER(SEARCH("0/",'Model output'!J132)),0,1)))</f>
        <v>0</v>
      </c>
      <c r="K133" t="str" cm="1">
        <f t="array" ref="K133">IF(COUNT(FIND({0,1,2,3,4,5,6,7,8,9},'Model output'!K132))&gt;0,'Model output'!K132,"")</f>
        <v/>
      </c>
      <c r="L133" s="8" t="str">
        <f t="shared" si="36"/>
        <v/>
      </c>
      <c r="M133" t="str" cm="1">
        <f t="array" ref="M133">IF(L133="","",IF(ISNUMBER(SEARCH("cm",L133)),MAX(VALUE(SUBSTITUTE(_xlfn.FILTERXML("&lt;t&gt;&lt;s&gt;"&amp;SUBSTITUTE(L133,",","&lt;/s&gt;&lt;s&gt;")&amp;"&lt;/s&gt;&lt;/t&gt;","//s"),"cm",""))),MAX(VALUE(SUBSTITUTE(_xlfn.FILTERXML("&lt;t&gt;&lt;s&gt;"&amp;SUBSTITUTE(L133,",","&lt;/s&gt;&lt;s&gt;")&amp;"&lt;/s&gt;&lt;/t&gt;","//s"),"mm","")))/10))</f>
        <v/>
      </c>
      <c r="N133" t="str">
        <f>IF('Model output'!L132="","",'Model output'!L132)</f>
        <v>Papillary</v>
      </c>
      <c r="O133" t="str">
        <f>IF('Model output'!M132="","",'Model output'!M132)</f>
        <v/>
      </c>
      <c r="P133" t="str">
        <f>IF('Model output'!N132="","",'Model output'!N132)</f>
        <v>0.7 x 0.7 x 0.7</v>
      </c>
      <c r="Q133" t="str">
        <f t="shared" si="33"/>
        <v>0.7,0.7,0.7</v>
      </c>
      <c r="R133" cm="1">
        <f t="array" ref="R133">IF(Q133="","",IF(ISNUMBER(SEARCH("cm",Q133)),MAX(VALUE(SUBSTITUTE(_xlfn.FILTERXML("&lt;t&gt;&lt;s&gt;"&amp;SUBSTITUTE(Q133,",","&lt;/s&gt;&lt;s&gt;")&amp;"&lt;/s&gt;&lt;/t&gt;","//s"),"cm",""))),IF(ISNUMBER(SEARCH("mm",Q133)), MAX(VALUE(SUBSTITUTE(_xlfn.FILTERXML("&lt;t&gt;&lt;s&gt;"&amp;SUBSTITUTE(Q133,",","&lt;/s&gt;&lt;s&gt;")&amp;"&lt;/s&gt;&lt;/t&gt;","//s"),"mm","")))/10, MAX(VALUE(_xlfn.FILTERXML("&lt;t&gt;&lt;s&gt;"&amp;SUBSTITUTE(Q133,",","&lt;/s&gt;&lt;s&gt;")&amp;"&lt;/s&gt;&lt;/t&gt;","//s"))))))</f>
        <v>0.7</v>
      </c>
      <c r="S133" t="str">
        <f>IF(OR('Model output'!P132="",ISNUMBER(SEARCH("Not identified", 'Model output'!P132)),ISNUMBER(SEARCH("Absent",'Model output'!P132)),AND(ISNUMBER(SEARCH("No",'Model output'!P132)),NOT(ISNUMBER(SEARCH("diagnostic",'Model output'!P132)))),ISNUMBER(SEARCH("Negative",'Model output'!P132))),"negative","positive")</f>
        <v>negative</v>
      </c>
      <c r="T133" t="str">
        <f>IF('Model output'!O132="","",'Model output'!O132)</f>
        <v/>
      </c>
      <c r="U133" t="str">
        <f>IF('Model output'!Q132&lt;&gt;"",'Model output'!Q132,IF('Classification result'!S133="positive",IF(ISNUMBER(SEARCH("single",'Model output'!P132)),1,IF(OR(ISNUMBER(SEARCH("&lt;4",'Model output'!P132)),ISNUMBER(SEARCH("&lt; 4",'Model output'!P132)),ISNUMBER(SEARCH("less than 4",'Model output'!P132))),"&lt;4",IF(OR(ISNUMBER(SEARCH("&gt;4",'Model output'!P132)),ISNUMBER(SEARCH("&gt; 4",'Model output'!P132)),ISNUMBER(SEARCH("4 or more",'Model output'!P132))),"&gt;4",""))),""))</f>
        <v/>
      </c>
      <c r="V133" t="str">
        <f>IF(S133="negative","",IF(OR(ISNUMBER(SEARCH("Focal",'Model output'!P132)),'Classification result'!U133&lt;4,ISNUMBER(SEARCH("Focal",'Classification result'!U133)),ISNUMBER(SEARCH("&lt;4",'Classification result'!U133)),ISNUMBER(SEARCH("&lt; 4",'Classification result'!U133))),"minimal", IF(OR(ISNUMBER(SEARCH("Extensive",'Model output'!P132)),ISNUMBER(SEARCH("Extensive",'Classification result'!U133)),ISNUMBER(SEARCH("&gt;4",'Classification result'!U133)),ISNUMBER(SEARCH("&gt; 4",'Classification result'!U133)),ISNUMBER(SEARCH("4 or more",'Classification result'!U133))),"extensive","")))</f>
        <v/>
      </c>
      <c r="W133" t="str">
        <f>IF(OR('Model output'!R132="",ISNUMBER(SEARCH("Not identified", 'Model output'!R132)),ISNUMBER(SEARCH("Absent",'Model output'!R132)),ISNUMBER(SEARCH("No",'Model output'!R132)),ISNUMBER(SEARCH("Negative",'Model output'!R132)),ISNUMBER(SEARCH("None seen",'Model output'!R132)),ISNUMBER(SEARCH("Free",'Model output'!R132)),ISNUMBER(SEARCH("Cannot be assessed",'Model output'!R132))),"negative","positive")</f>
        <v>negative</v>
      </c>
      <c r="X133" s="19" t="str">
        <f>IF('Model output'!S132="","",'Model output'!S132)</f>
        <v>No</v>
      </c>
      <c r="Y133" t="str">
        <f>IF(OR('Model output'!S132="",ISNUMBER(SEARCH("Absent",'Model output'!S132)),ISNUMBER(SEARCH("Not identified",'Model output'!S132)),AND(ISNUMBER(SEARCH("No",'Model output'!S132)),NOT(ISNUMBER(SEARCH("carcinoma",'Model output'!S132)))),ISNUMBER(SEARCH("no extension",'Model output'!S132)),ISNUMBER(SEARCH("negative",'Model output'!S132))),"negative",IF(Z133="positive","gETE", "positive"))</f>
        <v>negative</v>
      </c>
      <c r="Z133" t="str">
        <f>IF(OR('Model output'!S132="",ISNUMBER(SEARCH("Absent",'Model output'!S132)),ISNUMBER(SEARCH("Not identified",'Model output'!S132)),ISNUMBER(SEARCH("No",'Model output'!S132)),ISNUMBER(SEARCH("Minimal",'Model output'!S132)),ISNUMBER(SEARCH("negative",'Model output'!S132))),"negative",IF(OR(ISNUMBER(SEARCH("extensive",X133)),ISNUMBER(SEARCH("skeletal muscle",X133)),ISNUMBER(SEARCH("larynx",X133)),ISNUMBER(SEARCH("trachea",X133)),ISNUMBER(SEARCH("esophagus",X133)),ISNUMBER(SEARCH("recurrent laryngeal nerve",X133))),"positive","negative"))</f>
        <v>negative</v>
      </c>
      <c r="AA133" t="str">
        <f>IF('Model output'!T132="","",IF('Model output'!T132="Not mentioned", "No", "Yes"))</f>
        <v/>
      </c>
      <c r="AB133" t="str">
        <f>IF(AA133&lt;&gt;"Yes","",IF(OR('Model output'!U132="",ISNUMBER(SEARCH("Not identified",'Model output'!U132))),"",'Model output'!U132))</f>
        <v/>
      </c>
      <c r="AC133" s="9" t="str">
        <f>IF(OR('Model output'!V132="", AND(ISERROR(SEARCH("Positive",'Model output'!V132)), ISNUMBER(SEARCH("Negative",'Model output'!V132))), ISNUMBER(SEARCH("Uninvolved",'Model output'!V132)), ISNUMBER(SEARCH("Free",'Model output'!V132)), ISNUMBER(SEARCH("1 mm",'Model output'!V132)), ISNUMBER(SEARCH("1.0 mm",'Model output'!V132)), ISNUMBER(SEARCH("0.01 cm",'Model output'!V132)), ISNUMBER(SEARCH("0.1 CM",'Model output'!V132)), ISNUMBER(SEARCH("less than 0.2 mm",'Model output'!V132)), ISNUMBER(SEARCH("less than 0.5 mm",'Model output'!V132)), ISNUMBER(SEARCH("very close",'Model output'!V132)), ISNUMBER(SEARCH("not involved",'Model output'!V132)), ISNUMBER(SEARCH("no involvement",'Model output'!V132)), ISNUMBER(SEARCH("abut",'Model output'!V132)), AND(ISNUMBER(SEARCH("No",'Model output'!V132)),NOT(ISNUMBER(SEARCH("noted",'Model output'!V132))),NOT(ISNUMBER(SEARCH("carcinoma",'Model output'!V132))))), "negative", "positive")</f>
        <v>negative</v>
      </c>
      <c r="AE133" s="39" t="str" cm="1">
        <f t="array" aca="1" ref="AE133" ca="1">IF(OR(AC133="positive",Z133="positive",AND(OR(ISNUMBER(SEARCH("Follicular carcinoma",N133)),ISNUMBER(SEARCH("Follicular thyroid carcinoma",N133))),V133="extensive"),AND(AND(ISNUMBER(J133),J133&gt;0),AND(ISNUMBER(M133),M133&gt;3)),OR(H133="positive",AH133=1)),"high",IF(OR(ISNUMBER(SEARCH("lateral",G133,1)),ISNUMBER(SEARCH("positive",Y133,1)),ISNUMBER(SEARCH("tall",O133,1)),ISNUMBER(SEARCH("hobnail",O133,1)),ISNUMBER(SEARCH("cribriform",O133,1)),ISNUMBER(SEARCH("diffuse",O133,1)),ISNUMBER(SEARCH("columnar",O133,1)),ISNUMBER(SEARCH("solid",O133,1)),ISNUMBER(SEARCH("tall",N133,1)),ISNUMBER(SEARCH("hobnail",N133,1)),ISNUMBER(SEARCH("cribriform",N133,1)),ISNUMBER(SEARCH("diffuse",N133,1)),ISNUMBER(SEARCH("columnar",N133,1)),ISNUMBER(SEARCH("solid",N133,1)),AND(ISNUMBER(SEARCH("papillary",N133,1)),S133="positive"),AND(ISNUMBER(J133),J133&gt;=5,M133=""),AND(AND(ISNUMBER(J133),J133&gt;=5),AND(ISNUMBER(M133),M133&gt;=1)),AND(ISNUMBER(SERACH("papillary",N133)),OR(Y133="positive",Z133="positive"), ISNUMBER(SEARCH("BRAF",AB133)))),"intermediate","low"))</f>
        <v>low</v>
      </c>
      <c r="AF133" s="40" t="str">
        <f t="shared" si="34"/>
        <v>1a</v>
      </c>
      <c r="AG133" s="40" t="str">
        <f t="shared" si="35"/>
        <v>0</v>
      </c>
      <c r="AH133" s="40" t="str">
        <f t="shared" si="37"/>
        <v>0</v>
      </c>
      <c r="AI133" s="45" t="str">
        <f t="shared" si="38"/>
        <v>I</v>
      </c>
      <c r="AJ133" s="39" t="s">
        <v>698</v>
      </c>
      <c r="AK133" s="46" t="s">
        <v>893</v>
      </c>
      <c r="AL133" s="46" t="s">
        <v>892</v>
      </c>
      <c r="AM133" s="46" t="s">
        <v>892</v>
      </c>
      <c r="AN133" s="40" t="s">
        <v>73</v>
      </c>
      <c r="AO133" s="30">
        <f t="shared" ca="1" si="40"/>
        <v>1</v>
      </c>
      <c r="AP133" s="14">
        <f t="shared" si="41"/>
        <v>1</v>
      </c>
      <c r="AQ133" s="14">
        <f t="shared" si="42"/>
        <v>1</v>
      </c>
      <c r="AR133" s="14">
        <f t="shared" si="43"/>
        <v>1</v>
      </c>
      <c r="AS133" s="15">
        <f t="shared" si="39"/>
        <v>1</v>
      </c>
    </row>
    <row r="134" spans="1:45">
      <c r="A134" t="str">
        <f>'Model output'!A133</f>
        <v>TCGA-E8-A436</v>
      </c>
      <c r="B134" s="52">
        <v>53</v>
      </c>
      <c r="C134" s="1" t="str">
        <f>IF(OR(ISNUMBER(SEARCH("0",'Model output'!D133)), ISNUMBER(SEARCH("1",'Model output'!D133)), ISNUMBER(SEARCH("1a",'Model output'!D133)), ISNUMBER(SEARCH("1b",'Model output'!D133)), ISNUMBER(SEARCH("2",'Model output'!D133)), ISNUMBER(SEARCH("3",'Model output'!D133)), ISNUMBER(SEARCH("4a",'Model output'!D133)), ISNUMBER(SEARCH("4b",'Model output'!D133))), IF(ISNUMBER(SEARCH("pT",'Model output'!D133)),IF(OR(ISNUMBER(SEARCH("a",'Model output'!D133)),ISNUMBER(SEARCH("b",'Model output'!D133))),MID(SUBSTITUTE('Model output'!D133," ",""),SEARCH("pT",'Model output'!D133)+2,2),MID(SUBSTITUTE('Model output'!D133," ",""),SEARCH("pT",'Model output'!D133)+2,1)),IF(ISNUMBER(SEARCH("T",'Model output'!D133)),IF(OR(ISNUMBER(SEARCH("a",'Model output'!D133)),ISNUMBER(SEARCH("b",'Model output'!D133))),MID(SUBSTITUTE('Model output'!D133," ",""),SEARCH("T",'Model output'!D133)+1,2),MID(SUBSTITUTE('Model output'!D133," ",""),SEARCH("T",'Model output'!D133)+1,1)),SUBSTITUTE('Model output'!D133," ",""))),"")</f>
        <v/>
      </c>
      <c r="D134" s="1" t="str">
        <f>IF(ISNUMBER(SEARCH("lymph node",'Model output'!E133)),"1", IF(AND('Model output'!E133&lt;&gt;"",ISNUMBER('Model output'!E133),'Model output'!E133&gt;0),"1",IF(OR(ISNUMBER(SEARCH("0",'Model output'!E133)), ISNUMBER(SEARCH("1",'Model output'!E133)), ISNUMBER(SEARCH("1a",'Model output'!E133)), ISNUMBER(SEARCH("1b",'Model output'!E133)), ISNUMBER(SEARCH("X",'Model output'!E133))), IF(ISNUMBER(SEARCH("pN",'Model output'!E133)),IF(OR(ISNUMBER(SEARCH("a",'Model output'!E133)),ISNUMBER(SEARCH("b",'Model output'!E133))),MID(SUBSTITUTE('Model output'!E133," ",""),SEARCH("pN",'Model output'!E133)+2,2),MID(SUBSTITUTE('Model output'!E133," ",""),SEARCH("pN",'Model output'!E133)+2,1)),IF(ISNUMBER(SEARCH("N",'Model output'!E133)),IF(OR(ISNUMBER(SEARCH("a",'Model output'!E133)),ISNUMBER(SEARCH("b",'Model output'!E133))),MID(SUBSTITUTE('Model output'!E133," ",""),SEARCH("N",'Model output'!E133)+1,2),MID(SUBSTITUTE('Model output'!E133," ",""),SEARCH("N",'Model output'!E133)+1,1)),SUBSTITUTE('Model output'!E133," ",""))),"")))</f>
        <v/>
      </c>
      <c r="E134" s="1" t="str">
        <f>IF(OR(ISNUMBER(SEARCH("Not applicable",'Model output'!F133)), ISNUMBER(SEARCH("N/A",'Model output'!F133))),"0",IF(OR(ISNUMBER(SEARCH("0",'Model output'!F133)), ISNUMBER(SEARCH("1",'Model output'!F133)), ISNUMBER(SEARCH("X",'Model output'!F133))), IF(ISNUMBER(SEARCH("pM",'Model output'!F133)),MID(SUBSTITUTE('Model output'!F133," ",""),SEARCH("pM",'Model output'!F133)+2,1),IF(ISNUMBER(SEARCH("M",'Model output'!F133)),MID(SUBSTITUTE('Model output'!F133," ",""),SEARCH("M",'Model output'!F133)+1,1),SUBSTITUTE('Model output'!F133," ",""))),""))</f>
        <v/>
      </c>
      <c r="F134" t="str">
        <f t="shared" si="32"/>
        <v>negative</v>
      </c>
      <c r="G134" t="str">
        <f>IF(OR('Model output'!G133="",AND(ISNUMBER('Model output'!J133),'Model output'!J133&lt;1)),"",IF(OR(ISNUMBER(SEARCH("lateral",'Model output'!G133)),ISNUMBER(SEARCH("cervical",'Model output'!G133)),ISNUMBER(SEARCH("jugular",'Model output'!G133)),ISNUMBER(SEARCH("left neck",'Model output'!G133)),ISNUMBER(SEARCH("left anterior neck",'Model output'!G133)),ISNUMBER(SEARCH("left posterior neck",'Model output'!G133)),ISNUMBER(SEARCH("right neck",'Model output'!G133)),ISNUMBER(SEARCH("right anterior neck",'Model output'!G133)),ISNUMBER(SEARCH("right posterior neck",'Model output'!G133)),AND(ISNUMBER(SEARCH("level",'Model output'!G133)),OR(,ISNUMBER(SEARCH("II",'Model output'!G133)),ISNUMBER(SEARCH("two",'Model output'!G133)),ISNUMBER(SEARCH("2",'Model output'!G133)),ISNUMBER(SEARCH("III",'Model output'!G133)),ISNUMBER(SEARCH("three",'Model output'!G133)),ISNUMBER(SEARCH("3",'Model output'!G133)),ISNUMBER(SEARCH("IV",'Model output'!G133)),ISNUMBER(SEARCH("four",'Model output'!G133)),ISNUMBER(SEARCH("4",'Model output'!G133)),AND(ISNUMBER(SEARCH("V ",'Model output'!G133)),NOT(ISNUMBER(SEARCH("VI",'Model output'!G133)))),ISNUMBER(SEARCH("five",'Model output'!G133)),ISNUMBER(SEARCH("5",'Model output'!G133))))), "lateral", "central"))</f>
        <v/>
      </c>
      <c r="H134" t="str">
        <f>IF('Model output'!H133="","negative", IF('Model output'!H133=" ", "negative", IF(ISNUMBER(SEARCH("lymph node",'Model output'!H133)),"negative","positive")))</f>
        <v>negative</v>
      </c>
      <c r="I134" t="str">
        <f>IF('Model output'!I133="","",IF(ISNUMBER('Model output'!I133),'Model output'!I133,1))</f>
        <v/>
      </c>
      <c r="J134" t="str">
        <f>IF('Model output'!J133="","",IF(AND(ISNUMBER('Model output'!J133),'Model output'!J133&lt;=I134),'Model output'!J133,IF(ISNUMBER(SEARCH("0/",'Model output'!J133)),0,1)))</f>
        <v/>
      </c>
      <c r="K134" t="str" cm="1">
        <f t="array" ref="K134">IF(COUNT(FIND({0,1,2,3,4,5,6,7,8,9},'Model output'!K133))&gt;0,'Model output'!K133,"")</f>
        <v/>
      </c>
      <c r="L134" s="8" t="str">
        <f t="shared" si="36"/>
        <v/>
      </c>
      <c r="M134" t="str" cm="1">
        <f t="array" ref="M134">IF(L134="","",IF(ISNUMBER(SEARCH("cm",L134)),MAX(VALUE(SUBSTITUTE(_xlfn.FILTERXML("&lt;t&gt;&lt;s&gt;"&amp;SUBSTITUTE(L134,",","&lt;/s&gt;&lt;s&gt;")&amp;"&lt;/s&gt;&lt;/t&gt;","//s"),"cm",""))),MAX(VALUE(SUBSTITUTE(_xlfn.FILTERXML("&lt;t&gt;&lt;s&gt;"&amp;SUBSTITUTE(L134,",","&lt;/s&gt;&lt;s&gt;")&amp;"&lt;/s&gt;&lt;/t&gt;","//s"),"mm","")))/10))</f>
        <v/>
      </c>
      <c r="N134" t="str">
        <f>IF('Model output'!L133="","",'Model output'!L133)</f>
        <v>Papillary</v>
      </c>
      <c r="O134" t="str">
        <f>IF('Model output'!M133="","",'Model output'!M133)</f>
        <v/>
      </c>
      <c r="P134" t="str">
        <f>IF('Model output'!N133="","",'Model output'!N133)</f>
        <v>2.5x2x1cm</v>
      </c>
      <c r="Q134" t="str">
        <f t="shared" si="33"/>
        <v>2.5,2,1cm</v>
      </c>
      <c r="R134" cm="1">
        <f t="array" ref="R134">IF(Q134="","",IF(ISNUMBER(SEARCH("cm",Q134)),MAX(VALUE(SUBSTITUTE(_xlfn.FILTERXML("&lt;t&gt;&lt;s&gt;"&amp;SUBSTITUTE(Q134,",","&lt;/s&gt;&lt;s&gt;")&amp;"&lt;/s&gt;&lt;/t&gt;","//s"),"cm",""))),IF(ISNUMBER(SEARCH("mm",Q134)), MAX(VALUE(SUBSTITUTE(_xlfn.FILTERXML("&lt;t&gt;&lt;s&gt;"&amp;SUBSTITUTE(Q134,",","&lt;/s&gt;&lt;s&gt;")&amp;"&lt;/s&gt;&lt;/t&gt;","//s"),"mm","")))/10, MAX(VALUE(_xlfn.FILTERXML("&lt;t&gt;&lt;s&gt;"&amp;SUBSTITUTE(Q134,",","&lt;/s&gt;&lt;s&gt;")&amp;"&lt;/s&gt;&lt;/t&gt;","//s"))))))</f>
        <v>2.5</v>
      </c>
      <c r="S134" t="str">
        <f>IF(OR('Model output'!P133="",ISNUMBER(SEARCH("Not identified", 'Model output'!P133)),ISNUMBER(SEARCH("Absent",'Model output'!P133)),AND(ISNUMBER(SEARCH("No",'Model output'!P133)),NOT(ISNUMBER(SEARCH("diagnostic",'Model output'!P133)))),ISNUMBER(SEARCH("Negative",'Model output'!P133))),"negative","positive")</f>
        <v>negative</v>
      </c>
      <c r="T134">
        <f>IF('Model output'!O133="","",'Model output'!O133)</f>
        <v>2</v>
      </c>
      <c r="U134" t="str">
        <f>IF('Model output'!Q133&lt;&gt;"",'Model output'!Q133,IF('Classification result'!S134="positive",IF(ISNUMBER(SEARCH("single",'Model output'!P133)),1,IF(OR(ISNUMBER(SEARCH("&lt;4",'Model output'!P133)),ISNUMBER(SEARCH("&lt; 4",'Model output'!P133)),ISNUMBER(SEARCH("less than 4",'Model output'!P133))),"&lt;4",IF(OR(ISNUMBER(SEARCH("&gt;4",'Model output'!P133)),ISNUMBER(SEARCH("&gt; 4",'Model output'!P133)),ISNUMBER(SEARCH("4 or more",'Model output'!P133))),"&gt;4",""))),""))</f>
        <v/>
      </c>
      <c r="V134" t="str">
        <f>IF(S134="negative","",IF(OR(ISNUMBER(SEARCH("Focal",'Model output'!P133)),'Classification result'!U134&lt;4,ISNUMBER(SEARCH("Focal",'Classification result'!U134)),ISNUMBER(SEARCH("&lt;4",'Classification result'!U134)),ISNUMBER(SEARCH("&lt; 4",'Classification result'!U134))),"minimal", IF(OR(ISNUMBER(SEARCH("Extensive",'Model output'!P133)),ISNUMBER(SEARCH("Extensive",'Classification result'!U134)),ISNUMBER(SEARCH("&gt;4",'Classification result'!U134)),ISNUMBER(SEARCH("&gt; 4",'Classification result'!U134)),ISNUMBER(SEARCH("4 or more",'Classification result'!U134))),"extensive","")))</f>
        <v/>
      </c>
      <c r="W134" t="str">
        <f>IF(OR('Model output'!R133="",ISNUMBER(SEARCH("Not identified", 'Model output'!R133)),ISNUMBER(SEARCH("Absent",'Model output'!R133)),ISNUMBER(SEARCH("No",'Model output'!R133)),ISNUMBER(SEARCH("Negative",'Model output'!R133)),ISNUMBER(SEARCH("None seen",'Model output'!R133)),ISNUMBER(SEARCH("Free",'Model output'!R133)),ISNUMBER(SEARCH("Cannot be assessed",'Model output'!R133))),"negative","positive")</f>
        <v>negative</v>
      </c>
      <c r="X134" s="19" t="str">
        <f>IF('Model output'!S133="","",'Model output'!S133)</f>
        <v>No</v>
      </c>
      <c r="Y134" t="str">
        <f>IF(OR('Model output'!S133="",ISNUMBER(SEARCH("Absent",'Model output'!S133)),ISNUMBER(SEARCH("Not identified",'Model output'!S133)),AND(ISNUMBER(SEARCH("No",'Model output'!S133)),NOT(ISNUMBER(SEARCH("carcinoma",'Model output'!S133)))),ISNUMBER(SEARCH("no extension",'Model output'!S133)),ISNUMBER(SEARCH("negative",'Model output'!S133))),"negative",IF(Z134="positive","gETE", "positive"))</f>
        <v>negative</v>
      </c>
      <c r="Z134" t="str">
        <f>IF(OR('Model output'!S133="",ISNUMBER(SEARCH("Absent",'Model output'!S133)),ISNUMBER(SEARCH("Not identified",'Model output'!S133)),ISNUMBER(SEARCH("No",'Model output'!S133)),ISNUMBER(SEARCH("Minimal",'Model output'!S133)),ISNUMBER(SEARCH("negative",'Model output'!S133))),"negative",IF(OR(ISNUMBER(SEARCH("extensive",X134)),ISNUMBER(SEARCH("skeletal muscle",X134)),ISNUMBER(SEARCH("larynx",X134)),ISNUMBER(SEARCH("trachea",X134)),ISNUMBER(SEARCH("esophagus",X134)),ISNUMBER(SEARCH("recurrent laryngeal nerve",X134))),"positive","negative"))</f>
        <v>negative</v>
      </c>
      <c r="AA134" t="str">
        <f>IF('Model output'!T133="","",IF('Model output'!T133="Not mentioned", "No", "Yes"))</f>
        <v/>
      </c>
      <c r="AB134" t="str">
        <f>IF(AA134&lt;&gt;"Yes","",IF(OR('Model output'!U133="",ISNUMBER(SEARCH("Not identified",'Model output'!U133))),"",'Model output'!U133))</f>
        <v/>
      </c>
      <c r="AC134" s="9" t="str">
        <f>IF(OR('Model output'!V133="", AND(ISERROR(SEARCH("Positive",'Model output'!V133)), ISNUMBER(SEARCH("Negative",'Model output'!V133))), ISNUMBER(SEARCH("Uninvolved",'Model output'!V133)), ISNUMBER(SEARCH("Free",'Model output'!V133)), ISNUMBER(SEARCH("1 mm",'Model output'!V133)), ISNUMBER(SEARCH("1.0 mm",'Model output'!V133)), ISNUMBER(SEARCH("0.01 cm",'Model output'!V133)), ISNUMBER(SEARCH("0.1 CM",'Model output'!V133)), ISNUMBER(SEARCH("less than 0.2 mm",'Model output'!V133)), ISNUMBER(SEARCH("less than 0.5 mm",'Model output'!V133)), ISNUMBER(SEARCH("very close",'Model output'!V133)), ISNUMBER(SEARCH("not involved",'Model output'!V133)), ISNUMBER(SEARCH("no involvement",'Model output'!V133)), ISNUMBER(SEARCH("abut",'Model output'!V133)), AND(ISNUMBER(SEARCH("No",'Model output'!V133)),NOT(ISNUMBER(SEARCH("noted",'Model output'!V133))),NOT(ISNUMBER(SEARCH("carcinoma",'Model output'!V133))))), "negative", "positive")</f>
        <v>negative</v>
      </c>
      <c r="AE134" s="39" t="str" cm="1">
        <f t="array" aca="1" ref="AE134" ca="1">IF(OR(AC134="positive",Z134="positive",AND(OR(ISNUMBER(SEARCH("Follicular carcinoma",N134)),ISNUMBER(SEARCH("Follicular thyroid carcinoma",N134))),V134="extensive"),AND(AND(ISNUMBER(J134),J134&gt;0),AND(ISNUMBER(M134),M134&gt;3)),OR(H134="positive",AH134=1)),"high",IF(OR(ISNUMBER(SEARCH("lateral",G134,1)),ISNUMBER(SEARCH("positive",Y134,1)),ISNUMBER(SEARCH("tall",O134,1)),ISNUMBER(SEARCH("hobnail",O134,1)),ISNUMBER(SEARCH("cribriform",O134,1)),ISNUMBER(SEARCH("diffuse",O134,1)),ISNUMBER(SEARCH("columnar",O134,1)),ISNUMBER(SEARCH("solid",O134,1)),ISNUMBER(SEARCH("tall",N134,1)),ISNUMBER(SEARCH("hobnail",N134,1)),ISNUMBER(SEARCH("cribriform",N134,1)),ISNUMBER(SEARCH("diffuse",N134,1)),ISNUMBER(SEARCH("columnar",N134,1)),ISNUMBER(SEARCH("solid",N134,1)),AND(ISNUMBER(SEARCH("papillary",N134,1)),S134="positive"),AND(ISNUMBER(J134),J134&gt;=5,M134=""),AND(AND(ISNUMBER(J134),J134&gt;=5),AND(ISNUMBER(M134),M134&gt;=1)),AND(ISNUMBER(SERACH("papillary",N134)),OR(Y134="positive",Z134="positive"), ISNUMBER(SEARCH("BRAF",AB134)))),"intermediate","low"))</f>
        <v>low</v>
      </c>
      <c r="AF134" s="40" t="str">
        <f t="shared" si="34"/>
        <v>2</v>
      </c>
      <c r="AG134" s="40" t="str">
        <f t="shared" si="35"/>
        <v>0</v>
      </c>
      <c r="AH134" s="40" t="str">
        <f t="shared" si="37"/>
        <v>0</v>
      </c>
      <c r="AI134" s="45" t="str">
        <f t="shared" si="38"/>
        <v>I</v>
      </c>
      <c r="AJ134" s="39" t="s">
        <v>698</v>
      </c>
      <c r="AK134" s="46" t="s">
        <v>891</v>
      </c>
      <c r="AL134" s="46" t="s">
        <v>892</v>
      </c>
      <c r="AM134" s="46" t="s">
        <v>892</v>
      </c>
      <c r="AN134" s="40" t="s">
        <v>73</v>
      </c>
      <c r="AO134" s="30">
        <f t="shared" ca="1" si="40"/>
        <v>1</v>
      </c>
      <c r="AP134" s="14">
        <f t="shared" si="41"/>
        <v>1</v>
      </c>
      <c r="AQ134" s="14">
        <f t="shared" si="42"/>
        <v>1</v>
      </c>
      <c r="AR134" s="14">
        <f t="shared" si="43"/>
        <v>1</v>
      </c>
      <c r="AS134" s="15">
        <f t="shared" si="39"/>
        <v>1</v>
      </c>
    </row>
    <row r="135" spans="1:45">
      <c r="A135" t="str">
        <f>'Model output'!A134</f>
        <v>TCGA-E8-A437</v>
      </c>
      <c r="B135" s="52">
        <v>57</v>
      </c>
      <c r="C135" s="1" t="str">
        <f>IF(OR(ISNUMBER(SEARCH("0",'Model output'!D134)), ISNUMBER(SEARCH("1",'Model output'!D134)), ISNUMBER(SEARCH("1a",'Model output'!D134)), ISNUMBER(SEARCH("1b",'Model output'!D134)), ISNUMBER(SEARCH("2",'Model output'!D134)), ISNUMBER(SEARCH("3",'Model output'!D134)), ISNUMBER(SEARCH("4a",'Model output'!D134)), ISNUMBER(SEARCH("4b",'Model output'!D134))), IF(ISNUMBER(SEARCH("pT",'Model output'!D134)),IF(OR(ISNUMBER(SEARCH("a",'Model output'!D134)),ISNUMBER(SEARCH("b",'Model output'!D134))),MID(SUBSTITUTE('Model output'!D134," ",""),SEARCH("pT",'Model output'!D134)+2,2),MID(SUBSTITUTE('Model output'!D134," ",""),SEARCH("pT",'Model output'!D134)+2,1)),IF(ISNUMBER(SEARCH("T",'Model output'!D134)),IF(OR(ISNUMBER(SEARCH("a",'Model output'!D134)),ISNUMBER(SEARCH("b",'Model output'!D134))),MID(SUBSTITUTE('Model output'!D134," ",""),SEARCH("T",'Model output'!D134)+1,2),MID(SUBSTITUTE('Model output'!D134," ",""),SEARCH("T",'Model output'!D134)+1,1)),SUBSTITUTE('Model output'!D134," ",""))),"")</f>
        <v/>
      </c>
      <c r="D135" s="1" t="str">
        <f>IF(ISNUMBER(SEARCH("lymph node",'Model output'!E134)),"1", IF(AND('Model output'!E134&lt;&gt;"",ISNUMBER('Model output'!E134),'Model output'!E134&gt;0),"1",IF(OR(ISNUMBER(SEARCH("0",'Model output'!E134)), ISNUMBER(SEARCH("1",'Model output'!E134)), ISNUMBER(SEARCH("1a",'Model output'!E134)), ISNUMBER(SEARCH("1b",'Model output'!E134)), ISNUMBER(SEARCH("X",'Model output'!E134))), IF(ISNUMBER(SEARCH("pN",'Model output'!E134)),IF(OR(ISNUMBER(SEARCH("a",'Model output'!E134)),ISNUMBER(SEARCH("b",'Model output'!E134))),MID(SUBSTITUTE('Model output'!E134," ",""),SEARCH("pN",'Model output'!E134)+2,2),MID(SUBSTITUTE('Model output'!E134," ",""),SEARCH("pN",'Model output'!E134)+2,1)),IF(ISNUMBER(SEARCH("N",'Model output'!E134)),IF(OR(ISNUMBER(SEARCH("a",'Model output'!E134)),ISNUMBER(SEARCH("b",'Model output'!E134))),MID(SUBSTITUTE('Model output'!E134," ",""),SEARCH("N",'Model output'!E134)+1,2),MID(SUBSTITUTE('Model output'!E134," ",""),SEARCH("N",'Model output'!E134)+1,1)),SUBSTITUTE('Model output'!E134," ",""))),"")))</f>
        <v/>
      </c>
      <c r="E135" s="1" t="str">
        <f>IF(OR(ISNUMBER(SEARCH("Not applicable",'Model output'!F134)), ISNUMBER(SEARCH("N/A",'Model output'!F134))),"0",IF(OR(ISNUMBER(SEARCH("0",'Model output'!F134)), ISNUMBER(SEARCH("1",'Model output'!F134)), ISNUMBER(SEARCH("X",'Model output'!F134))), IF(ISNUMBER(SEARCH("pM",'Model output'!F134)),MID(SUBSTITUTE('Model output'!F134," ",""),SEARCH("pM",'Model output'!F134)+2,1),IF(ISNUMBER(SEARCH("M",'Model output'!F134)),MID(SUBSTITUTE('Model output'!F134," ",""),SEARCH("M",'Model output'!F134)+1,1),SUBSTITUTE('Model output'!F134," ",""))),""))</f>
        <v/>
      </c>
      <c r="F135" t="str">
        <f t="shared" si="32"/>
        <v>negative</v>
      </c>
      <c r="G135" t="str">
        <f>IF(OR('Model output'!G134="",AND(ISNUMBER('Model output'!J134),'Model output'!J134&lt;1)),"",IF(OR(ISNUMBER(SEARCH("lateral",'Model output'!G134)),ISNUMBER(SEARCH("cervical",'Model output'!G134)),ISNUMBER(SEARCH("jugular",'Model output'!G134)),ISNUMBER(SEARCH("left neck",'Model output'!G134)),ISNUMBER(SEARCH("left anterior neck",'Model output'!G134)),ISNUMBER(SEARCH("left posterior neck",'Model output'!G134)),ISNUMBER(SEARCH("right neck",'Model output'!G134)),ISNUMBER(SEARCH("right anterior neck",'Model output'!G134)),ISNUMBER(SEARCH("right posterior neck",'Model output'!G134)),AND(ISNUMBER(SEARCH("level",'Model output'!G134)),OR(,ISNUMBER(SEARCH("II",'Model output'!G134)),ISNUMBER(SEARCH("two",'Model output'!G134)),ISNUMBER(SEARCH("2",'Model output'!G134)),ISNUMBER(SEARCH("III",'Model output'!G134)),ISNUMBER(SEARCH("three",'Model output'!G134)),ISNUMBER(SEARCH("3",'Model output'!G134)),ISNUMBER(SEARCH("IV",'Model output'!G134)),ISNUMBER(SEARCH("four",'Model output'!G134)),ISNUMBER(SEARCH("4",'Model output'!G134)),AND(ISNUMBER(SEARCH("V ",'Model output'!G134)),NOT(ISNUMBER(SEARCH("VI",'Model output'!G134)))),ISNUMBER(SEARCH("five",'Model output'!G134)),ISNUMBER(SEARCH("5",'Model output'!G134))))), "lateral", "central"))</f>
        <v/>
      </c>
      <c r="H135" t="str">
        <f>IF('Model output'!H134="","negative", IF('Model output'!H134=" ", "negative", IF(ISNUMBER(SEARCH("lymph node",'Model output'!H134)),"negative","positive")))</f>
        <v>negative</v>
      </c>
      <c r="I135">
        <f>IF('Model output'!I134="","",IF(ISNUMBER('Model output'!I134),'Model output'!I134,1))</f>
        <v>1</v>
      </c>
      <c r="J135">
        <f>IF('Model output'!J134="","",IF(AND(ISNUMBER('Model output'!J134),'Model output'!J134&lt;=I135),'Model output'!J134,IF(ISNUMBER(SEARCH("0/",'Model output'!J134)),0,1)))</f>
        <v>0</v>
      </c>
      <c r="K135" t="str" cm="1">
        <f t="array" ref="K135">IF(COUNT(FIND({0,1,2,3,4,5,6,7,8,9},'Model output'!K134))&gt;0,'Model output'!K134,"")</f>
        <v/>
      </c>
      <c r="L135" s="8" t="str">
        <f t="shared" si="36"/>
        <v/>
      </c>
      <c r="M135" t="str" cm="1">
        <f t="array" ref="M135">IF(L135="","",IF(ISNUMBER(SEARCH("cm",L135)),MAX(VALUE(SUBSTITUTE(_xlfn.FILTERXML("&lt;t&gt;&lt;s&gt;"&amp;SUBSTITUTE(L135,",","&lt;/s&gt;&lt;s&gt;")&amp;"&lt;/s&gt;&lt;/t&gt;","//s"),"cm",""))),MAX(VALUE(SUBSTITUTE(_xlfn.FILTERXML("&lt;t&gt;&lt;s&gt;"&amp;SUBSTITUTE(L135,",","&lt;/s&gt;&lt;s&gt;")&amp;"&lt;/s&gt;&lt;/t&gt;","//s"),"mm","")))/10))</f>
        <v/>
      </c>
      <c r="N135" t="str">
        <f>IF('Model output'!L134="","",'Model output'!L134)</f>
        <v>papillary</v>
      </c>
      <c r="O135" t="str">
        <f>IF('Model output'!M134="","",'Model output'!M134)</f>
        <v/>
      </c>
      <c r="P135" t="str">
        <f>IF('Model output'!N134="","",'Model output'!N134)</f>
        <v>1.5 x 1.5 x 1.3 cm</v>
      </c>
      <c r="Q135" t="str">
        <f t="shared" si="33"/>
        <v>1.5,1.5,1.3cm</v>
      </c>
      <c r="R135" cm="1">
        <f t="array" ref="R135">IF(Q135="","",IF(ISNUMBER(SEARCH("cm",Q135)),MAX(VALUE(SUBSTITUTE(_xlfn.FILTERXML("&lt;t&gt;&lt;s&gt;"&amp;SUBSTITUTE(Q135,",","&lt;/s&gt;&lt;s&gt;")&amp;"&lt;/s&gt;&lt;/t&gt;","//s"),"cm",""))),IF(ISNUMBER(SEARCH("mm",Q135)), MAX(VALUE(SUBSTITUTE(_xlfn.FILTERXML("&lt;t&gt;&lt;s&gt;"&amp;SUBSTITUTE(Q135,",","&lt;/s&gt;&lt;s&gt;")&amp;"&lt;/s&gt;&lt;/t&gt;","//s"),"mm","")))/10, MAX(VALUE(_xlfn.FILTERXML("&lt;t&gt;&lt;s&gt;"&amp;SUBSTITUTE(Q135,",","&lt;/s&gt;&lt;s&gt;")&amp;"&lt;/s&gt;&lt;/t&gt;","//s"))))))</f>
        <v>1.5</v>
      </c>
      <c r="S135" t="str">
        <f>IF(OR('Model output'!P134="",ISNUMBER(SEARCH("Not identified", 'Model output'!P134)),ISNUMBER(SEARCH("Absent",'Model output'!P134)),AND(ISNUMBER(SEARCH("No",'Model output'!P134)),NOT(ISNUMBER(SEARCH("diagnostic",'Model output'!P134)))),ISNUMBER(SEARCH("Negative",'Model output'!P134))),"negative","positive")</f>
        <v>negative</v>
      </c>
      <c r="T135">
        <f>IF('Model output'!O134="","",'Model output'!O134)</f>
        <v>1</v>
      </c>
      <c r="U135" t="str">
        <f>IF('Model output'!Q134&lt;&gt;"",'Model output'!Q134,IF('Classification result'!S135="positive",IF(ISNUMBER(SEARCH("single",'Model output'!P134)),1,IF(OR(ISNUMBER(SEARCH("&lt;4",'Model output'!P134)),ISNUMBER(SEARCH("&lt; 4",'Model output'!P134)),ISNUMBER(SEARCH("less than 4",'Model output'!P134))),"&lt;4",IF(OR(ISNUMBER(SEARCH("&gt;4",'Model output'!P134)),ISNUMBER(SEARCH("&gt; 4",'Model output'!P134)),ISNUMBER(SEARCH("4 or more",'Model output'!P134))),"&gt;4",""))),""))</f>
        <v/>
      </c>
      <c r="V135" t="str">
        <f>IF(S135="negative","",IF(OR(ISNUMBER(SEARCH("Focal",'Model output'!P134)),'Classification result'!U135&lt;4,ISNUMBER(SEARCH("Focal",'Classification result'!U135)),ISNUMBER(SEARCH("&lt;4",'Classification result'!U135)),ISNUMBER(SEARCH("&lt; 4",'Classification result'!U135))),"minimal", IF(OR(ISNUMBER(SEARCH("Extensive",'Model output'!P134)),ISNUMBER(SEARCH("Extensive",'Classification result'!U135)),ISNUMBER(SEARCH("&gt;4",'Classification result'!U135)),ISNUMBER(SEARCH("&gt; 4",'Classification result'!U135)),ISNUMBER(SEARCH("4 or more",'Classification result'!U135))),"extensive","")))</f>
        <v/>
      </c>
      <c r="W135" t="str">
        <f>IF(OR('Model output'!R134="",ISNUMBER(SEARCH("Not identified", 'Model output'!R134)),ISNUMBER(SEARCH("Absent",'Model output'!R134)),ISNUMBER(SEARCH("No",'Model output'!R134)),ISNUMBER(SEARCH("Negative",'Model output'!R134)),ISNUMBER(SEARCH("None seen",'Model output'!R134)),ISNUMBER(SEARCH("Free",'Model output'!R134)),ISNUMBER(SEARCH("Cannot be assessed",'Model output'!R134))),"negative","positive")</f>
        <v>negative</v>
      </c>
      <c r="X135" s="19" t="str">
        <f>IF('Model output'!S134="","",'Model output'!S134)</f>
        <v>Negative</v>
      </c>
      <c r="Y135" t="str">
        <f>IF(OR('Model output'!S134="",ISNUMBER(SEARCH("Absent",'Model output'!S134)),ISNUMBER(SEARCH("Not identified",'Model output'!S134)),AND(ISNUMBER(SEARCH("No",'Model output'!S134)),NOT(ISNUMBER(SEARCH("carcinoma",'Model output'!S134)))),ISNUMBER(SEARCH("no extension",'Model output'!S134)),ISNUMBER(SEARCH("negative",'Model output'!S134))),"negative",IF(Z135="positive","gETE", "positive"))</f>
        <v>negative</v>
      </c>
      <c r="Z135" t="str">
        <f>IF(OR('Model output'!S134="",ISNUMBER(SEARCH("Absent",'Model output'!S134)),ISNUMBER(SEARCH("Not identified",'Model output'!S134)),ISNUMBER(SEARCH("No",'Model output'!S134)),ISNUMBER(SEARCH("Minimal",'Model output'!S134)),ISNUMBER(SEARCH("negative",'Model output'!S134))),"negative",IF(OR(ISNUMBER(SEARCH("extensive",X135)),ISNUMBER(SEARCH("skeletal muscle",X135)),ISNUMBER(SEARCH("larynx",X135)),ISNUMBER(SEARCH("trachea",X135)),ISNUMBER(SEARCH("esophagus",X135)),ISNUMBER(SEARCH("recurrent laryngeal nerve",X135))),"positive","negative"))</f>
        <v>negative</v>
      </c>
      <c r="AA135" t="str">
        <f>IF('Model output'!T134="","",IF('Model output'!T134="Not mentioned", "No", "Yes"))</f>
        <v/>
      </c>
      <c r="AB135" t="str">
        <f>IF(AA135&lt;&gt;"Yes","",IF(OR('Model output'!U134="",ISNUMBER(SEARCH("Not identified",'Model output'!U134))),"",'Model output'!U134))</f>
        <v/>
      </c>
      <c r="AC135" s="9" t="str">
        <f>IF(OR('Model output'!V134="", AND(ISERROR(SEARCH("Positive",'Model output'!V134)), ISNUMBER(SEARCH("Negative",'Model output'!V134))), ISNUMBER(SEARCH("Uninvolved",'Model output'!V134)), ISNUMBER(SEARCH("Free",'Model output'!V134)), ISNUMBER(SEARCH("1 mm",'Model output'!V134)), ISNUMBER(SEARCH("1.0 mm",'Model output'!V134)), ISNUMBER(SEARCH("0.01 cm",'Model output'!V134)), ISNUMBER(SEARCH("0.1 CM",'Model output'!V134)), ISNUMBER(SEARCH("less than 0.2 mm",'Model output'!V134)), ISNUMBER(SEARCH("less than 0.5 mm",'Model output'!V134)), ISNUMBER(SEARCH("very close",'Model output'!V134)), ISNUMBER(SEARCH("not involved",'Model output'!V134)), ISNUMBER(SEARCH("no involvement",'Model output'!V134)), ISNUMBER(SEARCH("abut",'Model output'!V134)), AND(ISNUMBER(SEARCH("No",'Model output'!V134)),NOT(ISNUMBER(SEARCH("noted",'Model output'!V134))),NOT(ISNUMBER(SEARCH("carcinoma",'Model output'!V134))))), "negative", "positive")</f>
        <v>negative</v>
      </c>
      <c r="AE135" s="39" t="str" cm="1">
        <f t="array" aca="1" ref="AE135" ca="1">IF(OR(AC135="positive",Z135="positive",AND(OR(ISNUMBER(SEARCH("Follicular carcinoma",N135)),ISNUMBER(SEARCH("Follicular thyroid carcinoma",N135))),V135="extensive"),AND(AND(ISNUMBER(J135),J135&gt;0),AND(ISNUMBER(M135),M135&gt;3)),OR(H135="positive",AH135=1)),"high",IF(OR(ISNUMBER(SEARCH("lateral",G135,1)),ISNUMBER(SEARCH("positive",Y135,1)),ISNUMBER(SEARCH("tall",O135,1)),ISNUMBER(SEARCH("hobnail",O135,1)),ISNUMBER(SEARCH("cribriform",O135,1)),ISNUMBER(SEARCH("diffuse",O135,1)),ISNUMBER(SEARCH("columnar",O135,1)),ISNUMBER(SEARCH("solid",O135,1)),ISNUMBER(SEARCH("tall",N135,1)),ISNUMBER(SEARCH("hobnail",N135,1)),ISNUMBER(SEARCH("cribriform",N135,1)),ISNUMBER(SEARCH("diffuse",N135,1)),ISNUMBER(SEARCH("columnar",N135,1)),ISNUMBER(SEARCH("solid",N135,1)),AND(ISNUMBER(SEARCH("papillary",N135,1)),S135="positive"),AND(ISNUMBER(J135),J135&gt;=5,M135=""),AND(AND(ISNUMBER(J135),J135&gt;=5),AND(ISNUMBER(M135),M135&gt;=1)),AND(ISNUMBER(SERACH("papillary",N135)),OR(Y135="positive",Z135="positive"), ISNUMBER(SEARCH("BRAF",AB135)))),"intermediate","low"))</f>
        <v>low</v>
      </c>
      <c r="AF135" s="40" t="str">
        <f t="shared" si="34"/>
        <v>1b</v>
      </c>
      <c r="AG135" s="40" t="str">
        <f t="shared" si="35"/>
        <v>0</v>
      </c>
      <c r="AH135" s="40" t="str">
        <f t="shared" si="37"/>
        <v>0</v>
      </c>
      <c r="AI135" s="45" t="str">
        <f t="shared" si="38"/>
        <v>I</v>
      </c>
      <c r="AJ135" s="39" t="s">
        <v>698</v>
      </c>
      <c r="AK135" s="46" t="s">
        <v>888</v>
      </c>
      <c r="AL135" s="46" t="s">
        <v>892</v>
      </c>
      <c r="AM135" s="46" t="s">
        <v>892</v>
      </c>
      <c r="AN135" s="40" t="s">
        <v>73</v>
      </c>
      <c r="AO135" s="30">
        <f t="shared" ca="1" si="40"/>
        <v>1</v>
      </c>
      <c r="AP135" s="14">
        <f t="shared" si="41"/>
        <v>1</v>
      </c>
      <c r="AQ135" s="14">
        <f t="shared" si="42"/>
        <v>1</v>
      </c>
      <c r="AR135" s="14">
        <f t="shared" si="43"/>
        <v>1</v>
      </c>
      <c r="AS135" s="15">
        <f t="shared" si="39"/>
        <v>1</v>
      </c>
    </row>
    <row r="136" spans="1:45">
      <c r="A136" t="str">
        <f>'Model output'!A135</f>
        <v>TCGA-E8-A438</v>
      </c>
      <c r="B136" s="52">
        <v>23</v>
      </c>
      <c r="C136" s="1" t="str">
        <f>IF(OR(ISNUMBER(SEARCH("0",'Model output'!D135)), ISNUMBER(SEARCH("1",'Model output'!D135)), ISNUMBER(SEARCH("1a",'Model output'!D135)), ISNUMBER(SEARCH("1b",'Model output'!D135)), ISNUMBER(SEARCH("2",'Model output'!D135)), ISNUMBER(SEARCH("3",'Model output'!D135)), ISNUMBER(SEARCH("4a",'Model output'!D135)), ISNUMBER(SEARCH("4b",'Model output'!D135))), IF(ISNUMBER(SEARCH("pT",'Model output'!D135)),IF(OR(ISNUMBER(SEARCH("a",'Model output'!D135)),ISNUMBER(SEARCH("b",'Model output'!D135))),MID(SUBSTITUTE('Model output'!D135," ",""),SEARCH("pT",'Model output'!D135)+2,2),MID(SUBSTITUTE('Model output'!D135," ",""),SEARCH("pT",'Model output'!D135)+2,1)),IF(ISNUMBER(SEARCH("T",'Model output'!D135)),IF(OR(ISNUMBER(SEARCH("a",'Model output'!D135)),ISNUMBER(SEARCH("b",'Model output'!D135))),MID(SUBSTITUTE('Model output'!D135," ",""),SEARCH("T",'Model output'!D135)+1,2),MID(SUBSTITUTE('Model output'!D135," ",""),SEARCH("T",'Model output'!D135)+1,1)),SUBSTITUTE('Model output'!D135," ",""))),"")</f>
        <v/>
      </c>
      <c r="D136" s="1" t="str">
        <f>IF(ISNUMBER(SEARCH("lymph node",'Model output'!E135)),"1", IF(AND('Model output'!E135&lt;&gt;"",ISNUMBER('Model output'!E135),'Model output'!E135&gt;0),"1",IF(OR(ISNUMBER(SEARCH("0",'Model output'!E135)), ISNUMBER(SEARCH("1",'Model output'!E135)), ISNUMBER(SEARCH("1a",'Model output'!E135)), ISNUMBER(SEARCH("1b",'Model output'!E135)), ISNUMBER(SEARCH("X",'Model output'!E135))), IF(ISNUMBER(SEARCH("pN",'Model output'!E135)),IF(OR(ISNUMBER(SEARCH("a",'Model output'!E135)),ISNUMBER(SEARCH("b",'Model output'!E135))),MID(SUBSTITUTE('Model output'!E135," ",""),SEARCH("pN",'Model output'!E135)+2,2),MID(SUBSTITUTE('Model output'!E135," ",""),SEARCH("pN",'Model output'!E135)+2,1)),IF(ISNUMBER(SEARCH("N",'Model output'!E135)),IF(OR(ISNUMBER(SEARCH("a",'Model output'!E135)),ISNUMBER(SEARCH("b",'Model output'!E135))),MID(SUBSTITUTE('Model output'!E135," ",""),SEARCH("N",'Model output'!E135)+1,2),MID(SUBSTITUTE('Model output'!E135," ",""),SEARCH("N",'Model output'!E135)+1,1)),SUBSTITUTE('Model output'!E135," ",""))),"")))</f>
        <v/>
      </c>
      <c r="E136" s="1" t="str">
        <f>IF(OR(ISNUMBER(SEARCH("Not applicable",'Model output'!F135)), ISNUMBER(SEARCH("N/A",'Model output'!F135))),"0",IF(OR(ISNUMBER(SEARCH("0",'Model output'!F135)), ISNUMBER(SEARCH("1",'Model output'!F135)), ISNUMBER(SEARCH("X",'Model output'!F135))), IF(ISNUMBER(SEARCH("pM",'Model output'!F135)),MID(SUBSTITUTE('Model output'!F135," ",""),SEARCH("pM",'Model output'!F135)+2,1),IF(ISNUMBER(SEARCH("M",'Model output'!F135)),MID(SUBSTITUTE('Model output'!F135," ",""),SEARCH("M",'Model output'!F135)+1,1),SUBSTITUTE('Model output'!F135," ",""))),""))</f>
        <v/>
      </c>
      <c r="F136" t="str">
        <f t="shared" si="32"/>
        <v>negative</v>
      </c>
      <c r="G136" t="str">
        <f>IF(OR('Model output'!G135="",AND(ISNUMBER('Model output'!J135),'Model output'!J135&lt;1)),"",IF(OR(ISNUMBER(SEARCH("lateral",'Model output'!G135)),ISNUMBER(SEARCH("cervical",'Model output'!G135)),ISNUMBER(SEARCH("jugular",'Model output'!G135)),ISNUMBER(SEARCH("left neck",'Model output'!G135)),ISNUMBER(SEARCH("left anterior neck",'Model output'!G135)),ISNUMBER(SEARCH("left posterior neck",'Model output'!G135)),ISNUMBER(SEARCH("right neck",'Model output'!G135)),ISNUMBER(SEARCH("right anterior neck",'Model output'!G135)),ISNUMBER(SEARCH("right posterior neck",'Model output'!G135)),AND(ISNUMBER(SEARCH("level",'Model output'!G135)),OR(,ISNUMBER(SEARCH("II",'Model output'!G135)),ISNUMBER(SEARCH("two",'Model output'!G135)),ISNUMBER(SEARCH("2",'Model output'!G135)),ISNUMBER(SEARCH("III",'Model output'!G135)),ISNUMBER(SEARCH("three",'Model output'!G135)),ISNUMBER(SEARCH("3",'Model output'!G135)),ISNUMBER(SEARCH("IV",'Model output'!G135)),ISNUMBER(SEARCH("four",'Model output'!G135)),ISNUMBER(SEARCH("4",'Model output'!G135)),AND(ISNUMBER(SEARCH("V ",'Model output'!G135)),NOT(ISNUMBER(SEARCH("VI",'Model output'!G135)))),ISNUMBER(SEARCH("five",'Model output'!G135)),ISNUMBER(SEARCH("5",'Model output'!G135))))), "lateral", "central"))</f>
        <v/>
      </c>
      <c r="H136" t="str">
        <f>IF('Model output'!H135="","negative", IF('Model output'!H135=" ", "negative", IF(ISNUMBER(SEARCH("lymph node",'Model output'!H135)),"negative","positive")))</f>
        <v>negative</v>
      </c>
      <c r="I136">
        <f>IF('Model output'!I135="","",IF(ISNUMBER('Model output'!I135),'Model output'!I135,1))</f>
        <v>3</v>
      </c>
      <c r="J136">
        <f>IF('Model output'!J135="","",IF(AND(ISNUMBER('Model output'!J135),'Model output'!J135&lt;=I136),'Model output'!J135,IF(ISNUMBER(SEARCH("0/",'Model output'!J135)),0,1)))</f>
        <v>0</v>
      </c>
      <c r="K136" t="str" cm="1">
        <f t="array" ref="K136">IF(COUNT(FIND({0,1,2,3,4,5,6,7,8,9},'Model output'!K135))&gt;0,'Model output'!K135,"")</f>
        <v/>
      </c>
      <c r="L136" s="8" t="str">
        <f t="shared" si="36"/>
        <v/>
      </c>
      <c r="M136" t="str" cm="1">
        <f t="array" ref="M136">IF(L136="","",IF(ISNUMBER(SEARCH("cm",L136)),MAX(VALUE(SUBSTITUTE(_xlfn.FILTERXML("&lt;t&gt;&lt;s&gt;"&amp;SUBSTITUTE(L136,",","&lt;/s&gt;&lt;s&gt;")&amp;"&lt;/s&gt;&lt;/t&gt;","//s"),"cm",""))),MAX(VALUE(SUBSTITUTE(_xlfn.FILTERXML("&lt;t&gt;&lt;s&gt;"&amp;SUBSTITUTE(L136,",","&lt;/s&gt;&lt;s&gt;")&amp;"&lt;/s&gt;&lt;/t&gt;","//s"),"mm","")))/10))</f>
        <v/>
      </c>
      <c r="N136" t="str">
        <f>IF('Model output'!L135="","",'Model output'!L135)</f>
        <v>Papillary</v>
      </c>
      <c r="O136" t="str">
        <f>IF('Model output'!M135="","",'Model output'!M135)</f>
        <v>no special type</v>
      </c>
      <c r="P136" t="str">
        <f>IF('Model output'!N135="","",'Model output'!N135)</f>
        <v>2.3 cm</v>
      </c>
      <c r="Q136" t="str">
        <f t="shared" si="33"/>
        <v>2.3cm</v>
      </c>
      <c r="R136" cm="1">
        <f t="array" ref="R136">IF(Q136="","",IF(ISNUMBER(SEARCH("cm",Q136)),MAX(VALUE(SUBSTITUTE(_xlfn.FILTERXML("&lt;t&gt;&lt;s&gt;"&amp;SUBSTITUTE(Q136,",","&lt;/s&gt;&lt;s&gt;")&amp;"&lt;/s&gt;&lt;/t&gt;","//s"),"cm",""))),IF(ISNUMBER(SEARCH("mm",Q136)), MAX(VALUE(SUBSTITUTE(_xlfn.FILTERXML("&lt;t&gt;&lt;s&gt;"&amp;SUBSTITUTE(Q136,",","&lt;/s&gt;&lt;s&gt;")&amp;"&lt;/s&gt;&lt;/t&gt;","//s"),"mm","")))/10, MAX(VALUE(_xlfn.FILTERXML("&lt;t&gt;&lt;s&gt;"&amp;SUBSTITUTE(Q136,",","&lt;/s&gt;&lt;s&gt;")&amp;"&lt;/s&gt;&lt;/t&gt;","//s"))))))</f>
        <v>2.2999999999999998</v>
      </c>
      <c r="S136" t="str">
        <f>IF(OR('Model output'!P135="",ISNUMBER(SEARCH("Not identified", 'Model output'!P135)),ISNUMBER(SEARCH("Absent",'Model output'!P135)),AND(ISNUMBER(SEARCH("No",'Model output'!P135)),NOT(ISNUMBER(SEARCH("diagnostic",'Model output'!P135)))),ISNUMBER(SEARCH("Negative",'Model output'!P135))),"negative","positive")</f>
        <v>negative</v>
      </c>
      <c r="T136">
        <f>IF('Model output'!O135="","",'Model output'!O135)</f>
        <v>1</v>
      </c>
      <c r="U136" t="str">
        <f>IF('Model output'!Q135&lt;&gt;"",'Model output'!Q135,IF('Classification result'!S136="positive",IF(ISNUMBER(SEARCH("single",'Model output'!P135)),1,IF(OR(ISNUMBER(SEARCH("&lt;4",'Model output'!P135)),ISNUMBER(SEARCH("&lt; 4",'Model output'!P135)),ISNUMBER(SEARCH("less than 4",'Model output'!P135))),"&lt;4",IF(OR(ISNUMBER(SEARCH("&gt;4",'Model output'!P135)),ISNUMBER(SEARCH("&gt; 4",'Model output'!P135)),ISNUMBER(SEARCH("4 or more",'Model output'!P135))),"&gt;4",""))),""))</f>
        <v/>
      </c>
      <c r="V136" t="str">
        <f>IF(S136="negative","",IF(OR(ISNUMBER(SEARCH("Focal",'Model output'!P135)),'Classification result'!U136&lt;4,ISNUMBER(SEARCH("Focal",'Classification result'!U136)),ISNUMBER(SEARCH("&lt;4",'Classification result'!U136)),ISNUMBER(SEARCH("&lt; 4",'Classification result'!U136))),"minimal", IF(OR(ISNUMBER(SEARCH("Extensive",'Model output'!P135)),ISNUMBER(SEARCH("Extensive",'Classification result'!U136)),ISNUMBER(SEARCH("&gt;4",'Classification result'!U136)),ISNUMBER(SEARCH("&gt; 4",'Classification result'!U136)),ISNUMBER(SEARCH("4 or more",'Classification result'!U136))),"extensive","")))</f>
        <v/>
      </c>
      <c r="W136" t="str">
        <f>IF(OR('Model output'!R135="",ISNUMBER(SEARCH("Not identified", 'Model output'!R135)),ISNUMBER(SEARCH("Absent",'Model output'!R135)),ISNUMBER(SEARCH("No",'Model output'!R135)),ISNUMBER(SEARCH("Negative",'Model output'!R135)),ISNUMBER(SEARCH("None seen",'Model output'!R135)),ISNUMBER(SEARCH("Free",'Model output'!R135)),ISNUMBER(SEARCH("Cannot be assessed",'Model output'!R135))),"negative","positive")</f>
        <v>negative</v>
      </c>
      <c r="X136" s="19" t="str">
        <f>IF('Model output'!S135="","",'Model output'!S135)</f>
        <v>Absent</v>
      </c>
      <c r="Y136" t="str">
        <f>IF(OR('Model output'!S135="",ISNUMBER(SEARCH("Absent",'Model output'!S135)),ISNUMBER(SEARCH("Not identified",'Model output'!S135)),AND(ISNUMBER(SEARCH("No",'Model output'!S135)),NOT(ISNUMBER(SEARCH("carcinoma",'Model output'!S135)))),ISNUMBER(SEARCH("no extension",'Model output'!S135)),ISNUMBER(SEARCH("negative",'Model output'!S135))),"negative",IF(Z136="positive","gETE", "positive"))</f>
        <v>negative</v>
      </c>
      <c r="Z136" t="str">
        <f>IF(OR('Model output'!S135="",ISNUMBER(SEARCH("Absent",'Model output'!S135)),ISNUMBER(SEARCH("Not identified",'Model output'!S135)),ISNUMBER(SEARCH("No",'Model output'!S135)),ISNUMBER(SEARCH("Minimal",'Model output'!S135)),ISNUMBER(SEARCH("negative",'Model output'!S135))),"negative",IF(OR(ISNUMBER(SEARCH("extensive",X136)),ISNUMBER(SEARCH("skeletal muscle",X136)),ISNUMBER(SEARCH("larynx",X136)),ISNUMBER(SEARCH("trachea",X136)),ISNUMBER(SEARCH("esophagus",X136)),ISNUMBER(SEARCH("recurrent laryngeal nerve",X136))),"positive","negative"))</f>
        <v>negative</v>
      </c>
      <c r="AA136" t="str">
        <f>IF('Model output'!T135="","",IF('Model output'!T135="Not mentioned", "No", "Yes"))</f>
        <v/>
      </c>
      <c r="AB136" t="str">
        <f>IF(AA136&lt;&gt;"Yes","",IF(OR('Model output'!U135="",ISNUMBER(SEARCH("Not identified",'Model output'!U135))),"",'Model output'!U135))</f>
        <v/>
      </c>
      <c r="AC136" s="9" t="str">
        <f>IF(OR('Model output'!V135="", AND(ISERROR(SEARCH("Positive",'Model output'!V135)), ISNUMBER(SEARCH("Negative",'Model output'!V135))), ISNUMBER(SEARCH("Uninvolved",'Model output'!V135)), ISNUMBER(SEARCH("Free",'Model output'!V135)), ISNUMBER(SEARCH("1 mm",'Model output'!V135)), ISNUMBER(SEARCH("1.0 mm",'Model output'!V135)), ISNUMBER(SEARCH("0.01 cm",'Model output'!V135)), ISNUMBER(SEARCH("0.1 CM",'Model output'!V135)), ISNUMBER(SEARCH("less than 0.2 mm",'Model output'!V135)), ISNUMBER(SEARCH("less than 0.5 mm",'Model output'!V135)), ISNUMBER(SEARCH("very close",'Model output'!V135)), ISNUMBER(SEARCH("not involved",'Model output'!V135)), ISNUMBER(SEARCH("no involvement",'Model output'!V135)), ISNUMBER(SEARCH("abut",'Model output'!V135)), AND(ISNUMBER(SEARCH("No",'Model output'!V135)),NOT(ISNUMBER(SEARCH("noted",'Model output'!V135))),NOT(ISNUMBER(SEARCH("carcinoma",'Model output'!V135))))), "negative", "positive")</f>
        <v>negative</v>
      </c>
      <c r="AE136" s="39" t="str" cm="1">
        <f t="array" aca="1" ref="AE136" ca="1">IF(OR(AC136="positive",Z136="positive",AND(OR(ISNUMBER(SEARCH("Follicular carcinoma",N136)),ISNUMBER(SEARCH("Follicular thyroid carcinoma",N136))),V136="extensive"),AND(AND(ISNUMBER(J136),J136&gt;0),AND(ISNUMBER(M136),M136&gt;3)),OR(H136="positive",AH136=1)),"high",IF(OR(ISNUMBER(SEARCH("lateral",G136,1)),ISNUMBER(SEARCH("positive",Y136,1)),ISNUMBER(SEARCH("tall",O136,1)),ISNUMBER(SEARCH("hobnail",O136,1)),ISNUMBER(SEARCH("cribriform",O136,1)),ISNUMBER(SEARCH("diffuse",O136,1)),ISNUMBER(SEARCH("columnar",O136,1)),ISNUMBER(SEARCH("solid",O136,1)),ISNUMBER(SEARCH("tall",N136,1)),ISNUMBER(SEARCH("hobnail",N136,1)),ISNUMBER(SEARCH("cribriform",N136,1)),ISNUMBER(SEARCH("diffuse",N136,1)),ISNUMBER(SEARCH("columnar",N136,1)),ISNUMBER(SEARCH("solid",N136,1)),AND(ISNUMBER(SEARCH("papillary",N136,1)),S136="positive"),AND(ISNUMBER(J136),J136&gt;=5,M136=""),AND(AND(ISNUMBER(J136),J136&gt;=5),AND(ISNUMBER(M136),M136&gt;=1)),AND(ISNUMBER(SERACH("papillary",N136)),OR(Y136="positive",Z136="positive"), ISNUMBER(SEARCH("BRAF",AB136)))),"intermediate","low"))</f>
        <v>low</v>
      </c>
      <c r="AF136" s="40" t="str">
        <f t="shared" si="34"/>
        <v>2</v>
      </c>
      <c r="AG136" s="40" t="str">
        <f t="shared" si="35"/>
        <v>0</v>
      </c>
      <c r="AH136" s="40" t="str">
        <f t="shared" si="37"/>
        <v>0</v>
      </c>
      <c r="AI136" s="45" t="str">
        <f t="shared" si="38"/>
        <v>I</v>
      </c>
      <c r="AJ136" s="39" t="s">
        <v>698</v>
      </c>
      <c r="AK136" s="46" t="s">
        <v>891</v>
      </c>
      <c r="AL136" s="46" t="s">
        <v>889</v>
      </c>
      <c r="AM136" s="46" t="s">
        <v>892</v>
      </c>
      <c r="AN136" s="40" t="s">
        <v>73</v>
      </c>
      <c r="AO136" s="30">
        <f t="shared" ca="1" si="40"/>
        <v>1</v>
      </c>
      <c r="AP136" s="14">
        <f t="shared" si="41"/>
        <v>1</v>
      </c>
      <c r="AQ136" s="14">
        <f t="shared" si="42"/>
        <v>1</v>
      </c>
      <c r="AR136" s="14">
        <f t="shared" si="43"/>
        <v>1</v>
      </c>
      <c r="AS136" s="15">
        <f t="shared" si="39"/>
        <v>1</v>
      </c>
    </row>
    <row r="137" spans="1:45">
      <c r="A137" t="str">
        <f>'Model output'!A136</f>
        <v>TCGA-E8-A44K</v>
      </c>
      <c r="B137" s="52">
        <v>50</v>
      </c>
      <c r="C137" s="1" t="str">
        <f>IF(OR(ISNUMBER(SEARCH("0",'Model output'!D136)), ISNUMBER(SEARCH("1",'Model output'!D136)), ISNUMBER(SEARCH("1a",'Model output'!D136)), ISNUMBER(SEARCH("1b",'Model output'!D136)), ISNUMBER(SEARCH("2",'Model output'!D136)), ISNUMBER(SEARCH("3",'Model output'!D136)), ISNUMBER(SEARCH("4a",'Model output'!D136)), ISNUMBER(SEARCH("4b",'Model output'!D136))), IF(ISNUMBER(SEARCH("pT",'Model output'!D136)),IF(OR(ISNUMBER(SEARCH("a",'Model output'!D136)),ISNUMBER(SEARCH("b",'Model output'!D136))),MID(SUBSTITUTE('Model output'!D136," ",""),SEARCH("pT",'Model output'!D136)+2,2),MID(SUBSTITUTE('Model output'!D136," ",""),SEARCH("pT",'Model output'!D136)+2,1)),IF(ISNUMBER(SEARCH("T",'Model output'!D136)),IF(OR(ISNUMBER(SEARCH("a",'Model output'!D136)),ISNUMBER(SEARCH("b",'Model output'!D136))),MID(SUBSTITUTE('Model output'!D136," ",""),SEARCH("T",'Model output'!D136)+1,2),MID(SUBSTITUTE('Model output'!D136," ",""),SEARCH("T",'Model output'!D136)+1,1)),SUBSTITUTE('Model output'!D136," ",""))),"")</f>
        <v/>
      </c>
      <c r="D137" s="1" t="str">
        <f>IF(ISNUMBER(SEARCH("lymph node",'Model output'!E136)),"1", IF(AND('Model output'!E136&lt;&gt;"",ISNUMBER('Model output'!E136),'Model output'!E136&gt;0),"1",IF(OR(ISNUMBER(SEARCH("0",'Model output'!E136)), ISNUMBER(SEARCH("1",'Model output'!E136)), ISNUMBER(SEARCH("1a",'Model output'!E136)), ISNUMBER(SEARCH("1b",'Model output'!E136)), ISNUMBER(SEARCH("X",'Model output'!E136))), IF(ISNUMBER(SEARCH("pN",'Model output'!E136)),IF(OR(ISNUMBER(SEARCH("a",'Model output'!E136)),ISNUMBER(SEARCH("b",'Model output'!E136))),MID(SUBSTITUTE('Model output'!E136," ",""),SEARCH("pN",'Model output'!E136)+2,2),MID(SUBSTITUTE('Model output'!E136," ",""),SEARCH("pN",'Model output'!E136)+2,1)),IF(ISNUMBER(SEARCH("N",'Model output'!E136)),IF(OR(ISNUMBER(SEARCH("a",'Model output'!E136)),ISNUMBER(SEARCH("b",'Model output'!E136))),MID(SUBSTITUTE('Model output'!E136," ",""),SEARCH("N",'Model output'!E136)+1,2),MID(SUBSTITUTE('Model output'!E136," ",""),SEARCH("N",'Model output'!E136)+1,1)),SUBSTITUTE('Model output'!E136," ",""))),"")))</f>
        <v/>
      </c>
      <c r="E137" s="1" t="str">
        <f>IF(OR(ISNUMBER(SEARCH("Not applicable",'Model output'!F136)), ISNUMBER(SEARCH("N/A",'Model output'!F136))),"0",IF(OR(ISNUMBER(SEARCH("0",'Model output'!F136)), ISNUMBER(SEARCH("1",'Model output'!F136)), ISNUMBER(SEARCH("X",'Model output'!F136))), IF(ISNUMBER(SEARCH("pM",'Model output'!F136)),MID(SUBSTITUTE('Model output'!F136," ",""),SEARCH("pM",'Model output'!F136)+2,1),IF(ISNUMBER(SEARCH("M",'Model output'!F136)),MID(SUBSTITUTE('Model output'!F136," ",""),SEARCH("M",'Model output'!F136)+1,1),SUBSTITUTE('Model output'!F136," ",""))),""))</f>
        <v/>
      </c>
      <c r="F137" t="str">
        <f t="shared" si="32"/>
        <v>negative</v>
      </c>
      <c r="G137" t="str">
        <f>IF(OR('Model output'!G136="",AND(ISNUMBER('Model output'!J136),'Model output'!J136&lt;1)),"",IF(OR(ISNUMBER(SEARCH("lateral",'Model output'!G136)),ISNUMBER(SEARCH("cervical",'Model output'!G136)),ISNUMBER(SEARCH("jugular",'Model output'!G136)),ISNUMBER(SEARCH("left neck",'Model output'!G136)),ISNUMBER(SEARCH("left anterior neck",'Model output'!G136)),ISNUMBER(SEARCH("left posterior neck",'Model output'!G136)),ISNUMBER(SEARCH("right neck",'Model output'!G136)),ISNUMBER(SEARCH("right anterior neck",'Model output'!G136)),ISNUMBER(SEARCH("right posterior neck",'Model output'!G136)),AND(ISNUMBER(SEARCH("level",'Model output'!G136)),OR(,ISNUMBER(SEARCH("II",'Model output'!G136)),ISNUMBER(SEARCH("two",'Model output'!G136)),ISNUMBER(SEARCH("2",'Model output'!G136)),ISNUMBER(SEARCH("III",'Model output'!G136)),ISNUMBER(SEARCH("three",'Model output'!G136)),ISNUMBER(SEARCH("3",'Model output'!G136)),ISNUMBER(SEARCH("IV",'Model output'!G136)),ISNUMBER(SEARCH("four",'Model output'!G136)),ISNUMBER(SEARCH("4",'Model output'!G136)),AND(ISNUMBER(SEARCH("V ",'Model output'!G136)),NOT(ISNUMBER(SEARCH("VI",'Model output'!G136)))),ISNUMBER(SEARCH("five",'Model output'!G136)),ISNUMBER(SEARCH("5",'Model output'!G136))))), "lateral", "central"))</f>
        <v/>
      </c>
      <c r="H137" t="str">
        <f>IF('Model output'!H136="","negative", IF('Model output'!H136=" ", "negative", IF(ISNUMBER(SEARCH("lymph node",'Model output'!H136)),"negative","positive")))</f>
        <v>negative</v>
      </c>
      <c r="I137" t="str">
        <f>IF('Model output'!I136="","",IF(ISNUMBER('Model output'!I136),'Model output'!I136,1))</f>
        <v/>
      </c>
      <c r="J137" t="str">
        <f>IF('Model output'!J136="","",IF(AND(ISNUMBER('Model output'!J136),'Model output'!J136&lt;=I137),'Model output'!J136,IF(ISNUMBER(SEARCH("0/",'Model output'!J136)),0,1)))</f>
        <v/>
      </c>
      <c r="K137" t="str" cm="1">
        <f t="array" ref="K137">IF(COUNT(FIND({0,1,2,3,4,5,6,7,8,9},'Model output'!K136))&gt;0,'Model output'!K136,"")</f>
        <v/>
      </c>
      <c r="L137" s="8" t="str">
        <f t="shared" si="36"/>
        <v/>
      </c>
      <c r="M137" t="str" cm="1">
        <f t="array" ref="M137">IF(L137="","",IF(ISNUMBER(SEARCH("cm",L137)),MAX(VALUE(SUBSTITUTE(_xlfn.FILTERXML("&lt;t&gt;&lt;s&gt;"&amp;SUBSTITUTE(L137,",","&lt;/s&gt;&lt;s&gt;")&amp;"&lt;/s&gt;&lt;/t&gt;","//s"),"cm",""))),MAX(VALUE(SUBSTITUTE(_xlfn.FILTERXML("&lt;t&gt;&lt;s&gt;"&amp;SUBSTITUTE(L137,",","&lt;/s&gt;&lt;s&gt;")&amp;"&lt;/s&gt;&lt;/t&gt;","//s"),"mm","")))/10))</f>
        <v/>
      </c>
      <c r="N137" t="str">
        <f>IF('Model output'!L136="","",'Model output'!L136)</f>
        <v>Papillary</v>
      </c>
      <c r="O137" t="str">
        <f>IF('Model output'!M136="","",'Model output'!M136)</f>
        <v/>
      </c>
      <c r="P137" t="str">
        <f>IF('Model output'!N136="","",'Model output'!N136)</f>
        <v>2 x 1.5 x 1.5 cm</v>
      </c>
      <c r="Q137" t="str">
        <f t="shared" si="33"/>
        <v>2,1.5,1.5cm</v>
      </c>
      <c r="R137" cm="1">
        <f t="array" ref="R137">IF(Q137="","",IF(ISNUMBER(SEARCH("cm",Q137)),MAX(VALUE(SUBSTITUTE(_xlfn.FILTERXML("&lt;t&gt;&lt;s&gt;"&amp;SUBSTITUTE(Q137,",","&lt;/s&gt;&lt;s&gt;")&amp;"&lt;/s&gt;&lt;/t&gt;","//s"),"cm",""))),IF(ISNUMBER(SEARCH("mm",Q137)), MAX(VALUE(SUBSTITUTE(_xlfn.FILTERXML("&lt;t&gt;&lt;s&gt;"&amp;SUBSTITUTE(Q137,",","&lt;/s&gt;&lt;s&gt;")&amp;"&lt;/s&gt;&lt;/t&gt;","//s"),"mm","")))/10, MAX(VALUE(_xlfn.FILTERXML("&lt;t&gt;&lt;s&gt;"&amp;SUBSTITUTE(Q137,",","&lt;/s&gt;&lt;s&gt;")&amp;"&lt;/s&gt;&lt;/t&gt;","//s"))))))</f>
        <v>2</v>
      </c>
      <c r="S137" t="str">
        <f>IF(OR('Model output'!P136="",ISNUMBER(SEARCH("Not identified", 'Model output'!P136)),ISNUMBER(SEARCH("Absent",'Model output'!P136)),AND(ISNUMBER(SEARCH("No",'Model output'!P136)),NOT(ISNUMBER(SEARCH("diagnostic",'Model output'!P136)))),ISNUMBER(SEARCH("Negative",'Model output'!P136))),"negative","positive")</f>
        <v>negative</v>
      </c>
      <c r="T137" t="str">
        <f>IF('Model output'!O136="","",'Model output'!O136)</f>
        <v/>
      </c>
      <c r="U137" t="str">
        <f>IF('Model output'!Q136&lt;&gt;"",'Model output'!Q136,IF('Classification result'!S137="positive",IF(ISNUMBER(SEARCH("single",'Model output'!P136)),1,IF(OR(ISNUMBER(SEARCH("&lt;4",'Model output'!P136)),ISNUMBER(SEARCH("&lt; 4",'Model output'!P136)),ISNUMBER(SEARCH("less than 4",'Model output'!P136))),"&lt;4",IF(OR(ISNUMBER(SEARCH("&gt;4",'Model output'!P136)),ISNUMBER(SEARCH("&gt; 4",'Model output'!P136)),ISNUMBER(SEARCH("4 or more",'Model output'!P136))),"&gt;4",""))),""))</f>
        <v/>
      </c>
      <c r="V137" t="str">
        <f>IF(S137="negative","",IF(OR(ISNUMBER(SEARCH("Focal",'Model output'!P136)),'Classification result'!U137&lt;4,ISNUMBER(SEARCH("Focal",'Classification result'!U137)),ISNUMBER(SEARCH("&lt;4",'Classification result'!U137)),ISNUMBER(SEARCH("&lt; 4",'Classification result'!U137))),"minimal", IF(OR(ISNUMBER(SEARCH("Extensive",'Model output'!P136)),ISNUMBER(SEARCH("Extensive",'Classification result'!U137)),ISNUMBER(SEARCH("&gt;4",'Classification result'!U137)),ISNUMBER(SEARCH("&gt; 4",'Classification result'!U137)),ISNUMBER(SEARCH("4 or more",'Classification result'!U137))),"extensive","")))</f>
        <v/>
      </c>
      <c r="W137" t="str">
        <f>IF(OR('Model output'!R136="",ISNUMBER(SEARCH("Not identified", 'Model output'!R136)),ISNUMBER(SEARCH("Absent",'Model output'!R136)),ISNUMBER(SEARCH("No",'Model output'!R136)),ISNUMBER(SEARCH("Negative",'Model output'!R136)),ISNUMBER(SEARCH("None seen",'Model output'!R136)),ISNUMBER(SEARCH("Free",'Model output'!R136)),ISNUMBER(SEARCH("Cannot be assessed",'Model output'!R136))),"negative","positive")</f>
        <v>negative</v>
      </c>
      <c r="X137" s="19" t="str">
        <f>IF('Model output'!S136="","",'Model output'!S136)</f>
        <v>No</v>
      </c>
      <c r="Y137" t="str">
        <f>IF(OR('Model output'!S136="",ISNUMBER(SEARCH("Absent",'Model output'!S136)),ISNUMBER(SEARCH("Not identified",'Model output'!S136)),AND(ISNUMBER(SEARCH("No",'Model output'!S136)),NOT(ISNUMBER(SEARCH("carcinoma",'Model output'!S136)))),ISNUMBER(SEARCH("no extension",'Model output'!S136)),ISNUMBER(SEARCH("negative",'Model output'!S136))),"negative",IF(Z137="positive","gETE", "positive"))</f>
        <v>negative</v>
      </c>
      <c r="Z137" t="str">
        <f>IF(OR('Model output'!S136="",ISNUMBER(SEARCH("Absent",'Model output'!S136)),ISNUMBER(SEARCH("Not identified",'Model output'!S136)),ISNUMBER(SEARCH("No",'Model output'!S136)),ISNUMBER(SEARCH("Minimal",'Model output'!S136)),ISNUMBER(SEARCH("negative",'Model output'!S136))),"negative",IF(OR(ISNUMBER(SEARCH("extensive",X137)),ISNUMBER(SEARCH("skeletal muscle",X137)),ISNUMBER(SEARCH("larynx",X137)),ISNUMBER(SEARCH("trachea",X137)),ISNUMBER(SEARCH("esophagus",X137)),ISNUMBER(SEARCH("recurrent laryngeal nerve",X137))),"positive","negative"))</f>
        <v>negative</v>
      </c>
      <c r="AA137" t="str">
        <f>IF('Model output'!T136="","",IF('Model output'!T136="Not mentioned", "No", "Yes"))</f>
        <v/>
      </c>
      <c r="AB137" t="str">
        <f>IF(AA137&lt;&gt;"Yes","",IF(OR('Model output'!U136="",ISNUMBER(SEARCH("Not identified",'Model output'!U136))),"",'Model output'!U136))</f>
        <v/>
      </c>
      <c r="AC137" s="9" t="str">
        <f>IF(OR('Model output'!V136="", AND(ISERROR(SEARCH("Positive",'Model output'!V136)), ISNUMBER(SEARCH("Negative",'Model output'!V136))), ISNUMBER(SEARCH("Uninvolved",'Model output'!V136)), ISNUMBER(SEARCH("Free",'Model output'!V136)), ISNUMBER(SEARCH("1 mm",'Model output'!V136)), ISNUMBER(SEARCH("1.0 mm",'Model output'!V136)), ISNUMBER(SEARCH("0.01 cm",'Model output'!V136)), ISNUMBER(SEARCH("0.1 CM",'Model output'!V136)), ISNUMBER(SEARCH("less than 0.2 mm",'Model output'!V136)), ISNUMBER(SEARCH("less than 0.5 mm",'Model output'!V136)), ISNUMBER(SEARCH("very close",'Model output'!V136)), ISNUMBER(SEARCH("not involved",'Model output'!V136)), ISNUMBER(SEARCH("no involvement",'Model output'!V136)), ISNUMBER(SEARCH("abut",'Model output'!V136)), AND(ISNUMBER(SEARCH("No",'Model output'!V136)),NOT(ISNUMBER(SEARCH("noted",'Model output'!V136))),NOT(ISNUMBER(SEARCH("carcinoma",'Model output'!V136))))), "negative", "positive")</f>
        <v>negative</v>
      </c>
      <c r="AE137" s="39" t="str" cm="1">
        <f t="array" aca="1" ref="AE137" ca="1">IF(OR(AC137="positive",Z137="positive",AND(OR(ISNUMBER(SEARCH("Follicular carcinoma",N137)),ISNUMBER(SEARCH("Follicular thyroid carcinoma",N137))),V137="extensive"),AND(AND(ISNUMBER(J137),J137&gt;0),AND(ISNUMBER(M137),M137&gt;3)),OR(H137="positive",AH137=1)),"high",IF(OR(ISNUMBER(SEARCH("lateral",G137,1)),ISNUMBER(SEARCH("positive",Y137,1)),ISNUMBER(SEARCH("tall",O137,1)),ISNUMBER(SEARCH("hobnail",O137,1)),ISNUMBER(SEARCH("cribriform",O137,1)),ISNUMBER(SEARCH("diffuse",O137,1)),ISNUMBER(SEARCH("columnar",O137,1)),ISNUMBER(SEARCH("solid",O137,1)),ISNUMBER(SEARCH("tall",N137,1)),ISNUMBER(SEARCH("hobnail",N137,1)),ISNUMBER(SEARCH("cribriform",N137,1)),ISNUMBER(SEARCH("diffuse",N137,1)),ISNUMBER(SEARCH("columnar",N137,1)),ISNUMBER(SEARCH("solid",N137,1)),AND(ISNUMBER(SEARCH("papillary",N137,1)),S137="positive"),AND(ISNUMBER(J137),J137&gt;=5,M137=""),AND(AND(ISNUMBER(J137),J137&gt;=5),AND(ISNUMBER(M137),M137&gt;=1)),AND(ISNUMBER(SERACH("papillary",N137)),OR(Y137="positive",Z137="positive"), ISNUMBER(SEARCH("BRAF",AB137)))),"intermediate","low"))</f>
        <v>low</v>
      </c>
      <c r="AF137" s="40" t="str">
        <f t="shared" si="34"/>
        <v>1b</v>
      </c>
      <c r="AG137" s="40" t="str">
        <f t="shared" si="35"/>
        <v>0</v>
      </c>
      <c r="AH137" s="40" t="str">
        <f t="shared" si="37"/>
        <v>0</v>
      </c>
      <c r="AI137" s="45" t="str">
        <f t="shared" si="38"/>
        <v>I</v>
      </c>
      <c r="AJ137" s="39" t="s">
        <v>699</v>
      </c>
      <c r="AK137" s="46" t="s">
        <v>888</v>
      </c>
      <c r="AL137" s="46" t="s">
        <v>892</v>
      </c>
      <c r="AM137" s="46" t="s">
        <v>892</v>
      </c>
      <c r="AN137" s="40" t="s">
        <v>73</v>
      </c>
      <c r="AO137" s="30">
        <f t="shared" ca="1" si="40"/>
        <v>0</v>
      </c>
      <c r="AP137" s="14">
        <f t="shared" si="41"/>
        <v>1</v>
      </c>
      <c r="AQ137" s="14">
        <f t="shared" si="42"/>
        <v>1</v>
      </c>
      <c r="AR137" s="14">
        <f t="shared" si="43"/>
        <v>1</v>
      </c>
      <c r="AS137" s="15">
        <f t="shared" si="39"/>
        <v>1</v>
      </c>
    </row>
    <row r="138" spans="1:45">
      <c r="A138" t="str">
        <f>'Model output'!A137</f>
        <v>TCGA-E8-A44M</v>
      </c>
      <c r="B138" s="52">
        <v>23</v>
      </c>
      <c r="C138" s="1" t="str">
        <f>IF(OR(ISNUMBER(SEARCH("0",'Model output'!D137)), ISNUMBER(SEARCH("1",'Model output'!D137)), ISNUMBER(SEARCH("1a",'Model output'!D137)), ISNUMBER(SEARCH("1b",'Model output'!D137)), ISNUMBER(SEARCH("2",'Model output'!D137)), ISNUMBER(SEARCH("3",'Model output'!D137)), ISNUMBER(SEARCH("4a",'Model output'!D137)), ISNUMBER(SEARCH("4b",'Model output'!D137))), IF(ISNUMBER(SEARCH("pT",'Model output'!D137)),IF(OR(ISNUMBER(SEARCH("a",'Model output'!D137)),ISNUMBER(SEARCH("b",'Model output'!D137))),MID(SUBSTITUTE('Model output'!D137," ",""),SEARCH("pT",'Model output'!D137)+2,2),MID(SUBSTITUTE('Model output'!D137," ",""),SEARCH("pT",'Model output'!D137)+2,1)),IF(ISNUMBER(SEARCH("T",'Model output'!D137)),IF(OR(ISNUMBER(SEARCH("a",'Model output'!D137)),ISNUMBER(SEARCH("b",'Model output'!D137))),MID(SUBSTITUTE('Model output'!D137," ",""),SEARCH("T",'Model output'!D137)+1,2),MID(SUBSTITUTE('Model output'!D137," ",""),SEARCH("T",'Model output'!D137)+1,1)),SUBSTITUTE('Model output'!D137," ",""))),"")</f>
        <v/>
      </c>
      <c r="D138" s="1" t="str">
        <f>IF(ISNUMBER(SEARCH("lymph node",'Model output'!E137)),"1", IF(AND('Model output'!E137&lt;&gt;"",ISNUMBER('Model output'!E137),'Model output'!E137&gt;0),"1",IF(OR(ISNUMBER(SEARCH("0",'Model output'!E137)), ISNUMBER(SEARCH("1",'Model output'!E137)), ISNUMBER(SEARCH("1a",'Model output'!E137)), ISNUMBER(SEARCH("1b",'Model output'!E137)), ISNUMBER(SEARCH("X",'Model output'!E137))), IF(ISNUMBER(SEARCH("pN",'Model output'!E137)),IF(OR(ISNUMBER(SEARCH("a",'Model output'!E137)),ISNUMBER(SEARCH("b",'Model output'!E137))),MID(SUBSTITUTE('Model output'!E137," ",""),SEARCH("pN",'Model output'!E137)+2,2),MID(SUBSTITUTE('Model output'!E137," ",""),SEARCH("pN",'Model output'!E137)+2,1)),IF(ISNUMBER(SEARCH("N",'Model output'!E137)),IF(OR(ISNUMBER(SEARCH("a",'Model output'!E137)),ISNUMBER(SEARCH("b",'Model output'!E137))),MID(SUBSTITUTE('Model output'!E137," ",""),SEARCH("N",'Model output'!E137)+1,2),MID(SUBSTITUTE('Model output'!E137," ",""),SEARCH("N",'Model output'!E137)+1,1)),SUBSTITUTE('Model output'!E137," ",""))),"")))</f>
        <v/>
      </c>
      <c r="E138" s="1" t="str">
        <f>IF(OR(ISNUMBER(SEARCH("Not applicable",'Model output'!F137)), ISNUMBER(SEARCH("N/A",'Model output'!F137))),"0",IF(OR(ISNUMBER(SEARCH("0",'Model output'!F137)), ISNUMBER(SEARCH("1",'Model output'!F137)), ISNUMBER(SEARCH("X",'Model output'!F137))), IF(ISNUMBER(SEARCH("pM",'Model output'!F137)),MID(SUBSTITUTE('Model output'!F137," ",""),SEARCH("pM",'Model output'!F137)+2,1),IF(ISNUMBER(SEARCH("M",'Model output'!F137)),MID(SUBSTITUTE('Model output'!F137," ",""),SEARCH("M",'Model output'!F137)+1,1),SUBSTITUTE('Model output'!F137," ",""))),""))</f>
        <v/>
      </c>
      <c r="F138" t="str">
        <f t="shared" si="32"/>
        <v>negative</v>
      </c>
      <c r="G138" t="str">
        <f>IF(OR('Model output'!G137="",AND(ISNUMBER('Model output'!J137),'Model output'!J137&lt;1)),"",IF(OR(ISNUMBER(SEARCH("lateral",'Model output'!G137)),ISNUMBER(SEARCH("cervical",'Model output'!G137)),ISNUMBER(SEARCH("jugular",'Model output'!G137)),ISNUMBER(SEARCH("left neck",'Model output'!G137)),ISNUMBER(SEARCH("left anterior neck",'Model output'!G137)),ISNUMBER(SEARCH("left posterior neck",'Model output'!G137)),ISNUMBER(SEARCH("right neck",'Model output'!G137)),ISNUMBER(SEARCH("right anterior neck",'Model output'!G137)),ISNUMBER(SEARCH("right posterior neck",'Model output'!G137)),AND(ISNUMBER(SEARCH("level",'Model output'!G137)),OR(,ISNUMBER(SEARCH("II",'Model output'!G137)),ISNUMBER(SEARCH("two",'Model output'!G137)),ISNUMBER(SEARCH("2",'Model output'!G137)),ISNUMBER(SEARCH("III",'Model output'!G137)),ISNUMBER(SEARCH("three",'Model output'!G137)),ISNUMBER(SEARCH("3",'Model output'!G137)),ISNUMBER(SEARCH("IV",'Model output'!G137)),ISNUMBER(SEARCH("four",'Model output'!G137)),ISNUMBER(SEARCH("4",'Model output'!G137)),AND(ISNUMBER(SEARCH("V ",'Model output'!G137)),NOT(ISNUMBER(SEARCH("VI",'Model output'!G137)))),ISNUMBER(SEARCH("five",'Model output'!G137)),ISNUMBER(SEARCH("5",'Model output'!G137))))), "lateral", "central"))</f>
        <v/>
      </c>
      <c r="H138" t="str">
        <f>IF('Model output'!H137="","negative", IF('Model output'!H137=" ", "negative", IF(ISNUMBER(SEARCH("lymph node",'Model output'!H137)),"negative","positive")))</f>
        <v>negative</v>
      </c>
      <c r="I138" t="str">
        <f>IF('Model output'!I137="","",IF(ISNUMBER('Model output'!I137),'Model output'!I137,1))</f>
        <v/>
      </c>
      <c r="J138" t="str">
        <f>IF('Model output'!J137="","",IF(AND(ISNUMBER('Model output'!J137),'Model output'!J137&lt;=I138),'Model output'!J137,IF(ISNUMBER(SEARCH("0/",'Model output'!J137)),0,1)))</f>
        <v/>
      </c>
      <c r="K138" t="str" cm="1">
        <f t="array" ref="K138">IF(COUNT(FIND({0,1,2,3,4,5,6,7,8,9},'Model output'!K137))&gt;0,'Model output'!K137,"")</f>
        <v/>
      </c>
      <c r="L138" s="8" t="str">
        <f t="shared" si="36"/>
        <v/>
      </c>
      <c r="M138" t="str" cm="1">
        <f t="array" ref="M138">IF(L138="","",IF(ISNUMBER(SEARCH("cm",L138)),MAX(VALUE(SUBSTITUTE(_xlfn.FILTERXML("&lt;t&gt;&lt;s&gt;"&amp;SUBSTITUTE(L138,",","&lt;/s&gt;&lt;s&gt;")&amp;"&lt;/s&gt;&lt;/t&gt;","//s"),"cm",""))),MAX(VALUE(SUBSTITUTE(_xlfn.FILTERXML("&lt;t&gt;&lt;s&gt;"&amp;SUBSTITUTE(L138,",","&lt;/s&gt;&lt;s&gt;")&amp;"&lt;/s&gt;&lt;/t&gt;","//s"),"mm","")))/10))</f>
        <v/>
      </c>
      <c r="N138" t="str">
        <f>IF('Model output'!L137="","",'Model output'!L137)</f>
        <v>Papillary</v>
      </c>
      <c r="O138" t="str">
        <f>IF('Model output'!M137="","",'Model output'!M137)</f>
        <v/>
      </c>
      <c r="P138" t="str">
        <f>IF('Model output'!N137="","",'Model output'!N137)</f>
        <v>1 x 1 x 0.5 cm</v>
      </c>
      <c r="Q138" t="str">
        <f t="shared" si="33"/>
        <v>1,1,0.5cm</v>
      </c>
      <c r="R138" cm="1">
        <f t="array" ref="R138">IF(Q138="","",IF(ISNUMBER(SEARCH("cm",Q138)),MAX(VALUE(SUBSTITUTE(_xlfn.FILTERXML("&lt;t&gt;&lt;s&gt;"&amp;SUBSTITUTE(Q138,",","&lt;/s&gt;&lt;s&gt;")&amp;"&lt;/s&gt;&lt;/t&gt;","//s"),"cm",""))),IF(ISNUMBER(SEARCH("mm",Q138)), MAX(VALUE(SUBSTITUTE(_xlfn.FILTERXML("&lt;t&gt;&lt;s&gt;"&amp;SUBSTITUTE(Q138,",","&lt;/s&gt;&lt;s&gt;")&amp;"&lt;/s&gt;&lt;/t&gt;","//s"),"mm","")))/10, MAX(VALUE(_xlfn.FILTERXML("&lt;t&gt;&lt;s&gt;"&amp;SUBSTITUTE(Q138,",","&lt;/s&gt;&lt;s&gt;")&amp;"&lt;/s&gt;&lt;/t&gt;","//s"))))))</f>
        <v>1</v>
      </c>
      <c r="S138" t="str">
        <f>IF(OR('Model output'!P137="",ISNUMBER(SEARCH("Not identified", 'Model output'!P137)),ISNUMBER(SEARCH("Absent",'Model output'!P137)),AND(ISNUMBER(SEARCH("No",'Model output'!P137)),NOT(ISNUMBER(SEARCH("diagnostic",'Model output'!P137)))),ISNUMBER(SEARCH("Negative",'Model output'!P137))),"negative","positive")</f>
        <v>negative</v>
      </c>
      <c r="T138" t="str">
        <f>IF('Model output'!O137="","",'Model output'!O137)</f>
        <v/>
      </c>
      <c r="U138" t="str">
        <f>IF('Model output'!Q137&lt;&gt;"",'Model output'!Q137,IF('Classification result'!S138="positive",IF(ISNUMBER(SEARCH("single",'Model output'!P137)),1,IF(OR(ISNUMBER(SEARCH("&lt;4",'Model output'!P137)),ISNUMBER(SEARCH("&lt; 4",'Model output'!P137)),ISNUMBER(SEARCH("less than 4",'Model output'!P137))),"&lt;4",IF(OR(ISNUMBER(SEARCH("&gt;4",'Model output'!P137)),ISNUMBER(SEARCH("&gt; 4",'Model output'!P137)),ISNUMBER(SEARCH("4 or more",'Model output'!P137))),"&gt;4",""))),""))</f>
        <v/>
      </c>
      <c r="V138" t="str">
        <f>IF(S138="negative","",IF(OR(ISNUMBER(SEARCH("Focal",'Model output'!P137)),'Classification result'!U138&lt;4,ISNUMBER(SEARCH("Focal",'Classification result'!U138)),ISNUMBER(SEARCH("&lt;4",'Classification result'!U138)),ISNUMBER(SEARCH("&lt; 4",'Classification result'!U138))),"minimal", IF(OR(ISNUMBER(SEARCH("Extensive",'Model output'!P137)),ISNUMBER(SEARCH("Extensive",'Classification result'!U138)),ISNUMBER(SEARCH("&gt;4",'Classification result'!U138)),ISNUMBER(SEARCH("&gt; 4",'Classification result'!U138)),ISNUMBER(SEARCH("4 or more",'Classification result'!U138))),"extensive","")))</f>
        <v/>
      </c>
      <c r="W138" t="str">
        <f>IF(OR('Model output'!R137="",ISNUMBER(SEARCH("Not identified", 'Model output'!R137)),ISNUMBER(SEARCH("Absent",'Model output'!R137)),ISNUMBER(SEARCH("No",'Model output'!R137)),ISNUMBER(SEARCH("Negative",'Model output'!R137)),ISNUMBER(SEARCH("None seen",'Model output'!R137)),ISNUMBER(SEARCH("Free",'Model output'!R137)),ISNUMBER(SEARCH("Cannot be assessed",'Model output'!R137))),"negative","positive")</f>
        <v>negative</v>
      </c>
      <c r="X138" s="19" t="str">
        <f>IF('Model output'!S137="","",'Model output'!S137)</f>
        <v>No</v>
      </c>
      <c r="Y138" t="str">
        <f>IF(OR('Model output'!S137="",ISNUMBER(SEARCH("Absent",'Model output'!S137)),ISNUMBER(SEARCH("Not identified",'Model output'!S137)),AND(ISNUMBER(SEARCH("No",'Model output'!S137)),NOT(ISNUMBER(SEARCH("carcinoma",'Model output'!S137)))),ISNUMBER(SEARCH("no extension",'Model output'!S137)),ISNUMBER(SEARCH("negative",'Model output'!S137))),"negative",IF(Z138="positive","gETE", "positive"))</f>
        <v>negative</v>
      </c>
      <c r="Z138" t="str">
        <f>IF(OR('Model output'!S137="",ISNUMBER(SEARCH("Absent",'Model output'!S137)),ISNUMBER(SEARCH("Not identified",'Model output'!S137)),ISNUMBER(SEARCH("No",'Model output'!S137)),ISNUMBER(SEARCH("Minimal",'Model output'!S137)),ISNUMBER(SEARCH("negative",'Model output'!S137))),"negative",IF(OR(ISNUMBER(SEARCH("extensive",X138)),ISNUMBER(SEARCH("skeletal muscle",X138)),ISNUMBER(SEARCH("larynx",X138)),ISNUMBER(SEARCH("trachea",X138)),ISNUMBER(SEARCH("esophagus",X138)),ISNUMBER(SEARCH("recurrent laryngeal nerve",X138))),"positive","negative"))</f>
        <v>negative</v>
      </c>
      <c r="AA138" t="str">
        <f>IF('Model output'!T137="","",IF('Model output'!T137="Not mentioned", "No", "Yes"))</f>
        <v/>
      </c>
      <c r="AB138" t="str">
        <f>IF(AA138&lt;&gt;"Yes","",IF(OR('Model output'!U137="",ISNUMBER(SEARCH("Not identified",'Model output'!U137))),"",'Model output'!U137))</f>
        <v/>
      </c>
      <c r="AC138" s="9" t="str">
        <f>IF(OR('Model output'!V137="", AND(ISERROR(SEARCH("Positive",'Model output'!V137)), ISNUMBER(SEARCH("Negative",'Model output'!V137))), ISNUMBER(SEARCH("Uninvolved",'Model output'!V137)), ISNUMBER(SEARCH("Free",'Model output'!V137)), ISNUMBER(SEARCH("1 mm",'Model output'!V137)), ISNUMBER(SEARCH("1.0 mm",'Model output'!V137)), ISNUMBER(SEARCH("0.01 cm",'Model output'!V137)), ISNUMBER(SEARCH("0.1 CM",'Model output'!V137)), ISNUMBER(SEARCH("less than 0.2 mm",'Model output'!V137)), ISNUMBER(SEARCH("less than 0.5 mm",'Model output'!V137)), ISNUMBER(SEARCH("very close",'Model output'!V137)), ISNUMBER(SEARCH("not involved",'Model output'!V137)), ISNUMBER(SEARCH("no involvement",'Model output'!V137)), ISNUMBER(SEARCH("abut",'Model output'!V137)), AND(ISNUMBER(SEARCH("No",'Model output'!V137)),NOT(ISNUMBER(SEARCH("noted",'Model output'!V137))),NOT(ISNUMBER(SEARCH("carcinoma",'Model output'!V137))))), "negative", "positive")</f>
        <v>negative</v>
      </c>
      <c r="AE138" s="39" t="str" cm="1">
        <f t="array" aca="1" ref="AE138" ca="1">IF(OR(AC138="positive",Z138="positive",AND(OR(ISNUMBER(SEARCH("Follicular carcinoma",N138)),ISNUMBER(SEARCH("Follicular thyroid carcinoma",N138))),V138="extensive"),AND(AND(ISNUMBER(J138),J138&gt;0),AND(ISNUMBER(M138),M138&gt;3)),OR(H138="positive",AH138=1)),"high",IF(OR(ISNUMBER(SEARCH("lateral",G138,1)),ISNUMBER(SEARCH("positive",Y138,1)),ISNUMBER(SEARCH("tall",O138,1)),ISNUMBER(SEARCH("hobnail",O138,1)),ISNUMBER(SEARCH("cribriform",O138,1)),ISNUMBER(SEARCH("diffuse",O138,1)),ISNUMBER(SEARCH("columnar",O138,1)),ISNUMBER(SEARCH("solid",O138,1)),ISNUMBER(SEARCH("tall",N138,1)),ISNUMBER(SEARCH("hobnail",N138,1)),ISNUMBER(SEARCH("cribriform",N138,1)),ISNUMBER(SEARCH("diffuse",N138,1)),ISNUMBER(SEARCH("columnar",N138,1)),ISNUMBER(SEARCH("solid",N138,1)),AND(ISNUMBER(SEARCH("papillary",N138,1)),S138="positive"),AND(ISNUMBER(J138),J138&gt;=5,M138=""),AND(AND(ISNUMBER(J138),J138&gt;=5),AND(ISNUMBER(M138),M138&gt;=1)),AND(ISNUMBER(SERACH("papillary",N138)),OR(Y138="positive",Z138="positive"), ISNUMBER(SEARCH("BRAF",AB138)))),"intermediate","low"))</f>
        <v>low</v>
      </c>
      <c r="AF138" s="40" t="str">
        <f t="shared" si="34"/>
        <v>1a</v>
      </c>
      <c r="AG138" s="40" t="str">
        <f t="shared" si="35"/>
        <v>0</v>
      </c>
      <c r="AH138" s="40" t="str">
        <f t="shared" si="37"/>
        <v>0</v>
      </c>
      <c r="AI138" s="45" t="str">
        <f t="shared" si="38"/>
        <v>I</v>
      </c>
      <c r="AJ138" s="39" t="s">
        <v>699</v>
      </c>
      <c r="AK138" s="46" t="s">
        <v>893</v>
      </c>
      <c r="AL138" s="46" t="s">
        <v>892</v>
      </c>
      <c r="AM138" s="46" t="s">
        <v>892</v>
      </c>
      <c r="AN138" s="40" t="s">
        <v>73</v>
      </c>
      <c r="AO138" s="30">
        <f t="shared" ca="1" si="40"/>
        <v>0</v>
      </c>
      <c r="AP138" s="14">
        <f t="shared" si="41"/>
        <v>1</v>
      </c>
      <c r="AQ138" s="14">
        <f t="shared" si="42"/>
        <v>1</v>
      </c>
      <c r="AR138" s="14">
        <f t="shared" si="43"/>
        <v>1</v>
      </c>
      <c r="AS138" s="15">
        <f t="shared" si="39"/>
        <v>1</v>
      </c>
    </row>
    <row r="139" spans="1:45">
      <c r="A139" t="str">
        <f>'Model output'!A138</f>
        <v>TCGA-EL-A3D5</v>
      </c>
      <c r="B139" s="52">
        <v>44</v>
      </c>
      <c r="C139" s="1" t="str">
        <f>IF(OR(ISNUMBER(SEARCH("0",'Model output'!D138)), ISNUMBER(SEARCH("1",'Model output'!D138)), ISNUMBER(SEARCH("1a",'Model output'!D138)), ISNUMBER(SEARCH("1b",'Model output'!D138)), ISNUMBER(SEARCH("2",'Model output'!D138)), ISNUMBER(SEARCH("3",'Model output'!D138)), ISNUMBER(SEARCH("4a",'Model output'!D138)), ISNUMBER(SEARCH("4b",'Model output'!D138))), IF(ISNUMBER(SEARCH("pT",'Model output'!D138)),IF(OR(ISNUMBER(SEARCH("a",'Model output'!D138)),ISNUMBER(SEARCH("b",'Model output'!D138))),MID(SUBSTITUTE('Model output'!D138," ",""),SEARCH("pT",'Model output'!D138)+2,2),MID(SUBSTITUTE('Model output'!D138," ",""),SEARCH("pT",'Model output'!D138)+2,1)),IF(ISNUMBER(SEARCH("T",'Model output'!D138)),IF(OR(ISNUMBER(SEARCH("a",'Model output'!D138)),ISNUMBER(SEARCH("b",'Model output'!D138))),MID(SUBSTITUTE('Model output'!D138," ",""),SEARCH("T",'Model output'!D138)+1,2),MID(SUBSTITUTE('Model output'!D138," ",""),SEARCH("T",'Model output'!D138)+1,1)),SUBSTITUTE('Model output'!D138," ",""))),"")</f>
        <v>2</v>
      </c>
      <c r="D139" s="1" t="str">
        <f>IF(ISNUMBER(SEARCH("lymph node",'Model output'!E138)),"1", IF(AND('Model output'!E138&lt;&gt;"",ISNUMBER('Model output'!E138),'Model output'!E138&gt;0),"1",IF(OR(ISNUMBER(SEARCH("0",'Model output'!E138)), ISNUMBER(SEARCH("1",'Model output'!E138)), ISNUMBER(SEARCH("1a",'Model output'!E138)), ISNUMBER(SEARCH("1b",'Model output'!E138)), ISNUMBER(SEARCH("X",'Model output'!E138))), IF(ISNUMBER(SEARCH("pN",'Model output'!E138)),IF(OR(ISNUMBER(SEARCH("a",'Model output'!E138)),ISNUMBER(SEARCH("b",'Model output'!E138))),MID(SUBSTITUTE('Model output'!E138," ",""),SEARCH("pN",'Model output'!E138)+2,2),MID(SUBSTITUTE('Model output'!E138," ",""),SEARCH("pN",'Model output'!E138)+2,1)),IF(ISNUMBER(SEARCH("N",'Model output'!E138)),IF(OR(ISNUMBER(SEARCH("a",'Model output'!E138)),ISNUMBER(SEARCH("b",'Model output'!E138))),MID(SUBSTITUTE('Model output'!E138," ",""),SEARCH("N",'Model output'!E138)+1,2),MID(SUBSTITUTE('Model output'!E138," ",""),SEARCH("N",'Model output'!E138)+1,1)),SUBSTITUTE('Model output'!E138," ",""))),"")))</f>
        <v>1b</v>
      </c>
      <c r="E139" s="1" t="str">
        <f>IF(OR(ISNUMBER(SEARCH("Not applicable",'Model output'!F138)), ISNUMBER(SEARCH("N/A",'Model output'!F138))),"0",IF(OR(ISNUMBER(SEARCH("0",'Model output'!F138)), ISNUMBER(SEARCH("1",'Model output'!F138)), ISNUMBER(SEARCH("X",'Model output'!F138))), IF(ISNUMBER(SEARCH("pM",'Model output'!F138)),MID(SUBSTITUTE('Model output'!F138," ",""),SEARCH("pM",'Model output'!F138)+2,1),IF(ISNUMBER(SEARCH("M",'Model output'!F138)),MID(SUBSTITUTE('Model output'!F138," ",""),SEARCH("M",'Model output'!F138)+1,1),SUBSTITUTE('Model output'!F138," ",""))),""))</f>
        <v/>
      </c>
      <c r="F139" t="str">
        <f t="shared" si="32"/>
        <v>positive</v>
      </c>
      <c r="G139" t="str">
        <f>IF(OR('Model output'!G138="",AND(ISNUMBER('Model output'!J138),'Model output'!J138&lt;1)),"",IF(OR(ISNUMBER(SEARCH("lateral",'Model output'!G138)),ISNUMBER(SEARCH("cervical",'Model output'!G138)),ISNUMBER(SEARCH("jugular",'Model output'!G138)),ISNUMBER(SEARCH("left neck",'Model output'!G138)),ISNUMBER(SEARCH("left anterior neck",'Model output'!G138)),ISNUMBER(SEARCH("left posterior neck",'Model output'!G138)),ISNUMBER(SEARCH("right neck",'Model output'!G138)),ISNUMBER(SEARCH("right anterior neck",'Model output'!G138)),ISNUMBER(SEARCH("right posterior neck",'Model output'!G138)),AND(ISNUMBER(SEARCH("level",'Model output'!G138)),OR(,ISNUMBER(SEARCH("II",'Model output'!G138)),ISNUMBER(SEARCH("two",'Model output'!G138)),ISNUMBER(SEARCH("2",'Model output'!G138)),ISNUMBER(SEARCH("III",'Model output'!G138)),ISNUMBER(SEARCH("three",'Model output'!G138)),ISNUMBER(SEARCH("3",'Model output'!G138)),ISNUMBER(SEARCH("IV",'Model output'!G138)),ISNUMBER(SEARCH("four",'Model output'!G138)),ISNUMBER(SEARCH("4",'Model output'!G138)),AND(ISNUMBER(SEARCH("V ",'Model output'!G138)),NOT(ISNUMBER(SEARCH("VI",'Model output'!G138)))),ISNUMBER(SEARCH("five",'Model output'!G138)),ISNUMBER(SEARCH("5",'Model output'!G138))))), "lateral", "central"))</f>
        <v>lateral</v>
      </c>
      <c r="H139" t="str">
        <f>IF('Model output'!H138="","negative", IF('Model output'!H138=" ", "negative", IF(ISNUMBER(SEARCH("lymph node",'Model output'!H138)),"negative","positive")))</f>
        <v>negative</v>
      </c>
      <c r="I139">
        <f>IF('Model output'!I138="","",IF(ISNUMBER('Model output'!I138),'Model output'!I138,1))</f>
        <v>29</v>
      </c>
      <c r="J139">
        <f>IF('Model output'!J138="","",IF(AND(ISNUMBER('Model output'!J138),'Model output'!J138&lt;=I139),'Model output'!J138,IF(ISNUMBER(SEARCH("0/",'Model output'!J138)),0,1)))</f>
        <v>15</v>
      </c>
      <c r="K139" t="str" cm="1">
        <f t="array" ref="K139">IF(COUNT(FIND({0,1,2,3,4,5,6,7,8,9},'Model output'!K138))&gt;0,'Model output'!K138,"")</f>
        <v>1.6 cm</v>
      </c>
      <c r="L139" s="8" t="str">
        <f t="shared" si="36"/>
        <v>1.6cm</v>
      </c>
      <c r="M139" cm="1">
        <f t="array" ref="M139">IF(L139="","",IF(ISNUMBER(SEARCH("cm",L139)),MAX(VALUE(SUBSTITUTE(_xlfn.FILTERXML("&lt;t&gt;&lt;s&gt;"&amp;SUBSTITUTE(L139,",","&lt;/s&gt;&lt;s&gt;")&amp;"&lt;/s&gt;&lt;/t&gt;","//s"),"cm",""))),MAX(VALUE(SUBSTITUTE(_xlfn.FILTERXML("&lt;t&gt;&lt;s&gt;"&amp;SUBSTITUTE(L139,",","&lt;/s&gt;&lt;s&gt;")&amp;"&lt;/s&gt;&lt;/t&gt;","//s"),"mm","")))/10))</f>
        <v>1.6</v>
      </c>
      <c r="N139" t="str">
        <f>IF('Model output'!L138="","",'Model output'!L138)</f>
        <v>papillary</v>
      </c>
      <c r="O139" t="str">
        <f>IF('Model output'!M138="","",'Model output'!M138)</f>
        <v>oncocytic and follicular</v>
      </c>
      <c r="P139" t="str">
        <f>IF('Model output'!N138="","",'Model output'!N138)</f>
        <v>2.5 cm</v>
      </c>
      <c r="Q139" t="str">
        <f t="shared" si="33"/>
        <v>2.5cm</v>
      </c>
      <c r="R139" cm="1">
        <f t="array" ref="R139">IF(Q139="","",IF(ISNUMBER(SEARCH("cm",Q139)),MAX(VALUE(SUBSTITUTE(_xlfn.FILTERXML("&lt;t&gt;&lt;s&gt;"&amp;SUBSTITUTE(Q139,",","&lt;/s&gt;&lt;s&gt;")&amp;"&lt;/s&gt;&lt;/t&gt;","//s"),"cm",""))),IF(ISNUMBER(SEARCH("mm",Q139)), MAX(VALUE(SUBSTITUTE(_xlfn.FILTERXML("&lt;t&gt;&lt;s&gt;"&amp;SUBSTITUTE(Q139,",","&lt;/s&gt;&lt;s&gt;")&amp;"&lt;/s&gt;&lt;/t&gt;","//s"),"mm","")))/10, MAX(VALUE(_xlfn.FILTERXML("&lt;t&gt;&lt;s&gt;"&amp;SUBSTITUTE(Q139,",","&lt;/s&gt;&lt;s&gt;")&amp;"&lt;/s&gt;&lt;/t&gt;","//s"))))))</f>
        <v>2.5</v>
      </c>
      <c r="S139" t="str">
        <f>IF(OR('Model output'!P138="",ISNUMBER(SEARCH("Not identified", 'Model output'!P138)),ISNUMBER(SEARCH("Absent",'Model output'!P138)),AND(ISNUMBER(SEARCH("No",'Model output'!P138)),NOT(ISNUMBER(SEARCH("diagnostic",'Model output'!P138)))),ISNUMBER(SEARCH("Negative",'Model output'!P138))),"negative","positive")</f>
        <v>positive</v>
      </c>
      <c r="T139">
        <f>IF('Model output'!O138="","",'Model output'!O138)</f>
        <v>3</v>
      </c>
      <c r="U139" t="str">
        <f>IF('Model output'!Q138&lt;&gt;"",'Model output'!Q138,IF('Classification result'!S139="positive",IF(ISNUMBER(SEARCH("single",'Model output'!P138)),1,IF(OR(ISNUMBER(SEARCH("&lt;4",'Model output'!P138)),ISNUMBER(SEARCH("&lt; 4",'Model output'!P138)),ISNUMBER(SEARCH("less than 4",'Model output'!P138))),"&lt;4",IF(OR(ISNUMBER(SEARCH("&gt;4",'Model output'!P138)),ISNUMBER(SEARCH("&gt; 4",'Model output'!P138)),ISNUMBER(SEARCH("4 or more",'Model output'!P138))),"&gt;4",""))),""))</f>
        <v/>
      </c>
      <c r="V139" t="str">
        <f>IF(S139="negative","",IF(OR(ISNUMBER(SEARCH("Focal",'Model output'!P138)),'Classification result'!U139&lt;4,ISNUMBER(SEARCH("Focal",'Classification result'!U139)),ISNUMBER(SEARCH("&lt;4",'Classification result'!U139)),ISNUMBER(SEARCH("&lt; 4",'Classification result'!U139))),"minimal", IF(OR(ISNUMBER(SEARCH("Extensive",'Model output'!P138)),ISNUMBER(SEARCH("Extensive",'Classification result'!U139)),ISNUMBER(SEARCH("&gt;4",'Classification result'!U139)),ISNUMBER(SEARCH("&gt; 4",'Classification result'!U139)),ISNUMBER(SEARCH("4 or more",'Classification result'!U139))),"extensive","")))</f>
        <v/>
      </c>
      <c r="W139" t="str">
        <f>IF(OR('Model output'!R138="",ISNUMBER(SEARCH("Not identified", 'Model output'!R138)),ISNUMBER(SEARCH("Absent",'Model output'!R138)),ISNUMBER(SEARCH("No",'Model output'!R138)),ISNUMBER(SEARCH("Negative",'Model output'!R138)),ISNUMBER(SEARCH("None seen",'Model output'!R138)),ISNUMBER(SEARCH("Free",'Model output'!R138)),ISNUMBER(SEARCH("Cannot be assessed",'Model output'!R138))),"negative","positive")</f>
        <v>positive</v>
      </c>
      <c r="X139" s="19" t="str">
        <f>IF('Model output'!S138="","",'Model output'!S138)</f>
        <v>Present</v>
      </c>
      <c r="Y139" t="str">
        <f>IF(OR('Model output'!S138="",ISNUMBER(SEARCH("Absent",'Model output'!S138)),ISNUMBER(SEARCH("Not identified",'Model output'!S138)),AND(ISNUMBER(SEARCH("No",'Model output'!S138)),NOT(ISNUMBER(SEARCH("carcinoma",'Model output'!S138)))),ISNUMBER(SEARCH("no extension",'Model output'!S138)),ISNUMBER(SEARCH("negative",'Model output'!S138))),"negative",IF(Z139="positive","gETE", "positive"))</f>
        <v>positive</v>
      </c>
      <c r="Z139" t="str">
        <f>IF(OR('Model output'!S138="",ISNUMBER(SEARCH("Absent",'Model output'!S138)),ISNUMBER(SEARCH("Not identified",'Model output'!S138)),ISNUMBER(SEARCH("No",'Model output'!S138)),ISNUMBER(SEARCH("Minimal",'Model output'!S138)),ISNUMBER(SEARCH("negative",'Model output'!S138))),"negative",IF(OR(ISNUMBER(SEARCH("extensive",X139)),ISNUMBER(SEARCH("skeletal muscle",X139)),ISNUMBER(SEARCH("larynx",X139)),ISNUMBER(SEARCH("trachea",X139)),ISNUMBER(SEARCH("esophagus",X139)),ISNUMBER(SEARCH("recurrent laryngeal nerve",X139))),"positive","negative"))</f>
        <v>negative</v>
      </c>
      <c r="AA139" t="str">
        <f>IF('Model output'!T138="","",IF('Model output'!T138="Not mentioned", "No", "Yes"))</f>
        <v/>
      </c>
      <c r="AB139" t="str">
        <f>IF(AA139&lt;&gt;"Yes","",IF(OR('Model output'!U138="",ISNUMBER(SEARCH("Not identified",'Model output'!U138))),"",'Model output'!U138))</f>
        <v/>
      </c>
      <c r="AC139" s="9" t="str">
        <f>IF(OR('Model output'!V138="", AND(ISERROR(SEARCH("Positive",'Model output'!V138)), ISNUMBER(SEARCH("Negative",'Model output'!V138))), ISNUMBER(SEARCH("Uninvolved",'Model output'!V138)), ISNUMBER(SEARCH("Free",'Model output'!V138)), ISNUMBER(SEARCH("1 mm",'Model output'!V138)), ISNUMBER(SEARCH("1.0 mm",'Model output'!V138)), ISNUMBER(SEARCH("0.01 cm",'Model output'!V138)), ISNUMBER(SEARCH("0.1 CM",'Model output'!V138)), ISNUMBER(SEARCH("less than 0.2 mm",'Model output'!V138)), ISNUMBER(SEARCH("less than 0.5 mm",'Model output'!V138)), ISNUMBER(SEARCH("very close",'Model output'!V138)), ISNUMBER(SEARCH("not involved",'Model output'!V138)), ISNUMBER(SEARCH("no involvement",'Model output'!V138)), ISNUMBER(SEARCH("abut",'Model output'!V138)), AND(ISNUMBER(SEARCH("No",'Model output'!V138)),NOT(ISNUMBER(SEARCH("noted",'Model output'!V138))),NOT(ISNUMBER(SEARCH("carcinoma",'Model output'!V138))))), "negative", "positive")</f>
        <v>negative</v>
      </c>
      <c r="AE139" s="39" t="str" cm="1">
        <f t="array" aca="1" ref="AE139" ca="1">IF(OR(AC139="positive",Z139="positive",AND(OR(ISNUMBER(SEARCH("Follicular carcinoma",N139)),ISNUMBER(SEARCH("Follicular thyroid carcinoma",N139))),V139="extensive"),AND(AND(ISNUMBER(J139),J139&gt;0),AND(ISNUMBER(M139),M139&gt;3)),OR(H139="positive",AH139=1)),"high",IF(OR(ISNUMBER(SEARCH("lateral",G139,1)),ISNUMBER(SEARCH("positive",Y139,1)),ISNUMBER(SEARCH("tall",O139,1)),ISNUMBER(SEARCH("hobnail",O139,1)),ISNUMBER(SEARCH("cribriform",O139,1)),ISNUMBER(SEARCH("diffuse",O139,1)),ISNUMBER(SEARCH("columnar",O139,1)),ISNUMBER(SEARCH("solid",O139,1)),ISNUMBER(SEARCH("tall",N139,1)),ISNUMBER(SEARCH("hobnail",N139,1)),ISNUMBER(SEARCH("cribriform",N139,1)),ISNUMBER(SEARCH("diffuse",N139,1)),ISNUMBER(SEARCH("columnar",N139,1)),ISNUMBER(SEARCH("solid",N139,1)),AND(ISNUMBER(SEARCH("papillary",N139,1)),S139="positive"),AND(ISNUMBER(J139),J139&gt;=5,M139=""),AND(AND(ISNUMBER(J139),J139&gt;=5),AND(ISNUMBER(M139),M139&gt;=1)),AND(ISNUMBER(SERACH("papillary",N139)),OR(Y139="positive",Z139="positive"), ISNUMBER(SEARCH("BRAF",AB139)))),"intermediate","low"))</f>
        <v>intermediate</v>
      </c>
      <c r="AF139" s="40" t="str">
        <f t="shared" si="34"/>
        <v>2</v>
      </c>
      <c r="AG139" s="40" t="str">
        <f t="shared" si="35"/>
        <v>1b</v>
      </c>
      <c r="AH139" s="40" t="str">
        <f t="shared" si="37"/>
        <v>0</v>
      </c>
      <c r="AI139" s="45" t="str">
        <f t="shared" si="38"/>
        <v>I</v>
      </c>
      <c r="AJ139" s="39" t="s">
        <v>699</v>
      </c>
      <c r="AK139" s="46" t="s">
        <v>891</v>
      </c>
      <c r="AL139" s="46" t="s">
        <v>888</v>
      </c>
      <c r="AM139" s="46" t="s">
        <v>892</v>
      </c>
      <c r="AN139" s="40" t="s">
        <v>73</v>
      </c>
      <c r="AO139" s="30">
        <f t="shared" ca="1" si="40"/>
        <v>1</v>
      </c>
      <c r="AP139" s="14">
        <f t="shared" si="41"/>
        <v>1</v>
      </c>
      <c r="AQ139" s="14">
        <f t="shared" si="42"/>
        <v>1</v>
      </c>
      <c r="AR139" s="14">
        <f t="shared" si="43"/>
        <v>1</v>
      </c>
      <c r="AS139" s="15">
        <f t="shared" si="39"/>
        <v>1</v>
      </c>
    </row>
    <row r="140" spans="1:45">
      <c r="A140" t="str">
        <f>'Model output'!A139</f>
        <v>TCGA-EL-A3GQ</v>
      </c>
      <c r="B140" s="52">
        <v>72</v>
      </c>
      <c r="C140" s="1" t="str">
        <f>IF(OR(ISNUMBER(SEARCH("0",'Model output'!D139)), ISNUMBER(SEARCH("1",'Model output'!D139)), ISNUMBER(SEARCH("1a",'Model output'!D139)), ISNUMBER(SEARCH("1b",'Model output'!D139)), ISNUMBER(SEARCH("2",'Model output'!D139)), ISNUMBER(SEARCH("3",'Model output'!D139)), ISNUMBER(SEARCH("4a",'Model output'!D139)), ISNUMBER(SEARCH("4b",'Model output'!D139))), IF(ISNUMBER(SEARCH("pT",'Model output'!D139)),IF(OR(ISNUMBER(SEARCH("a",'Model output'!D139)),ISNUMBER(SEARCH("b",'Model output'!D139))),MID(SUBSTITUTE('Model output'!D139," ",""),SEARCH("pT",'Model output'!D139)+2,2),MID(SUBSTITUTE('Model output'!D139," ",""),SEARCH("pT",'Model output'!D139)+2,1)),IF(ISNUMBER(SEARCH("T",'Model output'!D139)),IF(OR(ISNUMBER(SEARCH("a",'Model output'!D139)),ISNUMBER(SEARCH("b",'Model output'!D139))),MID(SUBSTITUTE('Model output'!D139," ",""),SEARCH("T",'Model output'!D139)+1,2),MID(SUBSTITUTE('Model output'!D139," ",""),SEARCH("T",'Model output'!D139)+1,1)),SUBSTITUTE('Model output'!D139," ",""))),"")</f>
        <v>1</v>
      </c>
      <c r="D140" s="1" t="str">
        <f>IF(ISNUMBER(SEARCH("lymph node",'Model output'!E139)),"1", IF(AND('Model output'!E139&lt;&gt;"",ISNUMBER('Model output'!E139),'Model output'!E139&gt;0),"1",IF(OR(ISNUMBER(SEARCH("0",'Model output'!E139)), ISNUMBER(SEARCH("1",'Model output'!E139)), ISNUMBER(SEARCH("1a",'Model output'!E139)), ISNUMBER(SEARCH("1b",'Model output'!E139)), ISNUMBER(SEARCH("X",'Model output'!E139))), IF(ISNUMBER(SEARCH("pN",'Model output'!E139)),IF(OR(ISNUMBER(SEARCH("a",'Model output'!E139)),ISNUMBER(SEARCH("b",'Model output'!E139))),MID(SUBSTITUTE('Model output'!E139," ",""),SEARCH("pN",'Model output'!E139)+2,2),MID(SUBSTITUTE('Model output'!E139," ",""),SEARCH("pN",'Model output'!E139)+2,1)),IF(ISNUMBER(SEARCH("N",'Model output'!E139)),IF(OR(ISNUMBER(SEARCH("a",'Model output'!E139)),ISNUMBER(SEARCH("b",'Model output'!E139))),MID(SUBSTITUTE('Model output'!E139," ",""),SEARCH("N",'Model output'!E139)+1,2),MID(SUBSTITUTE('Model output'!E139," ",""),SEARCH("N",'Model output'!E139)+1,1)),SUBSTITUTE('Model output'!E139," ",""))),"")))</f>
        <v>0</v>
      </c>
      <c r="E140" s="1" t="str">
        <f>IF(OR(ISNUMBER(SEARCH("Not applicable",'Model output'!F139)), ISNUMBER(SEARCH("N/A",'Model output'!F139))),"0",IF(OR(ISNUMBER(SEARCH("0",'Model output'!F139)), ISNUMBER(SEARCH("1",'Model output'!F139)), ISNUMBER(SEARCH("X",'Model output'!F139))), IF(ISNUMBER(SEARCH("pM",'Model output'!F139)),MID(SUBSTITUTE('Model output'!F139," ",""),SEARCH("pM",'Model output'!F139)+2,1),IF(ISNUMBER(SEARCH("M",'Model output'!F139)),MID(SUBSTITUTE('Model output'!F139," ",""),SEARCH("M",'Model output'!F139)+1,1),SUBSTITUTE('Model output'!F139," ",""))),""))</f>
        <v>0</v>
      </c>
      <c r="F140" t="str">
        <f t="shared" si="32"/>
        <v>negative</v>
      </c>
      <c r="G140" t="str">
        <f>IF(OR('Model output'!G139="",AND(ISNUMBER('Model output'!J139),'Model output'!J139&lt;1)),"",IF(OR(ISNUMBER(SEARCH("lateral",'Model output'!G139)),ISNUMBER(SEARCH("cervical",'Model output'!G139)),ISNUMBER(SEARCH("jugular",'Model output'!G139)),ISNUMBER(SEARCH("left neck",'Model output'!G139)),ISNUMBER(SEARCH("left anterior neck",'Model output'!G139)),ISNUMBER(SEARCH("left posterior neck",'Model output'!G139)),ISNUMBER(SEARCH("right neck",'Model output'!G139)),ISNUMBER(SEARCH("right anterior neck",'Model output'!G139)),ISNUMBER(SEARCH("right posterior neck",'Model output'!G139)),AND(ISNUMBER(SEARCH("level",'Model output'!G139)),OR(,ISNUMBER(SEARCH("II",'Model output'!G139)),ISNUMBER(SEARCH("two",'Model output'!G139)),ISNUMBER(SEARCH("2",'Model output'!G139)),ISNUMBER(SEARCH("III",'Model output'!G139)),ISNUMBER(SEARCH("three",'Model output'!G139)),ISNUMBER(SEARCH("3",'Model output'!G139)),ISNUMBER(SEARCH("IV",'Model output'!G139)),ISNUMBER(SEARCH("four",'Model output'!G139)),ISNUMBER(SEARCH("4",'Model output'!G139)),AND(ISNUMBER(SEARCH("V ",'Model output'!G139)),NOT(ISNUMBER(SEARCH("VI",'Model output'!G139)))),ISNUMBER(SEARCH("five",'Model output'!G139)),ISNUMBER(SEARCH("5",'Model output'!G139))))), "lateral", "central"))</f>
        <v/>
      </c>
      <c r="H140" t="str">
        <f>IF('Model output'!H139="","negative", IF('Model output'!H139=" ", "negative", IF(ISNUMBER(SEARCH("lymph node",'Model output'!H139)),"negative","positive")))</f>
        <v>negative</v>
      </c>
      <c r="I140">
        <f>IF('Model output'!I139="","",IF(ISNUMBER('Model output'!I139),'Model output'!I139,1))</f>
        <v>1</v>
      </c>
      <c r="J140">
        <f>IF('Model output'!J139="","",IF(AND(ISNUMBER('Model output'!J139),'Model output'!J139&lt;=I140),'Model output'!J139,IF(ISNUMBER(SEARCH("0/",'Model output'!J139)),0,1)))</f>
        <v>0</v>
      </c>
      <c r="K140" t="str" cm="1">
        <f t="array" ref="K140">IF(COUNT(FIND({0,1,2,3,4,5,6,7,8,9},'Model output'!K139))&gt;0,'Model output'!K139,"")</f>
        <v/>
      </c>
      <c r="L140" s="8" t="str">
        <f t="shared" si="36"/>
        <v/>
      </c>
      <c r="M140" t="str" cm="1">
        <f t="array" ref="M140">IF(L140="","",IF(ISNUMBER(SEARCH("cm",L140)),MAX(VALUE(SUBSTITUTE(_xlfn.FILTERXML("&lt;t&gt;&lt;s&gt;"&amp;SUBSTITUTE(L140,",","&lt;/s&gt;&lt;s&gt;")&amp;"&lt;/s&gt;&lt;/t&gt;","//s"),"cm",""))),MAX(VALUE(SUBSTITUTE(_xlfn.FILTERXML("&lt;t&gt;&lt;s&gt;"&amp;SUBSTITUTE(L140,",","&lt;/s&gt;&lt;s&gt;")&amp;"&lt;/s&gt;&lt;/t&gt;","//s"),"mm","")))/10))</f>
        <v/>
      </c>
      <c r="N140" t="str">
        <f>IF('Model output'!L139="","",'Model output'!L139)</f>
        <v>papillary</v>
      </c>
      <c r="O140" t="str">
        <f>IF('Model output'!M139="","",'Model output'!M139)</f>
        <v>follicular</v>
      </c>
      <c r="P140" t="str">
        <f>IF('Model output'!N139="","",'Model output'!N139)</f>
        <v>1.3 cm</v>
      </c>
      <c r="Q140" t="str">
        <f t="shared" si="33"/>
        <v>1.3cm</v>
      </c>
      <c r="R140" cm="1">
        <f t="array" ref="R140">IF(Q140="","",IF(ISNUMBER(SEARCH("cm",Q140)),MAX(VALUE(SUBSTITUTE(_xlfn.FILTERXML("&lt;t&gt;&lt;s&gt;"&amp;SUBSTITUTE(Q140,",","&lt;/s&gt;&lt;s&gt;")&amp;"&lt;/s&gt;&lt;/t&gt;","//s"),"cm",""))),IF(ISNUMBER(SEARCH("mm",Q140)), MAX(VALUE(SUBSTITUTE(_xlfn.FILTERXML("&lt;t&gt;&lt;s&gt;"&amp;SUBSTITUTE(Q140,",","&lt;/s&gt;&lt;s&gt;")&amp;"&lt;/s&gt;&lt;/t&gt;","//s"),"mm","")))/10, MAX(VALUE(_xlfn.FILTERXML("&lt;t&gt;&lt;s&gt;"&amp;SUBSTITUTE(Q140,",","&lt;/s&gt;&lt;s&gt;")&amp;"&lt;/s&gt;&lt;/t&gt;","//s"))))))</f>
        <v>1.3</v>
      </c>
      <c r="S140" t="str">
        <f>IF(OR('Model output'!P139="",ISNUMBER(SEARCH("Not identified", 'Model output'!P139)),ISNUMBER(SEARCH("Absent",'Model output'!P139)),AND(ISNUMBER(SEARCH("No",'Model output'!P139)),NOT(ISNUMBER(SEARCH("diagnostic",'Model output'!P139)))),ISNUMBER(SEARCH("Negative",'Model output'!P139))),"negative","positive")</f>
        <v>negative</v>
      </c>
      <c r="T140" t="str">
        <f>IF('Model output'!O139="","",'Model output'!O139)</f>
        <v>Multi focal: No</v>
      </c>
      <c r="U140" t="str">
        <f>IF('Model output'!Q139&lt;&gt;"",'Model output'!Q139,IF('Classification result'!S140="positive",IF(ISNUMBER(SEARCH("single",'Model output'!P139)),1,IF(OR(ISNUMBER(SEARCH("&lt;4",'Model output'!P139)),ISNUMBER(SEARCH("&lt; 4",'Model output'!P139)),ISNUMBER(SEARCH("less than 4",'Model output'!P139))),"&lt;4",IF(OR(ISNUMBER(SEARCH("&gt;4",'Model output'!P139)),ISNUMBER(SEARCH("&gt; 4",'Model output'!P139)),ISNUMBER(SEARCH("4 or more",'Model output'!P139))),"&gt;4",""))),""))</f>
        <v/>
      </c>
      <c r="V140" t="str">
        <f>IF(S140="negative","",IF(OR(ISNUMBER(SEARCH("Focal",'Model output'!P139)),'Classification result'!U140&lt;4,ISNUMBER(SEARCH("Focal",'Classification result'!U140)),ISNUMBER(SEARCH("&lt;4",'Classification result'!U140)),ISNUMBER(SEARCH("&lt; 4",'Classification result'!U140))),"minimal", IF(OR(ISNUMBER(SEARCH("Extensive",'Model output'!P139)),ISNUMBER(SEARCH("Extensive",'Classification result'!U140)),ISNUMBER(SEARCH("&gt;4",'Classification result'!U140)),ISNUMBER(SEARCH("&gt; 4",'Classification result'!U140)),ISNUMBER(SEARCH("4 or more",'Classification result'!U140))),"extensive","")))</f>
        <v/>
      </c>
      <c r="W140" t="str">
        <f>IF(OR('Model output'!R139="",ISNUMBER(SEARCH("Not identified", 'Model output'!R139)),ISNUMBER(SEARCH("Absent",'Model output'!R139)),ISNUMBER(SEARCH("No",'Model output'!R139)),ISNUMBER(SEARCH("Negative",'Model output'!R139)),ISNUMBER(SEARCH("None seen",'Model output'!R139)),ISNUMBER(SEARCH("Free",'Model output'!R139)),ISNUMBER(SEARCH("Cannot be assessed",'Model output'!R139))),"negative","positive")</f>
        <v>positive</v>
      </c>
      <c r="X140" s="19" t="str">
        <f>IF('Model output'!S139="","",'Model output'!S139)</f>
        <v>Absent</v>
      </c>
      <c r="Y140" t="str">
        <f>IF(OR('Model output'!S139="",ISNUMBER(SEARCH("Absent",'Model output'!S139)),ISNUMBER(SEARCH("Not identified",'Model output'!S139)),AND(ISNUMBER(SEARCH("No",'Model output'!S139)),NOT(ISNUMBER(SEARCH("carcinoma",'Model output'!S139)))),ISNUMBER(SEARCH("no extension",'Model output'!S139)),ISNUMBER(SEARCH("negative",'Model output'!S139))),"negative",IF(Z140="positive","gETE", "positive"))</f>
        <v>negative</v>
      </c>
      <c r="Z140" t="str">
        <f>IF(OR('Model output'!S139="",ISNUMBER(SEARCH("Absent",'Model output'!S139)),ISNUMBER(SEARCH("Not identified",'Model output'!S139)),ISNUMBER(SEARCH("No",'Model output'!S139)),ISNUMBER(SEARCH("Minimal",'Model output'!S139)),ISNUMBER(SEARCH("negative",'Model output'!S139))),"negative",IF(OR(ISNUMBER(SEARCH("extensive",X140)),ISNUMBER(SEARCH("skeletal muscle",X140)),ISNUMBER(SEARCH("larynx",X140)),ISNUMBER(SEARCH("trachea",X140)),ISNUMBER(SEARCH("esophagus",X140)),ISNUMBER(SEARCH("recurrent laryngeal nerve",X140))),"positive","negative"))</f>
        <v>negative</v>
      </c>
      <c r="AA140" t="str">
        <f>IF('Model output'!T139="","",IF('Model output'!T139="Not mentioned", "No", "Yes"))</f>
        <v/>
      </c>
      <c r="AB140" t="str">
        <f>IF(AA140&lt;&gt;"Yes","",IF(OR('Model output'!U139="",ISNUMBER(SEARCH("Not identified",'Model output'!U139))),"",'Model output'!U139))</f>
        <v/>
      </c>
      <c r="AC140" s="9" t="str">
        <f>IF(OR('Model output'!V139="", AND(ISERROR(SEARCH("Positive",'Model output'!V139)), ISNUMBER(SEARCH("Negative",'Model output'!V139))), ISNUMBER(SEARCH("Uninvolved",'Model output'!V139)), ISNUMBER(SEARCH("Free",'Model output'!V139)), ISNUMBER(SEARCH("1 mm",'Model output'!V139)), ISNUMBER(SEARCH("1.0 mm",'Model output'!V139)), ISNUMBER(SEARCH("0.01 cm",'Model output'!V139)), ISNUMBER(SEARCH("0.1 CM",'Model output'!V139)), ISNUMBER(SEARCH("less than 0.2 mm",'Model output'!V139)), ISNUMBER(SEARCH("less than 0.5 mm",'Model output'!V139)), ISNUMBER(SEARCH("very close",'Model output'!V139)), ISNUMBER(SEARCH("not involved",'Model output'!V139)), ISNUMBER(SEARCH("no involvement",'Model output'!V139)), ISNUMBER(SEARCH("abut",'Model output'!V139)), AND(ISNUMBER(SEARCH("No",'Model output'!V139)),NOT(ISNUMBER(SEARCH("noted",'Model output'!V139))),NOT(ISNUMBER(SEARCH("carcinoma",'Model output'!V139))))), "negative", "positive")</f>
        <v>negative</v>
      </c>
      <c r="AE140" s="39" t="str" cm="1">
        <f t="array" aca="1" ref="AE140" ca="1">IF(OR(AC140="positive",Z140="positive",AND(OR(ISNUMBER(SEARCH("Follicular carcinoma",N140)),ISNUMBER(SEARCH("Follicular thyroid carcinoma",N140))),V140="extensive"),AND(AND(ISNUMBER(J140),J140&gt;0),AND(ISNUMBER(M140),M140&gt;3)),OR(H140="positive",AH140=1)),"high",IF(OR(ISNUMBER(SEARCH("lateral",G140,1)),ISNUMBER(SEARCH("positive",Y140,1)),ISNUMBER(SEARCH("tall",O140,1)),ISNUMBER(SEARCH("hobnail",O140,1)),ISNUMBER(SEARCH("cribriform",O140,1)),ISNUMBER(SEARCH("diffuse",O140,1)),ISNUMBER(SEARCH("columnar",O140,1)),ISNUMBER(SEARCH("solid",O140,1)),ISNUMBER(SEARCH("tall",N140,1)),ISNUMBER(SEARCH("hobnail",N140,1)),ISNUMBER(SEARCH("cribriform",N140,1)),ISNUMBER(SEARCH("diffuse",N140,1)),ISNUMBER(SEARCH("columnar",N140,1)),ISNUMBER(SEARCH("solid",N140,1)),AND(ISNUMBER(SEARCH("papillary",N140,1)),S140="positive"),AND(ISNUMBER(J140),J140&gt;=5,M140=""),AND(AND(ISNUMBER(J140),J140&gt;=5),AND(ISNUMBER(M140),M140&gt;=1)),AND(ISNUMBER(SERACH("papillary",N140)),OR(Y140="positive",Z140="positive"), ISNUMBER(SEARCH("BRAF",AB140)))),"intermediate","low"))</f>
        <v>low</v>
      </c>
      <c r="AF140" s="40" t="str">
        <f t="shared" si="34"/>
        <v>1b</v>
      </c>
      <c r="AG140" s="40" t="str">
        <f t="shared" si="35"/>
        <v>0</v>
      </c>
      <c r="AH140" s="40" t="str">
        <f t="shared" si="37"/>
        <v>0</v>
      </c>
      <c r="AI140" s="45" t="str">
        <f t="shared" si="38"/>
        <v>I</v>
      </c>
      <c r="AJ140" s="39" t="s">
        <v>698</v>
      </c>
      <c r="AK140" s="46" t="s">
        <v>888</v>
      </c>
      <c r="AL140" s="46" t="s">
        <v>889</v>
      </c>
      <c r="AM140" s="46" t="s">
        <v>892</v>
      </c>
      <c r="AN140" s="40" t="s">
        <v>73</v>
      </c>
      <c r="AO140" s="30">
        <f t="shared" ca="1" si="40"/>
        <v>1</v>
      </c>
      <c r="AP140" s="14">
        <f t="shared" si="41"/>
        <v>1</v>
      </c>
      <c r="AQ140" s="14">
        <f t="shared" si="42"/>
        <v>1</v>
      </c>
      <c r="AR140" s="14">
        <f t="shared" si="43"/>
        <v>1</v>
      </c>
      <c r="AS140" s="15">
        <f t="shared" si="39"/>
        <v>1</v>
      </c>
    </row>
    <row r="141" spans="1:45">
      <c r="A141" t="str">
        <f>'Model output'!A140</f>
        <v>TCGA-EL-A3N2</v>
      </c>
      <c r="B141" s="52">
        <v>24</v>
      </c>
      <c r="C141" s="1" t="str">
        <f>IF(OR(ISNUMBER(SEARCH("0",'Model output'!D140)), ISNUMBER(SEARCH("1",'Model output'!D140)), ISNUMBER(SEARCH("1a",'Model output'!D140)), ISNUMBER(SEARCH("1b",'Model output'!D140)), ISNUMBER(SEARCH("2",'Model output'!D140)), ISNUMBER(SEARCH("3",'Model output'!D140)), ISNUMBER(SEARCH("4a",'Model output'!D140)), ISNUMBER(SEARCH("4b",'Model output'!D140))), IF(ISNUMBER(SEARCH("pT",'Model output'!D140)),IF(OR(ISNUMBER(SEARCH("a",'Model output'!D140)),ISNUMBER(SEARCH("b",'Model output'!D140))),MID(SUBSTITUTE('Model output'!D140," ",""),SEARCH("pT",'Model output'!D140)+2,2),MID(SUBSTITUTE('Model output'!D140," ",""),SEARCH("pT",'Model output'!D140)+2,1)),IF(ISNUMBER(SEARCH("T",'Model output'!D140)),IF(OR(ISNUMBER(SEARCH("a",'Model output'!D140)),ISNUMBER(SEARCH("b",'Model output'!D140))),MID(SUBSTITUTE('Model output'!D140," ",""),SEARCH("T",'Model output'!D140)+1,2),MID(SUBSTITUTE('Model output'!D140," ",""),SEARCH("T",'Model output'!D140)+1,1)),SUBSTITUTE('Model output'!D140," ",""))),"")</f>
        <v>3</v>
      </c>
      <c r="D141" s="1" t="str">
        <f>IF(ISNUMBER(SEARCH("lymph node",'Model output'!E140)),"1", IF(AND('Model output'!E140&lt;&gt;"",ISNUMBER('Model output'!E140),'Model output'!E140&gt;0),"1",IF(OR(ISNUMBER(SEARCH("0",'Model output'!E140)), ISNUMBER(SEARCH("1",'Model output'!E140)), ISNUMBER(SEARCH("1a",'Model output'!E140)), ISNUMBER(SEARCH("1b",'Model output'!E140)), ISNUMBER(SEARCH("X",'Model output'!E140))), IF(ISNUMBER(SEARCH("pN",'Model output'!E140)),IF(OR(ISNUMBER(SEARCH("a",'Model output'!E140)),ISNUMBER(SEARCH("b",'Model output'!E140))),MID(SUBSTITUTE('Model output'!E140," ",""),SEARCH("pN",'Model output'!E140)+2,2),MID(SUBSTITUTE('Model output'!E140," ",""),SEARCH("pN",'Model output'!E140)+2,1)),IF(ISNUMBER(SEARCH("N",'Model output'!E140)),IF(OR(ISNUMBER(SEARCH("a",'Model output'!E140)),ISNUMBER(SEARCH("b",'Model output'!E140))),MID(SUBSTITUTE('Model output'!E140," ",""),SEARCH("N",'Model output'!E140)+1,2),MID(SUBSTITUTE('Model output'!E140," ",""),SEARCH("N",'Model output'!E140)+1,1)),SUBSTITUTE('Model output'!E140," ",""))),"")))</f>
        <v>1</v>
      </c>
      <c r="E141" s="1" t="str">
        <f>IF(OR(ISNUMBER(SEARCH("Not applicable",'Model output'!F140)), ISNUMBER(SEARCH("N/A",'Model output'!F140))),"0",IF(OR(ISNUMBER(SEARCH("0",'Model output'!F140)), ISNUMBER(SEARCH("1",'Model output'!F140)), ISNUMBER(SEARCH("X",'Model output'!F140))), IF(ISNUMBER(SEARCH("pM",'Model output'!F140)),MID(SUBSTITUTE('Model output'!F140," ",""),SEARCH("pM",'Model output'!F140)+2,1),IF(ISNUMBER(SEARCH("M",'Model output'!F140)),MID(SUBSTITUTE('Model output'!F140," ",""),SEARCH("M",'Model output'!F140)+1,1),SUBSTITUTE('Model output'!F140," ",""))),""))</f>
        <v/>
      </c>
      <c r="F141" t="str">
        <f t="shared" si="32"/>
        <v>positive</v>
      </c>
      <c r="G141" t="str">
        <f>IF(OR('Model output'!G140="",AND(ISNUMBER('Model output'!J140),'Model output'!J140&lt;1)),"",IF(OR(ISNUMBER(SEARCH("lateral",'Model output'!G140)),ISNUMBER(SEARCH("cervical",'Model output'!G140)),ISNUMBER(SEARCH("jugular",'Model output'!G140)),ISNUMBER(SEARCH("left neck",'Model output'!G140)),ISNUMBER(SEARCH("left anterior neck",'Model output'!G140)),ISNUMBER(SEARCH("left posterior neck",'Model output'!G140)),ISNUMBER(SEARCH("right neck",'Model output'!G140)),ISNUMBER(SEARCH("right anterior neck",'Model output'!G140)),ISNUMBER(SEARCH("right posterior neck",'Model output'!G140)),AND(ISNUMBER(SEARCH("level",'Model output'!G140)),OR(,ISNUMBER(SEARCH("II",'Model output'!G140)),ISNUMBER(SEARCH("two",'Model output'!G140)),ISNUMBER(SEARCH("2",'Model output'!G140)),ISNUMBER(SEARCH("III",'Model output'!G140)),ISNUMBER(SEARCH("three",'Model output'!G140)),ISNUMBER(SEARCH("3",'Model output'!G140)),ISNUMBER(SEARCH("IV",'Model output'!G140)),ISNUMBER(SEARCH("four",'Model output'!G140)),ISNUMBER(SEARCH("4",'Model output'!G140)),AND(ISNUMBER(SEARCH("V ",'Model output'!G140)),NOT(ISNUMBER(SEARCH("VI",'Model output'!G140)))),ISNUMBER(SEARCH("five",'Model output'!G140)),ISNUMBER(SEARCH("5",'Model output'!G140))))), "lateral", "central"))</f>
        <v>lateral</v>
      </c>
      <c r="H141" t="str">
        <f>IF('Model output'!H140="","negative", IF('Model output'!H140=" ", "negative", IF(ISNUMBER(SEARCH("lymph node",'Model output'!H140)),"negative","positive")))</f>
        <v>negative</v>
      </c>
      <c r="I141">
        <f>IF('Model output'!I140="","",IF(ISNUMBER('Model output'!I140),'Model output'!I140,1))</f>
        <v>27</v>
      </c>
      <c r="J141">
        <f>IF('Model output'!J140="","",IF(AND(ISNUMBER('Model output'!J140),'Model output'!J140&lt;=I141),'Model output'!J140,IF(ISNUMBER(SEARCH("0/",'Model output'!J140)),0,1)))</f>
        <v>6</v>
      </c>
      <c r="K141" t="str" cm="1">
        <f t="array" ref="K141">IF(COUNT(FIND({0,1,2,3,4,5,6,7,8,9},'Model output'!K140))&gt;0,'Model output'!K140,"")</f>
        <v>2.5 cm</v>
      </c>
      <c r="L141" s="8" t="str">
        <f t="shared" si="36"/>
        <v>2.5cm</v>
      </c>
      <c r="M141" cm="1">
        <f t="array" ref="M141">IF(L141="","",IF(ISNUMBER(SEARCH("cm",L141)),MAX(VALUE(SUBSTITUTE(_xlfn.FILTERXML("&lt;t&gt;&lt;s&gt;"&amp;SUBSTITUTE(L141,",","&lt;/s&gt;&lt;s&gt;")&amp;"&lt;/s&gt;&lt;/t&gt;","//s"),"cm",""))),MAX(VALUE(SUBSTITUTE(_xlfn.FILTERXML("&lt;t&gt;&lt;s&gt;"&amp;SUBSTITUTE(L141,",","&lt;/s&gt;&lt;s&gt;")&amp;"&lt;/s&gt;&lt;/t&gt;","//s"),"mm","")))/10))</f>
        <v>2.5</v>
      </c>
      <c r="N141" t="str">
        <f>IF('Model output'!L140="","",'Model output'!L140)</f>
        <v>papillary</v>
      </c>
      <c r="O141" t="str">
        <f>IF('Model output'!M140="","",'Model output'!M140)</f>
        <v>conventional</v>
      </c>
      <c r="P141" t="str">
        <f>IF('Model output'!N140="","",'Model output'!N140)</f>
        <v>3.5cm</v>
      </c>
      <c r="Q141" t="str">
        <f t="shared" si="33"/>
        <v>3.5cm</v>
      </c>
      <c r="R141" cm="1">
        <f t="array" ref="R141">IF(Q141="","",IF(ISNUMBER(SEARCH("cm",Q141)),MAX(VALUE(SUBSTITUTE(_xlfn.FILTERXML("&lt;t&gt;&lt;s&gt;"&amp;SUBSTITUTE(Q141,",","&lt;/s&gt;&lt;s&gt;")&amp;"&lt;/s&gt;&lt;/t&gt;","//s"),"cm",""))),IF(ISNUMBER(SEARCH("mm",Q141)), MAX(VALUE(SUBSTITUTE(_xlfn.FILTERXML("&lt;t&gt;&lt;s&gt;"&amp;SUBSTITUTE(Q141,",","&lt;/s&gt;&lt;s&gt;")&amp;"&lt;/s&gt;&lt;/t&gt;","//s"),"mm","")))/10, MAX(VALUE(_xlfn.FILTERXML("&lt;t&gt;&lt;s&gt;"&amp;SUBSTITUTE(Q141,",","&lt;/s&gt;&lt;s&gt;")&amp;"&lt;/s&gt;&lt;/t&gt;","//s"))))))</f>
        <v>3.5</v>
      </c>
      <c r="S141" t="str">
        <f>IF(OR('Model output'!P140="",ISNUMBER(SEARCH("Not identified", 'Model output'!P140)),ISNUMBER(SEARCH("Absent",'Model output'!P140)),AND(ISNUMBER(SEARCH("No",'Model output'!P140)),NOT(ISNUMBER(SEARCH("diagnostic",'Model output'!P140)))),ISNUMBER(SEARCH("Negative",'Model output'!P140))),"negative","positive")</f>
        <v>positive</v>
      </c>
      <c r="T141">
        <f>IF('Model output'!O140="","",'Model output'!O140)</f>
        <v>1</v>
      </c>
      <c r="U141" t="str">
        <f>IF('Model output'!Q140&lt;&gt;"",'Model output'!Q140,IF('Classification result'!S141="positive",IF(ISNUMBER(SEARCH("single",'Model output'!P140)),1,IF(OR(ISNUMBER(SEARCH("&lt;4",'Model output'!P140)),ISNUMBER(SEARCH("&lt; 4",'Model output'!P140)),ISNUMBER(SEARCH("less than 4",'Model output'!P140))),"&lt;4",IF(OR(ISNUMBER(SEARCH("&gt;4",'Model output'!P140)),ISNUMBER(SEARCH("&gt; 4",'Model output'!P140)),ISNUMBER(SEARCH("4 or more",'Model output'!P140))),"&gt;4",""))),""))</f>
        <v/>
      </c>
      <c r="V141" t="str">
        <f>IF(S141="negative","",IF(OR(ISNUMBER(SEARCH("Focal",'Model output'!P140)),'Classification result'!U141&lt;4,ISNUMBER(SEARCH("Focal",'Classification result'!U141)),ISNUMBER(SEARCH("&lt;4",'Classification result'!U141)),ISNUMBER(SEARCH("&lt; 4",'Classification result'!U141))),"minimal", IF(OR(ISNUMBER(SEARCH("Extensive",'Model output'!P140)),ISNUMBER(SEARCH("Extensive",'Classification result'!U141)),ISNUMBER(SEARCH("&gt;4",'Classification result'!U141)),ISNUMBER(SEARCH("&gt; 4",'Classification result'!U141)),ISNUMBER(SEARCH("4 or more",'Classification result'!U141))),"extensive","")))</f>
        <v/>
      </c>
      <c r="W141" t="str">
        <f>IF(OR('Model output'!R140="",ISNUMBER(SEARCH("Not identified", 'Model output'!R140)),ISNUMBER(SEARCH("Absent",'Model output'!R140)),ISNUMBER(SEARCH("No",'Model output'!R140)),ISNUMBER(SEARCH("Negative",'Model output'!R140)),ISNUMBER(SEARCH("None seen",'Model output'!R140)),ISNUMBER(SEARCH("Free",'Model output'!R140)),ISNUMBER(SEARCH("Cannot be assessed",'Model output'!R140))),"negative","positive")</f>
        <v>positive</v>
      </c>
      <c r="X141" s="19" t="str">
        <f>IF('Model output'!S140="","",'Model output'!S140)</f>
        <v>Present, extending into fibroadipose tissue and abutting skeletal muscle</v>
      </c>
      <c r="Y141" t="str">
        <f>IF(OR('Model output'!S140="",ISNUMBER(SEARCH("Absent",'Model output'!S140)),ISNUMBER(SEARCH("Not identified",'Model output'!S140)),AND(ISNUMBER(SEARCH("No",'Model output'!S140)),NOT(ISNUMBER(SEARCH("carcinoma",'Model output'!S140)))),ISNUMBER(SEARCH("no extension",'Model output'!S140)),ISNUMBER(SEARCH("negative",'Model output'!S140))),"negative",IF(Z141="positive","gETE", "positive"))</f>
        <v>gETE</v>
      </c>
      <c r="Z141" t="str">
        <f>IF(OR('Model output'!S140="",ISNUMBER(SEARCH("Absent",'Model output'!S140)),ISNUMBER(SEARCH("Not identified",'Model output'!S140)),ISNUMBER(SEARCH("No",'Model output'!S140)),ISNUMBER(SEARCH("Minimal",'Model output'!S140)),ISNUMBER(SEARCH("negative",'Model output'!S140))),"negative",IF(OR(ISNUMBER(SEARCH("extensive",X141)),ISNUMBER(SEARCH("skeletal muscle",X141)),ISNUMBER(SEARCH("larynx",X141)),ISNUMBER(SEARCH("trachea",X141)),ISNUMBER(SEARCH("esophagus",X141)),ISNUMBER(SEARCH("recurrent laryngeal nerve",X141))),"positive","negative"))</f>
        <v>positive</v>
      </c>
      <c r="AA141" t="str">
        <f>IF('Model output'!T140="","",IF('Model output'!T140="Not mentioned", "No", "Yes"))</f>
        <v/>
      </c>
      <c r="AB141" t="str">
        <f>IF(AA141&lt;&gt;"Yes","",IF(OR('Model output'!U140="",ISNUMBER(SEARCH("Not identified",'Model output'!U140))),"",'Model output'!U140))</f>
        <v/>
      </c>
      <c r="AC141" s="9" t="str">
        <f>IF(OR('Model output'!V140="", AND(ISERROR(SEARCH("Positive",'Model output'!V140)), ISNUMBER(SEARCH("Negative",'Model output'!V140))), ISNUMBER(SEARCH("Uninvolved",'Model output'!V140)), ISNUMBER(SEARCH("Free",'Model output'!V140)), ISNUMBER(SEARCH("1 mm",'Model output'!V140)), ISNUMBER(SEARCH("1.0 mm",'Model output'!V140)), ISNUMBER(SEARCH("0.01 cm",'Model output'!V140)), ISNUMBER(SEARCH("0.1 CM",'Model output'!V140)), ISNUMBER(SEARCH("less than 0.2 mm",'Model output'!V140)), ISNUMBER(SEARCH("less than 0.5 mm",'Model output'!V140)), ISNUMBER(SEARCH("very close",'Model output'!V140)), ISNUMBER(SEARCH("not involved",'Model output'!V140)), ISNUMBER(SEARCH("no involvement",'Model output'!V140)), ISNUMBER(SEARCH("abut",'Model output'!V140)), AND(ISNUMBER(SEARCH("No",'Model output'!V140)),NOT(ISNUMBER(SEARCH("noted",'Model output'!V140))),NOT(ISNUMBER(SEARCH("carcinoma",'Model output'!V140))))), "negative", "positive")</f>
        <v>negative</v>
      </c>
      <c r="AE141" s="39" t="str" cm="1">
        <f t="array" ref="AE141">IF(OR(AC141="positive",Z141="positive",AND(OR(ISNUMBER(SEARCH("Follicular carcinoma",N141)),ISNUMBER(SEARCH("Follicular thyroid carcinoma",N141))),V141="extensive"),AND(AND(ISNUMBER(J141),J141&gt;0),AND(ISNUMBER(M141),M141&gt;3)),OR(H141="positive",AH141=1)),"high",IF(OR(ISNUMBER(SEARCH("lateral",G141,1)),ISNUMBER(SEARCH("positive",Y141,1)),ISNUMBER(SEARCH("tall",O141,1)),ISNUMBER(SEARCH("hobnail",O141,1)),ISNUMBER(SEARCH("cribriform",O141,1)),ISNUMBER(SEARCH("diffuse",O141,1)),ISNUMBER(SEARCH("columnar",O141,1)),ISNUMBER(SEARCH("solid",O141,1)),ISNUMBER(SEARCH("tall",N141,1)),ISNUMBER(SEARCH("hobnail",N141,1)),ISNUMBER(SEARCH("cribriform",N141,1)),ISNUMBER(SEARCH("diffuse",N141,1)),ISNUMBER(SEARCH("columnar",N141,1)),ISNUMBER(SEARCH("solid",N141,1)),AND(ISNUMBER(SEARCH("papillary",N141,1)),S141="positive"),AND(ISNUMBER(J141),J141&gt;=5,M141=""),AND(AND(ISNUMBER(J141),J141&gt;=5),AND(ISNUMBER(M141),M141&gt;=1)),AND(ISNUMBER(SERACH("papillary",N141)),OR(Y141="positive",Z141="positive"), ISNUMBER(SEARCH("BRAF",AB141)))),"intermediate","low"))</f>
        <v>high</v>
      </c>
      <c r="AF141" s="40" t="str">
        <f t="shared" si="34"/>
        <v>3b</v>
      </c>
      <c r="AG141" s="40" t="str">
        <f t="shared" si="35"/>
        <v>1b</v>
      </c>
      <c r="AH141" s="40" t="str">
        <f t="shared" si="37"/>
        <v>0</v>
      </c>
      <c r="AI141" s="45" t="str">
        <f t="shared" si="38"/>
        <v>I</v>
      </c>
      <c r="AJ141" s="39" t="s">
        <v>697</v>
      </c>
      <c r="AK141" s="46" t="s">
        <v>895</v>
      </c>
      <c r="AL141" s="46" t="s">
        <v>888</v>
      </c>
      <c r="AM141" s="46" t="s">
        <v>892</v>
      </c>
      <c r="AN141" s="40" t="s">
        <v>73</v>
      </c>
      <c r="AO141" s="30">
        <f t="shared" si="40"/>
        <v>1</v>
      </c>
      <c r="AP141" s="14">
        <f t="shared" si="41"/>
        <v>0</v>
      </c>
      <c r="AQ141" s="14">
        <f t="shared" si="42"/>
        <v>1</v>
      </c>
      <c r="AR141" s="14">
        <f t="shared" si="43"/>
        <v>1</v>
      </c>
      <c r="AS141" s="15">
        <f t="shared" si="39"/>
        <v>1</v>
      </c>
    </row>
    <row r="142" spans="1:45">
      <c r="A142" t="str">
        <f>'Model output'!A141</f>
        <v>TCGA-EL-A4K0</v>
      </c>
      <c r="B142" s="52">
        <v>54</v>
      </c>
      <c r="C142" s="1" t="str">
        <f>IF(OR(ISNUMBER(SEARCH("0",'Model output'!D141)), ISNUMBER(SEARCH("1",'Model output'!D141)), ISNUMBER(SEARCH("1a",'Model output'!D141)), ISNUMBER(SEARCH("1b",'Model output'!D141)), ISNUMBER(SEARCH("2",'Model output'!D141)), ISNUMBER(SEARCH("3",'Model output'!D141)), ISNUMBER(SEARCH("4a",'Model output'!D141)), ISNUMBER(SEARCH("4b",'Model output'!D141))), IF(ISNUMBER(SEARCH("pT",'Model output'!D141)),IF(OR(ISNUMBER(SEARCH("a",'Model output'!D141)),ISNUMBER(SEARCH("b",'Model output'!D141))),MID(SUBSTITUTE('Model output'!D141," ",""),SEARCH("pT",'Model output'!D141)+2,2),MID(SUBSTITUTE('Model output'!D141," ",""),SEARCH("pT",'Model output'!D141)+2,1)),IF(ISNUMBER(SEARCH("T",'Model output'!D141)),IF(OR(ISNUMBER(SEARCH("a",'Model output'!D141)),ISNUMBER(SEARCH("b",'Model output'!D141))),MID(SUBSTITUTE('Model output'!D141," ",""),SEARCH("T",'Model output'!D141)+1,2),MID(SUBSTITUTE('Model output'!D141," ",""),SEARCH("T",'Model output'!D141)+1,1)),SUBSTITUTE('Model output'!D141," ",""))),"")</f>
        <v>2</v>
      </c>
      <c r="D142" s="1" t="str">
        <f>IF(ISNUMBER(SEARCH("lymph node",'Model output'!E141)),"1", IF(AND('Model output'!E141&lt;&gt;"",ISNUMBER('Model output'!E141),'Model output'!E141&gt;0),"1",IF(OR(ISNUMBER(SEARCH("0",'Model output'!E141)), ISNUMBER(SEARCH("1",'Model output'!E141)), ISNUMBER(SEARCH("1a",'Model output'!E141)), ISNUMBER(SEARCH("1b",'Model output'!E141)), ISNUMBER(SEARCH("X",'Model output'!E141))), IF(ISNUMBER(SEARCH("pN",'Model output'!E141)),IF(OR(ISNUMBER(SEARCH("a",'Model output'!E141)),ISNUMBER(SEARCH("b",'Model output'!E141))),MID(SUBSTITUTE('Model output'!E141," ",""),SEARCH("pN",'Model output'!E141)+2,2),MID(SUBSTITUTE('Model output'!E141," ",""),SEARCH("pN",'Model output'!E141)+2,1)),IF(ISNUMBER(SEARCH("N",'Model output'!E141)),IF(OR(ISNUMBER(SEARCH("a",'Model output'!E141)),ISNUMBER(SEARCH("b",'Model output'!E141))),MID(SUBSTITUTE('Model output'!E141," ",""),SEARCH("N",'Model output'!E141)+1,2),MID(SUBSTITUTE('Model output'!E141," ",""),SEARCH("N",'Model output'!E141)+1,1)),SUBSTITUTE('Model output'!E141," ",""))),"")))</f>
        <v>0</v>
      </c>
      <c r="E142" s="1" t="str">
        <f>IF(OR(ISNUMBER(SEARCH("Not applicable",'Model output'!F141)), ISNUMBER(SEARCH("N/A",'Model output'!F141))),"0",IF(OR(ISNUMBER(SEARCH("0",'Model output'!F141)), ISNUMBER(SEARCH("1",'Model output'!F141)), ISNUMBER(SEARCH("X",'Model output'!F141))), IF(ISNUMBER(SEARCH("pM",'Model output'!F141)),MID(SUBSTITUTE('Model output'!F141," ",""),SEARCH("pM",'Model output'!F141)+2,1),IF(ISNUMBER(SEARCH("M",'Model output'!F141)),MID(SUBSTITUTE('Model output'!F141," ",""),SEARCH("M",'Model output'!F141)+1,1),SUBSTITUTE('Model output'!F141," ",""))),""))</f>
        <v>0</v>
      </c>
      <c r="F142" t="str">
        <f t="shared" si="32"/>
        <v>negative</v>
      </c>
      <c r="G142" t="str">
        <f>IF(OR('Model output'!G141="",AND(ISNUMBER('Model output'!J141),'Model output'!J141&lt;1)),"",IF(OR(ISNUMBER(SEARCH("lateral",'Model output'!G141)),ISNUMBER(SEARCH("cervical",'Model output'!G141)),ISNUMBER(SEARCH("jugular",'Model output'!G141)),ISNUMBER(SEARCH("left neck",'Model output'!G141)),ISNUMBER(SEARCH("left anterior neck",'Model output'!G141)),ISNUMBER(SEARCH("left posterior neck",'Model output'!G141)),ISNUMBER(SEARCH("right neck",'Model output'!G141)),ISNUMBER(SEARCH("right anterior neck",'Model output'!G141)),ISNUMBER(SEARCH("right posterior neck",'Model output'!G141)),AND(ISNUMBER(SEARCH("level",'Model output'!G141)),OR(,ISNUMBER(SEARCH("II",'Model output'!G141)),ISNUMBER(SEARCH("two",'Model output'!G141)),ISNUMBER(SEARCH("2",'Model output'!G141)),ISNUMBER(SEARCH("III",'Model output'!G141)),ISNUMBER(SEARCH("three",'Model output'!G141)),ISNUMBER(SEARCH("3",'Model output'!G141)),ISNUMBER(SEARCH("IV",'Model output'!G141)),ISNUMBER(SEARCH("four",'Model output'!G141)),ISNUMBER(SEARCH("4",'Model output'!G141)),AND(ISNUMBER(SEARCH("V ",'Model output'!G141)),NOT(ISNUMBER(SEARCH("VI",'Model output'!G141)))),ISNUMBER(SEARCH("five",'Model output'!G141)),ISNUMBER(SEARCH("5",'Model output'!G141))))), "lateral", "central"))</f>
        <v/>
      </c>
      <c r="H142" t="str">
        <f>IF('Model output'!H141="","negative", IF('Model output'!H141=" ", "negative", IF(ISNUMBER(SEARCH("lymph node",'Model output'!H141)),"negative","positive")))</f>
        <v>negative</v>
      </c>
      <c r="I142">
        <f>IF('Model output'!I141="","",IF(ISNUMBER('Model output'!I141),'Model output'!I141,1))</f>
        <v>1</v>
      </c>
      <c r="J142">
        <f>IF('Model output'!J141="","",IF(AND(ISNUMBER('Model output'!J141),'Model output'!J141&lt;=I142),'Model output'!J141,IF(ISNUMBER(SEARCH("0/",'Model output'!J141)),0,1)))</f>
        <v>0</v>
      </c>
      <c r="K142" t="str" cm="1">
        <f t="array" ref="K142">IF(COUNT(FIND({0,1,2,3,4,5,6,7,8,9},'Model output'!K141))&gt;0,'Model output'!K141,"")</f>
        <v/>
      </c>
      <c r="L142" s="8" t="str">
        <f t="shared" si="36"/>
        <v/>
      </c>
      <c r="M142" t="str" cm="1">
        <f t="array" ref="M142">IF(L142="","",IF(ISNUMBER(SEARCH("cm",L142)),MAX(VALUE(SUBSTITUTE(_xlfn.FILTERXML("&lt;t&gt;&lt;s&gt;"&amp;SUBSTITUTE(L142,",","&lt;/s&gt;&lt;s&gt;")&amp;"&lt;/s&gt;&lt;/t&gt;","//s"),"cm",""))),MAX(VALUE(SUBSTITUTE(_xlfn.FILTERXML("&lt;t&gt;&lt;s&gt;"&amp;SUBSTITUTE(L142,",","&lt;/s&gt;&lt;s&gt;")&amp;"&lt;/s&gt;&lt;/t&gt;","//s"),"mm","")))/10))</f>
        <v/>
      </c>
      <c r="N142" t="str">
        <f>IF('Model output'!L141="","",'Model output'!L141)</f>
        <v>papillary</v>
      </c>
      <c r="O142" t="str">
        <f>IF('Model output'!M141="","",'Model output'!M141)</f>
        <v>conventional</v>
      </c>
      <c r="P142" t="str">
        <f>IF('Model output'!N141="","",'Model output'!N141)</f>
        <v>1.1 cm</v>
      </c>
      <c r="Q142" t="str">
        <f t="shared" si="33"/>
        <v>1.1cm</v>
      </c>
      <c r="R142" cm="1">
        <f t="array" ref="R142">IF(Q142="","",IF(ISNUMBER(SEARCH("cm",Q142)),MAX(VALUE(SUBSTITUTE(_xlfn.FILTERXML("&lt;t&gt;&lt;s&gt;"&amp;SUBSTITUTE(Q142,",","&lt;/s&gt;&lt;s&gt;")&amp;"&lt;/s&gt;&lt;/t&gt;","//s"),"cm",""))),IF(ISNUMBER(SEARCH("mm",Q142)), MAX(VALUE(SUBSTITUTE(_xlfn.FILTERXML("&lt;t&gt;&lt;s&gt;"&amp;SUBSTITUTE(Q142,",","&lt;/s&gt;&lt;s&gt;")&amp;"&lt;/s&gt;&lt;/t&gt;","//s"),"mm","")))/10, MAX(VALUE(_xlfn.FILTERXML("&lt;t&gt;&lt;s&gt;"&amp;SUBSTITUTE(Q142,",","&lt;/s&gt;&lt;s&gt;")&amp;"&lt;/s&gt;&lt;/t&gt;","//s"))))))</f>
        <v>1.1000000000000001</v>
      </c>
      <c r="S142" t="str">
        <f>IF(OR('Model output'!P141="",ISNUMBER(SEARCH("Not identified", 'Model output'!P141)),ISNUMBER(SEARCH("Absent",'Model output'!P141)),AND(ISNUMBER(SEARCH("No",'Model output'!P141)),NOT(ISNUMBER(SEARCH("diagnostic",'Model output'!P141)))),ISNUMBER(SEARCH("Negative",'Model output'!P141))),"negative","positive")</f>
        <v>negative</v>
      </c>
      <c r="T142">
        <f>IF('Model output'!O141="","",'Model output'!O141)</f>
        <v>3</v>
      </c>
      <c r="U142" t="str">
        <f>IF('Model output'!Q141&lt;&gt;"",'Model output'!Q141,IF('Classification result'!S142="positive",IF(ISNUMBER(SEARCH("single",'Model output'!P141)),1,IF(OR(ISNUMBER(SEARCH("&lt;4",'Model output'!P141)),ISNUMBER(SEARCH("&lt; 4",'Model output'!P141)),ISNUMBER(SEARCH("less than 4",'Model output'!P141))),"&lt;4",IF(OR(ISNUMBER(SEARCH("&gt;4",'Model output'!P141)),ISNUMBER(SEARCH("&gt; 4",'Model output'!P141)),ISNUMBER(SEARCH("4 or more",'Model output'!P141))),"&gt;4",""))),""))</f>
        <v/>
      </c>
      <c r="V142" t="str">
        <f>IF(S142="negative","",IF(OR(ISNUMBER(SEARCH("Focal",'Model output'!P141)),'Classification result'!U142&lt;4,ISNUMBER(SEARCH("Focal",'Classification result'!U142)),ISNUMBER(SEARCH("&lt;4",'Classification result'!U142)),ISNUMBER(SEARCH("&lt; 4",'Classification result'!U142))),"minimal", IF(OR(ISNUMBER(SEARCH("Extensive",'Model output'!P141)),ISNUMBER(SEARCH("Extensive",'Classification result'!U142)),ISNUMBER(SEARCH("&gt;4",'Classification result'!U142)),ISNUMBER(SEARCH("&gt; 4",'Classification result'!U142)),ISNUMBER(SEARCH("4 or more",'Classification result'!U142))),"extensive","")))</f>
        <v/>
      </c>
      <c r="W142" t="str">
        <f>IF(OR('Model output'!R141="",ISNUMBER(SEARCH("Not identified", 'Model output'!R141)),ISNUMBER(SEARCH("Absent",'Model output'!R141)),ISNUMBER(SEARCH("No",'Model output'!R141)),ISNUMBER(SEARCH("Negative",'Model output'!R141)),ISNUMBER(SEARCH("None seen",'Model output'!R141)),ISNUMBER(SEARCH("Free",'Model output'!R141)),ISNUMBER(SEARCH("Cannot be assessed",'Model output'!R141))),"negative","positive")</f>
        <v>negative</v>
      </c>
      <c r="X142" s="19" t="str">
        <f>IF('Model output'!S141="","",'Model output'!S141)</f>
        <v>Absent</v>
      </c>
      <c r="Y142" t="str">
        <f>IF(OR('Model output'!S141="",ISNUMBER(SEARCH("Absent",'Model output'!S141)),ISNUMBER(SEARCH("Not identified",'Model output'!S141)),AND(ISNUMBER(SEARCH("No",'Model output'!S141)),NOT(ISNUMBER(SEARCH("carcinoma",'Model output'!S141)))),ISNUMBER(SEARCH("no extension",'Model output'!S141)),ISNUMBER(SEARCH("negative",'Model output'!S141))),"negative",IF(Z142="positive","gETE", "positive"))</f>
        <v>negative</v>
      </c>
      <c r="Z142" t="str">
        <f>IF(OR('Model output'!S141="",ISNUMBER(SEARCH("Absent",'Model output'!S141)),ISNUMBER(SEARCH("Not identified",'Model output'!S141)),ISNUMBER(SEARCH("No",'Model output'!S141)),ISNUMBER(SEARCH("Minimal",'Model output'!S141)),ISNUMBER(SEARCH("negative",'Model output'!S141))),"negative",IF(OR(ISNUMBER(SEARCH("extensive",X142)),ISNUMBER(SEARCH("skeletal muscle",X142)),ISNUMBER(SEARCH("larynx",X142)),ISNUMBER(SEARCH("trachea",X142)),ISNUMBER(SEARCH("esophagus",X142)),ISNUMBER(SEARCH("recurrent laryngeal nerve",X142))),"positive","negative"))</f>
        <v>negative</v>
      </c>
      <c r="AA142" t="str">
        <f>IF('Model output'!T141="","",IF('Model output'!T141="Not mentioned", "No", "Yes"))</f>
        <v/>
      </c>
      <c r="AB142" t="str">
        <f>IF(AA142&lt;&gt;"Yes","",IF(OR('Model output'!U141="",ISNUMBER(SEARCH("Not identified",'Model output'!U141))),"",'Model output'!U141))</f>
        <v/>
      </c>
      <c r="AC142" s="9" t="str">
        <f>IF(OR('Model output'!V141="", AND(ISERROR(SEARCH("Positive",'Model output'!V141)), ISNUMBER(SEARCH("Negative",'Model output'!V141))), ISNUMBER(SEARCH("Uninvolved",'Model output'!V141)), ISNUMBER(SEARCH("Free",'Model output'!V141)), ISNUMBER(SEARCH("1 mm",'Model output'!V141)), ISNUMBER(SEARCH("1.0 mm",'Model output'!V141)), ISNUMBER(SEARCH("0.01 cm",'Model output'!V141)), ISNUMBER(SEARCH("0.1 CM",'Model output'!V141)), ISNUMBER(SEARCH("less than 0.2 mm",'Model output'!V141)), ISNUMBER(SEARCH("less than 0.5 mm",'Model output'!V141)), ISNUMBER(SEARCH("very close",'Model output'!V141)), ISNUMBER(SEARCH("not involved",'Model output'!V141)), ISNUMBER(SEARCH("no involvement",'Model output'!V141)), ISNUMBER(SEARCH("abut",'Model output'!V141)), AND(ISNUMBER(SEARCH("No",'Model output'!V141)),NOT(ISNUMBER(SEARCH("noted",'Model output'!V141))),NOT(ISNUMBER(SEARCH("carcinoma",'Model output'!V141))))), "negative", "positive")</f>
        <v>negative</v>
      </c>
      <c r="AE142" s="39" t="str" cm="1">
        <f t="array" aca="1" ref="AE142" ca="1">IF(OR(AC142="positive",Z142="positive",AND(OR(ISNUMBER(SEARCH("Follicular carcinoma",N142)),ISNUMBER(SEARCH("Follicular thyroid carcinoma",N142))),V142="extensive"),AND(AND(ISNUMBER(J142),J142&gt;0),AND(ISNUMBER(M142),M142&gt;3)),OR(H142="positive",AH142=1)),"high",IF(OR(ISNUMBER(SEARCH("lateral",G142,1)),ISNUMBER(SEARCH("positive",Y142,1)),ISNUMBER(SEARCH("tall",O142,1)),ISNUMBER(SEARCH("hobnail",O142,1)),ISNUMBER(SEARCH("cribriform",O142,1)),ISNUMBER(SEARCH("diffuse",O142,1)),ISNUMBER(SEARCH("columnar",O142,1)),ISNUMBER(SEARCH("solid",O142,1)),ISNUMBER(SEARCH("tall",N142,1)),ISNUMBER(SEARCH("hobnail",N142,1)),ISNUMBER(SEARCH("cribriform",N142,1)),ISNUMBER(SEARCH("diffuse",N142,1)),ISNUMBER(SEARCH("columnar",N142,1)),ISNUMBER(SEARCH("solid",N142,1)),AND(ISNUMBER(SEARCH("papillary",N142,1)),S142="positive"),AND(ISNUMBER(J142),J142&gt;=5,M142=""),AND(AND(ISNUMBER(J142),J142&gt;=5),AND(ISNUMBER(M142),M142&gt;=1)),AND(ISNUMBER(SERACH("papillary",N142)),OR(Y142="positive",Z142="positive"), ISNUMBER(SEARCH("BRAF",AB142)))),"intermediate","low"))</f>
        <v>low</v>
      </c>
      <c r="AF142" s="40" t="str">
        <f t="shared" si="34"/>
        <v>1b</v>
      </c>
      <c r="AG142" s="40" t="str">
        <f t="shared" si="35"/>
        <v>0</v>
      </c>
      <c r="AH142" s="40" t="str">
        <f t="shared" si="37"/>
        <v>0</v>
      </c>
      <c r="AI142" s="45" t="str">
        <f t="shared" si="38"/>
        <v>I</v>
      </c>
      <c r="AJ142" s="39" t="s">
        <v>698</v>
      </c>
      <c r="AK142" s="46" t="s">
        <v>888</v>
      </c>
      <c r="AL142" s="46" t="s">
        <v>889</v>
      </c>
      <c r="AM142" s="46" t="s">
        <v>892</v>
      </c>
      <c r="AN142" s="40" t="s">
        <v>73</v>
      </c>
      <c r="AO142" s="30">
        <f t="shared" ca="1" si="40"/>
        <v>1</v>
      </c>
      <c r="AP142" s="14">
        <f t="shared" si="41"/>
        <v>1</v>
      </c>
      <c r="AQ142" s="14">
        <f t="shared" si="42"/>
        <v>1</v>
      </c>
      <c r="AR142" s="14">
        <f t="shared" si="43"/>
        <v>1</v>
      </c>
      <c r="AS142" s="15">
        <f t="shared" si="39"/>
        <v>1</v>
      </c>
    </row>
    <row r="143" spans="1:45">
      <c r="A143" t="str">
        <f>'Model output'!A142</f>
        <v>TCGA-EL-A4K1</v>
      </c>
      <c r="B143" s="52">
        <v>68</v>
      </c>
      <c r="C143" s="1" t="str">
        <f>IF(OR(ISNUMBER(SEARCH("0",'Model output'!D142)), ISNUMBER(SEARCH("1",'Model output'!D142)), ISNUMBER(SEARCH("1a",'Model output'!D142)), ISNUMBER(SEARCH("1b",'Model output'!D142)), ISNUMBER(SEARCH("2",'Model output'!D142)), ISNUMBER(SEARCH("3",'Model output'!D142)), ISNUMBER(SEARCH("4a",'Model output'!D142)), ISNUMBER(SEARCH("4b",'Model output'!D142))), IF(ISNUMBER(SEARCH("pT",'Model output'!D142)),IF(OR(ISNUMBER(SEARCH("a",'Model output'!D142)),ISNUMBER(SEARCH("b",'Model output'!D142))),MID(SUBSTITUTE('Model output'!D142," ",""),SEARCH("pT",'Model output'!D142)+2,2),MID(SUBSTITUTE('Model output'!D142," ",""),SEARCH("pT",'Model output'!D142)+2,1)),IF(ISNUMBER(SEARCH("T",'Model output'!D142)),IF(OR(ISNUMBER(SEARCH("a",'Model output'!D142)),ISNUMBER(SEARCH("b",'Model output'!D142))),MID(SUBSTITUTE('Model output'!D142," ",""),SEARCH("T",'Model output'!D142)+1,2),MID(SUBSTITUTE('Model output'!D142," ",""),SEARCH("T",'Model output'!D142)+1,1)),SUBSTITUTE('Model output'!D142," ",""))),"")</f>
        <v>2</v>
      </c>
      <c r="D143" s="1" t="str">
        <f>IF(ISNUMBER(SEARCH("lymph node",'Model output'!E142)),"1", IF(AND('Model output'!E142&lt;&gt;"",ISNUMBER('Model output'!E142),'Model output'!E142&gt;0),"1",IF(OR(ISNUMBER(SEARCH("0",'Model output'!E142)), ISNUMBER(SEARCH("1",'Model output'!E142)), ISNUMBER(SEARCH("1a",'Model output'!E142)), ISNUMBER(SEARCH("1b",'Model output'!E142)), ISNUMBER(SEARCH("X",'Model output'!E142))), IF(ISNUMBER(SEARCH("pN",'Model output'!E142)),IF(OR(ISNUMBER(SEARCH("a",'Model output'!E142)),ISNUMBER(SEARCH("b",'Model output'!E142))),MID(SUBSTITUTE('Model output'!E142," ",""),SEARCH("pN",'Model output'!E142)+2,2),MID(SUBSTITUTE('Model output'!E142," ",""),SEARCH("pN",'Model output'!E142)+2,1)),IF(ISNUMBER(SEARCH("N",'Model output'!E142)),IF(OR(ISNUMBER(SEARCH("a",'Model output'!E142)),ISNUMBER(SEARCH("b",'Model output'!E142))),MID(SUBSTITUTE('Model output'!E142," ",""),SEARCH("N",'Model output'!E142)+1,2),MID(SUBSTITUTE('Model output'!E142," ",""),SEARCH("N",'Model output'!E142)+1,1)),SUBSTITUTE('Model output'!E142," ",""))),"")))</f>
        <v>1a</v>
      </c>
      <c r="E143" s="1" t="str">
        <f>IF(OR(ISNUMBER(SEARCH("Not applicable",'Model output'!F142)), ISNUMBER(SEARCH("N/A",'Model output'!F142))),"0",IF(OR(ISNUMBER(SEARCH("0",'Model output'!F142)), ISNUMBER(SEARCH("1",'Model output'!F142)), ISNUMBER(SEARCH("X",'Model output'!F142))), IF(ISNUMBER(SEARCH("pM",'Model output'!F142)),MID(SUBSTITUTE('Model output'!F142," ",""),SEARCH("pM",'Model output'!F142)+2,1),IF(ISNUMBER(SEARCH("M",'Model output'!F142)),MID(SUBSTITUTE('Model output'!F142," ",""),SEARCH("M",'Model output'!F142)+1,1),SUBSTITUTE('Model output'!F142," ",""))),""))</f>
        <v/>
      </c>
      <c r="F143" t="str">
        <f t="shared" si="32"/>
        <v>positive</v>
      </c>
      <c r="G143" t="str">
        <f>IF(OR('Model output'!G142="",AND(ISNUMBER('Model output'!J142),'Model output'!J142&lt;1)),"",IF(OR(ISNUMBER(SEARCH("lateral",'Model output'!G142)),ISNUMBER(SEARCH("cervical",'Model output'!G142)),ISNUMBER(SEARCH("jugular",'Model output'!G142)),ISNUMBER(SEARCH("left neck",'Model output'!G142)),ISNUMBER(SEARCH("left anterior neck",'Model output'!G142)),ISNUMBER(SEARCH("left posterior neck",'Model output'!G142)),ISNUMBER(SEARCH("right neck",'Model output'!G142)),ISNUMBER(SEARCH("right anterior neck",'Model output'!G142)),ISNUMBER(SEARCH("right posterior neck",'Model output'!G142)),AND(ISNUMBER(SEARCH("level",'Model output'!G142)),OR(,ISNUMBER(SEARCH("II",'Model output'!G142)),ISNUMBER(SEARCH("two",'Model output'!G142)),ISNUMBER(SEARCH("2",'Model output'!G142)),ISNUMBER(SEARCH("III",'Model output'!G142)),ISNUMBER(SEARCH("three",'Model output'!G142)),ISNUMBER(SEARCH("3",'Model output'!G142)),ISNUMBER(SEARCH("IV",'Model output'!G142)),ISNUMBER(SEARCH("four",'Model output'!G142)),ISNUMBER(SEARCH("4",'Model output'!G142)),AND(ISNUMBER(SEARCH("V ",'Model output'!G142)),NOT(ISNUMBER(SEARCH("VI",'Model output'!G142)))),ISNUMBER(SEARCH("five",'Model output'!G142)),ISNUMBER(SEARCH("5",'Model output'!G142))))), "lateral", "central"))</f>
        <v>central</v>
      </c>
      <c r="H143" t="str">
        <f>IF('Model output'!H142="","negative", IF('Model output'!H142=" ", "negative", IF(ISNUMBER(SEARCH("lymph node",'Model output'!H142)),"negative","positive")))</f>
        <v>negative</v>
      </c>
      <c r="I143">
        <f>IF('Model output'!I142="","",IF(ISNUMBER('Model output'!I142),'Model output'!I142,1))</f>
        <v>5</v>
      </c>
      <c r="J143">
        <f>IF('Model output'!J142="","",IF(AND(ISNUMBER('Model output'!J142),'Model output'!J142&lt;=I143),'Model output'!J142,IF(ISNUMBER(SEARCH("0/",'Model output'!J142)),0,1)))</f>
        <v>3</v>
      </c>
      <c r="K143" t="str" cm="1">
        <f t="array" ref="K143">IF(COUNT(FIND({0,1,2,3,4,5,6,7,8,9},'Model output'!K142))&gt;0,'Model output'!K142,"")</f>
        <v>0.4 cm</v>
      </c>
      <c r="L143" s="8" t="str">
        <f t="shared" si="36"/>
        <v>0.4cm</v>
      </c>
      <c r="M143" cm="1">
        <f t="array" ref="M143">IF(L143="","",IF(ISNUMBER(SEARCH("cm",L143)),MAX(VALUE(SUBSTITUTE(_xlfn.FILTERXML("&lt;t&gt;&lt;s&gt;"&amp;SUBSTITUTE(L143,",","&lt;/s&gt;&lt;s&gt;")&amp;"&lt;/s&gt;&lt;/t&gt;","//s"),"cm",""))),MAX(VALUE(SUBSTITUTE(_xlfn.FILTERXML("&lt;t&gt;&lt;s&gt;"&amp;SUBSTITUTE(L143,",","&lt;/s&gt;&lt;s&gt;")&amp;"&lt;/s&gt;&lt;/t&gt;","//s"),"mm","")))/10))</f>
        <v>0.4</v>
      </c>
      <c r="N143" t="str">
        <f>IF('Model output'!L142="","",'Model output'!L142)</f>
        <v>papillary</v>
      </c>
      <c r="O143" t="str">
        <f>IF('Model output'!M142="","",'Model output'!M142)</f>
        <v>conventional</v>
      </c>
      <c r="P143" t="str">
        <f>IF('Model output'!N142="","",'Model output'!N142)</f>
        <v>2.9 cm</v>
      </c>
      <c r="Q143" t="str">
        <f t="shared" si="33"/>
        <v>2.9cm</v>
      </c>
      <c r="R143" cm="1">
        <f t="array" ref="R143">IF(Q143="","",IF(ISNUMBER(SEARCH("cm",Q143)),MAX(VALUE(SUBSTITUTE(_xlfn.FILTERXML("&lt;t&gt;&lt;s&gt;"&amp;SUBSTITUTE(Q143,",","&lt;/s&gt;&lt;s&gt;")&amp;"&lt;/s&gt;&lt;/t&gt;","//s"),"cm",""))),IF(ISNUMBER(SEARCH("mm",Q143)), MAX(VALUE(SUBSTITUTE(_xlfn.FILTERXML("&lt;t&gt;&lt;s&gt;"&amp;SUBSTITUTE(Q143,",","&lt;/s&gt;&lt;s&gt;")&amp;"&lt;/s&gt;&lt;/t&gt;","//s"),"mm","")))/10, MAX(VALUE(_xlfn.FILTERXML("&lt;t&gt;&lt;s&gt;"&amp;SUBSTITUTE(Q143,",","&lt;/s&gt;&lt;s&gt;")&amp;"&lt;/s&gt;&lt;/t&gt;","//s"))))))</f>
        <v>2.9</v>
      </c>
      <c r="S143" t="str">
        <f>IF(OR('Model output'!P142="",ISNUMBER(SEARCH("Not identified", 'Model output'!P142)),ISNUMBER(SEARCH("Absent",'Model output'!P142)),AND(ISNUMBER(SEARCH("No",'Model output'!P142)),NOT(ISNUMBER(SEARCH("diagnostic",'Model output'!P142)))),ISNUMBER(SEARCH("Negative",'Model output'!P142))),"negative","positive")</f>
        <v>negative</v>
      </c>
      <c r="T143">
        <f>IF('Model output'!O142="","",'Model output'!O142)</f>
        <v>1</v>
      </c>
      <c r="U143" t="str">
        <f>IF('Model output'!Q142&lt;&gt;"",'Model output'!Q142,IF('Classification result'!S143="positive",IF(ISNUMBER(SEARCH("single",'Model output'!P142)),1,IF(OR(ISNUMBER(SEARCH("&lt;4",'Model output'!P142)),ISNUMBER(SEARCH("&lt; 4",'Model output'!P142)),ISNUMBER(SEARCH("less than 4",'Model output'!P142))),"&lt;4",IF(OR(ISNUMBER(SEARCH("&gt;4",'Model output'!P142)),ISNUMBER(SEARCH("&gt; 4",'Model output'!P142)),ISNUMBER(SEARCH("4 or more",'Model output'!P142))),"&gt;4",""))),""))</f>
        <v/>
      </c>
      <c r="V143" t="str">
        <f>IF(S143="negative","",IF(OR(ISNUMBER(SEARCH("Focal",'Model output'!P142)),'Classification result'!U143&lt;4,ISNUMBER(SEARCH("Focal",'Classification result'!U143)),ISNUMBER(SEARCH("&lt;4",'Classification result'!U143)),ISNUMBER(SEARCH("&lt; 4",'Classification result'!U143))),"minimal", IF(OR(ISNUMBER(SEARCH("Extensive",'Model output'!P142)),ISNUMBER(SEARCH("Extensive",'Classification result'!U143)),ISNUMBER(SEARCH("&gt;4",'Classification result'!U143)),ISNUMBER(SEARCH("&gt; 4",'Classification result'!U143)),ISNUMBER(SEARCH("4 or more",'Classification result'!U143))),"extensive","")))</f>
        <v/>
      </c>
      <c r="W143" t="str">
        <f>IF(OR('Model output'!R142="",ISNUMBER(SEARCH("Not identified", 'Model output'!R142)),ISNUMBER(SEARCH("Absent",'Model output'!R142)),ISNUMBER(SEARCH("No",'Model output'!R142)),ISNUMBER(SEARCH("Negative",'Model output'!R142)),ISNUMBER(SEARCH("None seen",'Model output'!R142)),ISNUMBER(SEARCH("Free",'Model output'!R142)),ISNUMBER(SEARCH("Cannot be assessed",'Model output'!R142))),"negative","positive")</f>
        <v>positive</v>
      </c>
      <c r="X143" s="19" t="str">
        <f>IF('Model output'!S142="","",'Model output'!S142)</f>
        <v>Present</v>
      </c>
      <c r="Y143" t="str">
        <f>IF(OR('Model output'!S142="",ISNUMBER(SEARCH("Absent",'Model output'!S142)),ISNUMBER(SEARCH("Not identified",'Model output'!S142)),AND(ISNUMBER(SEARCH("No",'Model output'!S142)),NOT(ISNUMBER(SEARCH("carcinoma",'Model output'!S142)))),ISNUMBER(SEARCH("no extension",'Model output'!S142)),ISNUMBER(SEARCH("negative",'Model output'!S142))),"negative",IF(Z143="positive","gETE", "positive"))</f>
        <v>positive</v>
      </c>
      <c r="Z143" t="str">
        <f>IF(OR('Model output'!S142="",ISNUMBER(SEARCH("Absent",'Model output'!S142)),ISNUMBER(SEARCH("Not identified",'Model output'!S142)),ISNUMBER(SEARCH("No",'Model output'!S142)),ISNUMBER(SEARCH("Minimal",'Model output'!S142)),ISNUMBER(SEARCH("negative",'Model output'!S142))),"negative",IF(OR(ISNUMBER(SEARCH("extensive",X143)),ISNUMBER(SEARCH("skeletal muscle",X143)),ISNUMBER(SEARCH("larynx",X143)),ISNUMBER(SEARCH("trachea",X143)),ISNUMBER(SEARCH("esophagus",X143)),ISNUMBER(SEARCH("recurrent laryngeal nerve",X143))),"positive","negative"))</f>
        <v>negative</v>
      </c>
      <c r="AA143" t="str">
        <f>IF('Model output'!T142="","",IF('Model output'!T142="Not mentioned", "No", "Yes"))</f>
        <v/>
      </c>
      <c r="AB143" t="str">
        <f>IF(AA143&lt;&gt;"Yes","",IF(OR('Model output'!U142="",ISNUMBER(SEARCH("Not identified",'Model output'!U142))),"",'Model output'!U142))</f>
        <v/>
      </c>
      <c r="AC143" s="9" t="str">
        <f>IF(OR('Model output'!V142="", AND(ISERROR(SEARCH("Positive",'Model output'!V142)), ISNUMBER(SEARCH("Negative",'Model output'!V142))), ISNUMBER(SEARCH("Uninvolved",'Model output'!V142)), ISNUMBER(SEARCH("Free",'Model output'!V142)), ISNUMBER(SEARCH("1 mm",'Model output'!V142)), ISNUMBER(SEARCH("1.0 mm",'Model output'!V142)), ISNUMBER(SEARCH("0.01 cm",'Model output'!V142)), ISNUMBER(SEARCH("0.1 CM",'Model output'!V142)), ISNUMBER(SEARCH("less than 0.2 mm",'Model output'!V142)), ISNUMBER(SEARCH("less than 0.5 mm",'Model output'!V142)), ISNUMBER(SEARCH("very close",'Model output'!V142)), ISNUMBER(SEARCH("not involved",'Model output'!V142)), ISNUMBER(SEARCH("no involvement",'Model output'!V142)), ISNUMBER(SEARCH("abut",'Model output'!V142)), AND(ISNUMBER(SEARCH("No",'Model output'!V142)),NOT(ISNUMBER(SEARCH("noted",'Model output'!V142))),NOT(ISNUMBER(SEARCH("carcinoma",'Model output'!V142))))), "negative", "positive")</f>
        <v>negative</v>
      </c>
      <c r="AE143" s="39" t="str" cm="1">
        <f t="array" aca="1" ref="AE143" ca="1">IF(OR(AC143="positive",Z143="positive",AND(OR(ISNUMBER(SEARCH("Follicular carcinoma",N143)),ISNUMBER(SEARCH("Follicular thyroid carcinoma",N143))),V143="extensive"),AND(AND(ISNUMBER(J143),J143&gt;0),AND(ISNUMBER(M143),M143&gt;3)),OR(H143="positive",AH143=1)),"high",IF(OR(ISNUMBER(SEARCH("lateral",G143,1)),ISNUMBER(SEARCH("positive",Y143,1)),ISNUMBER(SEARCH("tall",O143,1)),ISNUMBER(SEARCH("hobnail",O143,1)),ISNUMBER(SEARCH("cribriform",O143,1)),ISNUMBER(SEARCH("diffuse",O143,1)),ISNUMBER(SEARCH("columnar",O143,1)),ISNUMBER(SEARCH("solid",O143,1)),ISNUMBER(SEARCH("tall",N143,1)),ISNUMBER(SEARCH("hobnail",N143,1)),ISNUMBER(SEARCH("cribriform",N143,1)),ISNUMBER(SEARCH("diffuse",N143,1)),ISNUMBER(SEARCH("columnar",N143,1)),ISNUMBER(SEARCH("solid",N143,1)),AND(ISNUMBER(SEARCH("papillary",N143,1)),S143="positive"),AND(ISNUMBER(J143),J143&gt;=5,M143=""),AND(AND(ISNUMBER(J143),J143&gt;=5),AND(ISNUMBER(M143),M143&gt;=1)),AND(ISNUMBER(SERACH("papillary",N143)),OR(Y143="positive",Z143="positive"), ISNUMBER(SEARCH("BRAF",AB143)))),"intermediate","low"))</f>
        <v>intermediate</v>
      </c>
      <c r="AF143" s="40" t="str">
        <f t="shared" si="34"/>
        <v>2</v>
      </c>
      <c r="AG143" s="40" t="str">
        <f t="shared" si="35"/>
        <v>1a</v>
      </c>
      <c r="AH143" s="40" t="str">
        <f t="shared" si="37"/>
        <v>0</v>
      </c>
      <c r="AI143" s="45" t="str">
        <f t="shared" si="38"/>
        <v>II</v>
      </c>
      <c r="AJ143" s="39" t="s">
        <v>697</v>
      </c>
      <c r="AK143" s="46" t="s">
        <v>887</v>
      </c>
      <c r="AL143" s="46" t="s">
        <v>893</v>
      </c>
      <c r="AM143" s="46" t="s">
        <v>892</v>
      </c>
      <c r="AN143" s="40" t="s">
        <v>890</v>
      </c>
      <c r="AO143" s="30">
        <f t="shared" ca="1" si="40"/>
        <v>0</v>
      </c>
      <c r="AP143" s="14">
        <f t="shared" si="41"/>
        <v>0</v>
      </c>
      <c r="AQ143" s="14">
        <f t="shared" si="42"/>
        <v>1</v>
      </c>
      <c r="AR143" s="14">
        <f t="shared" si="43"/>
        <v>1</v>
      </c>
      <c r="AS143" s="15">
        <f t="shared" si="39"/>
        <v>1</v>
      </c>
    </row>
    <row r="144" spans="1:45">
      <c r="A144" t="str">
        <f>'Model output'!A143</f>
        <v>TCGA-EL-A4K2</v>
      </c>
      <c r="B144" s="52">
        <v>43</v>
      </c>
      <c r="C144" s="1" t="str">
        <f>IF(OR(ISNUMBER(SEARCH("0",'Model output'!D143)), ISNUMBER(SEARCH("1",'Model output'!D143)), ISNUMBER(SEARCH("1a",'Model output'!D143)), ISNUMBER(SEARCH("1b",'Model output'!D143)), ISNUMBER(SEARCH("2",'Model output'!D143)), ISNUMBER(SEARCH("3",'Model output'!D143)), ISNUMBER(SEARCH("4a",'Model output'!D143)), ISNUMBER(SEARCH("4b",'Model output'!D143))), IF(ISNUMBER(SEARCH("pT",'Model output'!D143)),IF(OR(ISNUMBER(SEARCH("a",'Model output'!D143)),ISNUMBER(SEARCH("b",'Model output'!D143))),MID(SUBSTITUTE('Model output'!D143," ",""),SEARCH("pT",'Model output'!D143)+2,2),MID(SUBSTITUTE('Model output'!D143," ",""),SEARCH("pT",'Model output'!D143)+2,1)),IF(ISNUMBER(SEARCH("T",'Model output'!D143)),IF(OR(ISNUMBER(SEARCH("a",'Model output'!D143)),ISNUMBER(SEARCH("b",'Model output'!D143))),MID(SUBSTITUTE('Model output'!D143," ",""),SEARCH("T",'Model output'!D143)+1,2),MID(SUBSTITUTE('Model output'!D143," ",""),SEARCH("T",'Model output'!D143)+1,1)),SUBSTITUTE('Model output'!D143," ",""))),"")</f>
        <v/>
      </c>
      <c r="D144" s="1" t="str">
        <f>IF(ISNUMBER(SEARCH("lymph node",'Model output'!E143)),"1", IF(AND('Model output'!E143&lt;&gt;"",ISNUMBER('Model output'!E143),'Model output'!E143&gt;0),"1",IF(OR(ISNUMBER(SEARCH("0",'Model output'!E143)), ISNUMBER(SEARCH("1",'Model output'!E143)), ISNUMBER(SEARCH("1a",'Model output'!E143)), ISNUMBER(SEARCH("1b",'Model output'!E143)), ISNUMBER(SEARCH("X",'Model output'!E143))), IF(ISNUMBER(SEARCH("pN",'Model output'!E143)),IF(OR(ISNUMBER(SEARCH("a",'Model output'!E143)),ISNUMBER(SEARCH("b",'Model output'!E143))),MID(SUBSTITUTE('Model output'!E143," ",""),SEARCH("pN",'Model output'!E143)+2,2),MID(SUBSTITUTE('Model output'!E143," ",""),SEARCH("pN",'Model output'!E143)+2,1)),IF(ISNUMBER(SEARCH("N",'Model output'!E143)),IF(OR(ISNUMBER(SEARCH("a",'Model output'!E143)),ISNUMBER(SEARCH("b",'Model output'!E143))),MID(SUBSTITUTE('Model output'!E143," ",""),SEARCH("N",'Model output'!E143)+1,2),MID(SUBSTITUTE('Model output'!E143," ",""),SEARCH("N",'Model output'!E143)+1,1)),SUBSTITUTE('Model output'!E143," ",""))),"")))</f>
        <v/>
      </c>
      <c r="E144" s="1" t="str">
        <f>IF(OR(ISNUMBER(SEARCH("Not applicable",'Model output'!F143)), ISNUMBER(SEARCH("N/A",'Model output'!F143))),"0",IF(OR(ISNUMBER(SEARCH("0",'Model output'!F143)), ISNUMBER(SEARCH("1",'Model output'!F143)), ISNUMBER(SEARCH("X",'Model output'!F143))), IF(ISNUMBER(SEARCH("pM",'Model output'!F143)),MID(SUBSTITUTE('Model output'!F143," ",""),SEARCH("pM",'Model output'!F143)+2,1),IF(ISNUMBER(SEARCH("M",'Model output'!F143)),MID(SUBSTITUTE('Model output'!F143," ",""),SEARCH("M",'Model output'!F143)+1,1),SUBSTITUTE('Model output'!F143," ",""))),""))</f>
        <v/>
      </c>
      <c r="F144" t="str">
        <f t="shared" si="32"/>
        <v>negative</v>
      </c>
      <c r="G144" t="str">
        <f>IF(OR('Model output'!G143="",AND(ISNUMBER('Model output'!J143),'Model output'!J143&lt;1)),"",IF(OR(ISNUMBER(SEARCH("lateral",'Model output'!G143)),ISNUMBER(SEARCH("cervical",'Model output'!G143)),ISNUMBER(SEARCH("jugular",'Model output'!G143)),ISNUMBER(SEARCH("left neck",'Model output'!G143)),ISNUMBER(SEARCH("left anterior neck",'Model output'!G143)),ISNUMBER(SEARCH("left posterior neck",'Model output'!G143)),ISNUMBER(SEARCH("right neck",'Model output'!G143)),ISNUMBER(SEARCH("right anterior neck",'Model output'!G143)),ISNUMBER(SEARCH("right posterior neck",'Model output'!G143)),AND(ISNUMBER(SEARCH("level",'Model output'!G143)),OR(,ISNUMBER(SEARCH("II",'Model output'!G143)),ISNUMBER(SEARCH("two",'Model output'!G143)),ISNUMBER(SEARCH("2",'Model output'!G143)),ISNUMBER(SEARCH("III",'Model output'!G143)),ISNUMBER(SEARCH("three",'Model output'!G143)),ISNUMBER(SEARCH("3",'Model output'!G143)),ISNUMBER(SEARCH("IV",'Model output'!G143)),ISNUMBER(SEARCH("four",'Model output'!G143)),ISNUMBER(SEARCH("4",'Model output'!G143)),AND(ISNUMBER(SEARCH("V ",'Model output'!G143)),NOT(ISNUMBER(SEARCH("VI",'Model output'!G143)))),ISNUMBER(SEARCH("five",'Model output'!G143)),ISNUMBER(SEARCH("5",'Model output'!G143))))), "lateral", "central"))</f>
        <v/>
      </c>
      <c r="H144" t="str">
        <f>IF('Model output'!H143="","negative", IF('Model output'!H143=" ", "negative", IF(ISNUMBER(SEARCH("lymph node",'Model output'!H143)),"negative","positive")))</f>
        <v>negative</v>
      </c>
      <c r="I144">
        <f>IF('Model output'!I143="","",IF(ISNUMBER('Model output'!I143),'Model output'!I143,1))</f>
        <v>1</v>
      </c>
      <c r="J144">
        <f>IF('Model output'!J143="","",IF(AND(ISNUMBER('Model output'!J143),'Model output'!J143&lt;=I144),'Model output'!J143,IF(ISNUMBER(SEARCH("0/",'Model output'!J143)),0,1)))</f>
        <v>0</v>
      </c>
      <c r="K144" t="str" cm="1">
        <f t="array" ref="K144">IF(COUNT(FIND({0,1,2,3,4,5,6,7,8,9},'Model output'!K143))&gt;0,'Model output'!K143,"")</f>
        <v/>
      </c>
      <c r="L144" s="8" t="str">
        <f t="shared" si="36"/>
        <v/>
      </c>
      <c r="M144" t="str" cm="1">
        <f t="array" ref="M144">IF(L144="","",IF(ISNUMBER(SEARCH("cm",L144)),MAX(VALUE(SUBSTITUTE(_xlfn.FILTERXML("&lt;t&gt;&lt;s&gt;"&amp;SUBSTITUTE(L144,",","&lt;/s&gt;&lt;s&gt;")&amp;"&lt;/s&gt;&lt;/t&gt;","//s"),"cm",""))),MAX(VALUE(SUBSTITUTE(_xlfn.FILTERXML("&lt;t&gt;&lt;s&gt;"&amp;SUBSTITUTE(L144,",","&lt;/s&gt;&lt;s&gt;")&amp;"&lt;/s&gt;&lt;/t&gt;","//s"),"mm","")))/10))</f>
        <v/>
      </c>
      <c r="N144" t="str">
        <f>IF('Model output'!L143="","",'Model output'!L143)</f>
        <v>papillary</v>
      </c>
      <c r="O144" t="str">
        <f>IF('Model output'!M143="","",'Model output'!M143)</f>
        <v>conventional</v>
      </c>
      <c r="P144" t="str">
        <f>IF('Model output'!N143="","",'Model output'!N143)</f>
        <v>1.8 cm</v>
      </c>
      <c r="Q144" t="str">
        <f t="shared" si="33"/>
        <v>1.8cm</v>
      </c>
      <c r="R144" cm="1">
        <f t="array" ref="R144">IF(Q144="","",IF(ISNUMBER(SEARCH("cm",Q144)),MAX(VALUE(SUBSTITUTE(_xlfn.FILTERXML("&lt;t&gt;&lt;s&gt;"&amp;SUBSTITUTE(Q144,",","&lt;/s&gt;&lt;s&gt;")&amp;"&lt;/s&gt;&lt;/t&gt;","//s"),"cm",""))),IF(ISNUMBER(SEARCH("mm",Q144)), MAX(VALUE(SUBSTITUTE(_xlfn.FILTERXML("&lt;t&gt;&lt;s&gt;"&amp;SUBSTITUTE(Q144,",","&lt;/s&gt;&lt;s&gt;")&amp;"&lt;/s&gt;&lt;/t&gt;","//s"),"mm","")))/10, MAX(VALUE(_xlfn.FILTERXML("&lt;t&gt;&lt;s&gt;"&amp;SUBSTITUTE(Q144,",","&lt;/s&gt;&lt;s&gt;")&amp;"&lt;/s&gt;&lt;/t&gt;","//s"))))))</f>
        <v>1.8</v>
      </c>
      <c r="S144" t="str">
        <f>IF(OR('Model output'!P143="",ISNUMBER(SEARCH("Not identified", 'Model output'!P143)),ISNUMBER(SEARCH("Absent",'Model output'!P143)),AND(ISNUMBER(SEARCH("No",'Model output'!P143)),NOT(ISNUMBER(SEARCH("diagnostic",'Model output'!P143)))),ISNUMBER(SEARCH("Negative",'Model output'!P143))),"negative","positive")</f>
        <v>negative</v>
      </c>
      <c r="T144">
        <f>IF('Model output'!O143="","",'Model output'!O143)</f>
        <v>1</v>
      </c>
      <c r="U144" t="str">
        <f>IF('Model output'!Q143&lt;&gt;"",'Model output'!Q143,IF('Classification result'!S144="positive",IF(ISNUMBER(SEARCH("single",'Model output'!P143)),1,IF(OR(ISNUMBER(SEARCH("&lt;4",'Model output'!P143)),ISNUMBER(SEARCH("&lt; 4",'Model output'!P143)),ISNUMBER(SEARCH("less than 4",'Model output'!P143))),"&lt;4",IF(OR(ISNUMBER(SEARCH("&gt;4",'Model output'!P143)),ISNUMBER(SEARCH("&gt; 4",'Model output'!P143)),ISNUMBER(SEARCH("4 or more",'Model output'!P143))),"&gt;4",""))),""))</f>
        <v/>
      </c>
      <c r="V144" t="str">
        <f>IF(S144="negative","",IF(OR(ISNUMBER(SEARCH("Focal",'Model output'!P143)),'Classification result'!U144&lt;4,ISNUMBER(SEARCH("Focal",'Classification result'!U144)),ISNUMBER(SEARCH("&lt;4",'Classification result'!U144)),ISNUMBER(SEARCH("&lt; 4",'Classification result'!U144))),"minimal", IF(OR(ISNUMBER(SEARCH("Extensive",'Model output'!P143)),ISNUMBER(SEARCH("Extensive",'Classification result'!U144)),ISNUMBER(SEARCH("&gt;4",'Classification result'!U144)),ISNUMBER(SEARCH("&gt; 4",'Classification result'!U144)),ISNUMBER(SEARCH("4 or more",'Classification result'!U144))),"extensive","")))</f>
        <v/>
      </c>
      <c r="W144" t="str">
        <f>IF(OR('Model output'!R143="",ISNUMBER(SEARCH("Not identified", 'Model output'!R143)),ISNUMBER(SEARCH("Absent",'Model output'!R143)),ISNUMBER(SEARCH("No",'Model output'!R143)),ISNUMBER(SEARCH("Negative",'Model output'!R143)),ISNUMBER(SEARCH("None seen",'Model output'!R143)),ISNUMBER(SEARCH("Free",'Model output'!R143)),ISNUMBER(SEARCH("Cannot be assessed",'Model output'!R143))),"negative","positive")</f>
        <v>negative</v>
      </c>
      <c r="X144" s="19" t="str">
        <f>IF('Model output'!S143="","",'Model output'!S143)</f>
        <v>Absent</v>
      </c>
      <c r="Y144" t="str">
        <f>IF(OR('Model output'!S143="",ISNUMBER(SEARCH("Absent",'Model output'!S143)),ISNUMBER(SEARCH("Not identified",'Model output'!S143)),AND(ISNUMBER(SEARCH("No",'Model output'!S143)),NOT(ISNUMBER(SEARCH("carcinoma",'Model output'!S143)))),ISNUMBER(SEARCH("no extension",'Model output'!S143)),ISNUMBER(SEARCH("negative",'Model output'!S143))),"negative",IF(Z144="positive","gETE", "positive"))</f>
        <v>negative</v>
      </c>
      <c r="Z144" t="str">
        <f>IF(OR('Model output'!S143="",ISNUMBER(SEARCH("Absent",'Model output'!S143)),ISNUMBER(SEARCH("Not identified",'Model output'!S143)),ISNUMBER(SEARCH("No",'Model output'!S143)),ISNUMBER(SEARCH("Minimal",'Model output'!S143)),ISNUMBER(SEARCH("negative",'Model output'!S143))),"negative",IF(OR(ISNUMBER(SEARCH("extensive",X144)),ISNUMBER(SEARCH("skeletal muscle",X144)),ISNUMBER(SEARCH("larynx",X144)),ISNUMBER(SEARCH("trachea",X144)),ISNUMBER(SEARCH("esophagus",X144)),ISNUMBER(SEARCH("recurrent laryngeal nerve",X144))),"positive","negative"))</f>
        <v>negative</v>
      </c>
      <c r="AA144" t="str">
        <f>IF('Model output'!T143="","",IF('Model output'!T143="Not mentioned", "No", "Yes"))</f>
        <v/>
      </c>
      <c r="AB144" t="str">
        <f>IF(AA144&lt;&gt;"Yes","",IF(OR('Model output'!U143="",ISNUMBER(SEARCH("Not identified",'Model output'!U143))),"",'Model output'!U143))</f>
        <v/>
      </c>
      <c r="AC144" s="9" t="str">
        <f>IF(OR('Model output'!V143="", AND(ISERROR(SEARCH("Positive",'Model output'!V143)), ISNUMBER(SEARCH("Negative",'Model output'!V143))), ISNUMBER(SEARCH("Uninvolved",'Model output'!V143)), ISNUMBER(SEARCH("Free",'Model output'!V143)), ISNUMBER(SEARCH("1 mm",'Model output'!V143)), ISNUMBER(SEARCH("1.0 mm",'Model output'!V143)), ISNUMBER(SEARCH("0.01 cm",'Model output'!V143)), ISNUMBER(SEARCH("0.1 CM",'Model output'!V143)), ISNUMBER(SEARCH("less than 0.2 mm",'Model output'!V143)), ISNUMBER(SEARCH("less than 0.5 mm",'Model output'!V143)), ISNUMBER(SEARCH("very close",'Model output'!V143)), ISNUMBER(SEARCH("not involved",'Model output'!V143)), ISNUMBER(SEARCH("no involvement",'Model output'!V143)), ISNUMBER(SEARCH("abut",'Model output'!V143)), AND(ISNUMBER(SEARCH("No",'Model output'!V143)),NOT(ISNUMBER(SEARCH("noted",'Model output'!V143))),NOT(ISNUMBER(SEARCH("carcinoma",'Model output'!V143))))), "negative", "positive")</f>
        <v>negative</v>
      </c>
      <c r="AE144" s="39" t="str" cm="1">
        <f t="array" aca="1" ref="AE144" ca="1">IF(OR(AC144="positive",Z144="positive",AND(OR(ISNUMBER(SEARCH("Follicular carcinoma",N144)),ISNUMBER(SEARCH("Follicular thyroid carcinoma",N144))),V144="extensive"),AND(AND(ISNUMBER(J144),J144&gt;0),AND(ISNUMBER(M144),M144&gt;3)),OR(H144="positive",AH144=1)),"high",IF(OR(ISNUMBER(SEARCH("lateral",G144,1)),ISNUMBER(SEARCH("positive",Y144,1)),ISNUMBER(SEARCH("tall",O144,1)),ISNUMBER(SEARCH("hobnail",O144,1)),ISNUMBER(SEARCH("cribriform",O144,1)),ISNUMBER(SEARCH("diffuse",O144,1)),ISNUMBER(SEARCH("columnar",O144,1)),ISNUMBER(SEARCH("solid",O144,1)),ISNUMBER(SEARCH("tall",N144,1)),ISNUMBER(SEARCH("hobnail",N144,1)),ISNUMBER(SEARCH("cribriform",N144,1)),ISNUMBER(SEARCH("diffuse",N144,1)),ISNUMBER(SEARCH("columnar",N144,1)),ISNUMBER(SEARCH("solid",N144,1)),AND(ISNUMBER(SEARCH("papillary",N144,1)),S144="positive"),AND(ISNUMBER(J144),J144&gt;=5,M144=""),AND(AND(ISNUMBER(J144),J144&gt;=5),AND(ISNUMBER(M144),M144&gt;=1)),AND(ISNUMBER(SERACH("papillary",N144)),OR(Y144="positive",Z144="positive"), ISNUMBER(SEARCH("BRAF",AB144)))),"intermediate","low"))</f>
        <v>low</v>
      </c>
      <c r="AF144" s="40" t="str">
        <f t="shared" si="34"/>
        <v>1b</v>
      </c>
      <c r="AG144" s="40" t="str">
        <f t="shared" si="35"/>
        <v>0</v>
      </c>
      <c r="AH144" s="40" t="str">
        <f t="shared" si="37"/>
        <v>0</v>
      </c>
      <c r="AI144" s="45" t="str">
        <f t="shared" si="38"/>
        <v>I</v>
      </c>
      <c r="AJ144" s="39" t="s">
        <v>698</v>
      </c>
      <c r="AK144" s="46" t="s">
        <v>888</v>
      </c>
      <c r="AL144" s="46" t="s">
        <v>889</v>
      </c>
      <c r="AM144" s="46" t="s">
        <v>892</v>
      </c>
      <c r="AN144" s="40" t="s">
        <v>73</v>
      </c>
      <c r="AO144" s="30">
        <f t="shared" ca="1" si="40"/>
        <v>1</v>
      </c>
      <c r="AP144" s="14">
        <f t="shared" si="41"/>
        <v>1</v>
      </c>
      <c r="AQ144" s="14">
        <f t="shared" si="42"/>
        <v>1</v>
      </c>
      <c r="AR144" s="14">
        <f t="shared" si="43"/>
        <v>1</v>
      </c>
      <c r="AS144" s="15">
        <f t="shared" si="39"/>
        <v>1</v>
      </c>
    </row>
    <row r="145" spans="1:45">
      <c r="A145" t="str">
        <f>'Model output'!A144</f>
        <v>TCGA-EL-A4K4</v>
      </c>
      <c r="B145" s="52">
        <v>33</v>
      </c>
      <c r="C145" s="1" t="str">
        <f>IF(OR(ISNUMBER(SEARCH("0",'Model output'!D144)), ISNUMBER(SEARCH("1",'Model output'!D144)), ISNUMBER(SEARCH("1a",'Model output'!D144)), ISNUMBER(SEARCH("1b",'Model output'!D144)), ISNUMBER(SEARCH("2",'Model output'!D144)), ISNUMBER(SEARCH("3",'Model output'!D144)), ISNUMBER(SEARCH("4a",'Model output'!D144)), ISNUMBER(SEARCH("4b",'Model output'!D144))), IF(ISNUMBER(SEARCH("pT",'Model output'!D144)),IF(OR(ISNUMBER(SEARCH("a",'Model output'!D144)),ISNUMBER(SEARCH("b",'Model output'!D144))),MID(SUBSTITUTE('Model output'!D144," ",""),SEARCH("pT",'Model output'!D144)+2,2),MID(SUBSTITUTE('Model output'!D144," ",""),SEARCH("pT",'Model output'!D144)+2,1)),IF(ISNUMBER(SEARCH("T",'Model output'!D144)),IF(OR(ISNUMBER(SEARCH("a",'Model output'!D144)),ISNUMBER(SEARCH("b",'Model output'!D144))),MID(SUBSTITUTE('Model output'!D144," ",""),SEARCH("T",'Model output'!D144)+1,2),MID(SUBSTITUTE('Model output'!D144," ",""),SEARCH("T",'Model output'!D144)+1,1)),SUBSTITUTE('Model output'!D144," ",""))),"")</f>
        <v>2</v>
      </c>
      <c r="D145" s="1" t="str">
        <f>IF(ISNUMBER(SEARCH("lymph node",'Model output'!E144)),"1", IF(AND('Model output'!E144&lt;&gt;"",ISNUMBER('Model output'!E144),'Model output'!E144&gt;0),"1",IF(OR(ISNUMBER(SEARCH("0",'Model output'!E144)), ISNUMBER(SEARCH("1",'Model output'!E144)), ISNUMBER(SEARCH("1a",'Model output'!E144)), ISNUMBER(SEARCH("1b",'Model output'!E144)), ISNUMBER(SEARCH("X",'Model output'!E144))), IF(ISNUMBER(SEARCH("pN",'Model output'!E144)),IF(OR(ISNUMBER(SEARCH("a",'Model output'!E144)),ISNUMBER(SEARCH("b",'Model output'!E144))),MID(SUBSTITUTE('Model output'!E144," ",""),SEARCH("pN",'Model output'!E144)+2,2),MID(SUBSTITUTE('Model output'!E144," ",""),SEARCH("pN",'Model output'!E144)+2,1)),IF(ISNUMBER(SEARCH("N",'Model output'!E144)),IF(OR(ISNUMBER(SEARCH("a",'Model output'!E144)),ISNUMBER(SEARCH("b",'Model output'!E144))),MID(SUBSTITUTE('Model output'!E144," ",""),SEARCH("N",'Model output'!E144)+1,2),MID(SUBSTITUTE('Model output'!E144," ",""),SEARCH("N",'Model output'!E144)+1,1)),SUBSTITUTE('Model output'!E144," ",""))),"")))</f>
        <v>1b</v>
      </c>
      <c r="E145" s="1" t="str">
        <f>IF(OR(ISNUMBER(SEARCH("Not applicable",'Model output'!F144)), ISNUMBER(SEARCH("N/A",'Model output'!F144))),"0",IF(OR(ISNUMBER(SEARCH("0",'Model output'!F144)), ISNUMBER(SEARCH("1",'Model output'!F144)), ISNUMBER(SEARCH("X",'Model output'!F144))), IF(ISNUMBER(SEARCH("pM",'Model output'!F144)),MID(SUBSTITUTE('Model output'!F144," ",""),SEARCH("pM",'Model output'!F144)+2,1),IF(ISNUMBER(SEARCH("M",'Model output'!F144)),MID(SUBSTITUTE('Model output'!F144," ",""),SEARCH("M",'Model output'!F144)+1,1),SUBSTITUTE('Model output'!F144," ",""))),""))</f>
        <v>0</v>
      </c>
      <c r="F145" t="str">
        <f t="shared" si="32"/>
        <v>positive</v>
      </c>
      <c r="G145" t="str">
        <f>IF(OR('Model output'!G144="",AND(ISNUMBER('Model output'!J144),'Model output'!J144&lt;1)),"",IF(OR(ISNUMBER(SEARCH("lateral",'Model output'!G144)),ISNUMBER(SEARCH("cervical",'Model output'!G144)),ISNUMBER(SEARCH("jugular",'Model output'!G144)),ISNUMBER(SEARCH("left neck",'Model output'!G144)),ISNUMBER(SEARCH("left anterior neck",'Model output'!G144)),ISNUMBER(SEARCH("left posterior neck",'Model output'!G144)),ISNUMBER(SEARCH("right neck",'Model output'!G144)),ISNUMBER(SEARCH("right anterior neck",'Model output'!G144)),ISNUMBER(SEARCH("right posterior neck",'Model output'!G144)),AND(ISNUMBER(SEARCH("level",'Model output'!G144)),OR(,ISNUMBER(SEARCH("II",'Model output'!G144)),ISNUMBER(SEARCH("two",'Model output'!G144)),ISNUMBER(SEARCH("2",'Model output'!G144)),ISNUMBER(SEARCH("III",'Model output'!G144)),ISNUMBER(SEARCH("three",'Model output'!G144)),ISNUMBER(SEARCH("3",'Model output'!G144)),ISNUMBER(SEARCH("IV",'Model output'!G144)),ISNUMBER(SEARCH("four",'Model output'!G144)),ISNUMBER(SEARCH("4",'Model output'!G144)),AND(ISNUMBER(SEARCH("V ",'Model output'!G144)),NOT(ISNUMBER(SEARCH("VI",'Model output'!G144)))),ISNUMBER(SEARCH("five",'Model output'!G144)),ISNUMBER(SEARCH("5",'Model output'!G144))))), "lateral", "central"))</f>
        <v>central</v>
      </c>
      <c r="H145" t="str">
        <f>IF('Model output'!H144="","negative", IF('Model output'!H144=" ", "negative", IF(ISNUMBER(SEARCH("lymph node",'Model output'!H144)),"negative","positive")))</f>
        <v>negative</v>
      </c>
      <c r="I145">
        <f>IF('Model output'!I144="","",IF(ISNUMBER('Model output'!I144),'Model output'!I144,1))</f>
        <v>25</v>
      </c>
      <c r="J145">
        <f>IF('Model output'!J144="","",IF(AND(ISNUMBER('Model output'!J144),'Model output'!J144&lt;=I145),'Model output'!J144,IF(ISNUMBER(SEARCH("0/",'Model output'!J144)),0,1)))</f>
        <v>9</v>
      </c>
      <c r="K145" t="str" cm="1">
        <f t="array" ref="K145">IF(COUNT(FIND({0,1,2,3,4,5,6,7,8,9},'Model output'!K144))&gt;0,'Model output'!K144,"")</f>
        <v>5 cm</v>
      </c>
      <c r="L145" s="8" t="str">
        <f t="shared" si="36"/>
        <v>5cm</v>
      </c>
      <c r="M145" cm="1">
        <f t="array" ref="M145">IF(L145="","",IF(ISNUMBER(SEARCH("cm",L145)),MAX(VALUE(SUBSTITUTE(_xlfn.FILTERXML("&lt;t&gt;&lt;s&gt;"&amp;SUBSTITUTE(L145,",","&lt;/s&gt;&lt;s&gt;")&amp;"&lt;/s&gt;&lt;/t&gt;","//s"),"cm",""))),MAX(VALUE(SUBSTITUTE(_xlfn.FILTERXML("&lt;t&gt;&lt;s&gt;"&amp;SUBSTITUTE(L145,",","&lt;/s&gt;&lt;s&gt;")&amp;"&lt;/s&gt;&lt;/t&gt;","//s"),"mm","")))/10))</f>
        <v>5</v>
      </c>
      <c r="N145" t="str">
        <f>IF('Model output'!L144="","",'Model output'!L144)</f>
        <v>papillary</v>
      </c>
      <c r="O145" t="str">
        <f>IF('Model output'!M144="","",'Model output'!M144)</f>
        <v>conventional</v>
      </c>
      <c r="P145" t="str">
        <f>IF('Model output'!N144="","",'Model output'!N144)</f>
        <v>4.4 cm</v>
      </c>
      <c r="Q145" t="str">
        <f t="shared" si="33"/>
        <v>4.4cm</v>
      </c>
      <c r="R145" cm="1">
        <f t="array" ref="R145">IF(Q145="","",IF(ISNUMBER(SEARCH("cm",Q145)),MAX(VALUE(SUBSTITUTE(_xlfn.FILTERXML("&lt;t&gt;&lt;s&gt;"&amp;SUBSTITUTE(Q145,",","&lt;/s&gt;&lt;s&gt;")&amp;"&lt;/s&gt;&lt;/t&gt;","//s"),"cm",""))),IF(ISNUMBER(SEARCH("mm",Q145)), MAX(VALUE(SUBSTITUTE(_xlfn.FILTERXML("&lt;t&gt;&lt;s&gt;"&amp;SUBSTITUTE(Q145,",","&lt;/s&gt;&lt;s&gt;")&amp;"&lt;/s&gt;&lt;/t&gt;","//s"),"mm","")))/10, MAX(VALUE(_xlfn.FILTERXML("&lt;t&gt;&lt;s&gt;"&amp;SUBSTITUTE(Q145,",","&lt;/s&gt;&lt;s&gt;")&amp;"&lt;/s&gt;&lt;/t&gt;","//s"))))))</f>
        <v>4.4000000000000004</v>
      </c>
      <c r="S145" t="str">
        <f>IF(OR('Model output'!P144="",ISNUMBER(SEARCH("Not identified", 'Model output'!P144)),ISNUMBER(SEARCH("Absent",'Model output'!P144)),AND(ISNUMBER(SEARCH("No",'Model output'!P144)),NOT(ISNUMBER(SEARCH("diagnostic",'Model output'!P144)))),ISNUMBER(SEARCH("Negative",'Model output'!P144))),"negative","positive")</f>
        <v>positive</v>
      </c>
      <c r="T145">
        <f>IF('Model output'!O144="","",'Model output'!O144)</f>
        <v>1</v>
      </c>
      <c r="U145" t="str">
        <f>IF('Model output'!Q144&lt;&gt;"",'Model output'!Q144,IF('Classification result'!S145="positive",IF(ISNUMBER(SEARCH("single",'Model output'!P144)),1,IF(OR(ISNUMBER(SEARCH("&lt;4",'Model output'!P144)),ISNUMBER(SEARCH("&lt; 4",'Model output'!P144)),ISNUMBER(SEARCH("less than 4",'Model output'!P144))),"&lt;4",IF(OR(ISNUMBER(SEARCH("&gt;4",'Model output'!P144)),ISNUMBER(SEARCH("&gt; 4",'Model output'!P144)),ISNUMBER(SEARCH("4 or more",'Model output'!P144))),"&gt;4",""))),""))</f>
        <v/>
      </c>
      <c r="V145" t="str">
        <f>IF(S145="negative","",IF(OR(ISNUMBER(SEARCH("Focal",'Model output'!P144)),'Classification result'!U145&lt;4,ISNUMBER(SEARCH("Focal",'Classification result'!U145)),ISNUMBER(SEARCH("&lt;4",'Classification result'!U145)),ISNUMBER(SEARCH("&lt; 4",'Classification result'!U145))),"minimal", IF(OR(ISNUMBER(SEARCH("Extensive",'Model output'!P144)),ISNUMBER(SEARCH("Extensive",'Classification result'!U145)),ISNUMBER(SEARCH("&gt;4",'Classification result'!U145)),ISNUMBER(SEARCH("&gt; 4",'Classification result'!U145)),ISNUMBER(SEARCH("4 or more",'Classification result'!U145))),"extensive","")))</f>
        <v/>
      </c>
      <c r="W145" t="str">
        <f>IF(OR('Model output'!R144="",ISNUMBER(SEARCH("Not identified", 'Model output'!R144)),ISNUMBER(SEARCH("Absent",'Model output'!R144)),ISNUMBER(SEARCH("No",'Model output'!R144)),ISNUMBER(SEARCH("Negative",'Model output'!R144)),ISNUMBER(SEARCH("None seen",'Model output'!R144)),ISNUMBER(SEARCH("Free",'Model output'!R144)),ISNUMBER(SEARCH("Cannot be assessed",'Model output'!R144))),"negative","positive")</f>
        <v>positive</v>
      </c>
      <c r="X145" s="19" t="str">
        <f>IF('Model output'!S144="","",'Model output'!S144)</f>
        <v>Present</v>
      </c>
      <c r="Y145" t="str">
        <f>IF(OR('Model output'!S144="",ISNUMBER(SEARCH("Absent",'Model output'!S144)),ISNUMBER(SEARCH("Not identified",'Model output'!S144)),AND(ISNUMBER(SEARCH("No",'Model output'!S144)),NOT(ISNUMBER(SEARCH("carcinoma",'Model output'!S144)))),ISNUMBER(SEARCH("no extension",'Model output'!S144)),ISNUMBER(SEARCH("negative",'Model output'!S144))),"negative",IF(Z145="positive","gETE", "positive"))</f>
        <v>positive</v>
      </c>
      <c r="Z145" t="str">
        <f>IF(OR('Model output'!S144="",ISNUMBER(SEARCH("Absent",'Model output'!S144)),ISNUMBER(SEARCH("Not identified",'Model output'!S144)),ISNUMBER(SEARCH("No",'Model output'!S144)),ISNUMBER(SEARCH("Minimal",'Model output'!S144)),ISNUMBER(SEARCH("negative",'Model output'!S144))),"negative",IF(OR(ISNUMBER(SEARCH("extensive",X145)),ISNUMBER(SEARCH("skeletal muscle",X145)),ISNUMBER(SEARCH("larynx",X145)),ISNUMBER(SEARCH("trachea",X145)),ISNUMBER(SEARCH("esophagus",X145)),ISNUMBER(SEARCH("recurrent laryngeal nerve",X145))),"positive","negative"))</f>
        <v>negative</v>
      </c>
      <c r="AA145" t="str">
        <f>IF('Model output'!T144="","",IF('Model output'!T144="Not mentioned", "No", "Yes"))</f>
        <v/>
      </c>
      <c r="AB145" t="str">
        <f>IF(AA145&lt;&gt;"Yes","",IF(OR('Model output'!U144="",ISNUMBER(SEARCH("Not identified",'Model output'!U144))),"",'Model output'!U144))</f>
        <v/>
      </c>
      <c r="AC145" s="9" t="str">
        <f>IF(OR('Model output'!V144="", AND(ISERROR(SEARCH("Positive",'Model output'!V144)), ISNUMBER(SEARCH("Negative",'Model output'!V144))), ISNUMBER(SEARCH("Uninvolved",'Model output'!V144)), ISNUMBER(SEARCH("Free",'Model output'!V144)), ISNUMBER(SEARCH("1 mm",'Model output'!V144)), ISNUMBER(SEARCH("1.0 mm",'Model output'!V144)), ISNUMBER(SEARCH("0.01 cm",'Model output'!V144)), ISNUMBER(SEARCH("0.1 CM",'Model output'!V144)), ISNUMBER(SEARCH("less than 0.2 mm",'Model output'!V144)), ISNUMBER(SEARCH("less than 0.5 mm",'Model output'!V144)), ISNUMBER(SEARCH("very close",'Model output'!V144)), ISNUMBER(SEARCH("not involved",'Model output'!V144)), ISNUMBER(SEARCH("no involvement",'Model output'!V144)), ISNUMBER(SEARCH("abut",'Model output'!V144)), AND(ISNUMBER(SEARCH("No",'Model output'!V144)),NOT(ISNUMBER(SEARCH("noted",'Model output'!V144))),NOT(ISNUMBER(SEARCH("carcinoma",'Model output'!V144))))), "negative", "positive")</f>
        <v>positive</v>
      </c>
      <c r="AE145" s="39" t="str" cm="1">
        <f t="array" ref="AE145">IF(OR(AC145="positive",Z145="positive",AND(OR(ISNUMBER(SEARCH("Follicular carcinoma",N145)),ISNUMBER(SEARCH("Follicular thyroid carcinoma",N145))),V145="extensive"),AND(AND(ISNUMBER(J145),J145&gt;0),AND(ISNUMBER(M145),M145&gt;3)),OR(H145="positive",AH145=1)),"high",IF(OR(ISNUMBER(SEARCH("lateral",G145,1)),ISNUMBER(SEARCH("positive",Y145,1)),ISNUMBER(SEARCH("tall",O145,1)),ISNUMBER(SEARCH("hobnail",O145,1)),ISNUMBER(SEARCH("cribriform",O145,1)),ISNUMBER(SEARCH("diffuse",O145,1)),ISNUMBER(SEARCH("columnar",O145,1)),ISNUMBER(SEARCH("solid",O145,1)),ISNUMBER(SEARCH("tall",N145,1)),ISNUMBER(SEARCH("hobnail",N145,1)),ISNUMBER(SEARCH("cribriform",N145,1)),ISNUMBER(SEARCH("diffuse",N145,1)),ISNUMBER(SEARCH("columnar",N145,1)),ISNUMBER(SEARCH("solid",N145,1)),AND(ISNUMBER(SEARCH("papillary",N145,1)),S145="positive"),AND(ISNUMBER(J145),J145&gt;=5,M145=""),AND(AND(ISNUMBER(J145),J145&gt;=5),AND(ISNUMBER(M145),M145&gt;=1)),AND(ISNUMBER(SERACH("papillary",N145)),OR(Y145="positive",Z145="positive"), ISNUMBER(SEARCH("BRAF",AB145)))),"intermediate","low"))</f>
        <v>high</v>
      </c>
      <c r="AF145" s="40" t="str">
        <f t="shared" si="34"/>
        <v>3a</v>
      </c>
      <c r="AG145" s="40" t="str">
        <f t="shared" si="35"/>
        <v>1a</v>
      </c>
      <c r="AH145" s="40" t="str">
        <f t="shared" si="37"/>
        <v>0</v>
      </c>
      <c r="AI145" s="45" t="str">
        <f t="shared" si="38"/>
        <v>I</v>
      </c>
      <c r="AJ145" s="39" t="s">
        <v>697</v>
      </c>
      <c r="AK145" s="46" t="s">
        <v>887</v>
      </c>
      <c r="AL145" s="46" t="s">
        <v>888</v>
      </c>
      <c r="AM145" s="46" t="s">
        <v>892</v>
      </c>
      <c r="AN145" s="40" t="s">
        <v>73</v>
      </c>
      <c r="AO145" s="30">
        <f t="shared" si="40"/>
        <v>1</v>
      </c>
      <c r="AP145" s="14">
        <f t="shared" si="41"/>
        <v>0</v>
      </c>
      <c r="AQ145" s="14">
        <f t="shared" si="42"/>
        <v>0</v>
      </c>
      <c r="AR145" s="14">
        <f t="shared" si="43"/>
        <v>1</v>
      </c>
      <c r="AS145" s="15">
        <f t="shared" si="39"/>
        <v>1</v>
      </c>
    </row>
    <row r="146" spans="1:45">
      <c r="A146" t="str">
        <f>'Model output'!A145</f>
        <v>TCGA-EL-A4K6</v>
      </c>
      <c r="B146" s="52">
        <v>75</v>
      </c>
      <c r="C146" s="1" t="str">
        <f>IF(OR(ISNUMBER(SEARCH("0",'Model output'!D145)), ISNUMBER(SEARCH("1",'Model output'!D145)), ISNUMBER(SEARCH("1a",'Model output'!D145)), ISNUMBER(SEARCH("1b",'Model output'!D145)), ISNUMBER(SEARCH("2",'Model output'!D145)), ISNUMBER(SEARCH("3",'Model output'!D145)), ISNUMBER(SEARCH("4a",'Model output'!D145)), ISNUMBER(SEARCH("4b",'Model output'!D145))), IF(ISNUMBER(SEARCH("pT",'Model output'!D145)),IF(OR(ISNUMBER(SEARCH("a",'Model output'!D145)),ISNUMBER(SEARCH("b",'Model output'!D145))),MID(SUBSTITUTE('Model output'!D145," ",""),SEARCH("pT",'Model output'!D145)+2,2),MID(SUBSTITUTE('Model output'!D145," ",""),SEARCH("pT",'Model output'!D145)+2,1)),IF(ISNUMBER(SEARCH("T",'Model output'!D145)),IF(OR(ISNUMBER(SEARCH("a",'Model output'!D145)),ISNUMBER(SEARCH("b",'Model output'!D145))),MID(SUBSTITUTE('Model output'!D145," ",""),SEARCH("T",'Model output'!D145)+1,2),MID(SUBSTITUTE('Model output'!D145," ",""),SEARCH("T",'Model output'!D145)+1,1)),SUBSTITUTE('Model output'!D145," ",""))),"")</f>
        <v>3</v>
      </c>
      <c r="D146" s="1" t="str">
        <f>IF(ISNUMBER(SEARCH("lymph node",'Model output'!E145)),"1", IF(AND('Model output'!E145&lt;&gt;"",ISNUMBER('Model output'!E145),'Model output'!E145&gt;0),"1",IF(OR(ISNUMBER(SEARCH("0",'Model output'!E145)), ISNUMBER(SEARCH("1",'Model output'!E145)), ISNUMBER(SEARCH("1a",'Model output'!E145)), ISNUMBER(SEARCH("1b",'Model output'!E145)), ISNUMBER(SEARCH("X",'Model output'!E145))), IF(ISNUMBER(SEARCH("pN",'Model output'!E145)),IF(OR(ISNUMBER(SEARCH("a",'Model output'!E145)),ISNUMBER(SEARCH("b",'Model output'!E145))),MID(SUBSTITUTE('Model output'!E145," ",""),SEARCH("pN",'Model output'!E145)+2,2),MID(SUBSTITUTE('Model output'!E145," ",""),SEARCH("pN",'Model output'!E145)+2,1)),IF(ISNUMBER(SEARCH("N",'Model output'!E145)),IF(OR(ISNUMBER(SEARCH("a",'Model output'!E145)),ISNUMBER(SEARCH("b",'Model output'!E145))),MID(SUBSTITUTE('Model output'!E145," ",""),SEARCH("N",'Model output'!E145)+1,2),MID(SUBSTITUTE('Model output'!E145," ",""),SEARCH("N",'Model output'!E145)+1,1)),SUBSTITUTE('Model output'!E145," ",""))),"")))</f>
        <v>1b</v>
      </c>
      <c r="E146" s="1" t="str">
        <f>IF(OR(ISNUMBER(SEARCH("Not applicable",'Model output'!F145)), ISNUMBER(SEARCH("N/A",'Model output'!F145))),"0",IF(OR(ISNUMBER(SEARCH("0",'Model output'!F145)), ISNUMBER(SEARCH("1",'Model output'!F145)), ISNUMBER(SEARCH("X",'Model output'!F145))), IF(ISNUMBER(SEARCH("pM",'Model output'!F145)),MID(SUBSTITUTE('Model output'!F145," ",""),SEARCH("pM",'Model output'!F145)+2,1),IF(ISNUMBER(SEARCH("M",'Model output'!F145)),MID(SUBSTITUTE('Model output'!F145," ",""),SEARCH("M",'Model output'!F145)+1,1),SUBSTITUTE('Model output'!F145," ",""))),""))</f>
        <v>0</v>
      </c>
      <c r="F146" t="str">
        <f t="shared" si="32"/>
        <v>positive</v>
      </c>
      <c r="G146" t="str">
        <f>IF(OR('Model output'!G145="",AND(ISNUMBER('Model output'!J145),'Model output'!J145&lt;1)),"",IF(OR(ISNUMBER(SEARCH("lateral",'Model output'!G145)),ISNUMBER(SEARCH("cervical",'Model output'!G145)),ISNUMBER(SEARCH("jugular",'Model output'!G145)),ISNUMBER(SEARCH("left neck",'Model output'!G145)),ISNUMBER(SEARCH("left anterior neck",'Model output'!G145)),ISNUMBER(SEARCH("left posterior neck",'Model output'!G145)),ISNUMBER(SEARCH("right neck",'Model output'!G145)),ISNUMBER(SEARCH("right anterior neck",'Model output'!G145)),ISNUMBER(SEARCH("right posterior neck",'Model output'!G145)),AND(ISNUMBER(SEARCH("level",'Model output'!G145)),OR(,ISNUMBER(SEARCH("II",'Model output'!G145)),ISNUMBER(SEARCH("two",'Model output'!G145)),ISNUMBER(SEARCH("2",'Model output'!G145)),ISNUMBER(SEARCH("III",'Model output'!G145)),ISNUMBER(SEARCH("three",'Model output'!G145)),ISNUMBER(SEARCH("3",'Model output'!G145)),ISNUMBER(SEARCH("IV",'Model output'!G145)),ISNUMBER(SEARCH("four",'Model output'!G145)),ISNUMBER(SEARCH("4",'Model output'!G145)),AND(ISNUMBER(SEARCH("V ",'Model output'!G145)),NOT(ISNUMBER(SEARCH("VI",'Model output'!G145)))),ISNUMBER(SEARCH("five",'Model output'!G145)),ISNUMBER(SEARCH("5",'Model output'!G145))))), "lateral", "central"))</f>
        <v>central</v>
      </c>
      <c r="H146" t="str">
        <f>IF('Model output'!H145="","negative", IF('Model output'!H145=" ", "negative", IF(ISNUMBER(SEARCH("lymph node",'Model output'!H145)),"negative","positive")))</f>
        <v>negative</v>
      </c>
      <c r="I146">
        <f>IF('Model output'!I145="","",IF(ISNUMBER('Model output'!I145),'Model output'!I145,1))</f>
        <v>39</v>
      </c>
      <c r="J146">
        <f>IF('Model output'!J145="","",IF(AND(ISNUMBER('Model output'!J145),'Model output'!J145&lt;=I146),'Model output'!J145,IF(ISNUMBER(SEARCH("0/",'Model output'!J145)),0,1)))</f>
        <v>3</v>
      </c>
      <c r="K146" t="str" cm="1">
        <f t="array" ref="K146">IF(COUNT(FIND({0,1,2,3,4,5,6,7,8,9},'Model output'!K145))&gt;0,'Model output'!K145,"")</f>
        <v>up to 1.4 cm</v>
      </c>
      <c r="L146" s="8" t="str">
        <f t="shared" si="36"/>
        <v>1.4cm</v>
      </c>
      <c r="M146" cm="1">
        <f t="array" ref="M146">IF(L146="","",IF(ISNUMBER(SEARCH("cm",L146)),MAX(VALUE(SUBSTITUTE(_xlfn.FILTERXML("&lt;t&gt;&lt;s&gt;"&amp;SUBSTITUTE(L146,",","&lt;/s&gt;&lt;s&gt;")&amp;"&lt;/s&gt;&lt;/t&gt;","//s"),"cm",""))),MAX(VALUE(SUBSTITUTE(_xlfn.FILTERXML("&lt;t&gt;&lt;s&gt;"&amp;SUBSTITUTE(L146,",","&lt;/s&gt;&lt;s&gt;")&amp;"&lt;/s&gt;&lt;/t&gt;","//s"),"mm","")))/10))</f>
        <v>1.4</v>
      </c>
      <c r="N146" t="str">
        <f>IF('Model output'!L145="","",'Model output'!L145)</f>
        <v>papillary</v>
      </c>
      <c r="O146" t="str">
        <f>IF('Model output'!M145="","",'Model output'!M145)</f>
        <v>follicular</v>
      </c>
      <c r="P146" t="str">
        <f>IF('Model output'!N145="","",'Model output'!N145)</f>
        <v>6.2 cm</v>
      </c>
      <c r="Q146" t="str">
        <f t="shared" si="33"/>
        <v>6.2cm</v>
      </c>
      <c r="R146" cm="1">
        <f t="array" ref="R146">IF(Q146="","",IF(ISNUMBER(SEARCH("cm",Q146)),MAX(VALUE(SUBSTITUTE(_xlfn.FILTERXML("&lt;t&gt;&lt;s&gt;"&amp;SUBSTITUTE(Q146,",","&lt;/s&gt;&lt;s&gt;")&amp;"&lt;/s&gt;&lt;/t&gt;","//s"),"cm",""))),IF(ISNUMBER(SEARCH("mm",Q146)), MAX(VALUE(SUBSTITUTE(_xlfn.FILTERXML("&lt;t&gt;&lt;s&gt;"&amp;SUBSTITUTE(Q146,",","&lt;/s&gt;&lt;s&gt;")&amp;"&lt;/s&gt;&lt;/t&gt;","//s"),"mm","")))/10, MAX(VALUE(_xlfn.FILTERXML("&lt;t&gt;&lt;s&gt;"&amp;SUBSTITUTE(Q146,",","&lt;/s&gt;&lt;s&gt;")&amp;"&lt;/s&gt;&lt;/t&gt;","//s"))))))</f>
        <v>6.2</v>
      </c>
      <c r="S146" t="str">
        <f>IF(OR('Model output'!P145="",ISNUMBER(SEARCH("Not identified", 'Model output'!P145)),ISNUMBER(SEARCH("Absent",'Model output'!P145)),AND(ISNUMBER(SEARCH("No",'Model output'!P145)),NOT(ISNUMBER(SEARCH("diagnostic",'Model output'!P145)))),ISNUMBER(SEARCH("Negative",'Model output'!P145))),"negative","positive")</f>
        <v>positive</v>
      </c>
      <c r="T146" t="str">
        <f>IF('Model output'!O145="","",'Model output'!O145)</f>
        <v>Multi-focal: No</v>
      </c>
      <c r="U146" t="str">
        <f>IF('Model output'!Q145&lt;&gt;"",'Model output'!Q145,IF('Classification result'!S146="positive",IF(ISNUMBER(SEARCH("single",'Model output'!P145)),1,IF(OR(ISNUMBER(SEARCH("&lt;4",'Model output'!P145)),ISNUMBER(SEARCH("&lt; 4",'Model output'!P145)),ISNUMBER(SEARCH("less than 4",'Model output'!P145))),"&lt;4",IF(OR(ISNUMBER(SEARCH("&gt;4",'Model output'!P145)),ISNUMBER(SEARCH("&gt; 4",'Model output'!P145)),ISNUMBER(SEARCH("4 or more",'Model output'!P145))),"&gt;4",""))),""))</f>
        <v/>
      </c>
      <c r="V146" t="str">
        <f>IF(S146="negative","",IF(OR(ISNUMBER(SEARCH("Focal",'Model output'!P145)),'Classification result'!U146&lt;4,ISNUMBER(SEARCH("Focal",'Classification result'!U146)),ISNUMBER(SEARCH("&lt;4",'Classification result'!U146)),ISNUMBER(SEARCH("&lt; 4",'Classification result'!U146))),"minimal", IF(OR(ISNUMBER(SEARCH("Extensive",'Model output'!P145)),ISNUMBER(SEARCH("Extensive",'Classification result'!U146)),ISNUMBER(SEARCH("&gt;4",'Classification result'!U146)),ISNUMBER(SEARCH("&gt; 4",'Classification result'!U146)),ISNUMBER(SEARCH("4 or more",'Classification result'!U146))),"extensive","")))</f>
        <v/>
      </c>
      <c r="W146" t="str">
        <f>IF(OR('Model output'!R145="",ISNUMBER(SEARCH("Not identified", 'Model output'!R145)),ISNUMBER(SEARCH("Absent",'Model output'!R145)),ISNUMBER(SEARCH("No",'Model output'!R145)),ISNUMBER(SEARCH("Negative",'Model output'!R145)),ISNUMBER(SEARCH("None seen",'Model output'!R145)),ISNUMBER(SEARCH("Free",'Model output'!R145)),ISNUMBER(SEARCH("Cannot be assessed",'Model output'!R145))),"negative","positive")</f>
        <v>positive</v>
      </c>
      <c r="X146" s="19" t="str">
        <f>IF('Model output'!S145="","",'Model output'!S145)</f>
        <v>Present</v>
      </c>
      <c r="Y146" t="str">
        <f>IF(OR('Model output'!S145="",ISNUMBER(SEARCH("Absent",'Model output'!S145)),ISNUMBER(SEARCH("Not identified",'Model output'!S145)),AND(ISNUMBER(SEARCH("No",'Model output'!S145)),NOT(ISNUMBER(SEARCH("carcinoma",'Model output'!S145)))),ISNUMBER(SEARCH("no extension",'Model output'!S145)),ISNUMBER(SEARCH("negative",'Model output'!S145))),"negative",IF(Z146="positive","gETE", "positive"))</f>
        <v>positive</v>
      </c>
      <c r="Z146" t="str">
        <f>IF(OR('Model output'!S145="",ISNUMBER(SEARCH("Absent",'Model output'!S145)),ISNUMBER(SEARCH("Not identified",'Model output'!S145)),ISNUMBER(SEARCH("No",'Model output'!S145)),ISNUMBER(SEARCH("Minimal",'Model output'!S145)),ISNUMBER(SEARCH("negative",'Model output'!S145))),"negative",IF(OR(ISNUMBER(SEARCH("extensive",X146)),ISNUMBER(SEARCH("skeletal muscle",X146)),ISNUMBER(SEARCH("larynx",X146)),ISNUMBER(SEARCH("trachea",X146)),ISNUMBER(SEARCH("esophagus",X146)),ISNUMBER(SEARCH("recurrent laryngeal nerve",X146))),"positive","negative"))</f>
        <v>negative</v>
      </c>
      <c r="AA146" t="str">
        <f>IF('Model output'!T145="","",IF('Model output'!T145="Not mentioned", "No", "Yes"))</f>
        <v/>
      </c>
      <c r="AB146" t="str">
        <f>IF(AA146&lt;&gt;"Yes","",IF(OR('Model output'!U145="",ISNUMBER(SEARCH("Not identified",'Model output'!U145))),"",'Model output'!U145))</f>
        <v/>
      </c>
      <c r="AC146" s="9" t="str">
        <f>IF(OR('Model output'!V145="", AND(ISERROR(SEARCH("Positive",'Model output'!V145)), ISNUMBER(SEARCH("Negative",'Model output'!V145))), ISNUMBER(SEARCH("Uninvolved",'Model output'!V145)), ISNUMBER(SEARCH("Free",'Model output'!V145)), ISNUMBER(SEARCH("1 mm",'Model output'!V145)), ISNUMBER(SEARCH("1.0 mm",'Model output'!V145)), ISNUMBER(SEARCH("0.01 cm",'Model output'!V145)), ISNUMBER(SEARCH("0.1 CM",'Model output'!V145)), ISNUMBER(SEARCH("less than 0.2 mm",'Model output'!V145)), ISNUMBER(SEARCH("less than 0.5 mm",'Model output'!V145)), ISNUMBER(SEARCH("very close",'Model output'!V145)), ISNUMBER(SEARCH("not involved",'Model output'!V145)), ISNUMBER(SEARCH("no involvement",'Model output'!V145)), ISNUMBER(SEARCH("abut",'Model output'!V145)), AND(ISNUMBER(SEARCH("No",'Model output'!V145)),NOT(ISNUMBER(SEARCH("noted",'Model output'!V145))),NOT(ISNUMBER(SEARCH("carcinoma",'Model output'!V145))))), "negative", "positive")</f>
        <v>negative</v>
      </c>
      <c r="AE146" s="39" t="str" cm="1">
        <f t="array" aca="1" ref="AE146" ca="1">IF(OR(AC146="positive",Z146="positive",AND(OR(ISNUMBER(SEARCH("Follicular carcinoma",N146)),ISNUMBER(SEARCH("Follicular thyroid carcinoma",N146))),V146="extensive"),AND(AND(ISNUMBER(J146),J146&gt;0),AND(ISNUMBER(M146),M146&gt;3)),OR(H146="positive",AH146=1)),"high",IF(OR(ISNUMBER(SEARCH("lateral",G146,1)),ISNUMBER(SEARCH("positive",Y146,1)),ISNUMBER(SEARCH("tall",O146,1)),ISNUMBER(SEARCH("hobnail",O146,1)),ISNUMBER(SEARCH("cribriform",O146,1)),ISNUMBER(SEARCH("diffuse",O146,1)),ISNUMBER(SEARCH("columnar",O146,1)),ISNUMBER(SEARCH("solid",O146,1)),ISNUMBER(SEARCH("tall",N146,1)),ISNUMBER(SEARCH("hobnail",N146,1)),ISNUMBER(SEARCH("cribriform",N146,1)),ISNUMBER(SEARCH("diffuse",N146,1)),ISNUMBER(SEARCH("columnar",N146,1)),ISNUMBER(SEARCH("solid",N146,1)),AND(ISNUMBER(SEARCH("papillary",N146,1)),S146="positive"),AND(ISNUMBER(J146),J146&gt;=5,M146=""),AND(AND(ISNUMBER(J146),J146&gt;=5),AND(ISNUMBER(M146),M146&gt;=1)),AND(ISNUMBER(SERACH("papillary",N146)),OR(Y146="positive",Z146="positive"), ISNUMBER(SEARCH("BRAF",AB146)))),"intermediate","low"))</f>
        <v>intermediate</v>
      </c>
      <c r="AF146" s="40" t="str">
        <f t="shared" si="34"/>
        <v>3a</v>
      </c>
      <c r="AG146" s="40" t="str">
        <f t="shared" si="35"/>
        <v>1a</v>
      </c>
      <c r="AH146" s="40" t="str">
        <f t="shared" si="37"/>
        <v>0</v>
      </c>
      <c r="AI146" s="45" t="str">
        <f t="shared" si="38"/>
        <v>II</v>
      </c>
      <c r="AJ146" s="39" t="s">
        <v>699</v>
      </c>
      <c r="AK146" s="46" t="s">
        <v>894</v>
      </c>
      <c r="AL146" s="46" t="s">
        <v>893</v>
      </c>
      <c r="AM146" s="46" t="s">
        <v>892</v>
      </c>
      <c r="AN146" s="40" t="s">
        <v>890</v>
      </c>
      <c r="AO146" s="30">
        <f t="shared" ca="1" si="40"/>
        <v>1</v>
      </c>
      <c r="AP146" s="14">
        <f t="shared" si="41"/>
        <v>1</v>
      </c>
      <c r="AQ146" s="14">
        <f t="shared" si="42"/>
        <v>1</v>
      </c>
      <c r="AR146" s="14">
        <f t="shared" si="43"/>
        <v>1</v>
      </c>
      <c r="AS146" s="15">
        <f t="shared" si="39"/>
        <v>1</v>
      </c>
    </row>
    <row r="147" spans="1:45">
      <c r="A147" t="str">
        <f>'Model output'!A146</f>
        <v>TCGA-EL-A4K9</v>
      </c>
      <c r="B147" s="52">
        <v>68</v>
      </c>
      <c r="C147" s="1" t="str">
        <f>IF(OR(ISNUMBER(SEARCH("0",'Model output'!D146)), ISNUMBER(SEARCH("1",'Model output'!D146)), ISNUMBER(SEARCH("1a",'Model output'!D146)), ISNUMBER(SEARCH("1b",'Model output'!D146)), ISNUMBER(SEARCH("2",'Model output'!D146)), ISNUMBER(SEARCH("3",'Model output'!D146)), ISNUMBER(SEARCH("4a",'Model output'!D146)), ISNUMBER(SEARCH("4b",'Model output'!D146))), IF(ISNUMBER(SEARCH("pT",'Model output'!D146)),IF(OR(ISNUMBER(SEARCH("a",'Model output'!D146)),ISNUMBER(SEARCH("b",'Model output'!D146))),MID(SUBSTITUTE('Model output'!D146," ",""),SEARCH("pT",'Model output'!D146)+2,2),MID(SUBSTITUTE('Model output'!D146," ",""),SEARCH("pT",'Model output'!D146)+2,1)),IF(ISNUMBER(SEARCH("T",'Model output'!D146)),IF(OR(ISNUMBER(SEARCH("a",'Model output'!D146)),ISNUMBER(SEARCH("b",'Model output'!D146))),MID(SUBSTITUTE('Model output'!D146," ",""),SEARCH("T",'Model output'!D146)+1,2),MID(SUBSTITUTE('Model output'!D146," ",""),SEARCH("T",'Model output'!D146)+1,1)),SUBSTITUTE('Model output'!D146," ",""))),"")</f>
        <v/>
      </c>
      <c r="D147" s="1" t="str">
        <f>IF(ISNUMBER(SEARCH("lymph node",'Model output'!E146)),"1", IF(AND('Model output'!E146&lt;&gt;"",ISNUMBER('Model output'!E146),'Model output'!E146&gt;0),"1",IF(OR(ISNUMBER(SEARCH("0",'Model output'!E146)), ISNUMBER(SEARCH("1",'Model output'!E146)), ISNUMBER(SEARCH("1a",'Model output'!E146)), ISNUMBER(SEARCH("1b",'Model output'!E146)), ISNUMBER(SEARCH("X",'Model output'!E146))), IF(ISNUMBER(SEARCH("pN",'Model output'!E146)),IF(OR(ISNUMBER(SEARCH("a",'Model output'!E146)),ISNUMBER(SEARCH("b",'Model output'!E146))),MID(SUBSTITUTE('Model output'!E146," ",""),SEARCH("pN",'Model output'!E146)+2,2),MID(SUBSTITUTE('Model output'!E146," ",""),SEARCH("pN",'Model output'!E146)+2,1)),IF(ISNUMBER(SEARCH("N",'Model output'!E146)),IF(OR(ISNUMBER(SEARCH("a",'Model output'!E146)),ISNUMBER(SEARCH("b",'Model output'!E146))),MID(SUBSTITUTE('Model output'!E146," ",""),SEARCH("N",'Model output'!E146)+1,2),MID(SUBSTITUTE('Model output'!E146," ",""),SEARCH("N",'Model output'!E146)+1,1)),SUBSTITUTE('Model output'!E146," ",""))),"")))</f>
        <v/>
      </c>
      <c r="E147" s="1" t="str">
        <f>IF(OR(ISNUMBER(SEARCH("Not applicable",'Model output'!F146)), ISNUMBER(SEARCH("N/A",'Model output'!F146))),"0",IF(OR(ISNUMBER(SEARCH("0",'Model output'!F146)), ISNUMBER(SEARCH("1",'Model output'!F146)), ISNUMBER(SEARCH("X",'Model output'!F146))), IF(ISNUMBER(SEARCH("pM",'Model output'!F146)),MID(SUBSTITUTE('Model output'!F146," ",""),SEARCH("pM",'Model output'!F146)+2,1),IF(ISNUMBER(SEARCH("M",'Model output'!F146)),MID(SUBSTITUTE('Model output'!F146," ",""),SEARCH("M",'Model output'!F146)+1,1),SUBSTITUTE('Model output'!F146," ",""))),""))</f>
        <v/>
      </c>
      <c r="F147" t="str">
        <f t="shared" si="32"/>
        <v>negative</v>
      </c>
      <c r="G147" t="str">
        <f>IF(OR('Model output'!G146="",AND(ISNUMBER('Model output'!J146),'Model output'!J146&lt;1)),"",IF(OR(ISNUMBER(SEARCH("lateral",'Model output'!G146)),ISNUMBER(SEARCH("cervical",'Model output'!G146)),ISNUMBER(SEARCH("jugular",'Model output'!G146)),ISNUMBER(SEARCH("left neck",'Model output'!G146)),ISNUMBER(SEARCH("left anterior neck",'Model output'!G146)),ISNUMBER(SEARCH("left posterior neck",'Model output'!G146)),ISNUMBER(SEARCH("right neck",'Model output'!G146)),ISNUMBER(SEARCH("right anterior neck",'Model output'!G146)),ISNUMBER(SEARCH("right posterior neck",'Model output'!G146)),AND(ISNUMBER(SEARCH("level",'Model output'!G146)),OR(,ISNUMBER(SEARCH("II",'Model output'!G146)),ISNUMBER(SEARCH("two",'Model output'!G146)),ISNUMBER(SEARCH("2",'Model output'!G146)),ISNUMBER(SEARCH("III",'Model output'!G146)),ISNUMBER(SEARCH("three",'Model output'!G146)),ISNUMBER(SEARCH("3",'Model output'!G146)),ISNUMBER(SEARCH("IV",'Model output'!G146)),ISNUMBER(SEARCH("four",'Model output'!G146)),ISNUMBER(SEARCH("4",'Model output'!G146)),AND(ISNUMBER(SEARCH("V ",'Model output'!G146)),NOT(ISNUMBER(SEARCH("VI",'Model output'!G146)))),ISNUMBER(SEARCH("five",'Model output'!G146)),ISNUMBER(SEARCH("5",'Model output'!G146))))), "lateral", "central"))</f>
        <v/>
      </c>
      <c r="H147" t="str">
        <f>IF('Model output'!H146="","negative", IF('Model output'!H146=" ", "negative", IF(ISNUMBER(SEARCH("lymph node",'Model output'!H146)),"negative","positive")))</f>
        <v>negative</v>
      </c>
      <c r="I147">
        <f>IF('Model output'!I146="","",IF(ISNUMBER('Model output'!I146),'Model output'!I146,1))</f>
        <v>0</v>
      </c>
      <c r="J147">
        <f>IF('Model output'!J146="","",IF(AND(ISNUMBER('Model output'!J146),'Model output'!J146&lt;=I147),'Model output'!J146,IF(ISNUMBER(SEARCH("0/",'Model output'!J146)),0,1)))</f>
        <v>0</v>
      </c>
      <c r="K147" t="str" cm="1">
        <f t="array" ref="K147">IF(COUNT(FIND({0,1,2,3,4,5,6,7,8,9},'Model output'!K146))&gt;0,'Model output'!K146,"")</f>
        <v/>
      </c>
      <c r="L147" s="8" t="str">
        <f t="shared" si="36"/>
        <v/>
      </c>
      <c r="M147" t="str" cm="1">
        <f t="array" ref="M147">IF(L147="","",IF(ISNUMBER(SEARCH("cm",L147)),MAX(VALUE(SUBSTITUTE(_xlfn.FILTERXML("&lt;t&gt;&lt;s&gt;"&amp;SUBSTITUTE(L147,",","&lt;/s&gt;&lt;s&gt;")&amp;"&lt;/s&gt;&lt;/t&gt;","//s"),"cm",""))),MAX(VALUE(SUBSTITUTE(_xlfn.FILTERXML("&lt;t&gt;&lt;s&gt;"&amp;SUBSTITUTE(L147,",","&lt;/s&gt;&lt;s&gt;")&amp;"&lt;/s&gt;&lt;/t&gt;","//s"),"mm","")))/10))</f>
        <v/>
      </c>
      <c r="N147" t="str">
        <f>IF('Model output'!L146="","",'Model output'!L146)</f>
        <v>papillary</v>
      </c>
      <c r="O147" t="str">
        <f>IF('Model output'!M146="","",'Model output'!M146)</f>
        <v>conventional</v>
      </c>
      <c r="P147" t="str">
        <f>IF('Model output'!N146="","",'Model output'!N146)</f>
        <v>1.5 cm</v>
      </c>
      <c r="Q147" t="str">
        <f t="shared" si="33"/>
        <v>1.5cm</v>
      </c>
      <c r="R147" cm="1">
        <f t="array" ref="R147">IF(Q147="","",IF(ISNUMBER(SEARCH("cm",Q147)),MAX(VALUE(SUBSTITUTE(_xlfn.FILTERXML("&lt;t&gt;&lt;s&gt;"&amp;SUBSTITUTE(Q147,",","&lt;/s&gt;&lt;s&gt;")&amp;"&lt;/s&gt;&lt;/t&gt;","//s"),"cm",""))),IF(ISNUMBER(SEARCH("mm",Q147)), MAX(VALUE(SUBSTITUTE(_xlfn.FILTERXML("&lt;t&gt;&lt;s&gt;"&amp;SUBSTITUTE(Q147,",","&lt;/s&gt;&lt;s&gt;")&amp;"&lt;/s&gt;&lt;/t&gt;","//s"),"mm","")))/10, MAX(VALUE(_xlfn.FILTERXML("&lt;t&gt;&lt;s&gt;"&amp;SUBSTITUTE(Q147,",","&lt;/s&gt;&lt;s&gt;")&amp;"&lt;/s&gt;&lt;/t&gt;","//s"))))))</f>
        <v>1.5</v>
      </c>
      <c r="S147" t="str">
        <f>IF(OR('Model output'!P146="",ISNUMBER(SEARCH("Not identified", 'Model output'!P146)),ISNUMBER(SEARCH("Absent",'Model output'!P146)),AND(ISNUMBER(SEARCH("No",'Model output'!P146)),NOT(ISNUMBER(SEARCH("diagnostic",'Model output'!P146)))),ISNUMBER(SEARCH("Negative",'Model output'!P146))),"negative","positive")</f>
        <v>negative</v>
      </c>
      <c r="T147">
        <f>IF('Model output'!O146="","",'Model output'!O146)</f>
        <v>1</v>
      </c>
      <c r="U147" t="str">
        <f>IF('Model output'!Q146&lt;&gt;"",'Model output'!Q146,IF('Classification result'!S147="positive",IF(ISNUMBER(SEARCH("single",'Model output'!P146)),1,IF(OR(ISNUMBER(SEARCH("&lt;4",'Model output'!P146)),ISNUMBER(SEARCH("&lt; 4",'Model output'!P146)),ISNUMBER(SEARCH("less than 4",'Model output'!P146))),"&lt;4",IF(OR(ISNUMBER(SEARCH("&gt;4",'Model output'!P146)),ISNUMBER(SEARCH("&gt; 4",'Model output'!P146)),ISNUMBER(SEARCH("4 or more",'Model output'!P146))),"&gt;4",""))),""))</f>
        <v/>
      </c>
      <c r="V147" t="str">
        <f>IF(S147="negative","",IF(OR(ISNUMBER(SEARCH("Focal",'Model output'!P146)),'Classification result'!U147&lt;4,ISNUMBER(SEARCH("Focal",'Classification result'!U147)),ISNUMBER(SEARCH("&lt;4",'Classification result'!U147)),ISNUMBER(SEARCH("&lt; 4",'Classification result'!U147))),"minimal", IF(OR(ISNUMBER(SEARCH("Extensive",'Model output'!P146)),ISNUMBER(SEARCH("Extensive",'Classification result'!U147)),ISNUMBER(SEARCH("&gt;4",'Classification result'!U147)),ISNUMBER(SEARCH("&gt; 4",'Classification result'!U147)),ISNUMBER(SEARCH("4 or more",'Classification result'!U147))),"extensive","")))</f>
        <v/>
      </c>
      <c r="W147" t="str">
        <f>IF(OR('Model output'!R146="",ISNUMBER(SEARCH("Not identified", 'Model output'!R146)),ISNUMBER(SEARCH("Absent",'Model output'!R146)),ISNUMBER(SEARCH("No",'Model output'!R146)),ISNUMBER(SEARCH("Negative",'Model output'!R146)),ISNUMBER(SEARCH("None seen",'Model output'!R146)),ISNUMBER(SEARCH("Free",'Model output'!R146)),ISNUMBER(SEARCH("Cannot be assessed",'Model output'!R146))),"negative","positive")</f>
        <v>negative</v>
      </c>
      <c r="X147" s="19" t="str">
        <f>IF('Model output'!S146="","",'Model output'!S146)</f>
        <v>Present</v>
      </c>
      <c r="Y147" t="str">
        <f>IF(OR('Model output'!S146="",ISNUMBER(SEARCH("Absent",'Model output'!S146)),ISNUMBER(SEARCH("Not identified",'Model output'!S146)),AND(ISNUMBER(SEARCH("No",'Model output'!S146)),NOT(ISNUMBER(SEARCH("carcinoma",'Model output'!S146)))),ISNUMBER(SEARCH("no extension",'Model output'!S146)),ISNUMBER(SEARCH("negative",'Model output'!S146))),"negative",IF(Z147="positive","gETE", "positive"))</f>
        <v>positive</v>
      </c>
      <c r="Z147" t="str">
        <f>IF(OR('Model output'!S146="",ISNUMBER(SEARCH("Absent",'Model output'!S146)),ISNUMBER(SEARCH("Not identified",'Model output'!S146)),ISNUMBER(SEARCH("No",'Model output'!S146)),ISNUMBER(SEARCH("Minimal",'Model output'!S146)),ISNUMBER(SEARCH("negative",'Model output'!S146))),"negative",IF(OR(ISNUMBER(SEARCH("extensive",X147)),ISNUMBER(SEARCH("skeletal muscle",X147)),ISNUMBER(SEARCH("larynx",X147)),ISNUMBER(SEARCH("trachea",X147)),ISNUMBER(SEARCH("esophagus",X147)),ISNUMBER(SEARCH("recurrent laryngeal nerve",X147))),"positive","negative"))</f>
        <v>negative</v>
      </c>
      <c r="AA147" t="str">
        <f>IF('Model output'!T146="","",IF('Model output'!T146="Not mentioned", "No", "Yes"))</f>
        <v/>
      </c>
      <c r="AB147" t="str">
        <f>IF(AA147&lt;&gt;"Yes","",IF(OR('Model output'!U146="",ISNUMBER(SEARCH("Not identified",'Model output'!U146))),"",'Model output'!U146))</f>
        <v/>
      </c>
      <c r="AC147" s="9" t="str">
        <f>IF(OR('Model output'!V146="", AND(ISERROR(SEARCH("Positive",'Model output'!V146)), ISNUMBER(SEARCH("Negative",'Model output'!V146))), ISNUMBER(SEARCH("Uninvolved",'Model output'!V146)), ISNUMBER(SEARCH("Free",'Model output'!V146)), ISNUMBER(SEARCH("1 mm",'Model output'!V146)), ISNUMBER(SEARCH("1.0 mm",'Model output'!V146)), ISNUMBER(SEARCH("0.01 cm",'Model output'!V146)), ISNUMBER(SEARCH("0.1 CM",'Model output'!V146)), ISNUMBER(SEARCH("less than 0.2 mm",'Model output'!V146)), ISNUMBER(SEARCH("less than 0.5 mm",'Model output'!V146)), ISNUMBER(SEARCH("very close",'Model output'!V146)), ISNUMBER(SEARCH("not involved",'Model output'!V146)), ISNUMBER(SEARCH("no involvement",'Model output'!V146)), ISNUMBER(SEARCH("abut",'Model output'!V146)), AND(ISNUMBER(SEARCH("No",'Model output'!V146)),NOT(ISNUMBER(SEARCH("noted",'Model output'!V146))),NOT(ISNUMBER(SEARCH("carcinoma",'Model output'!V146))))), "negative", "positive")</f>
        <v>negative</v>
      </c>
      <c r="AE147" s="39" t="str" cm="1">
        <f t="array" aca="1" ref="AE147" ca="1">IF(OR(AC147="positive",Z147="positive",AND(OR(ISNUMBER(SEARCH("Follicular carcinoma",N147)),ISNUMBER(SEARCH("Follicular thyroid carcinoma",N147))),V147="extensive"),AND(AND(ISNUMBER(J147),J147&gt;0),AND(ISNUMBER(M147),M147&gt;3)),OR(H147="positive",AH147=1)),"high",IF(OR(ISNUMBER(SEARCH("lateral",G147,1)),ISNUMBER(SEARCH("positive",Y147,1)),ISNUMBER(SEARCH("tall",O147,1)),ISNUMBER(SEARCH("hobnail",O147,1)),ISNUMBER(SEARCH("cribriform",O147,1)),ISNUMBER(SEARCH("diffuse",O147,1)),ISNUMBER(SEARCH("columnar",O147,1)),ISNUMBER(SEARCH("solid",O147,1)),ISNUMBER(SEARCH("tall",N147,1)),ISNUMBER(SEARCH("hobnail",N147,1)),ISNUMBER(SEARCH("cribriform",N147,1)),ISNUMBER(SEARCH("diffuse",N147,1)),ISNUMBER(SEARCH("columnar",N147,1)),ISNUMBER(SEARCH("solid",N147,1)),AND(ISNUMBER(SEARCH("papillary",N147,1)),S147="positive"),AND(ISNUMBER(J147),J147&gt;=5,M147=""),AND(AND(ISNUMBER(J147),J147&gt;=5),AND(ISNUMBER(M147),M147&gt;=1)),AND(ISNUMBER(SERACH("papillary",N147)),OR(Y147="positive",Z147="positive"), ISNUMBER(SEARCH("BRAF",AB147)))),"intermediate","low"))</f>
        <v>intermediate</v>
      </c>
      <c r="AF147" s="40" t="str">
        <f t="shared" si="34"/>
        <v>1b</v>
      </c>
      <c r="AG147" s="40" t="str">
        <f t="shared" si="35"/>
        <v>0</v>
      </c>
      <c r="AH147" s="40" t="str">
        <f t="shared" si="37"/>
        <v>0</v>
      </c>
      <c r="AI147" s="45" t="str">
        <f t="shared" si="38"/>
        <v>I</v>
      </c>
      <c r="AJ147" s="39" t="s">
        <v>699</v>
      </c>
      <c r="AK147" s="46" t="s">
        <v>888</v>
      </c>
      <c r="AL147" s="46" t="s">
        <v>892</v>
      </c>
      <c r="AM147" s="46" t="s">
        <v>892</v>
      </c>
      <c r="AN147" s="40" t="s">
        <v>73</v>
      </c>
      <c r="AO147" s="30">
        <f t="shared" ca="1" si="40"/>
        <v>1</v>
      </c>
      <c r="AP147" s="14">
        <f t="shared" si="41"/>
        <v>1</v>
      </c>
      <c r="AQ147" s="14">
        <f t="shared" si="42"/>
        <v>1</v>
      </c>
      <c r="AR147" s="14">
        <f t="shared" si="43"/>
        <v>1</v>
      </c>
      <c r="AS147" s="15">
        <f t="shared" si="39"/>
        <v>1</v>
      </c>
    </row>
    <row r="148" spans="1:45">
      <c r="A148" t="str">
        <f>'Model output'!A147</f>
        <v>TCGA-EL-A4KD</v>
      </c>
      <c r="B148" s="52">
        <v>41</v>
      </c>
      <c r="C148" s="1" t="str">
        <f>IF(OR(ISNUMBER(SEARCH("0",'Model output'!D147)), ISNUMBER(SEARCH("1",'Model output'!D147)), ISNUMBER(SEARCH("1a",'Model output'!D147)), ISNUMBER(SEARCH("1b",'Model output'!D147)), ISNUMBER(SEARCH("2",'Model output'!D147)), ISNUMBER(SEARCH("3",'Model output'!D147)), ISNUMBER(SEARCH("4a",'Model output'!D147)), ISNUMBER(SEARCH("4b",'Model output'!D147))), IF(ISNUMBER(SEARCH("pT",'Model output'!D147)),IF(OR(ISNUMBER(SEARCH("a",'Model output'!D147)),ISNUMBER(SEARCH("b",'Model output'!D147))),MID(SUBSTITUTE('Model output'!D147," ",""),SEARCH("pT",'Model output'!D147)+2,2),MID(SUBSTITUTE('Model output'!D147," ",""),SEARCH("pT",'Model output'!D147)+2,1)),IF(ISNUMBER(SEARCH("T",'Model output'!D147)),IF(OR(ISNUMBER(SEARCH("a",'Model output'!D147)),ISNUMBER(SEARCH("b",'Model output'!D147))),MID(SUBSTITUTE('Model output'!D147," ",""),SEARCH("T",'Model output'!D147)+1,2),MID(SUBSTITUTE('Model output'!D147," ",""),SEARCH("T",'Model output'!D147)+1,1)),SUBSTITUTE('Model output'!D147," ",""))),"")</f>
        <v>2</v>
      </c>
      <c r="D148" s="1" t="str">
        <f>IF(ISNUMBER(SEARCH("lymph node",'Model output'!E147)),"1", IF(AND('Model output'!E147&lt;&gt;"",ISNUMBER('Model output'!E147),'Model output'!E147&gt;0),"1",IF(OR(ISNUMBER(SEARCH("0",'Model output'!E147)), ISNUMBER(SEARCH("1",'Model output'!E147)), ISNUMBER(SEARCH("1a",'Model output'!E147)), ISNUMBER(SEARCH("1b",'Model output'!E147)), ISNUMBER(SEARCH("X",'Model output'!E147))), IF(ISNUMBER(SEARCH("pN",'Model output'!E147)),IF(OR(ISNUMBER(SEARCH("a",'Model output'!E147)),ISNUMBER(SEARCH("b",'Model output'!E147))),MID(SUBSTITUTE('Model output'!E147," ",""),SEARCH("pN",'Model output'!E147)+2,2),MID(SUBSTITUTE('Model output'!E147," ",""),SEARCH("pN",'Model output'!E147)+2,1)),IF(ISNUMBER(SEARCH("N",'Model output'!E147)),IF(OR(ISNUMBER(SEARCH("a",'Model output'!E147)),ISNUMBER(SEARCH("b",'Model output'!E147))),MID(SUBSTITUTE('Model output'!E147," ",""),SEARCH("N",'Model output'!E147)+1,2),MID(SUBSTITUTE('Model output'!E147," ",""),SEARCH("N",'Model output'!E147)+1,1)),SUBSTITUTE('Model output'!E147," ",""))),"")))</f>
        <v>1b</v>
      </c>
      <c r="E148" s="1" t="str">
        <f>IF(OR(ISNUMBER(SEARCH("Not applicable",'Model output'!F147)), ISNUMBER(SEARCH("N/A",'Model output'!F147))),"0",IF(OR(ISNUMBER(SEARCH("0",'Model output'!F147)), ISNUMBER(SEARCH("1",'Model output'!F147)), ISNUMBER(SEARCH("X",'Model output'!F147))), IF(ISNUMBER(SEARCH("pM",'Model output'!F147)),MID(SUBSTITUTE('Model output'!F147," ",""),SEARCH("pM",'Model output'!F147)+2,1),IF(ISNUMBER(SEARCH("M",'Model output'!F147)),MID(SUBSTITUTE('Model output'!F147," ",""),SEARCH("M",'Model output'!F147)+1,1),SUBSTITUTE('Model output'!F147," ",""))),""))</f>
        <v/>
      </c>
      <c r="F148" t="str">
        <f t="shared" si="32"/>
        <v>positive</v>
      </c>
      <c r="G148" t="str">
        <f>IF(OR('Model output'!G147="",AND(ISNUMBER('Model output'!J147),'Model output'!J147&lt;1)),"",IF(OR(ISNUMBER(SEARCH("lateral",'Model output'!G147)),ISNUMBER(SEARCH("cervical",'Model output'!G147)),ISNUMBER(SEARCH("jugular",'Model output'!G147)),ISNUMBER(SEARCH("left neck",'Model output'!G147)),ISNUMBER(SEARCH("left anterior neck",'Model output'!G147)),ISNUMBER(SEARCH("left posterior neck",'Model output'!G147)),ISNUMBER(SEARCH("right neck",'Model output'!G147)),ISNUMBER(SEARCH("right anterior neck",'Model output'!G147)),ISNUMBER(SEARCH("right posterior neck",'Model output'!G147)),AND(ISNUMBER(SEARCH("level",'Model output'!G147)),OR(,ISNUMBER(SEARCH("II",'Model output'!G147)),ISNUMBER(SEARCH("two",'Model output'!G147)),ISNUMBER(SEARCH("2",'Model output'!G147)),ISNUMBER(SEARCH("III",'Model output'!G147)),ISNUMBER(SEARCH("three",'Model output'!G147)),ISNUMBER(SEARCH("3",'Model output'!G147)),ISNUMBER(SEARCH("IV",'Model output'!G147)),ISNUMBER(SEARCH("four",'Model output'!G147)),ISNUMBER(SEARCH("4",'Model output'!G147)),AND(ISNUMBER(SEARCH("V ",'Model output'!G147)),NOT(ISNUMBER(SEARCH("VI",'Model output'!G147)))),ISNUMBER(SEARCH("five",'Model output'!G147)),ISNUMBER(SEARCH("5",'Model output'!G147))))), "lateral", "central"))</f>
        <v>lateral</v>
      </c>
      <c r="H148" t="str">
        <f>IF('Model output'!H147="","negative", IF('Model output'!H147=" ", "negative", IF(ISNUMBER(SEARCH("lymph node",'Model output'!H147)),"negative","positive")))</f>
        <v>negative</v>
      </c>
      <c r="I148">
        <f>IF('Model output'!I147="","",IF(ISNUMBER('Model output'!I147),'Model output'!I147,1))</f>
        <v>17</v>
      </c>
      <c r="J148">
        <f>IF('Model output'!J147="","",IF(AND(ISNUMBER('Model output'!J147),'Model output'!J147&lt;=I148),'Model output'!J147,IF(ISNUMBER(SEARCH("0/",'Model output'!J147)),0,1)))</f>
        <v>4</v>
      </c>
      <c r="K148" t="str" cm="1">
        <f t="array" ref="K148">IF(COUNT(FIND({0,1,2,3,4,5,6,7,8,9},'Model output'!K147))&gt;0,'Model output'!K147,"")</f>
        <v/>
      </c>
      <c r="L148" s="8" t="str">
        <f t="shared" si="36"/>
        <v/>
      </c>
      <c r="M148" t="str" cm="1">
        <f t="array" ref="M148">IF(L148="","",IF(ISNUMBER(SEARCH("cm",L148)),MAX(VALUE(SUBSTITUTE(_xlfn.FILTERXML("&lt;t&gt;&lt;s&gt;"&amp;SUBSTITUTE(L148,",","&lt;/s&gt;&lt;s&gt;")&amp;"&lt;/s&gt;&lt;/t&gt;","//s"),"cm",""))),MAX(VALUE(SUBSTITUTE(_xlfn.FILTERXML("&lt;t&gt;&lt;s&gt;"&amp;SUBSTITUTE(L148,",","&lt;/s&gt;&lt;s&gt;")&amp;"&lt;/s&gt;&lt;/t&gt;","//s"),"mm","")))/10))</f>
        <v/>
      </c>
      <c r="N148" t="str">
        <f>IF('Model output'!L147="","",'Model output'!L147)</f>
        <v>papillary</v>
      </c>
      <c r="O148" t="str">
        <f>IF('Model output'!M147="","",'Model output'!M147)</f>
        <v>follicular</v>
      </c>
      <c r="P148" t="str">
        <f>IF('Model output'!N147="","",'Model output'!N147)</f>
        <v>4.5 cm</v>
      </c>
      <c r="Q148" t="str">
        <f t="shared" si="33"/>
        <v>4.5cm</v>
      </c>
      <c r="R148" cm="1">
        <f t="array" ref="R148">IF(Q148="","",IF(ISNUMBER(SEARCH("cm",Q148)),MAX(VALUE(SUBSTITUTE(_xlfn.FILTERXML("&lt;t&gt;&lt;s&gt;"&amp;SUBSTITUTE(Q148,",","&lt;/s&gt;&lt;s&gt;")&amp;"&lt;/s&gt;&lt;/t&gt;","//s"),"cm",""))),IF(ISNUMBER(SEARCH("mm",Q148)), MAX(VALUE(SUBSTITUTE(_xlfn.FILTERXML("&lt;t&gt;&lt;s&gt;"&amp;SUBSTITUTE(Q148,",","&lt;/s&gt;&lt;s&gt;")&amp;"&lt;/s&gt;&lt;/t&gt;","//s"),"mm","")))/10, MAX(VALUE(_xlfn.FILTERXML("&lt;t&gt;&lt;s&gt;"&amp;SUBSTITUTE(Q148,",","&lt;/s&gt;&lt;s&gt;")&amp;"&lt;/s&gt;&lt;/t&gt;","//s"))))))</f>
        <v>4.5</v>
      </c>
      <c r="S148" t="str">
        <f>IF(OR('Model output'!P147="",ISNUMBER(SEARCH("Not identified", 'Model output'!P147)),ISNUMBER(SEARCH("Absent",'Model output'!P147)),AND(ISNUMBER(SEARCH("No",'Model output'!P147)),NOT(ISNUMBER(SEARCH("diagnostic",'Model output'!P147)))),ISNUMBER(SEARCH("Negative",'Model output'!P147))),"negative","positive")</f>
        <v>negative</v>
      </c>
      <c r="T148">
        <f>IF('Model output'!O147="","",'Model output'!O147)</f>
        <v>1</v>
      </c>
      <c r="U148" t="str">
        <f>IF('Model output'!Q147&lt;&gt;"",'Model output'!Q147,IF('Classification result'!S148="positive",IF(ISNUMBER(SEARCH("single",'Model output'!P147)),1,IF(OR(ISNUMBER(SEARCH("&lt;4",'Model output'!P147)),ISNUMBER(SEARCH("&lt; 4",'Model output'!P147)),ISNUMBER(SEARCH("less than 4",'Model output'!P147))),"&lt;4",IF(OR(ISNUMBER(SEARCH("&gt;4",'Model output'!P147)),ISNUMBER(SEARCH("&gt; 4",'Model output'!P147)),ISNUMBER(SEARCH("4 or more",'Model output'!P147))),"&gt;4",""))),""))</f>
        <v/>
      </c>
      <c r="V148" t="str">
        <f>IF(S148="negative","",IF(OR(ISNUMBER(SEARCH("Focal",'Model output'!P147)),'Classification result'!U148&lt;4,ISNUMBER(SEARCH("Focal",'Classification result'!U148)),ISNUMBER(SEARCH("&lt;4",'Classification result'!U148)),ISNUMBER(SEARCH("&lt; 4",'Classification result'!U148))),"minimal", IF(OR(ISNUMBER(SEARCH("Extensive",'Model output'!P147)),ISNUMBER(SEARCH("Extensive",'Classification result'!U148)),ISNUMBER(SEARCH("&gt;4",'Classification result'!U148)),ISNUMBER(SEARCH("&gt; 4",'Classification result'!U148)),ISNUMBER(SEARCH("4 or more",'Classification result'!U148))),"extensive","")))</f>
        <v/>
      </c>
      <c r="W148" t="str">
        <f>IF(OR('Model output'!R147="",ISNUMBER(SEARCH("Not identified", 'Model output'!R147)),ISNUMBER(SEARCH("Absent",'Model output'!R147)),ISNUMBER(SEARCH("No",'Model output'!R147)),ISNUMBER(SEARCH("Negative",'Model output'!R147)),ISNUMBER(SEARCH("None seen",'Model output'!R147)),ISNUMBER(SEARCH("Free",'Model output'!R147)),ISNUMBER(SEARCH("Cannot be assessed",'Model output'!R147))),"negative","positive")</f>
        <v>negative</v>
      </c>
      <c r="X148" s="19" t="str">
        <f>IF('Model output'!S147="","",'Model output'!S147)</f>
        <v>present</v>
      </c>
      <c r="Y148" t="str">
        <f>IF(OR('Model output'!S147="",ISNUMBER(SEARCH("Absent",'Model output'!S147)),ISNUMBER(SEARCH("Not identified",'Model output'!S147)),AND(ISNUMBER(SEARCH("No",'Model output'!S147)),NOT(ISNUMBER(SEARCH("carcinoma",'Model output'!S147)))),ISNUMBER(SEARCH("no extension",'Model output'!S147)),ISNUMBER(SEARCH("negative",'Model output'!S147))),"negative",IF(Z148="positive","gETE", "positive"))</f>
        <v>positive</v>
      </c>
      <c r="Z148" t="str">
        <f>IF(OR('Model output'!S147="",ISNUMBER(SEARCH("Absent",'Model output'!S147)),ISNUMBER(SEARCH("Not identified",'Model output'!S147)),ISNUMBER(SEARCH("No",'Model output'!S147)),ISNUMBER(SEARCH("Minimal",'Model output'!S147)),ISNUMBER(SEARCH("negative",'Model output'!S147))),"negative",IF(OR(ISNUMBER(SEARCH("extensive",X148)),ISNUMBER(SEARCH("skeletal muscle",X148)),ISNUMBER(SEARCH("larynx",X148)),ISNUMBER(SEARCH("trachea",X148)),ISNUMBER(SEARCH("esophagus",X148)),ISNUMBER(SEARCH("recurrent laryngeal nerve",X148))),"positive","negative"))</f>
        <v>negative</v>
      </c>
      <c r="AA148" t="str">
        <f>IF('Model output'!T147="","",IF('Model output'!T147="Not mentioned", "No", "Yes"))</f>
        <v/>
      </c>
      <c r="AB148" t="str">
        <f>IF(AA148&lt;&gt;"Yes","",IF(OR('Model output'!U147="",ISNUMBER(SEARCH("Not identified",'Model output'!U147))),"",'Model output'!U147))</f>
        <v/>
      </c>
      <c r="AC148" s="9" t="str">
        <f>IF(OR('Model output'!V147="", AND(ISERROR(SEARCH("Positive",'Model output'!V147)), ISNUMBER(SEARCH("Negative",'Model output'!V147))), ISNUMBER(SEARCH("Uninvolved",'Model output'!V147)), ISNUMBER(SEARCH("Free",'Model output'!V147)), ISNUMBER(SEARCH("1 mm",'Model output'!V147)), ISNUMBER(SEARCH("1.0 mm",'Model output'!V147)), ISNUMBER(SEARCH("0.01 cm",'Model output'!V147)), ISNUMBER(SEARCH("0.1 CM",'Model output'!V147)), ISNUMBER(SEARCH("less than 0.2 mm",'Model output'!V147)), ISNUMBER(SEARCH("less than 0.5 mm",'Model output'!V147)), ISNUMBER(SEARCH("very close",'Model output'!V147)), ISNUMBER(SEARCH("not involved",'Model output'!V147)), ISNUMBER(SEARCH("no involvement",'Model output'!V147)), ISNUMBER(SEARCH("abut",'Model output'!V147)), AND(ISNUMBER(SEARCH("No",'Model output'!V147)),NOT(ISNUMBER(SEARCH("noted",'Model output'!V147))),NOT(ISNUMBER(SEARCH("carcinoma",'Model output'!V147))))), "negative", "positive")</f>
        <v>negative</v>
      </c>
      <c r="AE148" s="39" t="str" cm="1">
        <f t="array" aca="1" ref="AE148" ca="1">IF(OR(AC148="positive",Z148="positive",AND(OR(ISNUMBER(SEARCH("Follicular carcinoma",N148)),ISNUMBER(SEARCH("Follicular thyroid carcinoma",N148))),V148="extensive"),AND(AND(ISNUMBER(J148),J148&gt;0),AND(ISNUMBER(M148),M148&gt;3)),OR(H148="positive",AH148=1)),"high",IF(OR(ISNUMBER(SEARCH("lateral",G148,1)),ISNUMBER(SEARCH("positive",Y148,1)),ISNUMBER(SEARCH("tall",O148,1)),ISNUMBER(SEARCH("hobnail",O148,1)),ISNUMBER(SEARCH("cribriform",O148,1)),ISNUMBER(SEARCH("diffuse",O148,1)),ISNUMBER(SEARCH("columnar",O148,1)),ISNUMBER(SEARCH("solid",O148,1)),ISNUMBER(SEARCH("tall",N148,1)),ISNUMBER(SEARCH("hobnail",N148,1)),ISNUMBER(SEARCH("cribriform",N148,1)),ISNUMBER(SEARCH("diffuse",N148,1)),ISNUMBER(SEARCH("columnar",N148,1)),ISNUMBER(SEARCH("solid",N148,1)),AND(ISNUMBER(SEARCH("papillary",N148,1)),S148="positive"),AND(ISNUMBER(J148),J148&gt;=5,M148=""),AND(AND(ISNUMBER(J148),J148&gt;=5),AND(ISNUMBER(M148),M148&gt;=1)),AND(ISNUMBER(SERACH("papillary",N148)),OR(Y148="positive",Z148="positive"), ISNUMBER(SEARCH("BRAF",AB148)))),"intermediate","low"))</f>
        <v>intermediate</v>
      </c>
      <c r="AF148" s="40" t="str">
        <f t="shared" si="34"/>
        <v>3a</v>
      </c>
      <c r="AG148" s="40" t="str">
        <f t="shared" si="35"/>
        <v>1b</v>
      </c>
      <c r="AH148" s="40" t="str">
        <f t="shared" si="37"/>
        <v>0</v>
      </c>
      <c r="AI148" s="45" t="str">
        <f t="shared" si="38"/>
        <v>I</v>
      </c>
      <c r="AJ148" s="39" t="s">
        <v>699</v>
      </c>
      <c r="AK148" s="46" t="s">
        <v>894</v>
      </c>
      <c r="AL148" s="46" t="s">
        <v>893</v>
      </c>
      <c r="AM148" s="46" t="s">
        <v>892</v>
      </c>
      <c r="AN148" s="40" t="s">
        <v>73</v>
      </c>
      <c r="AO148" s="30">
        <f t="shared" ca="1" si="40"/>
        <v>1</v>
      </c>
      <c r="AP148" s="14">
        <f t="shared" si="41"/>
        <v>1</v>
      </c>
      <c r="AQ148" s="14">
        <f t="shared" si="42"/>
        <v>0</v>
      </c>
      <c r="AR148" s="14">
        <f t="shared" si="43"/>
        <v>1</v>
      </c>
      <c r="AS148" s="15">
        <f t="shared" si="39"/>
        <v>1</v>
      </c>
    </row>
    <row r="149" spans="1:45">
      <c r="A149" t="str">
        <f>'Model output'!A148</f>
        <v>TCGA-EL-A4KG</v>
      </c>
      <c r="B149" s="52">
        <v>35</v>
      </c>
      <c r="C149" s="1" t="str">
        <f>IF(OR(ISNUMBER(SEARCH("0",'Model output'!D148)), ISNUMBER(SEARCH("1",'Model output'!D148)), ISNUMBER(SEARCH("1a",'Model output'!D148)), ISNUMBER(SEARCH("1b",'Model output'!D148)), ISNUMBER(SEARCH("2",'Model output'!D148)), ISNUMBER(SEARCH("3",'Model output'!D148)), ISNUMBER(SEARCH("4a",'Model output'!D148)), ISNUMBER(SEARCH("4b",'Model output'!D148))), IF(ISNUMBER(SEARCH("pT",'Model output'!D148)),IF(OR(ISNUMBER(SEARCH("a",'Model output'!D148)),ISNUMBER(SEARCH("b",'Model output'!D148))),MID(SUBSTITUTE('Model output'!D148," ",""),SEARCH("pT",'Model output'!D148)+2,2),MID(SUBSTITUTE('Model output'!D148," ",""),SEARCH("pT",'Model output'!D148)+2,1)),IF(ISNUMBER(SEARCH("T",'Model output'!D148)),IF(OR(ISNUMBER(SEARCH("a",'Model output'!D148)),ISNUMBER(SEARCH("b",'Model output'!D148))),MID(SUBSTITUTE('Model output'!D148," ",""),SEARCH("T",'Model output'!D148)+1,2),MID(SUBSTITUTE('Model output'!D148," ",""),SEARCH("T",'Model output'!D148)+1,1)),SUBSTITUTE('Model output'!D148," ",""))),"")</f>
        <v>2</v>
      </c>
      <c r="D149" s="1" t="str">
        <f>IF(ISNUMBER(SEARCH("lymph node",'Model output'!E148)),"1", IF(AND('Model output'!E148&lt;&gt;"",ISNUMBER('Model output'!E148),'Model output'!E148&gt;0),"1",IF(OR(ISNUMBER(SEARCH("0",'Model output'!E148)), ISNUMBER(SEARCH("1",'Model output'!E148)), ISNUMBER(SEARCH("1a",'Model output'!E148)), ISNUMBER(SEARCH("1b",'Model output'!E148)), ISNUMBER(SEARCH("X",'Model output'!E148))), IF(ISNUMBER(SEARCH("pN",'Model output'!E148)),IF(OR(ISNUMBER(SEARCH("a",'Model output'!E148)),ISNUMBER(SEARCH("b",'Model output'!E148))),MID(SUBSTITUTE('Model output'!E148," ",""),SEARCH("pN",'Model output'!E148)+2,2),MID(SUBSTITUTE('Model output'!E148," ",""),SEARCH("pN",'Model output'!E148)+2,1)),IF(ISNUMBER(SEARCH("N",'Model output'!E148)),IF(OR(ISNUMBER(SEARCH("a",'Model output'!E148)),ISNUMBER(SEARCH("b",'Model output'!E148))),MID(SUBSTITUTE('Model output'!E148," ",""),SEARCH("N",'Model output'!E148)+1,2),MID(SUBSTITUTE('Model output'!E148," ",""),SEARCH("N",'Model output'!E148)+1,1)),SUBSTITUTE('Model output'!E148," ",""))),"")))</f>
        <v>0</v>
      </c>
      <c r="E149" s="1" t="str">
        <f>IF(OR(ISNUMBER(SEARCH("Not applicable",'Model output'!F148)), ISNUMBER(SEARCH("N/A",'Model output'!F148))),"0",IF(OR(ISNUMBER(SEARCH("0",'Model output'!F148)), ISNUMBER(SEARCH("1",'Model output'!F148)), ISNUMBER(SEARCH("X",'Model output'!F148))), IF(ISNUMBER(SEARCH("pM",'Model output'!F148)),MID(SUBSTITUTE('Model output'!F148," ",""),SEARCH("pM",'Model output'!F148)+2,1),IF(ISNUMBER(SEARCH("M",'Model output'!F148)),MID(SUBSTITUTE('Model output'!F148," ",""),SEARCH("M",'Model output'!F148)+1,1),SUBSTITUTE('Model output'!F148," ",""))),""))</f>
        <v>0</v>
      </c>
      <c r="F149" t="str">
        <f t="shared" si="32"/>
        <v>negative</v>
      </c>
      <c r="G149" t="str">
        <f>IF(OR('Model output'!G148="",AND(ISNUMBER('Model output'!J148),'Model output'!J148&lt;1)),"",IF(OR(ISNUMBER(SEARCH("lateral",'Model output'!G148)),ISNUMBER(SEARCH("cervical",'Model output'!G148)),ISNUMBER(SEARCH("jugular",'Model output'!G148)),ISNUMBER(SEARCH("left neck",'Model output'!G148)),ISNUMBER(SEARCH("left anterior neck",'Model output'!G148)),ISNUMBER(SEARCH("left posterior neck",'Model output'!G148)),ISNUMBER(SEARCH("right neck",'Model output'!G148)),ISNUMBER(SEARCH("right anterior neck",'Model output'!G148)),ISNUMBER(SEARCH("right posterior neck",'Model output'!G148)),AND(ISNUMBER(SEARCH("level",'Model output'!G148)),OR(,ISNUMBER(SEARCH("II",'Model output'!G148)),ISNUMBER(SEARCH("two",'Model output'!G148)),ISNUMBER(SEARCH("2",'Model output'!G148)),ISNUMBER(SEARCH("III",'Model output'!G148)),ISNUMBER(SEARCH("three",'Model output'!G148)),ISNUMBER(SEARCH("3",'Model output'!G148)),ISNUMBER(SEARCH("IV",'Model output'!G148)),ISNUMBER(SEARCH("four",'Model output'!G148)),ISNUMBER(SEARCH("4",'Model output'!G148)),AND(ISNUMBER(SEARCH("V ",'Model output'!G148)),NOT(ISNUMBER(SEARCH("VI",'Model output'!G148)))),ISNUMBER(SEARCH("five",'Model output'!G148)),ISNUMBER(SEARCH("5",'Model output'!G148))))), "lateral", "central"))</f>
        <v/>
      </c>
      <c r="H149" t="str">
        <f>IF('Model output'!H148="","negative", IF('Model output'!H148=" ", "negative", IF(ISNUMBER(SEARCH("lymph node",'Model output'!H148)),"negative","positive")))</f>
        <v>negative</v>
      </c>
      <c r="I149">
        <f>IF('Model output'!I148="","",IF(ISNUMBER('Model output'!I148),'Model output'!I148,1))</f>
        <v>1</v>
      </c>
      <c r="J149">
        <f>IF('Model output'!J148="","",IF(AND(ISNUMBER('Model output'!J148),'Model output'!J148&lt;=I149),'Model output'!J148,IF(ISNUMBER(SEARCH("0/",'Model output'!J148)),0,1)))</f>
        <v>0</v>
      </c>
      <c r="K149" t="str" cm="1">
        <f t="array" ref="K149">IF(COUNT(FIND({0,1,2,3,4,5,6,7,8,9},'Model output'!K148))&gt;0,'Model output'!K148,"")</f>
        <v/>
      </c>
      <c r="L149" s="8" t="str">
        <f t="shared" si="36"/>
        <v/>
      </c>
      <c r="M149" t="str" cm="1">
        <f t="array" ref="M149">IF(L149="","",IF(ISNUMBER(SEARCH("cm",L149)),MAX(VALUE(SUBSTITUTE(_xlfn.FILTERXML("&lt;t&gt;&lt;s&gt;"&amp;SUBSTITUTE(L149,",","&lt;/s&gt;&lt;s&gt;")&amp;"&lt;/s&gt;&lt;/t&gt;","//s"),"cm",""))),MAX(VALUE(SUBSTITUTE(_xlfn.FILTERXML("&lt;t&gt;&lt;s&gt;"&amp;SUBSTITUTE(L149,",","&lt;/s&gt;&lt;s&gt;")&amp;"&lt;/s&gt;&lt;/t&gt;","//s"),"mm","")))/10))</f>
        <v/>
      </c>
      <c r="N149" t="str">
        <f>IF('Model output'!L148="","",'Model output'!L148)</f>
        <v>papillary</v>
      </c>
      <c r="O149" t="str">
        <f>IF('Model output'!M148="","",'Model output'!M148)</f>
        <v>conventional</v>
      </c>
      <c r="P149" t="str">
        <f>IF('Model output'!N148="","",'Model output'!N148)</f>
        <v>2 cm</v>
      </c>
      <c r="Q149" t="str">
        <f t="shared" si="33"/>
        <v>2cm</v>
      </c>
      <c r="R149" cm="1">
        <f t="array" ref="R149">IF(Q149="","",IF(ISNUMBER(SEARCH("cm",Q149)),MAX(VALUE(SUBSTITUTE(_xlfn.FILTERXML("&lt;t&gt;&lt;s&gt;"&amp;SUBSTITUTE(Q149,",","&lt;/s&gt;&lt;s&gt;")&amp;"&lt;/s&gt;&lt;/t&gt;","//s"),"cm",""))),IF(ISNUMBER(SEARCH("mm",Q149)), MAX(VALUE(SUBSTITUTE(_xlfn.FILTERXML("&lt;t&gt;&lt;s&gt;"&amp;SUBSTITUTE(Q149,",","&lt;/s&gt;&lt;s&gt;")&amp;"&lt;/s&gt;&lt;/t&gt;","//s"),"mm","")))/10, MAX(VALUE(_xlfn.FILTERXML("&lt;t&gt;&lt;s&gt;"&amp;SUBSTITUTE(Q149,",","&lt;/s&gt;&lt;s&gt;")&amp;"&lt;/s&gt;&lt;/t&gt;","//s"))))))</f>
        <v>2</v>
      </c>
      <c r="S149" t="str">
        <f>IF(OR('Model output'!P148="",ISNUMBER(SEARCH("Not identified", 'Model output'!P148)),ISNUMBER(SEARCH("Absent",'Model output'!P148)),AND(ISNUMBER(SEARCH("No",'Model output'!P148)),NOT(ISNUMBER(SEARCH("diagnostic",'Model output'!P148)))),ISNUMBER(SEARCH("Negative",'Model output'!P148))),"negative","positive")</f>
        <v>negative</v>
      </c>
      <c r="T149">
        <f>IF('Model output'!O148="","",'Model output'!O148)</f>
        <v>1</v>
      </c>
      <c r="U149" t="str">
        <f>IF('Model output'!Q148&lt;&gt;"",'Model output'!Q148,IF('Classification result'!S149="positive",IF(ISNUMBER(SEARCH("single",'Model output'!P148)),1,IF(OR(ISNUMBER(SEARCH("&lt;4",'Model output'!P148)),ISNUMBER(SEARCH("&lt; 4",'Model output'!P148)),ISNUMBER(SEARCH("less than 4",'Model output'!P148))),"&lt;4",IF(OR(ISNUMBER(SEARCH("&gt;4",'Model output'!P148)),ISNUMBER(SEARCH("&gt; 4",'Model output'!P148)),ISNUMBER(SEARCH("4 or more",'Model output'!P148))),"&gt;4",""))),""))</f>
        <v/>
      </c>
      <c r="V149" t="str">
        <f>IF(S149="negative","",IF(OR(ISNUMBER(SEARCH("Focal",'Model output'!P148)),'Classification result'!U149&lt;4,ISNUMBER(SEARCH("Focal",'Classification result'!U149)),ISNUMBER(SEARCH("&lt;4",'Classification result'!U149)),ISNUMBER(SEARCH("&lt; 4",'Classification result'!U149))),"minimal", IF(OR(ISNUMBER(SEARCH("Extensive",'Model output'!P148)),ISNUMBER(SEARCH("Extensive",'Classification result'!U149)),ISNUMBER(SEARCH("&gt;4",'Classification result'!U149)),ISNUMBER(SEARCH("&gt; 4",'Classification result'!U149)),ISNUMBER(SEARCH("4 or more",'Classification result'!U149))),"extensive","")))</f>
        <v/>
      </c>
      <c r="W149" t="str">
        <f>IF(OR('Model output'!R148="",ISNUMBER(SEARCH("Not identified", 'Model output'!R148)),ISNUMBER(SEARCH("Absent",'Model output'!R148)),ISNUMBER(SEARCH("No",'Model output'!R148)),ISNUMBER(SEARCH("Negative",'Model output'!R148)),ISNUMBER(SEARCH("None seen",'Model output'!R148)),ISNUMBER(SEARCH("Free",'Model output'!R148)),ISNUMBER(SEARCH("Cannot be assessed",'Model output'!R148))),"negative","positive")</f>
        <v>negative</v>
      </c>
      <c r="X149" s="19" t="str">
        <f>IF('Model output'!S148="","",'Model output'!S148)</f>
        <v>Present, extending into fibroadipose tissue</v>
      </c>
      <c r="Y149" t="str">
        <f>IF(OR('Model output'!S148="",ISNUMBER(SEARCH("Absent",'Model output'!S148)),ISNUMBER(SEARCH("Not identified",'Model output'!S148)),AND(ISNUMBER(SEARCH("No",'Model output'!S148)),NOT(ISNUMBER(SEARCH("carcinoma",'Model output'!S148)))),ISNUMBER(SEARCH("no extension",'Model output'!S148)),ISNUMBER(SEARCH("negative",'Model output'!S148))),"negative",IF(Z149="positive","gETE", "positive"))</f>
        <v>positive</v>
      </c>
      <c r="Z149" t="str">
        <f>IF(OR('Model output'!S148="",ISNUMBER(SEARCH("Absent",'Model output'!S148)),ISNUMBER(SEARCH("Not identified",'Model output'!S148)),ISNUMBER(SEARCH("No",'Model output'!S148)),ISNUMBER(SEARCH("Minimal",'Model output'!S148)),ISNUMBER(SEARCH("negative",'Model output'!S148))),"negative",IF(OR(ISNUMBER(SEARCH("extensive",X149)),ISNUMBER(SEARCH("skeletal muscle",X149)),ISNUMBER(SEARCH("larynx",X149)),ISNUMBER(SEARCH("trachea",X149)),ISNUMBER(SEARCH("esophagus",X149)),ISNUMBER(SEARCH("recurrent laryngeal nerve",X149))),"positive","negative"))</f>
        <v>negative</v>
      </c>
      <c r="AA149" t="str">
        <f>IF('Model output'!T148="","",IF('Model output'!T148="Not mentioned", "No", "Yes"))</f>
        <v/>
      </c>
      <c r="AB149" t="str">
        <f>IF(AA149&lt;&gt;"Yes","",IF(OR('Model output'!U148="",ISNUMBER(SEARCH("Not identified",'Model output'!U148))),"",'Model output'!U148))</f>
        <v/>
      </c>
      <c r="AC149" s="9" t="str">
        <f>IF(OR('Model output'!V148="", AND(ISERROR(SEARCH("Positive",'Model output'!V148)), ISNUMBER(SEARCH("Negative",'Model output'!V148))), ISNUMBER(SEARCH("Uninvolved",'Model output'!V148)), ISNUMBER(SEARCH("Free",'Model output'!V148)), ISNUMBER(SEARCH("1 mm",'Model output'!V148)), ISNUMBER(SEARCH("1.0 mm",'Model output'!V148)), ISNUMBER(SEARCH("0.01 cm",'Model output'!V148)), ISNUMBER(SEARCH("0.1 CM",'Model output'!V148)), ISNUMBER(SEARCH("less than 0.2 mm",'Model output'!V148)), ISNUMBER(SEARCH("less than 0.5 mm",'Model output'!V148)), ISNUMBER(SEARCH("very close",'Model output'!V148)), ISNUMBER(SEARCH("not involved",'Model output'!V148)), ISNUMBER(SEARCH("no involvement",'Model output'!V148)), ISNUMBER(SEARCH("abut",'Model output'!V148)), AND(ISNUMBER(SEARCH("No",'Model output'!V148)),NOT(ISNUMBER(SEARCH("noted",'Model output'!V148))),NOT(ISNUMBER(SEARCH("carcinoma",'Model output'!V148))))), "negative", "positive")</f>
        <v>negative</v>
      </c>
      <c r="AE149" s="39" t="str" cm="1">
        <f t="array" aca="1" ref="AE149" ca="1">IF(OR(AC149="positive",Z149="positive",AND(OR(ISNUMBER(SEARCH("Follicular carcinoma",N149)),ISNUMBER(SEARCH("Follicular thyroid carcinoma",N149))),V149="extensive"),AND(AND(ISNUMBER(J149),J149&gt;0),AND(ISNUMBER(M149),M149&gt;3)),OR(H149="positive",AH149=1)),"high",IF(OR(ISNUMBER(SEARCH("lateral",G149,1)),ISNUMBER(SEARCH("positive",Y149,1)),ISNUMBER(SEARCH("tall",O149,1)),ISNUMBER(SEARCH("hobnail",O149,1)),ISNUMBER(SEARCH("cribriform",O149,1)),ISNUMBER(SEARCH("diffuse",O149,1)),ISNUMBER(SEARCH("columnar",O149,1)),ISNUMBER(SEARCH("solid",O149,1)),ISNUMBER(SEARCH("tall",N149,1)),ISNUMBER(SEARCH("hobnail",N149,1)),ISNUMBER(SEARCH("cribriform",N149,1)),ISNUMBER(SEARCH("diffuse",N149,1)),ISNUMBER(SEARCH("columnar",N149,1)),ISNUMBER(SEARCH("solid",N149,1)),AND(ISNUMBER(SEARCH("papillary",N149,1)),S149="positive"),AND(ISNUMBER(J149),J149&gt;=5,M149=""),AND(AND(ISNUMBER(J149),J149&gt;=5),AND(ISNUMBER(M149),M149&gt;=1)),AND(ISNUMBER(SERACH("papillary",N149)),OR(Y149="positive",Z149="positive"), ISNUMBER(SEARCH("BRAF",AB149)))),"intermediate","low"))</f>
        <v>intermediate</v>
      </c>
      <c r="AF149" s="40" t="str">
        <f t="shared" si="34"/>
        <v>1b</v>
      </c>
      <c r="AG149" s="40" t="str">
        <f t="shared" si="35"/>
        <v>0</v>
      </c>
      <c r="AH149" s="40" t="str">
        <f t="shared" si="37"/>
        <v>0</v>
      </c>
      <c r="AI149" s="45" t="str">
        <f t="shared" si="38"/>
        <v>I</v>
      </c>
      <c r="AJ149" s="39" t="s">
        <v>699</v>
      </c>
      <c r="AK149" s="46" t="s">
        <v>888</v>
      </c>
      <c r="AL149" s="46" t="s">
        <v>889</v>
      </c>
      <c r="AM149" s="46" t="s">
        <v>892</v>
      </c>
      <c r="AN149" s="40" t="s">
        <v>73</v>
      </c>
      <c r="AO149" s="30">
        <f t="shared" ca="1" si="40"/>
        <v>1</v>
      </c>
      <c r="AP149" s="14">
        <f t="shared" si="41"/>
        <v>1</v>
      </c>
      <c r="AQ149" s="14">
        <f t="shared" si="42"/>
        <v>1</v>
      </c>
      <c r="AR149" s="14">
        <f t="shared" si="43"/>
        <v>1</v>
      </c>
      <c r="AS149" s="15">
        <f t="shared" si="39"/>
        <v>1</v>
      </c>
    </row>
    <row r="150" spans="1:45">
      <c r="A150" t="str">
        <f>'Model output'!A149</f>
        <v>TCGA-EL-A4KH</v>
      </c>
      <c r="B150" s="52">
        <v>36</v>
      </c>
      <c r="C150" s="1" t="str">
        <f>IF(OR(ISNUMBER(SEARCH("0",'Model output'!D149)), ISNUMBER(SEARCH("1",'Model output'!D149)), ISNUMBER(SEARCH("1a",'Model output'!D149)), ISNUMBER(SEARCH("1b",'Model output'!D149)), ISNUMBER(SEARCH("2",'Model output'!D149)), ISNUMBER(SEARCH("3",'Model output'!D149)), ISNUMBER(SEARCH("4a",'Model output'!D149)), ISNUMBER(SEARCH("4b",'Model output'!D149))), IF(ISNUMBER(SEARCH("pT",'Model output'!D149)),IF(OR(ISNUMBER(SEARCH("a",'Model output'!D149)),ISNUMBER(SEARCH("b",'Model output'!D149))),MID(SUBSTITUTE('Model output'!D149," ",""),SEARCH("pT",'Model output'!D149)+2,2),MID(SUBSTITUTE('Model output'!D149," ",""),SEARCH("pT",'Model output'!D149)+2,1)),IF(ISNUMBER(SEARCH("T",'Model output'!D149)),IF(OR(ISNUMBER(SEARCH("a",'Model output'!D149)),ISNUMBER(SEARCH("b",'Model output'!D149))),MID(SUBSTITUTE('Model output'!D149," ",""),SEARCH("T",'Model output'!D149)+1,2),MID(SUBSTITUTE('Model output'!D149," ",""),SEARCH("T",'Model output'!D149)+1,1)),SUBSTITUTE('Model output'!D149," ",""))),"")</f>
        <v/>
      </c>
      <c r="D150" s="1" t="str">
        <f>IF(ISNUMBER(SEARCH("lymph node",'Model output'!E149)),"1", IF(AND('Model output'!E149&lt;&gt;"",ISNUMBER('Model output'!E149),'Model output'!E149&gt;0),"1",IF(OR(ISNUMBER(SEARCH("0",'Model output'!E149)), ISNUMBER(SEARCH("1",'Model output'!E149)), ISNUMBER(SEARCH("1a",'Model output'!E149)), ISNUMBER(SEARCH("1b",'Model output'!E149)), ISNUMBER(SEARCH("X",'Model output'!E149))), IF(ISNUMBER(SEARCH("pN",'Model output'!E149)),IF(OR(ISNUMBER(SEARCH("a",'Model output'!E149)),ISNUMBER(SEARCH("b",'Model output'!E149))),MID(SUBSTITUTE('Model output'!E149," ",""),SEARCH("pN",'Model output'!E149)+2,2),MID(SUBSTITUTE('Model output'!E149," ",""),SEARCH("pN",'Model output'!E149)+2,1)),IF(ISNUMBER(SEARCH("N",'Model output'!E149)),IF(OR(ISNUMBER(SEARCH("a",'Model output'!E149)),ISNUMBER(SEARCH("b",'Model output'!E149))),MID(SUBSTITUTE('Model output'!E149," ",""),SEARCH("N",'Model output'!E149)+1,2),MID(SUBSTITUTE('Model output'!E149," ",""),SEARCH("N",'Model output'!E149)+1,1)),SUBSTITUTE('Model output'!E149," ",""))),"")))</f>
        <v>X</v>
      </c>
      <c r="E150" s="1" t="str">
        <f>IF(OR(ISNUMBER(SEARCH("Not applicable",'Model output'!F149)), ISNUMBER(SEARCH("N/A",'Model output'!F149))),"0",IF(OR(ISNUMBER(SEARCH("0",'Model output'!F149)), ISNUMBER(SEARCH("1",'Model output'!F149)), ISNUMBER(SEARCH("X",'Model output'!F149))), IF(ISNUMBER(SEARCH("pM",'Model output'!F149)),MID(SUBSTITUTE('Model output'!F149," ",""),SEARCH("pM",'Model output'!F149)+2,1),IF(ISNUMBER(SEARCH("M",'Model output'!F149)),MID(SUBSTITUTE('Model output'!F149," ",""),SEARCH("M",'Model output'!F149)+1,1),SUBSTITUTE('Model output'!F149," ",""))),""))</f>
        <v>X</v>
      </c>
      <c r="F150" t="str">
        <f t="shared" si="32"/>
        <v>negative</v>
      </c>
      <c r="G150" t="str">
        <f>IF(OR('Model output'!G149="",AND(ISNUMBER('Model output'!J149),'Model output'!J149&lt;1)),"",IF(OR(ISNUMBER(SEARCH("lateral",'Model output'!G149)),ISNUMBER(SEARCH("cervical",'Model output'!G149)),ISNUMBER(SEARCH("jugular",'Model output'!G149)),ISNUMBER(SEARCH("left neck",'Model output'!G149)),ISNUMBER(SEARCH("left anterior neck",'Model output'!G149)),ISNUMBER(SEARCH("left posterior neck",'Model output'!G149)),ISNUMBER(SEARCH("right neck",'Model output'!G149)),ISNUMBER(SEARCH("right anterior neck",'Model output'!G149)),ISNUMBER(SEARCH("right posterior neck",'Model output'!G149)),AND(ISNUMBER(SEARCH("level",'Model output'!G149)),OR(,ISNUMBER(SEARCH("II",'Model output'!G149)),ISNUMBER(SEARCH("two",'Model output'!G149)),ISNUMBER(SEARCH("2",'Model output'!G149)),ISNUMBER(SEARCH("III",'Model output'!G149)),ISNUMBER(SEARCH("three",'Model output'!G149)),ISNUMBER(SEARCH("3",'Model output'!G149)),ISNUMBER(SEARCH("IV",'Model output'!G149)),ISNUMBER(SEARCH("four",'Model output'!G149)),ISNUMBER(SEARCH("4",'Model output'!G149)),AND(ISNUMBER(SEARCH("V ",'Model output'!G149)),NOT(ISNUMBER(SEARCH("VI",'Model output'!G149)))),ISNUMBER(SEARCH("five",'Model output'!G149)),ISNUMBER(SEARCH("5",'Model output'!G149))))), "lateral", "central"))</f>
        <v/>
      </c>
      <c r="H150" t="str">
        <f>IF('Model output'!H149="","negative", IF('Model output'!H149=" ", "negative", IF(ISNUMBER(SEARCH("lymph node",'Model output'!H149)),"negative","positive")))</f>
        <v>negative</v>
      </c>
      <c r="I150">
        <f>IF('Model output'!I149="","",IF(ISNUMBER('Model output'!I149),'Model output'!I149,1))</f>
        <v>0</v>
      </c>
      <c r="J150">
        <f>IF('Model output'!J149="","",IF(AND(ISNUMBER('Model output'!J149),'Model output'!J149&lt;=I150),'Model output'!J149,IF(ISNUMBER(SEARCH("0/",'Model output'!J149)),0,1)))</f>
        <v>0</v>
      </c>
      <c r="K150" t="str" cm="1">
        <f t="array" ref="K150">IF(COUNT(FIND({0,1,2,3,4,5,6,7,8,9},'Model output'!K149))&gt;0,'Model output'!K149,"")</f>
        <v/>
      </c>
      <c r="L150" s="8" t="str">
        <f t="shared" si="36"/>
        <v/>
      </c>
      <c r="M150" t="str" cm="1">
        <f t="array" ref="M150">IF(L150="","",IF(ISNUMBER(SEARCH("cm",L150)),MAX(VALUE(SUBSTITUTE(_xlfn.FILTERXML("&lt;t&gt;&lt;s&gt;"&amp;SUBSTITUTE(L150,",","&lt;/s&gt;&lt;s&gt;")&amp;"&lt;/s&gt;&lt;/t&gt;","//s"),"cm",""))),MAX(VALUE(SUBSTITUTE(_xlfn.FILTERXML("&lt;t&gt;&lt;s&gt;"&amp;SUBSTITUTE(L150,",","&lt;/s&gt;&lt;s&gt;")&amp;"&lt;/s&gt;&lt;/t&gt;","//s"),"mm","")))/10))</f>
        <v/>
      </c>
      <c r="N150" t="str">
        <f>IF('Model output'!L149="","",'Model output'!L149)</f>
        <v>papillary</v>
      </c>
      <c r="O150" t="str">
        <f>IF('Model output'!M149="","",'Model output'!M149)</f>
        <v>follicular</v>
      </c>
      <c r="P150" t="str">
        <f>IF('Model output'!N149="","",'Model output'!N149)</f>
        <v>2.1 cm</v>
      </c>
      <c r="Q150" t="str">
        <f t="shared" si="33"/>
        <v>2.1cm</v>
      </c>
      <c r="R150" cm="1">
        <f t="array" ref="R150">IF(Q150="","",IF(ISNUMBER(SEARCH("cm",Q150)),MAX(VALUE(SUBSTITUTE(_xlfn.FILTERXML("&lt;t&gt;&lt;s&gt;"&amp;SUBSTITUTE(Q150,",","&lt;/s&gt;&lt;s&gt;")&amp;"&lt;/s&gt;&lt;/t&gt;","//s"),"cm",""))),IF(ISNUMBER(SEARCH("mm",Q150)), MAX(VALUE(SUBSTITUTE(_xlfn.FILTERXML("&lt;t&gt;&lt;s&gt;"&amp;SUBSTITUTE(Q150,",","&lt;/s&gt;&lt;s&gt;")&amp;"&lt;/s&gt;&lt;/t&gt;","//s"),"mm","")))/10, MAX(VALUE(_xlfn.FILTERXML("&lt;t&gt;&lt;s&gt;"&amp;SUBSTITUTE(Q150,",","&lt;/s&gt;&lt;s&gt;")&amp;"&lt;/s&gt;&lt;/t&gt;","//s"))))))</f>
        <v>2.1</v>
      </c>
      <c r="S150" t="str">
        <f>IF(OR('Model output'!P149="",ISNUMBER(SEARCH("Not identified", 'Model output'!P149)),ISNUMBER(SEARCH("Absent",'Model output'!P149)),AND(ISNUMBER(SEARCH("No",'Model output'!P149)),NOT(ISNUMBER(SEARCH("diagnostic",'Model output'!P149)))),ISNUMBER(SEARCH("Negative",'Model output'!P149))),"negative","positive")</f>
        <v>negative</v>
      </c>
      <c r="T150" t="str">
        <f>IF('Model output'!O149="","",'Model output'!O149)</f>
        <v>Multi focal</v>
      </c>
      <c r="U150" t="str">
        <f>IF('Model output'!Q149&lt;&gt;"",'Model output'!Q149,IF('Classification result'!S150="positive",IF(ISNUMBER(SEARCH("single",'Model output'!P149)),1,IF(OR(ISNUMBER(SEARCH("&lt;4",'Model output'!P149)),ISNUMBER(SEARCH("&lt; 4",'Model output'!P149)),ISNUMBER(SEARCH("less than 4",'Model output'!P149))),"&lt;4",IF(OR(ISNUMBER(SEARCH("&gt;4",'Model output'!P149)),ISNUMBER(SEARCH("&gt; 4",'Model output'!P149)),ISNUMBER(SEARCH("4 or more",'Model output'!P149))),"&gt;4",""))),""))</f>
        <v/>
      </c>
      <c r="V150" t="str">
        <f>IF(S150="negative","",IF(OR(ISNUMBER(SEARCH("Focal",'Model output'!P149)),'Classification result'!U150&lt;4,ISNUMBER(SEARCH("Focal",'Classification result'!U150)),ISNUMBER(SEARCH("&lt;4",'Classification result'!U150)),ISNUMBER(SEARCH("&lt; 4",'Classification result'!U150))),"minimal", IF(OR(ISNUMBER(SEARCH("Extensive",'Model output'!P149)),ISNUMBER(SEARCH("Extensive",'Classification result'!U150)),ISNUMBER(SEARCH("&gt;4",'Classification result'!U150)),ISNUMBER(SEARCH("&gt; 4",'Classification result'!U150)),ISNUMBER(SEARCH("4 or more",'Classification result'!U150))),"extensive","")))</f>
        <v/>
      </c>
      <c r="W150" t="str">
        <f>IF(OR('Model output'!R149="",ISNUMBER(SEARCH("Not identified", 'Model output'!R149)),ISNUMBER(SEARCH("Absent",'Model output'!R149)),ISNUMBER(SEARCH("No",'Model output'!R149)),ISNUMBER(SEARCH("Negative",'Model output'!R149)),ISNUMBER(SEARCH("None seen",'Model output'!R149)),ISNUMBER(SEARCH("Free",'Model output'!R149)),ISNUMBER(SEARCH("Cannot be assessed",'Model output'!R149))),"negative","positive")</f>
        <v>negative</v>
      </c>
      <c r="X150" s="19" t="str">
        <f>IF('Model output'!S149="","",'Model output'!S149)</f>
        <v>Absent</v>
      </c>
      <c r="Y150" t="str">
        <f>IF(OR('Model output'!S149="",ISNUMBER(SEARCH("Absent",'Model output'!S149)),ISNUMBER(SEARCH("Not identified",'Model output'!S149)),AND(ISNUMBER(SEARCH("No",'Model output'!S149)),NOT(ISNUMBER(SEARCH("carcinoma",'Model output'!S149)))),ISNUMBER(SEARCH("no extension",'Model output'!S149)),ISNUMBER(SEARCH("negative",'Model output'!S149))),"negative",IF(Z150="positive","gETE", "positive"))</f>
        <v>negative</v>
      </c>
      <c r="Z150" t="str">
        <f>IF(OR('Model output'!S149="",ISNUMBER(SEARCH("Absent",'Model output'!S149)),ISNUMBER(SEARCH("Not identified",'Model output'!S149)),ISNUMBER(SEARCH("No",'Model output'!S149)),ISNUMBER(SEARCH("Minimal",'Model output'!S149)),ISNUMBER(SEARCH("negative",'Model output'!S149))),"negative",IF(OR(ISNUMBER(SEARCH("extensive",X150)),ISNUMBER(SEARCH("skeletal muscle",X150)),ISNUMBER(SEARCH("larynx",X150)),ISNUMBER(SEARCH("trachea",X150)),ISNUMBER(SEARCH("esophagus",X150)),ISNUMBER(SEARCH("recurrent laryngeal nerve",X150))),"positive","negative"))</f>
        <v>negative</v>
      </c>
      <c r="AA150" t="str">
        <f>IF('Model output'!T149="","",IF('Model output'!T149="Not mentioned", "No", "Yes"))</f>
        <v/>
      </c>
      <c r="AB150" t="str">
        <f>IF(AA150&lt;&gt;"Yes","",IF(OR('Model output'!U149="",ISNUMBER(SEARCH("Not identified",'Model output'!U149))),"",'Model output'!U149))</f>
        <v/>
      </c>
      <c r="AC150" s="9" t="str">
        <f>IF(OR('Model output'!V149="", AND(ISERROR(SEARCH("Positive",'Model output'!V149)), ISNUMBER(SEARCH("Negative",'Model output'!V149))), ISNUMBER(SEARCH("Uninvolved",'Model output'!V149)), ISNUMBER(SEARCH("Free",'Model output'!V149)), ISNUMBER(SEARCH("1 mm",'Model output'!V149)), ISNUMBER(SEARCH("1.0 mm",'Model output'!V149)), ISNUMBER(SEARCH("0.01 cm",'Model output'!V149)), ISNUMBER(SEARCH("0.1 CM",'Model output'!V149)), ISNUMBER(SEARCH("less than 0.2 mm",'Model output'!V149)), ISNUMBER(SEARCH("less than 0.5 mm",'Model output'!V149)), ISNUMBER(SEARCH("very close",'Model output'!V149)), ISNUMBER(SEARCH("not involved",'Model output'!V149)), ISNUMBER(SEARCH("no involvement",'Model output'!V149)), ISNUMBER(SEARCH("abut",'Model output'!V149)), AND(ISNUMBER(SEARCH("No",'Model output'!V149)),NOT(ISNUMBER(SEARCH("noted",'Model output'!V149))),NOT(ISNUMBER(SEARCH("carcinoma",'Model output'!V149))))), "negative", "positive")</f>
        <v>negative</v>
      </c>
      <c r="AE150" s="39" t="str" cm="1">
        <f t="array" aca="1" ref="AE150" ca="1">IF(OR(AC150="positive",Z150="positive",AND(OR(ISNUMBER(SEARCH("Follicular carcinoma",N150)),ISNUMBER(SEARCH("Follicular thyroid carcinoma",N150))),V150="extensive"),AND(AND(ISNUMBER(J150),J150&gt;0),AND(ISNUMBER(M150),M150&gt;3)),OR(H150="positive",AH150=1)),"high",IF(OR(ISNUMBER(SEARCH("lateral",G150,1)),ISNUMBER(SEARCH("positive",Y150,1)),ISNUMBER(SEARCH("tall",O150,1)),ISNUMBER(SEARCH("hobnail",O150,1)),ISNUMBER(SEARCH("cribriform",O150,1)),ISNUMBER(SEARCH("diffuse",O150,1)),ISNUMBER(SEARCH("columnar",O150,1)),ISNUMBER(SEARCH("solid",O150,1)),ISNUMBER(SEARCH("tall",N150,1)),ISNUMBER(SEARCH("hobnail",N150,1)),ISNUMBER(SEARCH("cribriform",N150,1)),ISNUMBER(SEARCH("diffuse",N150,1)),ISNUMBER(SEARCH("columnar",N150,1)),ISNUMBER(SEARCH("solid",N150,1)),AND(ISNUMBER(SEARCH("papillary",N150,1)),S150="positive"),AND(ISNUMBER(J150),J150&gt;=5,M150=""),AND(AND(ISNUMBER(J150),J150&gt;=5),AND(ISNUMBER(M150),M150&gt;=1)),AND(ISNUMBER(SERACH("papillary",N150)),OR(Y150="positive",Z150="positive"), ISNUMBER(SEARCH("BRAF",AB150)))),"intermediate","low"))</f>
        <v>low</v>
      </c>
      <c r="AF150" s="40" t="str">
        <f t="shared" si="34"/>
        <v>2</v>
      </c>
      <c r="AG150" s="40" t="str">
        <f t="shared" si="35"/>
        <v>0</v>
      </c>
      <c r="AH150" s="40" t="str">
        <f t="shared" si="37"/>
        <v>0</v>
      </c>
      <c r="AI150" s="45" t="str">
        <f t="shared" si="38"/>
        <v>I</v>
      </c>
      <c r="AJ150" s="39" t="s">
        <v>698</v>
      </c>
      <c r="AK150" s="46" t="s">
        <v>891</v>
      </c>
      <c r="AL150" s="46" t="s">
        <v>892</v>
      </c>
      <c r="AM150" s="46" t="s">
        <v>892</v>
      </c>
      <c r="AN150" s="40" t="s">
        <v>73</v>
      </c>
      <c r="AO150" s="30">
        <f t="shared" ca="1" si="40"/>
        <v>1</v>
      </c>
      <c r="AP150" s="14">
        <f t="shared" si="41"/>
        <v>1</v>
      </c>
      <c r="AQ150" s="14">
        <f t="shared" si="42"/>
        <v>1</v>
      </c>
      <c r="AR150" s="14">
        <f t="shared" si="43"/>
        <v>1</v>
      </c>
      <c r="AS150" s="15">
        <f t="shared" si="39"/>
        <v>1</v>
      </c>
    </row>
    <row r="151" spans="1:45">
      <c r="A151" t="str">
        <f>'Model output'!A150</f>
        <v>TCGA-EL-A4KI</v>
      </c>
      <c r="B151" s="52">
        <v>63</v>
      </c>
      <c r="C151" s="1" t="str">
        <f>IF(OR(ISNUMBER(SEARCH("0",'Model output'!D150)), ISNUMBER(SEARCH("1",'Model output'!D150)), ISNUMBER(SEARCH("1a",'Model output'!D150)), ISNUMBER(SEARCH("1b",'Model output'!D150)), ISNUMBER(SEARCH("2",'Model output'!D150)), ISNUMBER(SEARCH("3",'Model output'!D150)), ISNUMBER(SEARCH("4a",'Model output'!D150)), ISNUMBER(SEARCH("4b",'Model output'!D150))), IF(ISNUMBER(SEARCH("pT",'Model output'!D150)),IF(OR(ISNUMBER(SEARCH("a",'Model output'!D150)),ISNUMBER(SEARCH("b",'Model output'!D150))),MID(SUBSTITUTE('Model output'!D150," ",""),SEARCH("pT",'Model output'!D150)+2,2),MID(SUBSTITUTE('Model output'!D150," ",""),SEARCH("pT",'Model output'!D150)+2,1)),IF(ISNUMBER(SEARCH("T",'Model output'!D150)),IF(OR(ISNUMBER(SEARCH("a",'Model output'!D150)),ISNUMBER(SEARCH("b",'Model output'!D150))),MID(SUBSTITUTE('Model output'!D150," ",""),SEARCH("T",'Model output'!D150)+1,2),MID(SUBSTITUTE('Model output'!D150," ",""),SEARCH("T",'Model output'!D150)+1,1)),SUBSTITUTE('Model output'!D150," ",""))),"")</f>
        <v>2</v>
      </c>
      <c r="D151" s="1" t="str">
        <f>IF(ISNUMBER(SEARCH("lymph node",'Model output'!E150)),"1", IF(AND('Model output'!E150&lt;&gt;"",ISNUMBER('Model output'!E150),'Model output'!E150&gt;0),"1",IF(OR(ISNUMBER(SEARCH("0",'Model output'!E150)), ISNUMBER(SEARCH("1",'Model output'!E150)), ISNUMBER(SEARCH("1a",'Model output'!E150)), ISNUMBER(SEARCH("1b",'Model output'!E150)), ISNUMBER(SEARCH("X",'Model output'!E150))), IF(ISNUMBER(SEARCH("pN",'Model output'!E150)),IF(OR(ISNUMBER(SEARCH("a",'Model output'!E150)),ISNUMBER(SEARCH("b",'Model output'!E150))),MID(SUBSTITUTE('Model output'!E150," ",""),SEARCH("pN",'Model output'!E150)+2,2),MID(SUBSTITUTE('Model output'!E150," ",""),SEARCH("pN",'Model output'!E150)+2,1)),IF(ISNUMBER(SEARCH("N",'Model output'!E150)),IF(OR(ISNUMBER(SEARCH("a",'Model output'!E150)),ISNUMBER(SEARCH("b",'Model output'!E150))),MID(SUBSTITUTE('Model output'!E150," ",""),SEARCH("N",'Model output'!E150)+1,2),MID(SUBSTITUTE('Model output'!E150," ",""),SEARCH("N",'Model output'!E150)+1,1)),SUBSTITUTE('Model output'!E150," ",""))),"")))</f>
        <v>0</v>
      </c>
      <c r="E151" s="1" t="str">
        <f>IF(OR(ISNUMBER(SEARCH("Not applicable",'Model output'!F150)), ISNUMBER(SEARCH("N/A",'Model output'!F150))),"0",IF(OR(ISNUMBER(SEARCH("0",'Model output'!F150)), ISNUMBER(SEARCH("1",'Model output'!F150)), ISNUMBER(SEARCH("X",'Model output'!F150))), IF(ISNUMBER(SEARCH("pM",'Model output'!F150)),MID(SUBSTITUTE('Model output'!F150," ",""),SEARCH("pM",'Model output'!F150)+2,1),IF(ISNUMBER(SEARCH("M",'Model output'!F150)),MID(SUBSTITUTE('Model output'!F150," ",""),SEARCH("M",'Model output'!F150)+1,1),SUBSTITUTE('Model output'!F150," ",""))),""))</f>
        <v/>
      </c>
      <c r="F151" t="str">
        <f t="shared" si="32"/>
        <v>negative</v>
      </c>
      <c r="G151" t="str">
        <f>IF(OR('Model output'!G150="",AND(ISNUMBER('Model output'!J150),'Model output'!J150&lt;1)),"",IF(OR(ISNUMBER(SEARCH("lateral",'Model output'!G150)),ISNUMBER(SEARCH("cervical",'Model output'!G150)),ISNUMBER(SEARCH("jugular",'Model output'!G150)),ISNUMBER(SEARCH("left neck",'Model output'!G150)),ISNUMBER(SEARCH("left anterior neck",'Model output'!G150)),ISNUMBER(SEARCH("left posterior neck",'Model output'!G150)),ISNUMBER(SEARCH("right neck",'Model output'!G150)),ISNUMBER(SEARCH("right anterior neck",'Model output'!G150)),ISNUMBER(SEARCH("right posterior neck",'Model output'!G150)),AND(ISNUMBER(SEARCH("level",'Model output'!G150)),OR(,ISNUMBER(SEARCH("II",'Model output'!G150)),ISNUMBER(SEARCH("two",'Model output'!G150)),ISNUMBER(SEARCH("2",'Model output'!G150)),ISNUMBER(SEARCH("III",'Model output'!G150)),ISNUMBER(SEARCH("three",'Model output'!G150)),ISNUMBER(SEARCH("3",'Model output'!G150)),ISNUMBER(SEARCH("IV",'Model output'!G150)),ISNUMBER(SEARCH("four",'Model output'!G150)),ISNUMBER(SEARCH("4",'Model output'!G150)),AND(ISNUMBER(SEARCH("V ",'Model output'!G150)),NOT(ISNUMBER(SEARCH("VI",'Model output'!G150)))),ISNUMBER(SEARCH("five",'Model output'!G150)),ISNUMBER(SEARCH("5",'Model output'!G150))))), "lateral", "central"))</f>
        <v/>
      </c>
      <c r="H151" t="str">
        <f>IF('Model output'!H150="","negative", IF('Model output'!H150=" ", "negative", IF(ISNUMBER(SEARCH("lymph node",'Model output'!H150)),"negative","positive")))</f>
        <v>negative</v>
      </c>
      <c r="I151">
        <f>IF('Model output'!I150="","",IF(ISNUMBER('Model output'!I150),'Model output'!I150,1))</f>
        <v>1</v>
      </c>
      <c r="J151">
        <f>IF('Model output'!J150="","",IF(AND(ISNUMBER('Model output'!J150),'Model output'!J150&lt;=I151),'Model output'!J150,IF(ISNUMBER(SEARCH("0/",'Model output'!J150)),0,1)))</f>
        <v>0</v>
      </c>
      <c r="K151" t="str" cm="1">
        <f t="array" ref="K151">IF(COUNT(FIND({0,1,2,3,4,5,6,7,8,9},'Model output'!K150))&gt;0,'Model output'!K150,"")</f>
        <v/>
      </c>
      <c r="L151" s="8" t="str">
        <f t="shared" si="36"/>
        <v/>
      </c>
      <c r="M151" t="str" cm="1">
        <f t="array" ref="M151">IF(L151="","",IF(ISNUMBER(SEARCH("cm",L151)),MAX(VALUE(SUBSTITUTE(_xlfn.FILTERXML("&lt;t&gt;&lt;s&gt;"&amp;SUBSTITUTE(L151,",","&lt;/s&gt;&lt;s&gt;")&amp;"&lt;/s&gt;&lt;/t&gt;","//s"),"cm",""))),MAX(VALUE(SUBSTITUTE(_xlfn.FILTERXML("&lt;t&gt;&lt;s&gt;"&amp;SUBSTITUTE(L151,",","&lt;/s&gt;&lt;s&gt;")&amp;"&lt;/s&gt;&lt;/t&gt;","//s"),"mm","")))/10))</f>
        <v/>
      </c>
      <c r="N151" t="str">
        <f>IF('Model output'!L150="","",'Model output'!L150)</f>
        <v>papillary</v>
      </c>
      <c r="O151" t="str">
        <f>IF('Model output'!M150="","",'Model output'!M150)</f>
        <v/>
      </c>
      <c r="P151" t="str">
        <f>IF('Model output'!N150="","",'Model output'!N150)</f>
        <v>3.4 cm</v>
      </c>
      <c r="Q151" t="str">
        <f t="shared" si="33"/>
        <v>3.4cm</v>
      </c>
      <c r="R151" cm="1">
        <f t="array" ref="R151">IF(Q151="","",IF(ISNUMBER(SEARCH("cm",Q151)),MAX(VALUE(SUBSTITUTE(_xlfn.FILTERXML("&lt;t&gt;&lt;s&gt;"&amp;SUBSTITUTE(Q151,",","&lt;/s&gt;&lt;s&gt;")&amp;"&lt;/s&gt;&lt;/t&gt;","//s"),"cm",""))),IF(ISNUMBER(SEARCH("mm",Q151)), MAX(VALUE(SUBSTITUTE(_xlfn.FILTERXML("&lt;t&gt;&lt;s&gt;"&amp;SUBSTITUTE(Q151,",","&lt;/s&gt;&lt;s&gt;")&amp;"&lt;/s&gt;&lt;/t&gt;","//s"),"mm","")))/10, MAX(VALUE(_xlfn.FILTERXML("&lt;t&gt;&lt;s&gt;"&amp;SUBSTITUTE(Q151,",","&lt;/s&gt;&lt;s&gt;")&amp;"&lt;/s&gt;&lt;/t&gt;","//s"))))))</f>
        <v>3.4</v>
      </c>
      <c r="S151" t="str">
        <f>IF(OR('Model output'!P150="",ISNUMBER(SEARCH("Not identified", 'Model output'!P150)),ISNUMBER(SEARCH("Absent",'Model output'!P150)),AND(ISNUMBER(SEARCH("No",'Model output'!P150)),NOT(ISNUMBER(SEARCH("diagnostic",'Model output'!P150)))),ISNUMBER(SEARCH("Negative",'Model output'!P150))),"negative","positive")</f>
        <v>positive</v>
      </c>
      <c r="T151" t="str">
        <f>IF('Model output'!O150="","",'Model output'!O150)</f>
        <v>Multi-focal</v>
      </c>
      <c r="U151" t="str">
        <f>IF('Model output'!Q150&lt;&gt;"",'Model output'!Q150,IF('Classification result'!S151="positive",IF(ISNUMBER(SEARCH("single",'Model output'!P150)),1,IF(OR(ISNUMBER(SEARCH("&lt;4",'Model output'!P150)),ISNUMBER(SEARCH("&lt; 4",'Model output'!P150)),ISNUMBER(SEARCH("less than 4",'Model output'!P150))),"&lt;4",IF(OR(ISNUMBER(SEARCH("&gt;4",'Model output'!P150)),ISNUMBER(SEARCH("&gt; 4",'Model output'!P150)),ISNUMBER(SEARCH("4 or more",'Model output'!P150))),"&gt;4",""))),""))</f>
        <v/>
      </c>
      <c r="V151" t="str">
        <f>IF(S151="negative","",IF(OR(ISNUMBER(SEARCH("Focal",'Model output'!P150)),'Classification result'!U151&lt;4,ISNUMBER(SEARCH("Focal",'Classification result'!U151)),ISNUMBER(SEARCH("&lt;4",'Classification result'!U151)),ISNUMBER(SEARCH("&lt; 4",'Classification result'!U151))),"minimal", IF(OR(ISNUMBER(SEARCH("Extensive",'Model output'!P150)),ISNUMBER(SEARCH("Extensive",'Classification result'!U151)),ISNUMBER(SEARCH("&gt;4",'Classification result'!U151)),ISNUMBER(SEARCH("&gt; 4",'Classification result'!U151)),ISNUMBER(SEARCH("4 or more",'Classification result'!U151))),"extensive","")))</f>
        <v/>
      </c>
      <c r="W151" t="str">
        <f>IF(OR('Model output'!R150="",ISNUMBER(SEARCH("Not identified", 'Model output'!R150)),ISNUMBER(SEARCH("Absent",'Model output'!R150)),ISNUMBER(SEARCH("No",'Model output'!R150)),ISNUMBER(SEARCH("Negative",'Model output'!R150)),ISNUMBER(SEARCH("None seen",'Model output'!R150)),ISNUMBER(SEARCH("Free",'Model output'!R150)),ISNUMBER(SEARCH("Cannot be assessed",'Model output'!R150))),"negative","positive")</f>
        <v>positive</v>
      </c>
      <c r="X151" s="19" t="str">
        <f>IF('Model output'!S150="","",'Model output'!S150)</f>
        <v>favor into fibrous tissue</v>
      </c>
      <c r="Y151" t="str">
        <f>IF(OR('Model output'!S150="",ISNUMBER(SEARCH("Absent",'Model output'!S150)),ISNUMBER(SEARCH("Not identified",'Model output'!S150)),AND(ISNUMBER(SEARCH("No",'Model output'!S150)),NOT(ISNUMBER(SEARCH("carcinoma",'Model output'!S150)))),ISNUMBER(SEARCH("no extension",'Model output'!S150)),ISNUMBER(SEARCH("negative",'Model output'!S150))),"negative",IF(Z151="positive","gETE", "positive"))</f>
        <v>positive</v>
      </c>
      <c r="Z151" t="str">
        <f>IF(OR('Model output'!S150="",ISNUMBER(SEARCH("Absent",'Model output'!S150)),ISNUMBER(SEARCH("Not identified",'Model output'!S150)),ISNUMBER(SEARCH("No",'Model output'!S150)),ISNUMBER(SEARCH("Minimal",'Model output'!S150)),ISNUMBER(SEARCH("negative",'Model output'!S150))),"negative",IF(OR(ISNUMBER(SEARCH("extensive",X151)),ISNUMBER(SEARCH("skeletal muscle",X151)),ISNUMBER(SEARCH("larynx",X151)),ISNUMBER(SEARCH("trachea",X151)),ISNUMBER(SEARCH("esophagus",X151)),ISNUMBER(SEARCH("recurrent laryngeal nerve",X151))),"positive","negative"))</f>
        <v>negative</v>
      </c>
      <c r="AA151" t="str">
        <f>IF('Model output'!T150="","",IF('Model output'!T150="Not mentioned", "No", "Yes"))</f>
        <v/>
      </c>
      <c r="AB151" t="str">
        <f>IF(AA151&lt;&gt;"Yes","",IF(OR('Model output'!U150="",ISNUMBER(SEARCH("Not identified",'Model output'!U150))),"",'Model output'!U150))</f>
        <v/>
      </c>
      <c r="AC151" s="9" t="str">
        <f>IF(OR('Model output'!V150="", AND(ISERROR(SEARCH("Positive",'Model output'!V150)), ISNUMBER(SEARCH("Negative",'Model output'!V150))), ISNUMBER(SEARCH("Uninvolved",'Model output'!V150)), ISNUMBER(SEARCH("Free",'Model output'!V150)), ISNUMBER(SEARCH("1 mm",'Model output'!V150)), ISNUMBER(SEARCH("1.0 mm",'Model output'!V150)), ISNUMBER(SEARCH("0.01 cm",'Model output'!V150)), ISNUMBER(SEARCH("0.1 CM",'Model output'!V150)), ISNUMBER(SEARCH("less than 0.2 mm",'Model output'!V150)), ISNUMBER(SEARCH("less than 0.5 mm",'Model output'!V150)), ISNUMBER(SEARCH("very close",'Model output'!V150)), ISNUMBER(SEARCH("not involved",'Model output'!V150)), ISNUMBER(SEARCH("no involvement",'Model output'!V150)), ISNUMBER(SEARCH("abut",'Model output'!V150)), AND(ISNUMBER(SEARCH("No",'Model output'!V150)),NOT(ISNUMBER(SEARCH("noted",'Model output'!V150))),NOT(ISNUMBER(SEARCH("carcinoma",'Model output'!V150))))), "negative", "positive")</f>
        <v>negative</v>
      </c>
      <c r="AE151" s="39" t="str" cm="1">
        <f t="array" aca="1" ref="AE151" ca="1">IF(OR(AC151="positive",Z151="positive",AND(OR(ISNUMBER(SEARCH("Follicular carcinoma",N151)),ISNUMBER(SEARCH("Follicular thyroid carcinoma",N151))),V151="extensive"),AND(AND(ISNUMBER(J151),J151&gt;0),AND(ISNUMBER(M151),M151&gt;3)),OR(H151="positive",AH151=1)),"high",IF(OR(ISNUMBER(SEARCH("lateral",G151,1)),ISNUMBER(SEARCH("positive",Y151,1)),ISNUMBER(SEARCH("tall",O151,1)),ISNUMBER(SEARCH("hobnail",O151,1)),ISNUMBER(SEARCH("cribriform",O151,1)),ISNUMBER(SEARCH("diffuse",O151,1)),ISNUMBER(SEARCH("columnar",O151,1)),ISNUMBER(SEARCH("solid",O151,1)),ISNUMBER(SEARCH("tall",N151,1)),ISNUMBER(SEARCH("hobnail",N151,1)),ISNUMBER(SEARCH("cribriform",N151,1)),ISNUMBER(SEARCH("diffuse",N151,1)),ISNUMBER(SEARCH("columnar",N151,1)),ISNUMBER(SEARCH("solid",N151,1)),AND(ISNUMBER(SEARCH("papillary",N151,1)),S151="positive"),AND(ISNUMBER(J151),J151&gt;=5,M151=""),AND(AND(ISNUMBER(J151),J151&gt;=5),AND(ISNUMBER(M151),M151&gt;=1)),AND(ISNUMBER(SERACH("papillary",N151)),OR(Y151="positive",Z151="positive"), ISNUMBER(SEARCH("BRAF",AB151)))),"intermediate","low"))</f>
        <v>intermediate</v>
      </c>
      <c r="AF151" s="40" t="str">
        <f t="shared" si="34"/>
        <v>2</v>
      </c>
      <c r="AG151" s="40" t="str">
        <f t="shared" si="35"/>
        <v>0</v>
      </c>
      <c r="AH151" s="40" t="str">
        <f t="shared" si="37"/>
        <v>0</v>
      </c>
      <c r="AI151" s="45" t="str">
        <f t="shared" si="38"/>
        <v>I</v>
      </c>
      <c r="AJ151" s="39" t="s">
        <v>699</v>
      </c>
      <c r="AK151" s="46" t="s">
        <v>891</v>
      </c>
      <c r="AL151" s="46" t="s">
        <v>889</v>
      </c>
      <c r="AM151" s="46" t="s">
        <v>892</v>
      </c>
      <c r="AN151" s="40" t="s">
        <v>73</v>
      </c>
      <c r="AO151" s="30">
        <f t="shared" ca="1" si="40"/>
        <v>1</v>
      </c>
      <c r="AP151" s="14">
        <f t="shared" si="41"/>
        <v>1</v>
      </c>
      <c r="AQ151" s="14">
        <f t="shared" si="42"/>
        <v>1</v>
      </c>
      <c r="AR151" s="14">
        <f t="shared" si="43"/>
        <v>1</v>
      </c>
      <c r="AS151" s="15">
        <f t="shared" si="39"/>
        <v>1</v>
      </c>
    </row>
    <row r="152" spans="1:45">
      <c r="A152" t="str">
        <f>'Model output'!A151</f>
        <v>TCGA-EM-A1CU</v>
      </c>
      <c r="B152" s="52">
        <v>31</v>
      </c>
      <c r="C152" s="1" t="str">
        <f>IF(OR(ISNUMBER(SEARCH("0",'Model output'!D151)), ISNUMBER(SEARCH("1",'Model output'!D151)), ISNUMBER(SEARCH("1a",'Model output'!D151)), ISNUMBER(SEARCH("1b",'Model output'!D151)), ISNUMBER(SEARCH("2",'Model output'!D151)), ISNUMBER(SEARCH("3",'Model output'!D151)), ISNUMBER(SEARCH("4a",'Model output'!D151)), ISNUMBER(SEARCH("4b",'Model output'!D151))), IF(ISNUMBER(SEARCH("pT",'Model output'!D151)),IF(OR(ISNUMBER(SEARCH("a",'Model output'!D151)),ISNUMBER(SEARCH("b",'Model output'!D151))),MID(SUBSTITUTE('Model output'!D151," ",""),SEARCH("pT",'Model output'!D151)+2,2),MID(SUBSTITUTE('Model output'!D151," ",""),SEARCH("pT",'Model output'!D151)+2,1)),IF(ISNUMBER(SEARCH("T",'Model output'!D151)),IF(OR(ISNUMBER(SEARCH("a",'Model output'!D151)),ISNUMBER(SEARCH("b",'Model output'!D151))),MID(SUBSTITUTE('Model output'!D151," ",""),SEARCH("T",'Model output'!D151)+1,2),MID(SUBSTITUTE('Model output'!D151," ",""),SEARCH("T",'Model output'!D151)+1,1)),SUBSTITUTE('Model output'!D151," ",""))),"")</f>
        <v>3</v>
      </c>
      <c r="D152" s="1" t="str">
        <f>IF(ISNUMBER(SEARCH("lymph node",'Model output'!E151)),"1", IF(AND('Model output'!E151&lt;&gt;"",ISNUMBER('Model output'!E151),'Model output'!E151&gt;0),"1",IF(OR(ISNUMBER(SEARCH("0",'Model output'!E151)), ISNUMBER(SEARCH("1",'Model output'!E151)), ISNUMBER(SEARCH("1a",'Model output'!E151)), ISNUMBER(SEARCH("1b",'Model output'!E151)), ISNUMBER(SEARCH("X",'Model output'!E151))), IF(ISNUMBER(SEARCH("pN",'Model output'!E151)),IF(OR(ISNUMBER(SEARCH("a",'Model output'!E151)),ISNUMBER(SEARCH("b",'Model output'!E151))),MID(SUBSTITUTE('Model output'!E151," ",""),SEARCH("pN",'Model output'!E151)+2,2),MID(SUBSTITUTE('Model output'!E151," ",""),SEARCH("pN",'Model output'!E151)+2,1)),IF(ISNUMBER(SEARCH("N",'Model output'!E151)),IF(OR(ISNUMBER(SEARCH("a",'Model output'!E151)),ISNUMBER(SEARCH("b",'Model output'!E151))),MID(SUBSTITUTE('Model output'!E151," ",""),SEARCH("N",'Model output'!E151)+1,2),MID(SUBSTITUTE('Model output'!E151," ",""),SEARCH("N",'Model output'!E151)+1,1)),SUBSTITUTE('Model output'!E151," ",""))),"")))</f>
        <v>1a</v>
      </c>
      <c r="E152" s="1" t="str">
        <f>IF(OR(ISNUMBER(SEARCH("Not applicable",'Model output'!F151)), ISNUMBER(SEARCH("N/A",'Model output'!F151))),"0",IF(OR(ISNUMBER(SEARCH("0",'Model output'!F151)), ISNUMBER(SEARCH("1",'Model output'!F151)), ISNUMBER(SEARCH("X",'Model output'!F151))), IF(ISNUMBER(SEARCH("pM",'Model output'!F151)),MID(SUBSTITUTE('Model output'!F151," ",""),SEARCH("pM",'Model output'!F151)+2,1),IF(ISNUMBER(SEARCH("M",'Model output'!F151)),MID(SUBSTITUTE('Model output'!F151," ",""),SEARCH("M",'Model output'!F151)+1,1),SUBSTITUTE('Model output'!F151," ",""))),""))</f>
        <v>X</v>
      </c>
      <c r="F152" t="str">
        <f t="shared" si="32"/>
        <v>positive</v>
      </c>
      <c r="G152" t="str">
        <f>IF(OR('Model output'!G151="",AND(ISNUMBER('Model output'!J151),'Model output'!J151&lt;1)),"",IF(OR(ISNUMBER(SEARCH("lateral",'Model output'!G151)),ISNUMBER(SEARCH("cervical",'Model output'!G151)),ISNUMBER(SEARCH("jugular",'Model output'!G151)),ISNUMBER(SEARCH("left neck",'Model output'!G151)),ISNUMBER(SEARCH("left anterior neck",'Model output'!G151)),ISNUMBER(SEARCH("left posterior neck",'Model output'!G151)),ISNUMBER(SEARCH("right neck",'Model output'!G151)),ISNUMBER(SEARCH("right anterior neck",'Model output'!G151)),ISNUMBER(SEARCH("right posterior neck",'Model output'!G151)),AND(ISNUMBER(SEARCH("level",'Model output'!G151)),OR(,ISNUMBER(SEARCH("II",'Model output'!G151)),ISNUMBER(SEARCH("two",'Model output'!G151)),ISNUMBER(SEARCH("2",'Model output'!G151)),ISNUMBER(SEARCH("III",'Model output'!G151)),ISNUMBER(SEARCH("three",'Model output'!G151)),ISNUMBER(SEARCH("3",'Model output'!G151)),ISNUMBER(SEARCH("IV",'Model output'!G151)),ISNUMBER(SEARCH("four",'Model output'!G151)),ISNUMBER(SEARCH("4",'Model output'!G151)),AND(ISNUMBER(SEARCH("V ",'Model output'!G151)),NOT(ISNUMBER(SEARCH("VI",'Model output'!G151)))),ISNUMBER(SEARCH("five",'Model output'!G151)),ISNUMBER(SEARCH("5",'Model output'!G151))))), "lateral", "central"))</f>
        <v>central</v>
      </c>
      <c r="H152" t="str">
        <f>IF('Model output'!H151="","negative", IF('Model output'!H151=" ", "negative", IF(ISNUMBER(SEARCH("lymph node",'Model output'!H151)),"negative","positive")))</f>
        <v>negative</v>
      </c>
      <c r="I152">
        <f>IF('Model output'!I151="","",IF(ISNUMBER('Model output'!I151),'Model output'!I151,1))</f>
        <v>20</v>
      </c>
      <c r="J152">
        <f>IF('Model output'!J151="","",IF(AND(ISNUMBER('Model output'!J151),'Model output'!J151&lt;=I152),'Model output'!J151,IF(ISNUMBER(SEARCH("0/",'Model output'!J151)),0,1)))</f>
        <v>1</v>
      </c>
      <c r="K152" t="str" cm="1">
        <f t="array" ref="K152">IF(COUNT(FIND({0,1,2,3,4,5,6,7,8,9},'Model output'!K151))&gt;0,'Model output'!K151,"")</f>
        <v/>
      </c>
      <c r="L152" s="8" t="str">
        <f t="shared" si="36"/>
        <v/>
      </c>
      <c r="M152" t="str" cm="1">
        <f t="array" ref="M152">IF(L152="","",IF(ISNUMBER(SEARCH("cm",L152)),MAX(VALUE(SUBSTITUTE(_xlfn.FILTERXML("&lt;t&gt;&lt;s&gt;"&amp;SUBSTITUTE(L152,",","&lt;/s&gt;&lt;s&gt;")&amp;"&lt;/s&gt;&lt;/t&gt;","//s"),"cm",""))),MAX(VALUE(SUBSTITUTE(_xlfn.FILTERXML("&lt;t&gt;&lt;s&gt;"&amp;SUBSTITUTE(L152,",","&lt;/s&gt;&lt;s&gt;")&amp;"&lt;/s&gt;&lt;/t&gt;","//s"),"mm","")))/10))</f>
        <v/>
      </c>
      <c r="N152" t="str">
        <f>IF('Model output'!L151="","",'Model output'!L151)</f>
        <v>papillary</v>
      </c>
      <c r="O152" t="str">
        <f>IF('Model output'!M151="","",'Model output'!M151)</f>
        <v>classical</v>
      </c>
      <c r="P152" t="str">
        <f>IF('Model output'!N151="","",'Model output'!N151)</f>
        <v>6.5 cm</v>
      </c>
      <c r="Q152" t="str">
        <f t="shared" si="33"/>
        <v>6.5cm</v>
      </c>
      <c r="R152" cm="1">
        <f t="array" ref="R152">IF(Q152="","",IF(ISNUMBER(SEARCH("cm",Q152)),MAX(VALUE(SUBSTITUTE(_xlfn.FILTERXML("&lt;t&gt;&lt;s&gt;"&amp;SUBSTITUTE(Q152,",","&lt;/s&gt;&lt;s&gt;")&amp;"&lt;/s&gt;&lt;/t&gt;","//s"),"cm",""))),IF(ISNUMBER(SEARCH("mm",Q152)), MAX(VALUE(SUBSTITUTE(_xlfn.FILTERXML("&lt;t&gt;&lt;s&gt;"&amp;SUBSTITUTE(Q152,",","&lt;/s&gt;&lt;s&gt;")&amp;"&lt;/s&gt;&lt;/t&gt;","//s"),"mm","")))/10, MAX(VALUE(_xlfn.FILTERXML("&lt;t&gt;&lt;s&gt;"&amp;SUBSTITUTE(Q152,",","&lt;/s&gt;&lt;s&gt;")&amp;"&lt;/s&gt;&lt;/t&gt;","//s"))))))</f>
        <v>6.5</v>
      </c>
      <c r="S152" t="str">
        <f>IF(OR('Model output'!P151="",ISNUMBER(SEARCH("Not identified", 'Model output'!P151)),ISNUMBER(SEARCH("Absent",'Model output'!P151)),AND(ISNUMBER(SEARCH("No",'Model output'!P151)),NOT(ISNUMBER(SEARCH("diagnostic",'Model output'!P151)))),ISNUMBER(SEARCH("Negative",'Model output'!P151))),"negative","positive")</f>
        <v>negative</v>
      </c>
      <c r="T152">
        <f>IF('Model output'!O151="","",'Model output'!O151)</f>
        <v>2</v>
      </c>
      <c r="U152" t="str">
        <f>IF('Model output'!Q151&lt;&gt;"",'Model output'!Q151,IF('Classification result'!S152="positive",IF(ISNUMBER(SEARCH("single",'Model output'!P151)),1,IF(OR(ISNUMBER(SEARCH("&lt;4",'Model output'!P151)),ISNUMBER(SEARCH("&lt; 4",'Model output'!P151)),ISNUMBER(SEARCH("less than 4",'Model output'!P151))),"&lt;4",IF(OR(ISNUMBER(SEARCH("&gt;4",'Model output'!P151)),ISNUMBER(SEARCH("&gt; 4",'Model output'!P151)),ISNUMBER(SEARCH("4 or more",'Model output'!P151))),"&gt;4",""))),""))</f>
        <v/>
      </c>
      <c r="V152" t="str">
        <f>IF(S152="negative","",IF(OR(ISNUMBER(SEARCH("Focal",'Model output'!P151)),'Classification result'!U152&lt;4,ISNUMBER(SEARCH("Focal",'Classification result'!U152)),ISNUMBER(SEARCH("&lt;4",'Classification result'!U152)),ISNUMBER(SEARCH("&lt; 4",'Classification result'!U152))),"minimal", IF(OR(ISNUMBER(SEARCH("Extensive",'Model output'!P151)),ISNUMBER(SEARCH("Extensive",'Classification result'!U152)),ISNUMBER(SEARCH("&gt;4",'Classification result'!U152)),ISNUMBER(SEARCH("&gt; 4",'Classification result'!U152)),ISNUMBER(SEARCH("4 or more",'Classification result'!U152))),"extensive","")))</f>
        <v/>
      </c>
      <c r="W152" t="str">
        <f>IF(OR('Model output'!R151="",ISNUMBER(SEARCH("Not identified", 'Model output'!R151)),ISNUMBER(SEARCH("Absent",'Model output'!R151)),ISNUMBER(SEARCH("No",'Model output'!R151)),ISNUMBER(SEARCH("Negative",'Model output'!R151)),ISNUMBER(SEARCH("None seen",'Model output'!R151)),ISNUMBER(SEARCH("Free",'Model output'!R151)),ISNUMBER(SEARCH("Cannot be assessed",'Model output'!R151))),"negative","positive")</f>
        <v>positive</v>
      </c>
      <c r="X152" s="19" t="str">
        <f>IF('Model output'!S151="","",'Model output'!S151)</f>
        <v>Absent</v>
      </c>
      <c r="Y152" t="str">
        <f>IF(OR('Model output'!S151="",ISNUMBER(SEARCH("Absent",'Model output'!S151)),ISNUMBER(SEARCH("Not identified",'Model output'!S151)),AND(ISNUMBER(SEARCH("No",'Model output'!S151)),NOT(ISNUMBER(SEARCH("carcinoma",'Model output'!S151)))),ISNUMBER(SEARCH("no extension",'Model output'!S151)),ISNUMBER(SEARCH("negative",'Model output'!S151))),"negative",IF(Z152="positive","gETE", "positive"))</f>
        <v>negative</v>
      </c>
      <c r="Z152" t="str">
        <f>IF(OR('Model output'!S151="",ISNUMBER(SEARCH("Absent",'Model output'!S151)),ISNUMBER(SEARCH("Not identified",'Model output'!S151)),ISNUMBER(SEARCH("No",'Model output'!S151)),ISNUMBER(SEARCH("Minimal",'Model output'!S151)),ISNUMBER(SEARCH("negative",'Model output'!S151))),"negative",IF(OR(ISNUMBER(SEARCH("extensive",X152)),ISNUMBER(SEARCH("skeletal muscle",X152)),ISNUMBER(SEARCH("larynx",X152)),ISNUMBER(SEARCH("trachea",X152)),ISNUMBER(SEARCH("esophagus",X152)),ISNUMBER(SEARCH("recurrent laryngeal nerve",X152))),"positive","negative"))</f>
        <v>negative</v>
      </c>
      <c r="AA152" t="str">
        <f>IF('Model output'!T151="","",IF('Model output'!T151="Not mentioned", "No", "Yes"))</f>
        <v/>
      </c>
      <c r="AB152" t="str">
        <f>IF(AA152&lt;&gt;"Yes","",IF(OR('Model output'!U151="",ISNUMBER(SEARCH("Not identified",'Model output'!U151))),"",'Model output'!U151))</f>
        <v/>
      </c>
      <c r="AC152" s="9" t="str">
        <f>IF(OR('Model output'!V151="", AND(ISERROR(SEARCH("Positive",'Model output'!V151)), ISNUMBER(SEARCH("Negative",'Model output'!V151))), ISNUMBER(SEARCH("Uninvolved",'Model output'!V151)), ISNUMBER(SEARCH("Free",'Model output'!V151)), ISNUMBER(SEARCH("1 mm",'Model output'!V151)), ISNUMBER(SEARCH("1.0 mm",'Model output'!V151)), ISNUMBER(SEARCH("0.01 cm",'Model output'!V151)), ISNUMBER(SEARCH("0.1 CM",'Model output'!V151)), ISNUMBER(SEARCH("less than 0.2 mm",'Model output'!V151)), ISNUMBER(SEARCH("less than 0.5 mm",'Model output'!V151)), ISNUMBER(SEARCH("very close",'Model output'!V151)), ISNUMBER(SEARCH("not involved",'Model output'!V151)), ISNUMBER(SEARCH("no involvement",'Model output'!V151)), ISNUMBER(SEARCH("abut",'Model output'!V151)), AND(ISNUMBER(SEARCH("No",'Model output'!V151)),NOT(ISNUMBER(SEARCH("noted",'Model output'!V151))),NOT(ISNUMBER(SEARCH("carcinoma",'Model output'!V151))))), "negative", "positive")</f>
        <v>negative</v>
      </c>
      <c r="AE152" s="39" t="str" cm="1">
        <f t="array" aca="1" ref="AE152" ca="1">IF(OR(AC152="positive",Z152="positive",AND(OR(ISNUMBER(SEARCH("Follicular carcinoma",N152)),ISNUMBER(SEARCH("Follicular thyroid carcinoma",N152))),V152="extensive"),AND(AND(ISNUMBER(J152),J152&gt;0),AND(ISNUMBER(M152),M152&gt;3)),OR(H152="positive",AH152=1)),"high",IF(OR(ISNUMBER(SEARCH("lateral",G152,1)),ISNUMBER(SEARCH("positive",Y152,1)),ISNUMBER(SEARCH("tall",O152,1)),ISNUMBER(SEARCH("hobnail",O152,1)),ISNUMBER(SEARCH("cribriform",O152,1)),ISNUMBER(SEARCH("diffuse",O152,1)),ISNUMBER(SEARCH("columnar",O152,1)),ISNUMBER(SEARCH("solid",O152,1)),ISNUMBER(SEARCH("tall",N152,1)),ISNUMBER(SEARCH("hobnail",N152,1)),ISNUMBER(SEARCH("cribriform",N152,1)),ISNUMBER(SEARCH("diffuse",N152,1)),ISNUMBER(SEARCH("columnar",N152,1)),ISNUMBER(SEARCH("solid",N152,1)),AND(ISNUMBER(SEARCH("papillary",N152,1)),S152="positive"),AND(ISNUMBER(J152),J152&gt;=5,M152=""),AND(AND(ISNUMBER(J152),J152&gt;=5),AND(ISNUMBER(M152),M152&gt;=1)),AND(ISNUMBER(SERACH("papillary",N152)),OR(Y152="positive",Z152="positive"), ISNUMBER(SEARCH("BRAF",AB152)))),"intermediate","low"))</f>
        <v>low</v>
      </c>
      <c r="AF152" s="40" t="str">
        <f t="shared" si="34"/>
        <v>3a</v>
      </c>
      <c r="AG152" s="40" t="str">
        <f t="shared" si="35"/>
        <v>1a</v>
      </c>
      <c r="AH152" s="40" t="str">
        <f t="shared" si="37"/>
        <v>0</v>
      </c>
      <c r="AI152" s="45" t="str">
        <f t="shared" si="38"/>
        <v>I</v>
      </c>
      <c r="AJ152" s="39" t="s">
        <v>698</v>
      </c>
      <c r="AK152" s="46" t="s">
        <v>894</v>
      </c>
      <c r="AL152" s="46" t="s">
        <v>893</v>
      </c>
      <c r="AM152" s="46" t="s">
        <v>892</v>
      </c>
      <c r="AN152" s="40" t="s">
        <v>73</v>
      </c>
      <c r="AO152" s="30">
        <f t="shared" ca="1" si="40"/>
        <v>1</v>
      </c>
      <c r="AP152" s="14">
        <f t="shared" si="41"/>
        <v>1</v>
      </c>
      <c r="AQ152" s="14">
        <f t="shared" si="42"/>
        <v>1</v>
      </c>
      <c r="AR152" s="14">
        <f t="shared" si="43"/>
        <v>1</v>
      </c>
      <c r="AS152" s="15">
        <f t="shared" si="39"/>
        <v>1</v>
      </c>
    </row>
    <row r="153" spans="1:45">
      <c r="A153" t="str">
        <f>'Model output'!A152</f>
        <v>TCGA-EM-A1CV</v>
      </c>
      <c r="B153" s="52">
        <v>32</v>
      </c>
      <c r="C153" s="1" t="str">
        <f>IF(OR(ISNUMBER(SEARCH("0",'Model output'!D152)), ISNUMBER(SEARCH("1",'Model output'!D152)), ISNUMBER(SEARCH("1a",'Model output'!D152)), ISNUMBER(SEARCH("1b",'Model output'!D152)), ISNUMBER(SEARCH("2",'Model output'!D152)), ISNUMBER(SEARCH("3",'Model output'!D152)), ISNUMBER(SEARCH("4a",'Model output'!D152)), ISNUMBER(SEARCH("4b",'Model output'!D152))), IF(ISNUMBER(SEARCH("pT",'Model output'!D152)),IF(OR(ISNUMBER(SEARCH("a",'Model output'!D152)),ISNUMBER(SEARCH("b",'Model output'!D152))),MID(SUBSTITUTE('Model output'!D152," ",""),SEARCH("pT",'Model output'!D152)+2,2),MID(SUBSTITUTE('Model output'!D152," ",""),SEARCH("pT",'Model output'!D152)+2,1)),IF(ISNUMBER(SEARCH("T",'Model output'!D152)),IF(OR(ISNUMBER(SEARCH("a",'Model output'!D152)),ISNUMBER(SEARCH("b",'Model output'!D152))),MID(SUBSTITUTE('Model output'!D152," ",""),SEARCH("T",'Model output'!D152)+1,2),MID(SUBSTITUTE('Model output'!D152," ",""),SEARCH("T",'Model output'!D152)+1,1)),SUBSTITUTE('Model output'!D152," ",""))),"")</f>
        <v>1</v>
      </c>
      <c r="D153" s="1" t="str">
        <f>IF(ISNUMBER(SEARCH("lymph node",'Model output'!E152)),"1", IF(AND('Model output'!E152&lt;&gt;"",ISNUMBER('Model output'!E152),'Model output'!E152&gt;0),"1",IF(OR(ISNUMBER(SEARCH("0",'Model output'!E152)), ISNUMBER(SEARCH("1",'Model output'!E152)), ISNUMBER(SEARCH("1a",'Model output'!E152)), ISNUMBER(SEARCH("1b",'Model output'!E152)), ISNUMBER(SEARCH("X",'Model output'!E152))), IF(ISNUMBER(SEARCH("pN",'Model output'!E152)),IF(OR(ISNUMBER(SEARCH("a",'Model output'!E152)),ISNUMBER(SEARCH("b",'Model output'!E152))),MID(SUBSTITUTE('Model output'!E152," ",""),SEARCH("pN",'Model output'!E152)+2,2),MID(SUBSTITUTE('Model output'!E152," ",""),SEARCH("pN",'Model output'!E152)+2,1)),IF(ISNUMBER(SEARCH("N",'Model output'!E152)),IF(OR(ISNUMBER(SEARCH("a",'Model output'!E152)),ISNUMBER(SEARCH("b",'Model output'!E152))),MID(SUBSTITUTE('Model output'!E152," ",""),SEARCH("N",'Model output'!E152)+1,2),MID(SUBSTITUTE('Model output'!E152," ",""),SEARCH("N",'Model output'!E152)+1,1)),SUBSTITUTE('Model output'!E152," ",""))),"")))</f>
        <v>0</v>
      </c>
      <c r="E153" s="1" t="str">
        <f>IF(OR(ISNUMBER(SEARCH("Not applicable",'Model output'!F152)), ISNUMBER(SEARCH("N/A",'Model output'!F152))),"0",IF(OR(ISNUMBER(SEARCH("0",'Model output'!F152)), ISNUMBER(SEARCH("1",'Model output'!F152)), ISNUMBER(SEARCH("X",'Model output'!F152))), IF(ISNUMBER(SEARCH("pM",'Model output'!F152)),MID(SUBSTITUTE('Model output'!F152," ",""),SEARCH("pM",'Model output'!F152)+2,1),IF(ISNUMBER(SEARCH("M",'Model output'!F152)),MID(SUBSTITUTE('Model output'!F152," ",""),SEARCH("M",'Model output'!F152)+1,1),SUBSTITUTE('Model output'!F152," ",""))),""))</f>
        <v>0</v>
      </c>
      <c r="F153" t="str">
        <f t="shared" si="32"/>
        <v>negative</v>
      </c>
      <c r="G153" t="str">
        <f>IF(OR('Model output'!G152="",AND(ISNUMBER('Model output'!J152),'Model output'!J152&lt;1)),"",IF(OR(ISNUMBER(SEARCH("lateral",'Model output'!G152)),ISNUMBER(SEARCH("cervical",'Model output'!G152)),ISNUMBER(SEARCH("jugular",'Model output'!G152)),ISNUMBER(SEARCH("left neck",'Model output'!G152)),ISNUMBER(SEARCH("left anterior neck",'Model output'!G152)),ISNUMBER(SEARCH("left posterior neck",'Model output'!G152)),ISNUMBER(SEARCH("right neck",'Model output'!G152)),ISNUMBER(SEARCH("right anterior neck",'Model output'!G152)),ISNUMBER(SEARCH("right posterior neck",'Model output'!G152)),AND(ISNUMBER(SEARCH("level",'Model output'!G152)),OR(,ISNUMBER(SEARCH("II",'Model output'!G152)),ISNUMBER(SEARCH("two",'Model output'!G152)),ISNUMBER(SEARCH("2",'Model output'!G152)),ISNUMBER(SEARCH("III",'Model output'!G152)),ISNUMBER(SEARCH("three",'Model output'!G152)),ISNUMBER(SEARCH("3",'Model output'!G152)),ISNUMBER(SEARCH("IV",'Model output'!G152)),ISNUMBER(SEARCH("four",'Model output'!G152)),ISNUMBER(SEARCH("4",'Model output'!G152)),AND(ISNUMBER(SEARCH("V ",'Model output'!G152)),NOT(ISNUMBER(SEARCH("VI",'Model output'!G152)))),ISNUMBER(SEARCH("five",'Model output'!G152)),ISNUMBER(SEARCH("5",'Model output'!G152))))), "lateral", "central"))</f>
        <v/>
      </c>
      <c r="H153" t="str">
        <f>IF('Model output'!H152="","negative", IF('Model output'!H152=" ", "negative", IF(ISNUMBER(SEARCH("lymph node",'Model output'!H152)),"negative","positive")))</f>
        <v>negative</v>
      </c>
      <c r="I153">
        <f>IF('Model output'!I152="","",IF(ISNUMBER('Model output'!I152),'Model output'!I152,1))</f>
        <v>3</v>
      </c>
      <c r="J153">
        <f>IF('Model output'!J152="","",IF(AND(ISNUMBER('Model output'!J152),'Model output'!J152&lt;=I153),'Model output'!J152,IF(ISNUMBER(SEARCH("0/",'Model output'!J152)),0,1)))</f>
        <v>0</v>
      </c>
      <c r="K153" t="str" cm="1">
        <f t="array" ref="K153">IF(COUNT(FIND({0,1,2,3,4,5,6,7,8,9},'Model output'!K152))&gt;0,'Model output'!K152,"")</f>
        <v/>
      </c>
      <c r="L153" s="8" t="str">
        <f t="shared" si="36"/>
        <v/>
      </c>
      <c r="M153" t="str" cm="1">
        <f t="array" ref="M153">IF(L153="","",IF(ISNUMBER(SEARCH("cm",L153)),MAX(VALUE(SUBSTITUTE(_xlfn.FILTERXML("&lt;t&gt;&lt;s&gt;"&amp;SUBSTITUTE(L153,",","&lt;/s&gt;&lt;s&gt;")&amp;"&lt;/s&gt;&lt;/t&gt;","//s"),"cm",""))),MAX(VALUE(SUBSTITUTE(_xlfn.FILTERXML("&lt;t&gt;&lt;s&gt;"&amp;SUBSTITUTE(L153,",","&lt;/s&gt;&lt;s&gt;")&amp;"&lt;/s&gt;&lt;/t&gt;","//s"),"mm","")))/10))</f>
        <v/>
      </c>
      <c r="N153" t="str">
        <f>IF('Model output'!L152="","",'Model output'!L152)</f>
        <v>papillary</v>
      </c>
      <c r="O153" t="str">
        <f>IF('Model output'!M152="","",'Model output'!M152)</f>
        <v>classical</v>
      </c>
      <c r="P153" t="str">
        <f>IF('Model output'!N152="","",'Model output'!N152)</f>
        <v>1.1cm</v>
      </c>
      <c r="Q153" t="str">
        <f t="shared" si="33"/>
        <v>1.1cm</v>
      </c>
      <c r="R153" cm="1">
        <f t="array" ref="R153">IF(Q153="","",IF(ISNUMBER(SEARCH("cm",Q153)),MAX(VALUE(SUBSTITUTE(_xlfn.FILTERXML("&lt;t&gt;&lt;s&gt;"&amp;SUBSTITUTE(Q153,",","&lt;/s&gt;&lt;s&gt;")&amp;"&lt;/s&gt;&lt;/t&gt;","//s"),"cm",""))),IF(ISNUMBER(SEARCH("mm",Q153)), MAX(VALUE(SUBSTITUTE(_xlfn.FILTERXML("&lt;t&gt;&lt;s&gt;"&amp;SUBSTITUTE(Q153,",","&lt;/s&gt;&lt;s&gt;")&amp;"&lt;/s&gt;&lt;/t&gt;","//s"),"mm","")))/10, MAX(VALUE(_xlfn.FILTERXML("&lt;t&gt;&lt;s&gt;"&amp;SUBSTITUTE(Q153,",","&lt;/s&gt;&lt;s&gt;")&amp;"&lt;/s&gt;&lt;/t&gt;","//s"))))))</f>
        <v>1.1000000000000001</v>
      </c>
      <c r="S153" t="str">
        <f>IF(OR('Model output'!P152="",ISNUMBER(SEARCH("Not identified", 'Model output'!P152)),ISNUMBER(SEARCH("Absent",'Model output'!P152)),AND(ISNUMBER(SEARCH("No",'Model output'!P152)),NOT(ISNUMBER(SEARCH("diagnostic",'Model output'!P152)))),ISNUMBER(SEARCH("Negative",'Model output'!P152))),"negative","positive")</f>
        <v>negative</v>
      </c>
      <c r="T153">
        <f>IF('Model output'!O152="","",'Model output'!O152)</f>
        <v>2</v>
      </c>
      <c r="U153" t="str">
        <f>IF('Model output'!Q152&lt;&gt;"",'Model output'!Q152,IF('Classification result'!S153="positive",IF(ISNUMBER(SEARCH("single",'Model output'!P152)),1,IF(OR(ISNUMBER(SEARCH("&lt;4",'Model output'!P152)),ISNUMBER(SEARCH("&lt; 4",'Model output'!P152)),ISNUMBER(SEARCH("less than 4",'Model output'!P152))),"&lt;4",IF(OR(ISNUMBER(SEARCH("&gt;4",'Model output'!P152)),ISNUMBER(SEARCH("&gt; 4",'Model output'!P152)),ISNUMBER(SEARCH("4 or more",'Model output'!P152))),"&gt;4",""))),""))</f>
        <v/>
      </c>
      <c r="V153" t="str">
        <f>IF(S153="negative","",IF(OR(ISNUMBER(SEARCH("Focal",'Model output'!P152)),'Classification result'!U153&lt;4,ISNUMBER(SEARCH("Focal",'Classification result'!U153)),ISNUMBER(SEARCH("&lt;4",'Classification result'!U153)),ISNUMBER(SEARCH("&lt; 4",'Classification result'!U153))),"minimal", IF(OR(ISNUMBER(SEARCH("Extensive",'Model output'!P152)),ISNUMBER(SEARCH("Extensive",'Classification result'!U153)),ISNUMBER(SEARCH("&gt;4",'Classification result'!U153)),ISNUMBER(SEARCH("&gt; 4",'Classification result'!U153)),ISNUMBER(SEARCH("4 or more",'Classification result'!U153))),"extensive","")))</f>
        <v/>
      </c>
      <c r="W153" t="str">
        <f>IF(OR('Model output'!R152="",ISNUMBER(SEARCH("Not identified", 'Model output'!R152)),ISNUMBER(SEARCH("Absent",'Model output'!R152)),ISNUMBER(SEARCH("No",'Model output'!R152)),ISNUMBER(SEARCH("Negative",'Model output'!R152)),ISNUMBER(SEARCH("None seen",'Model output'!R152)),ISNUMBER(SEARCH("Free",'Model output'!R152)),ISNUMBER(SEARCH("Cannot be assessed",'Model output'!R152))),"negative","positive")</f>
        <v>positive</v>
      </c>
      <c r="X153" s="19" t="str">
        <f>IF('Model output'!S152="","",'Model output'!S152)</f>
        <v>Not identified</v>
      </c>
      <c r="Y153" t="str">
        <f>IF(OR('Model output'!S152="",ISNUMBER(SEARCH("Absent",'Model output'!S152)),ISNUMBER(SEARCH("Not identified",'Model output'!S152)),AND(ISNUMBER(SEARCH("No",'Model output'!S152)),NOT(ISNUMBER(SEARCH("carcinoma",'Model output'!S152)))),ISNUMBER(SEARCH("no extension",'Model output'!S152)),ISNUMBER(SEARCH("negative",'Model output'!S152))),"negative",IF(Z153="positive","gETE", "positive"))</f>
        <v>negative</v>
      </c>
      <c r="Z153" t="str">
        <f>IF(OR('Model output'!S152="",ISNUMBER(SEARCH("Absent",'Model output'!S152)),ISNUMBER(SEARCH("Not identified",'Model output'!S152)),ISNUMBER(SEARCH("No",'Model output'!S152)),ISNUMBER(SEARCH("Minimal",'Model output'!S152)),ISNUMBER(SEARCH("negative",'Model output'!S152))),"negative",IF(OR(ISNUMBER(SEARCH("extensive",X153)),ISNUMBER(SEARCH("skeletal muscle",X153)),ISNUMBER(SEARCH("larynx",X153)),ISNUMBER(SEARCH("trachea",X153)),ISNUMBER(SEARCH("esophagus",X153)),ISNUMBER(SEARCH("recurrent laryngeal nerve",X153))),"positive","negative"))</f>
        <v>negative</v>
      </c>
      <c r="AA153" t="str">
        <f>IF('Model output'!T152="","",IF('Model output'!T152="Not mentioned", "No", "Yes"))</f>
        <v/>
      </c>
      <c r="AB153" t="str">
        <f>IF(AA153&lt;&gt;"Yes","",IF(OR('Model output'!U152="",ISNUMBER(SEARCH("Not identified",'Model output'!U152))),"",'Model output'!U152))</f>
        <v/>
      </c>
      <c r="AC153" s="9" t="str">
        <f>IF(OR('Model output'!V152="", AND(ISERROR(SEARCH("Positive",'Model output'!V152)), ISNUMBER(SEARCH("Negative",'Model output'!V152))), ISNUMBER(SEARCH("Uninvolved",'Model output'!V152)), ISNUMBER(SEARCH("Free",'Model output'!V152)), ISNUMBER(SEARCH("1 mm",'Model output'!V152)), ISNUMBER(SEARCH("1.0 mm",'Model output'!V152)), ISNUMBER(SEARCH("0.01 cm",'Model output'!V152)), ISNUMBER(SEARCH("0.1 CM",'Model output'!V152)), ISNUMBER(SEARCH("less than 0.2 mm",'Model output'!V152)), ISNUMBER(SEARCH("less than 0.5 mm",'Model output'!V152)), ISNUMBER(SEARCH("very close",'Model output'!V152)), ISNUMBER(SEARCH("not involved",'Model output'!V152)), ISNUMBER(SEARCH("no involvement",'Model output'!V152)), ISNUMBER(SEARCH("abut",'Model output'!V152)), AND(ISNUMBER(SEARCH("No",'Model output'!V152)),NOT(ISNUMBER(SEARCH("noted",'Model output'!V152))),NOT(ISNUMBER(SEARCH("carcinoma",'Model output'!V152))))), "negative", "positive")</f>
        <v>negative</v>
      </c>
      <c r="AE153" s="39" t="str" cm="1">
        <f t="array" aca="1" ref="AE153" ca="1">IF(OR(AC153="positive",Z153="positive",AND(OR(ISNUMBER(SEARCH("Follicular carcinoma",N153)),ISNUMBER(SEARCH("Follicular thyroid carcinoma",N153))),V153="extensive"),AND(AND(ISNUMBER(J153),J153&gt;0),AND(ISNUMBER(M153),M153&gt;3)),OR(H153="positive",AH153=1)),"high",IF(OR(ISNUMBER(SEARCH("lateral",G153,1)),ISNUMBER(SEARCH("positive",Y153,1)),ISNUMBER(SEARCH("tall",O153,1)),ISNUMBER(SEARCH("hobnail",O153,1)),ISNUMBER(SEARCH("cribriform",O153,1)),ISNUMBER(SEARCH("diffuse",O153,1)),ISNUMBER(SEARCH("columnar",O153,1)),ISNUMBER(SEARCH("solid",O153,1)),ISNUMBER(SEARCH("tall",N153,1)),ISNUMBER(SEARCH("hobnail",N153,1)),ISNUMBER(SEARCH("cribriform",N153,1)),ISNUMBER(SEARCH("diffuse",N153,1)),ISNUMBER(SEARCH("columnar",N153,1)),ISNUMBER(SEARCH("solid",N153,1)),AND(ISNUMBER(SEARCH("papillary",N153,1)),S153="positive"),AND(ISNUMBER(J153),J153&gt;=5,M153=""),AND(AND(ISNUMBER(J153),J153&gt;=5),AND(ISNUMBER(M153),M153&gt;=1)),AND(ISNUMBER(SERACH("papillary",N153)),OR(Y153="positive",Z153="positive"), ISNUMBER(SEARCH("BRAF",AB153)))),"intermediate","low"))</f>
        <v>low</v>
      </c>
      <c r="AF153" s="40" t="str">
        <f t="shared" si="34"/>
        <v>1b</v>
      </c>
      <c r="AG153" s="40" t="str">
        <f t="shared" si="35"/>
        <v>0</v>
      </c>
      <c r="AH153" s="40" t="str">
        <f t="shared" si="37"/>
        <v>0</v>
      </c>
      <c r="AI153" s="45" t="str">
        <f t="shared" si="38"/>
        <v>I</v>
      </c>
      <c r="AJ153" s="39" t="s">
        <v>698</v>
      </c>
      <c r="AK153" s="46" t="s">
        <v>888</v>
      </c>
      <c r="AL153" s="46" t="s">
        <v>889</v>
      </c>
      <c r="AM153" s="46" t="s">
        <v>892</v>
      </c>
      <c r="AN153" s="40" t="s">
        <v>73</v>
      </c>
      <c r="AO153" s="30">
        <f t="shared" ca="1" si="40"/>
        <v>1</v>
      </c>
      <c r="AP153" s="14">
        <f t="shared" si="41"/>
        <v>1</v>
      </c>
      <c r="AQ153" s="14">
        <f t="shared" si="42"/>
        <v>1</v>
      </c>
      <c r="AR153" s="14">
        <f t="shared" si="43"/>
        <v>1</v>
      </c>
      <c r="AS153" s="15">
        <f t="shared" si="39"/>
        <v>1</v>
      </c>
    </row>
    <row r="154" spans="1:45">
      <c r="A154" t="str">
        <f>'Model output'!A153</f>
        <v>TCGA-EM-A1CW</v>
      </c>
      <c r="B154" s="52">
        <v>39</v>
      </c>
      <c r="C154" s="1" t="str">
        <f>IF(OR(ISNUMBER(SEARCH("0",'Model output'!D153)), ISNUMBER(SEARCH("1",'Model output'!D153)), ISNUMBER(SEARCH("1a",'Model output'!D153)), ISNUMBER(SEARCH("1b",'Model output'!D153)), ISNUMBER(SEARCH("2",'Model output'!D153)), ISNUMBER(SEARCH("3",'Model output'!D153)), ISNUMBER(SEARCH("4a",'Model output'!D153)), ISNUMBER(SEARCH("4b",'Model output'!D153))), IF(ISNUMBER(SEARCH("pT",'Model output'!D153)),IF(OR(ISNUMBER(SEARCH("a",'Model output'!D153)),ISNUMBER(SEARCH("b",'Model output'!D153))),MID(SUBSTITUTE('Model output'!D153," ",""),SEARCH("pT",'Model output'!D153)+2,2),MID(SUBSTITUTE('Model output'!D153," ",""),SEARCH("pT",'Model output'!D153)+2,1)),IF(ISNUMBER(SEARCH("T",'Model output'!D153)),IF(OR(ISNUMBER(SEARCH("a",'Model output'!D153)),ISNUMBER(SEARCH("b",'Model output'!D153))),MID(SUBSTITUTE('Model output'!D153," ",""),SEARCH("T",'Model output'!D153)+1,2),MID(SUBSTITUTE('Model output'!D153," ",""),SEARCH("T",'Model output'!D153)+1,1)),SUBSTITUTE('Model output'!D153," ",""))),"")</f>
        <v>3</v>
      </c>
      <c r="D154" s="1" t="str">
        <f>IF(ISNUMBER(SEARCH("lymph node",'Model output'!E153)),"1", IF(AND('Model output'!E153&lt;&gt;"",ISNUMBER('Model output'!E153),'Model output'!E153&gt;0),"1",IF(OR(ISNUMBER(SEARCH("0",'Model output'!E153)), ISNUMBER(SEARCH("1",'Model output'!E153)), ISNUMBER(SEARCH("1a",'Model output'!E153)), ISNUMBER(SEARCH("1b",'Model output'!E153)), ISNUMBER(SEARCH("X",'Model output'!E153))), IF(ISNUMBER(SEARCH("pN",'Model output'!E153)),IF(OR(ISNUMBER(SEARCH("a",'Model output'!E153)),ISNUMBER(SEARCH("b",'Model output'!E153))),MID(SUBSTITUTE('Model output'!E153," ",""),SEARCH("pN",'Model output'!E153)+2,2),MID(SUBSTITUTE('Model output'!E153," ",""),SEARCH("pN",'Model output'!E153)+2,1)),IF(ISNUMBER(SEARCH("N",'Model output'!E153)),IF(OR(ISNUMBER(SEARCH("a",'Model output'!E153)),ISNUMBER(SEARCH("b",'Model output'!E153))),MID(SUBSTITUTE('Model output'!E153," ",""),SEARCH("N",'Model output'!E153)+1,2),MID(SUBSTITUTE('Model output'!E153," ",""),SEARCH("N",'Model output'!E153)+1,1)),SUBSTITUTE('Model output'!E153," ",""))),"")))</f>
        <v>0</v>
      </c>
      <c r="E154" s="1" t="str">
        <f>IF(OR(ISNUMBER(SEARCH("Not applicable",'Model output'!F153)), ISNUMBER(SEARCH("N/A",'Model output'!F153))),"0",IF(OR(ISNUMBER(SEARCH("0",'Model output'!F153)), ISNUMBER(SEARCH("1",'Model output'!F153)), ISNUMBER(SEARCH("X",'Model output'!F153))), IF(ISNUMBER(SEARCH("pM",'Model output'!F153)),MID(SUBSTITUTE('Model output'!F153," ",""),SEARCH("pM",'Model output'!F153)+2,1),IF(ISNUMBER(SEARCH("M",'Model output'!F153)),MID(SUBSTITUTE('Model output'!F153," ",""),SEARCH("M",'Model output'!F153)+1,1),SUBSTITUTE('Model output'!F153," ",""))),""))</f>
        <v>X</v>
      </c>
      <c r="F154" t="str">
        <f t="shared" si="32"/>
        <v>negative</v>
      </c>
      <c r="G154" t="str">
        <f>IF(OR('Model output'!G153="",AND(ISNUMBER('Model output'!J153),'Model output'!J153&lt;1)),"",IF(OR(ISNUMBER(SEARCH("lateral",'Model output'!G153)),ISNUMBER(SEARCH("cervical",'Model output'!G153)),ISNUMBER(SEARCH("jugular",'Model output'!G153)),ISNUMBER(SEARCH("left neck",'Model output'!G153)),ISNUMBER(SEARCH("left anterior neck",'Model output'!G153)),ISNUMBER(SEARCH("left posterior neck",'Model output'!G153)),ISNUMBER(SEARCH("right neck",'Model output'!G153)),ISNUMBER(SEARCH("right anterior neck",'Model output'!G153)),ISNUMBER(SEARCH("right posterior neck",'Model output'!G153)),AND(ISNUMBER(SEARCH("level",'Model output'!G153)),OR(,ISNUMBER(SEARCH("II",'Model output'!G153)),ISNUMBER(SEARCH("two",'Model output'!G153)),ISNUMBER(SEARCH("2",'Model output'!G153)),ISNUMBER(SEARCH("III",'Model output'!G153)),ISNUMBER(SEARCH("three",'Model output'!G153)),ISNUMBER(SEARCH("3",'Model output'!G153)),ISNUMBER(SEARCH("IV",'Model output'!G153)),ISNUMBER(SEARCH("four",'Model output'!G153)),ISNUMBER(SEARCH("4",'Model output'!G153)),AND(ISNUMBER(SEARCH("V ",'Model output'!G153)),NOT(ISNUMBER(SEARCH("VI",'Model output'!G153)))),ISNUMBER(SEARCH("five",'Model output'!G153)),ISNUMBER(SEARCH("5",'Model output'!G153))))), "lateral", "central"))</f>
        <v/>
      </c>
      <c r="H154" t="str">
        <f>IF('Model output'!H153="","negative", IF('Model output'!H153=" ", "negative", IF(ISNUMBER(SEARCH("lymph node",'Model output'!H153)),"negative","positive")))</f>
        <v>negative</v>
      </c>
      <c r="I154">
        <f>IF('Model output'!I153="","",IF(ISNUMBER('Model output'!I153),'Model output'!I153,1))</f>
        <v>1</v>
      </c>
      <c r="J154">
        <f>IF('Model output'!J153="","",IF(AND(ISNUMBER('Model output'!J153),'Model output'!J153&lt;=I154),'Model output'!J153,IF(ISNUMBER(SEARCH("0/",'Model output'!J153)),0,1)))</f>
        <v>0</v>
      </c>
      <c r="K154" t="str" cm="1">
        <f t="array" ref="K154">IF(COUNT(FIND({0,1,2,3,4,5,6,7,8,9},'Model output'!K153))&gt;0,'Model output'!K153,"")</f>
        <v/>
      </c>
      <c r="L154" s="8" t="str">
        <f t="shared" si="36"/>
        <v/>
      </c>
      <c r="M154" t="str" cm="1">
        <f t="array" ref="M154">IF(L154="","",IF(ISNUMBER(SEARCH("cm",L154)),MAX(VALUE(SUBSTITUTE(_xlfn.FILTERXML("&lt;t&gt;&lt;s&gt;"&amp;SUBSTITUTE(L154,",","&lt;/s&gt;&lt;s&gt;")&amp;"&lt;/s&gt;&lt;/t&gt;","//s"),"cm",""))),MAX(VALUE(SUBSTITUTE(_xlfn.FILTERXML("&lt;t&gt;&lt;s&gt;"&amp;SUBSTITUTE(L154,",","&lt;/s&gt;&lt;s&gt;")&amp;"&lt;/s&gt;&lt;/t&gt;","//s"),"mm","")))/10))</f>
        <v/>
      </c>
      <c r="N154" t="str">
        <f>IF('Model output'!L153="","",'Model output'!L153)</f>
        <v>papillary</v>
      </c>
      <c r="O154" t="str">
        <f>IF('Model output'!M153="","",'Model output'!M153)</f>
        <v>follicular</v>
      </c>
      <c r="P154" t="str">
        <f>IF('Model output'!N153="","",'Model output'!N153)</f>
        <v>4.5 cm</v>
      </c>
      <c r="Q154" t="str">
        <f t="shared" si="33"/>
        <v>4.5cm</v>
      </c>
      <c r="R154" cm="1">
        <f t="array" ref="R154">IF(Q154="","",IF(ISNUMBER(SEARCH("cm",Q154)),MAX(VALUE(SUBSTITUTE(_xlfn.FILTERXML("&lt;t&gt;&lt;s&gt;"&amp;SUBSTITUTE(Q154,",","&lt;/s&gt;&lt;s&gt;")&amp;"&lt;/s&gt;&lt;/t&gt;","//s"),"cm",""))),IF(ISNUMBER(SEARCH("mm",Q154)), MAX(VALUE(SUBSTITUTE(_xlfn.FILTERXML("&lt;t&gt;&lt;s&gt;"&amp;SUBSTITUTE(Q154,",","&lt;/s&gt;&lt;s&gt;")&amp;"&lt;/s&gt;&lt;/t&gt;","//s"),"mm","")))/10, MAX(VALUE(_xlfn.FILTERXML("&lt;t&gt;&lt;s&gt;"&amp;SUBSTITUTE(Q154,",","&lt;/s&gt;&lt;s&gt;")&amp;"&lt;/s&gt;&lt;/t&gt;","//s"))))))</f>
        <v>4.5</v>
      </c>
      <c r="S154" t="str">
        <f>IF(OR('Model output'!P153="",ISNUMBER(SEARCH("Not identified", 'Model output'!P153)),ISNUMBER(SEARCH("Absent",'Model output'!P153)),AND(ISNUMBER(SEARCH("No",'Model output'!P153)),NOT(ISNUMBER(SEARCH("diagnostic",'Model output'!P153)))),ISNUMBER(SEARCH("Negative",'Model output'!P153))),"negative","positive")</f>
        <v>negative</v>
      </c>
      <c r="T154">
        <f>IF('Model output'!O153="","",'Model output'!O153)</f>
        <v>3</v>
      </c>
      <c r="U154" t="str">
        <f>IF('Model output'!Q153&lt;&gt;"",'Model output'!Q153,IF('Classification result'!S154="positive",IF(ISNUMBER(SEARCH("single",'Model output'!P153)),1,IF(OR(ISNUMBER(SEARCH("&lt;4",'Model output'!P153)),ISNUMBER(SEARCH("&lt; 4",'Model output'!P153)),ISNUMBER(SEARCH("less than 4",'Model output'!P153))),"&lt;4",IF(OR(ISNUMBER(SEARCH("&gt;4",'Model output'!P153)),ISNUMBER(SEARCH("&gt; 4",'Model output'!P153)),ISNUMBER(SEARCH("4 or more",'Model output'!P153))),"&gt;4",""))),""))</f>
        <v/>
      </c>
      <c r="V154" t="str">
        <f>IF(S154="negative","",IF(OR(ISNUMBER(SEARCH("Focal",'Model output'!P153)),'Classification result'!U154&lt;4,ISNUMBER(SEARCH("Focal",'Classification result'!U154)),ISNUMBER(SEARCH("&lt;4",'Classification result'!U154)),ISNUMBER(SEARCH("&lt; 4",'Classification result'!U154))),"minimal", IF(OR(ISNUMBER(SEARCH("Extensive",'Model output'!P153)),ISNUMBER(SEARCH("Extensive",'Classification result'!U154)),ISNUMBER(SEARCH("&gt;4",'Classification result'!U154)),ISNUMBER(SEARCH("&gt; 4",'Classification result'!U154)),ISNUMBER(SEARCH("4 or more",'Classification result'!U154))),"extensive","")))</f>
        <v/>
      </c>
      <c r="W154" t="str">
        <f>IF(OR('Model output'!R153="",ISNUMBER(SEARCH("Not identified", 'Model output'!R153)),ISNUMBER(SEARCH("Absent",'Model output'!R153)),ISNUMBER(SEARCH("No",'Model output'!R153)),ISNUMBER(SEARCH("Negative",'Model output'!R153)),ISNUMBER(SEARCH("None seen",'Model output'!R153)),ISNUMBER(SEARCH("Free",'Model output'!R153)),ISNUMBER(SEARCH("Cannot be assessed",'Model output'!R153))),"negative","positive")</f>
        <v>negative</v>
      </c>
      <c r="X154" s="19" t="str">
        <f>IF('Model output'!S153="","",'Model output'!S153)</f>
        <v>Absent</v>
      </c>
      <c r="Y154" t="str">
        <f>IF(OR('Model output'!S153="",ISNUMBER(SEARCH("Absent",'Model output'!S153)),ISNUMBER(SEARCH("Not identified",'Model output'!S153)),AND(ISNUMBER(SEARCH("No",'Model output'!S153)),NOT(ISNUMBER(SEARCH("carcinoma",'Model output'!S153)))),ISNUMBER(SEARCH("no extension",'Model output'!S153)),ISNUMBER(SEARCH("negative",'Model output'!S153))),"negative",IF(Z154="positive","gETE", "positive"))</f>
        <v>negative</v>
      </c>
      <c r="Z154" t="str">
        <f>IF(OR('Model output'!S153="",ISNUMBER(SEARCH("Absent",'Model output'!S153)),ISNUMBER(SEARCH("Not identified",'Model output'!S153)),ISNUMBER(SEARCH("No",'Model output'!S153)),ISNUMBER(SEARCH("Minimal",'Model output'!S153)),ISNUMBER(SEARCH("negative",'Model output'!S153))),"negative",IF(OR(ISNUMBER(SEARCH("extensive",X154)),ISNUMBER(SEARCH("skeletal muscle",X154)),ISNUMBER(SEARCH("larynx",X154)),ISNUMBER(SEARCH("trachea",X154)),ISNUMBER(SEARCH("esophagus",X154)),ISNUMBER(SEARCH("recurrent laryngeal nerve",X154))),"positive","negative"))</f>
        <v>negative</v>
      </c>
      <c r="AA154" t="str">
        <f>IF('Model output'!T153="","",IF('Model output'!T153="Not mentioned", "No", "Yes"))</f>
        <v/>
      </c>
      <c r="AB154" t="str">
        <f>IF(AA154&lt;&gt;"Yes","",IF(OR('Model output'!U153="",ISNUMBER(SEARCH("Not identified",'Model output'!U153))),"",'Model output'!U153))</f>
        <v/>
      </c>
      <c r="AC154" s="9" t="str">
        <f>IF(OR('Model output'!V153="", AND(ISERROR(SEARCH("Positive",'Model output'!V153)), ISNUMBER(SEARCH("Negative",'Model output'!V153))), ISNUMBER(SEARCH("Uninvolved",'Model output'!V153)), ISNUMBER(SEARCH("Free",'Model output'!V153)), ISNUMBER(SEARCH("1 mm",'Model output'!V153)), ISNUMBER(SEARCH("1.0 mm",'Model output'!V153)), ISNUMBER(SEARCH("0.01 cm",'Model output'!V153)), ISNUMBER(SEARCH("0.1 CM",'Model output'!V153)), ISNUMBER(SEARCH("less than 0.2 mm",'Model output'!V153)), ISNUMBER(SEARCH("less than 0.5 mm",'Model output'!V153)), ISNUMBER(SEARCH("very close",'Model output'!V153)), ISNUMBER(SEARCH("not involved",'Model output'!V153)), ISNUMBER(SEARCH("no involvement",'Model output'!V153)), ISNUMBER(SEARCH("abut",'Model output'!V153)), AND(ISNUMBER(SEARCH("No",'Model output'!V153)),NOT(ISNUMBER(SEARCH("noted",'Model output'!V153))),NOT(ISNUMBER(SEARCH("carcinoma",'Model output'!V153))))), "negative", "positive")</f>
        <v>negative</v>
      </c>
      <c r="AE154" s="39" t="str" cm="1">
        <f t="array" aca="1" ref="AE154" ca="1">IF(OR(AC154="positive",Z154="positive",AND(OR(ISNUMBER(SEARCH("Follicular carcinoma",N154)),ISNUMBER(SEARCH("Follicular thyroid carcinoma",N154))),V154="extensive"),AND(AND(ISNUMBER(J154),J154&gt;0),AND(ISNUMBER(M154),M154&gt;3)),OR(H154="positive",AH154=1)),"high",IF(OR(ISNUMBER(SEARCH("lateral",G154,1)),ISNUMBER(SEARCH("positive",Y154,1)),ISNUMBER(SEARCH("tall",O154,1)),ISNUMBER(SEARCH("hobnail",O154,1)),ISNUMBER(SEARCH("cribriform",O154,1)),ISNUMBER(SEARCH("diffuse",O154,1)),ISNUMBER(SEARCH("columnar",O154,1)),ISNUMBER(SEARCH("solid",O154,1)),ISNUMBER(SEARCH("tall",N154,1)),ISNUMBER(SEARCH("hobnail",N154,1)),ISNUMBER(SEARCH("cribriform",N154,1)),ISNUMBER(SEARCH("diffuse",N154,1)),ISNUMBER(SEARCH("columnar",N154,1)),ISNUMBER(SEARCH("solid",N154,1)),AND(ISNUMBER(SEARCH("papillary",N154,1)),S154="positive"),AND(ISNUMBER(J154),J154&gt;=5,M154=""),AND(AND(ISNUMBER(J154),J154&gt;=5),AND(ISNUMBER(M154),M154&gt;=1)),AND(ISNUMBER(SERACH("papillary",N154)),OR(Y154="positive",Z154="positive"), ISNUMBER(SEARCH("BRAF",AB154)))),"intermediate","low"))</f>
        <v>low</v>
      </c>
      <c r="AF154" s="40" t="str">
        <f t="shared" si="34"/>
        <v>3a</v>
      </c>
      <c r="AG154" s="40" t="str">
        <f t="shared" si="35"/>
        <v>0</v>
      </c>
      <c r="AH154" s="40" t="str">
        <f t="shared" si="37"/>
        <v>0</v>
      </c>
      <c r="AI154" s="45" t="str">
        <f t="shared" si="38"/>
        <v>I</v>
      </c>
      <c r="AJ154" s="39" t="s">
        <v>698</v>
      </c>
      <c r="AK154" s="46" t="s">
        <v>894</v>
      </c>
      <c r="AL154" s="46" t="s">
        <v>889</v>
      </c>
      <c r="AM154" s="46" t="s">
        <v>892</v>
      </c>
      <c r="AN154" s="40" t="s">
        <v>73</v>
      </c>
      <c r="AO154" s="30">
        <f t="shared" ca="1" si="40"/>
        <v>1</v>
      </c>
      <c r="AP154" s="14">
        <f t="shared" si="41"/>
        <v>1</v>
      </c>
      <c r="AQ154" s="14">
        <f t="shared" si="42"/>
        <v>1</v>
      </c>
      <c r="AR154" s="14">
        <f t="shared" si="43"/>
        <v>1</v>
      </c>
      <c r="AS154" s="15">
        <f t="shared" si="39"/>
        <v>1</v>
      </c>
    </row>
    <row r="155" spans="1:45">
      <c r="A155" t="str">
        <f>'Model output'!A154</f>
        <v>TCGA-EM-A1YA</v>
      </c>
      <c r="B155" s="52">
        <v>74</v>
      </c>
      <c r="C155" s="1" t="str">
        <f>IF(OR(ISNUMBER(SEARCH("0",'Model output'!D154)), ISNUMBER(SEARCH("1",'Model output'!D154)), ISNUMBER(SEARCH("1a",'Model output'!D154)), ISNUMBER(SEARCH("1b",'Model output'!D154)), ISNUMBER(SEARCH("2",'Model output'!D154)), ISNUMBER(SEARCH("3",'Model output'!D154)), ISNUMBER(SEARCH("4a",'Model output'!D154)), ISNUMBER(SEARCH("4b",'Model output'!D154))), IF(ISNUMBER(SEARCH("pT",'Model output'!D154)),IF(OR(ISNUMBER(SEARCH("a",'Model output'!D154)),ISNUMBER(SEARCH("b",'Model output'!D154))),MID(SUBSTITUTE('Model output'!D154," ",""),SEARCH("pT",'Model output'!D154)+2,2),MID(SUBSTITUTE('Model output'!D154," ",""),SEARCH("pT",'Model output'!D154)+2,1)),IF(ISNUMBER(SEARCH("T",'Model output'!D154)),IF(OR(ISNUMBER(SEARCH("a",'Model output'!D154)),ISNUMBER(SEARCH("b",'Model output'!D154))),MID(SUBSTITUTE('Model output'!D154," ",""),SEARCH("T",'Model output'!D154)+1,2),MID(SUBSTITUTE('Model output'!D154," ",""),SEARCH("T",'Model output'!D154)+1,1)),SUBSTITUTE('Model output'!D154," ",""))),"")</f>
        <v>2</v>
      </c>
      <c r="D155" s="1" t="str">
        <f>IF(ISNUMBER(SEARCH("lymph node",'Model output'!E154)),"1", IF(AND('Model output'!E154&lt;&gt;"",ISNUMBER('Model output'!E154),'Model output'!E154&gt;0),"1",IF(OR(ISNUMBER(SEARCH("0",'Model output'!E154)), ISNUMBER(SEARCH("1",'Model output'!E154)), ISNUMBER(SEARCH("1a",'Model output'!E154)), ISNUMBER(SEARCH("1b",'Model output'!E154)), ISNUMBER(SEARCH("X",'Model output'!E154))), IF(ISNUMBER(SEARCH("pN",'Model output'!E154)),IF(OR(ISNUMBER(SEARCH("a",'Model output'!E154)),ISNUMBER(SEARCH("b",'Model output'!E154))),MID(SUBSTITUTE('Model output'!E154," ",""),SEARCH("pN",'Model output'!E154)+2,2),MID(SUBSTITUTE('Model output'!E154," ",""),SEARCH("pN",'Model output'!E154)+2,1)),IF(ISNUMBER(SEARCH("N",'Model output'!E154)),IF(OR(ISNUMBER(SEARCH("a",'Model output'!E154)),ISNUMBER(SEARCH("b",'Model output'!E154))),MID(SUBSTITUTE('Model output'!E154," ",""),SEARCH("N",'Model output'!E154)+1,2),MID(SUBSTITUTE('Model output'!E154," ",""),SEARCH("N",'Model output'!E154)+1,1)),SUBSTITUTE('Model output'!E154," ",""))),"")))</f>
        <v>X</v>
      </c>
      <c r="E155" s="1" t="str">
        <f>IF(OR(ISNUMBER(SEARCH("Not applicable",'Model output'!F154)), ISNUMBER(SEARCH("N/A",'Model output'!F154))),"0",IF(OR(ISNUMBER(SEARCH("0",'Model output'!F154)), ISNUMBER(SEARCH("1",'Model output'!F154)), ISNUMBER(SEARCH("X",'Model output'!F154))), IF(ISNUMBER(SEARCH("pM",'Model output'!F154)),MID(SUBSTITUTE('Model output'!F154," ",""),SEARCH("pM",'Model output'!F154)+2,1),IF(ISNUMBER(SEARCH("M",'Model output'!F154)),MID(SUBSTITUTE('Model output'!F154," ",""),SEARCH("M",'Model output'!F154)+1,1),SUBSTITUTE('Model output'!F154," ",""))),""))</f>
        <v>X</v>
      </c>
      <c r="F155" t="str">
        <f t="shared" si="32"/>
        <v>negative</v>
      </c>
      <c r="G155" t="str">
        <f>IF(OR('Model output'!G154="",AND(ISNUMBER('Model output'!J154),'Model output'!J154&lt;1)),"",IF(OR(ISNUMBER(SEARCH("lateral",'Model output'!G154)),ISNUMBER(SEARCH("cervical",'Model output'!G154)),ISNUMBER(SEARCH("jugular",'Model output'!G154)),ISNUMBER(SEARCH("left neck",'Model output'!G154)),ISNUMBER(SEARCH("left anterior neck",'Model output'!G154)),ISNUMBER(SEARCH("left posterior neck",'Model output'!G154)),ISNUMBER(SEARCH("right neck",'Model output'!G154)),ISNUMBER(SEARCH("right anterior neck",'Model output'!G154)),ISNUMBER(SEARCH("right posterior neck",'Model output'!G154)),AND(ISNUMBER(SEARCH("level",'Model output'!G154)),OR(,ISNUMBER(SEARCH("II",'Model output'!G154)),ISNUMBER(SEARCH("two",'Model output'!G154)),ISNUMBER(SEARCH("2",'Model output'!G154)),ISNUMBER(SEARCH("III",'Model output'!G154)),ISNUMBER(SEARCH("three",'Model output'!G154)),ISNUMBER(SEARCH("3",'Model output'!G154)),ISNUMBER(SEARCH("IV",'Model output'!G154)),ISNUMBER(SEARCH("four",'Model output'!G154)),ISNUMBER(SEARCH("4",'Model output'!G154)),AND(ISNUMBER(SEARCH("V ",'Model output'!G154)),NOT(ISNUMBER(SEARCH("VI",'Model output'!G154)))),ISNUMBER(SEARCH("five",'Model output'!G154)),ISNUMBER(SEARCH("5",'Model output'!G154))))), "lateral", "central"))</f>
        <v/>
      </c>
      <c r="H155" t="str">
        <f>IF('Model output'!H154="","negative", IF('Model output'!H154=" ", "negative", IF(ISNUMBER(SEARCH("lymph node",'Model output'!H154)),"negative","positive")))</f>
        <v>negative</v>
      </c>
      <c r="I155">
        <f>IF('Model output'!I154="","",IF(ISNUMBER('Model output'!I154),'Model output'!I154,1))</f>
        <v>0</v>
      </c>
      <c r="J155">
        <f>IF('Model output'!J154="","",IF(AND(ISNUMBER('Model output'!J154),'Model output'!J154&lt;=I155),'Model output'!J154,IF(ISNUMBER(SEARCH("0/",'Model output'!J154)),0,1)))</f>
        <v>0</v>
      </c>
      <c r="K155" t="str" cm="1">
        <f t="array" ref="K155">IF(COUNT(FIND({0,1,2,3,4,5,6,7,8,9},'Model output'!K154))&gt;0,'Model output'!K154,"")</f>
        <v/>
      </c>
      <c r="L155" s="8" t="str">
        <f t="shared" si="36"/>
        <v/>
      </c>
      <c r="M155" t="str" cm="1">
        <f t="array" ref="M155">IF(L155="","",IF(ISNUMBER(SEARCH("cm",L155)),MAX(VALUE(SUBSTITUTE(_xlfn.FILTERXML("&lt;t&gt;&lt;s&gt;"&amp;SUBSTITUTE(L155,",","&lt;/s&gt;&lt;s&gt;")&amp;"&lt;/s&gt;&lt;/t&gt;","//s"),"cm",""))),MAX(VALUE(SUBSTITUTE(_xlfn.FILTERXML("&lt;t&gt;&lt;s&gt;"&amp;SUBSTITUTE(L155,",","&lt;/s&gt;&lt;s&gt;")&amp;"&lt;/s&gt;&lt;/t&gt;","//s"),"mm","")))/10))</f>
        <v/>
      </c>
      <c r="N155" t="str">
        <f>IF('Model output'!L154="","",'Model output'!L154)</f>
        <v>Papillary</v>
      </c>
      <c r="O155" t="str">
        <f>IF('Model output'!M154="","",'Model output'!M154)</f>
        <v>oncocytic</v>
      </c>
      <c r="P155" t="str">
        <f>IF('Model output'!N154="","",'Model output'!N154)</f>
        <v>3.7 cm</v>
      </c>
      <c r="Q155" t="str">
        <f t="shared" si="33"/>
        <v>3.7cm</v>
      </c>
      <c r="R155" cm="1">
        <f t="array" ref="R155">IF(Q155="","",IF(ISNUMBER(SEARCH("cm",Q155)),MAX(VALUE(SUBSTITUTE(_xlfn.FILTERXML("&lt;t&gt;&lt;s&gt;"&amp;SUBSTITUTE(Q155,",","&lt;/s&gt;&lt;s&gt;")&amp;"&lt;/s&gt;&lt;/t&gt;","//s"),"cm",""))),IF(ISNUMBER(SEARCH("mm",Q155)), MAX(VALUE(SUBSTITUTE(_xlfn.FILTERXML("&lt;t&gt;&lt;s&gt;"&amp;SUBSTITUTE(Q155,",","&lt;/s&gt;&lt;s&gt;")&amp;"&lt;/s&gt;&lt;/t&gt;","//s"),"mm","")))/10, MAX(VALUE(_xlfn.FILTERXML("&lt;t&gt;&lt;s&gt;"&amp;SUBSTITUTE(Q155,",","&lt;/s&gt;&lt;s&gt;")&amp;"&lt;/s&gt;&lt;/t&gt;","//s"))))))</f>
        <v>3.7</v>
      </c>
      <c r="S155" t="str">
        <f>IF(OR('Model output'!P154="",ISNUMBER(SEARCH("Not identified", 'Model output'!P154)),ISNUMBER(SEARCH("Absent",'Model output'!P154)),AND(ISNUMBER(SEARCH("No",'Model output'!P154)),NOT(ISNUMBER(SEARCH("diagnostic",'Model output'!P154)))),ISNUMBER(SEARCH("Negative",'Model output'!P154))),"negative","positive")</f>
        <v>negative</v>
      </c>
      <c r="T155">
        <f>IF('Model output'!O154="","",'Model output'!O154)</f>
        <v>2</v>
      </c>
      <c r="U155" t="str">
        <f>IF('Model output'!Q154&lt;&gt;"",'Model output'!Q154,IF('Classification result'!S155="positive",IF(ISNUMBER(SEARCH("single",'Model output'!P154)),1,IF(OR(ISNUMBER(SEARCH("&lt;4",'Model output'!P154)),ISNUMBER(SEARCH("&lt; 4",'Model output'!P154)),ISNUMBER(SEARCH("less than 4",'Model output'!P154))),"&lt;4",IF(OR(ISNUMBER(SEARCH("&gt;4",'Model output'!P154)),ISNUMBER(SEARCH("&gt; 4",'Model output'!P154)),ISNUMBER(SEARCH("4 or more",'Model output'!P154))),"&gt;4",""))),""))</f>
        <v/>
      </c>
      <c r="V155" t="str">
        <f>IF(S155="negative","",IF(OR(ISNUMBER(SEARCH("Focal",'Model output'!P154)),'Classification result'!U155&lt;4,ISNUMBER(SEARCH("Focal",'Classification result'!U155)),ISNUMBER(SEARCH("&lt;4",'Classification result'!U155)),ISNUMBER(SEARCH("&lt; 4",'Classification result'!U155))),"minimal", IF(OR(ISNUMBER(SEARCH("Extensive",'Model output'!P154)),ISNUMBER(SEARCH("Extensive",'Classification result'!U155)),ISNUMBER(SEARCH("&gt;4",'Classification result'!U155)),ISNUMBER(SEARCH("&gt; 4",'Classification result'!U155)),ISNUMBER(SEARCH("4 or more",'Classification result'!U155))),"extensive","")))</f>
        <v/>
      </c>
      <c r="W155" t="str">
        <f>IF(OR('Model output'!R154="",ISNUMBER(SEARCH("Not identified", 'Model output'!R154)),ISNUMBER(SEARCH("Absent",'Model output'!R154)),ISNUMBER(SEARCH("No",'Model output'!R154)),ISNUMBER(SEARCH("Negative",'Model output'!R154)),ISNUMBER(SEARCH("None seen",'Model output'!R154)),ISNUMBER(SEARCH("Free",'Model output'!R154)),ISNUMBER(SEARCH("Cannot be assessed",'Model output'!R154))),"negative","positive")</f>
        <v>positive</v>
      </c>
      <c r="X155" s="19" t="str">
        <f>IF('Model output'!S154="","",'Model output'!S154)</f>
        <v>Absent</v>
      </c>
      <c r="Y155" t="str">
        <f>IF(OR('Model output'!S154="",ISNUMBER(SEARCH("Absent",'Model output'!S154)),ISNUMBER(SEARCH("Not identified",'Model output'!S154)),AND(ISNUMBER(SEARCH("No",'Model output'!S154)),NOT(ISNUMBER(SEARCH("carcinoma",'Model output'!S154)))),ISNUMBER(SEARCH("no extension",'Model output'!S154)),ISNUMBER(SEARCH("negative",'Model output'!S154))),"negative",IF(Z155="positive","gETE", "positive"))</f>
        <v>negative</v>
      </c>
      <c r="Z155" t="str">
        <f>IF(OR('Model output'!S154="",ISNUMBER(SEARCH("Absent",'Model output'!S154)),ISNUMBER(SEARCH("Not identified",'Model output'!S154)),ISNUMBER(SEARCH("No",'Model output'!S154)),ISNUMBER(SEARCH("Minimal",'Model output'!S154)),ISNUMBER(SEARCH("negative",'Model output'!S154))),"negative",IF(OR(ISNUMBER(SEARCH("extensive",X155)),ISNUMBER(SEARCH("skeletal muscle",X155)),ISNUMBER(SEARCH("larynx",X155)),ISNUMBER(SEARCH("trachea",X155)),ISNUMBER(SEARCH("esophagus",X155)),ISNUMBER(SEARCH("recurrent laryngeal nerve",X155))),"positive","negative"))</f>
        <v>negative</v>
      </c>
      <c r="AA155" t="str">
        <f>IF('Model output'!T154="","",IF('Model output'!T154="Not mentioned", "No", "Yes"))</f>
        <v/>
      </c>
      <c r="AB155" t="str">
        <f>IF(AA155&lt;&gt;"Yes","",IF(OR('Model output'!U154="",ISNUMBER(SEARCH("Not identified",'Model output'!U154))),"",'Model output'!U154))</f>
        <v/>
      </c>
      <c r="AC155" s="9" t="str">
        <f>IF(OR('Model output'!V154="", AND(ISERROR(SEARCH("Positive",'Model output'!V154)), ISNUMBER(SEARCH("Negative",'Model output'!V154))), ISNUMBER(SEARCH("Uninvolved",'Model output'!V154)), ISNUMBER(SEARCH("Free",'Model output'!V154)), ISNUMBER(SEARCH("1 mm",'Model output'!V154)), ISNUMBER(SEARCH("1.0 mm",'Model output'!V154)), ISNUMBER(SEARCH("0.01 cm",'Model output'!V154)), ISNUMBER(SEARCH("0.1 CM",'Model output'!V154)), ISNUMBER(SEARCH("less than 0.2 mm",'Model output'!V154)), ISNUMBER(SEARCH("less than 0.5 mm",'Model output'!V154)), ISNUMBER(SEARCH("very close",'Model output'!V154)), ISNUMBER(SEARCH("not involved",'Model output'!V154)), ISNUMBER(SEARCH("no involvement",'Model output'!V154)), ISNUMBER(SEARCH("abut",'Model output'!V154)), AND(ISNUMBER(SEARCH("No",'Model output'!V154)),NOT(ISNUMBER(SEARCH("noted",'Model output'!V154))),NOT(ISNUMBER(SEARCH("carcinoma",'Model output'!V154))))), "negative", "positive")</f>
        <v>negative</v>
      </c>
      <c r="AE155" s="39" t="str" cm="1">
        <f t="array" aca="1" ref="AE155" ca="1">IF(OR(AC155="positive",Z155="positive",AND(OR(ISNUMBER(SEARCH("Follicular carcinoma",N155)),ISNUMBER(SEARCH("Follicular thyroid carcinoma",N155))),V155="extensive"),AND(AND(ISNUMBER(J155),J155&gt;0),AND(ISNUMBER(M155),M155&gt;3)),OR(H155="positive",AH155=1)),"high",IF(OR(ISNUMBER(SEARCH("lateral",G155,1)),ISNUMBER(SEARCH("positive",Y155,1)),ISNUMBER(SEARCH("tall",O155,1)),ISNUMBER(SEARCH("hobnail",O155,1)),ISNUMBER(SEARCH("cribriform",O155,1)),ISNUMBER(SEARCH("diffuse",O155,1)),ISNUMBER(SEARCH("columnar",O155,1)),ISNUMBER(SEARCH("solid",O155,1)),ISNUMBER(SEARCH("tall",N155,1)),ISNUMBER(SEARCH("hobnail",N155,1)),ISNUMBER(SEARCH("cribriform",N155,1)),ISNUMBER(SEARCH("diffuse",N155,1)),ISNUMBER(SEARCH("columnar",N155,1)),ISNUMBER(SEARCH("solid",N155,1)),AND(ISNUMBER(SEARCH("papillary",N155,1)),S155="positive"),AND(ISNUMBER(J155),J155&gt;=5,M155=""),AND(AND(ISNUMBER(J155),J155&gt;=5),AND(ISNUMBER(M155),M155&gt;=1)),AND(ISNUMBER(SERACH("papillary",N155)),OR(Y155="positive",Z155="positive"), ISNUMBER(SEARCH("BRAF",AB155)))),"intermediate","low"))</f>
        <v>low</v>
      </c>
      <c r="AF155" s="40" t="str">
        <f t="shared" si="34"/>
        <v>2</v>
      </c>
      <c r="AG155" s="40" t="str">
        <f t="shared" si="35"/>
        <v>0</v>
      </c>
      <c r="AH155" s="40" t="str">
        <f t="shared" si="37"/>
        <v>0</v>
      </c>
      <c r="AI155" s="45" t="str">
        <f t="shared" si="38"/>
        <v>I</v>
      </c>
      <c r="AJ155" s="39" t="s">
        <v>698</v>
      </c>
      <c r="AK155" s="46" t="s">
        <v>891</v>
      </c>
      <c r="AL155" s="46" t="s">
        <v>892</v>
      </c>
      <c r="AM155" s="46" t="s">
        <v>892</v>
      </c>
      <c r="AN155" s="40" t="s">
        <v>73</v>
      </c>
      <c r="AO155" s="30">
        <f t="shared" ca="1" si="40"/>
        <v>1</v>
      </c>
      <c r="AP155" s="14">
        <f t="shared" si="41"/>
        <v>1</v>
      </c>
      <c r="AQ155" s="14">
        <f t="shared" si="42"/>
        <v>1</v>
      </c>
      <c r="AR155" s="14">
        <f t="shared" si="43"/>
        <v>1</v>
      </c>
      <c r="AS155" s="15">
        <f t="shared" si="39"/>
        <v>1</v>
      </c>
    </row>
    <row r="156" spans="1:45">
      <c r="A156" t="str">
        <f>'Model output'!A155</f>
        <v>TCGA-EM-A1YB</v>
      </c>
      <c r="B156" s="52">
        <v>73</v>
      </c>
      <c r="C156" s="1" t="str">
        <f>IF(OR(ISNUMBER(SEARCH("0",'Model output'!D155)), ISNUMBER(SEARCH("1",'Model output'!D155)), ISNUMBER(SEARCH("1a",'Model output'!D155)), ISNUMBER(SEARCH("1b",'Model output'!D155)), ISNUMBER(SEARCH("2",'Model output'!D155)), ISNUMBER(SEARCH("3",'Model output'!D155)), ISNUMBER(SEARCH("4a",'Model output'!D155)), ISNUMBER(SEARCH("4b",'Model output'!D155))), IF(ISNUMBER(SEARCH("pT",'Model output'!D155)),IF(OR(ISNUMBER(SEARCH("a",'Model output'!D155)),ISNUMBER(SEARCH("b",'Model output'!D155))),MID(SUBSTITUTE('Model output'!D155," ",""),SEARCH("pT",'Model output'!D155)+2,2),MID(SUBSTITUTE('Model output'!D155," ",""),SEARCH("pT",'Model output'!D155)+2,1)),IF(ISNUMBER(SEARCH("T",'Model output'!D155)),IF(OR(ISNUMBER(SEARCH("a",'Model output'!D155)),ISNUMBER(SEARCH("b",'Model output'!D155))),MID(SUBSTITUTE('Model output'!D155," ",""),SEARCH("T",'Model output'!D155)+1,2),MID(SUBSTITUTE('Model output'!D155," ",""),SEARCH("T",'Model output'!D155)+1,1)),SUBSTITUTE('Model output'!D155," ",""))),"")</f>
        <v>2</v>
      </c>
      <c r="D156" s="1" t="str">
        <f>IF(ISNUMBER(SEARCH("lymph node",'Model output'!E155)),"1", IF(AND('Model output'!E155&lt;&gt;"",ISNUMBER('Model output'!E155),'Model output'!E155&gt;0),"1",IF(OR(ISNUMBER(SEARCH("0",'Model output'!E155)), ISNUMBER(SEARCH("1",'Model output'!E155)), ISNUMBER(SEARCH("1a",'Model output'!E155)), ISNUMBER(SEARCH("1b",'Model output'!E155)), ISNUMBER(SEARCH("X",'Model output'!E155))), IF(ISNUMBER(SEARCH("pN",'Model output'!E155)),IF(OR(ISNUMBER(SEARCH("a",'Model output'!E155)),ISNUMBER(SEARCH("b",'Model output'!E155))),MID(SUBSTITUTE('Model output'!E155," ",""),SEARCH("pN",'Model output'!E155)+2,2),MID(SUBSTITUTE('Model output'!E155," ",""),SEARCH("pN",'Model output'!E155)+2,1)),IF(ISNUMBER(SEARCH("N",'Model output'!E155)),IF(OR(ISNUMBER(SEARCH("a",'Model output'!E155)),ISNUMBER(SEARCH("b",'Model output'!E155))),MID(SUBSTITUTE('Model output'!E155," ",""),SEARCH("N",'Model output'!E155)+1,2),MID(SUBSTITUTE('Model output'!E155," ",""),SEARCH("N",'Model output'!E155)+1,1)),SUBSTITUTE('Model output'!E155," ",""))),"")))</f>
        <v>X</v>
      </c>
      <c r="E156" s="1" t="str">
        <f>IF(OR(ISNUMBER(SEARCH("Not applicable",'Model output'!F155)), ISNUMBER(SEARCH("N/A",'Model output'!F155))),"0",IF(OR(ISNUMBER(SEARCH("0",'Model output'!F155)), ISNUMBER(SEARCH("1",'Model output'!F155)), ISNUMBER(SEARCH("X",'Model output'!F155))), IF(ISNUMBER(SEARCH("pM",'Model output'!F155)),MID(SUBSTITUTE('Model output'!F155," ",""),SEARCH("pM",'Model output'!F155)+2,1),IF(ISNUMBER(SEARCH("M",'Model output'!F155)),MID(SUBSTITUTE('Model output'!F155," ",""),SEARCH("M",'Model output'!F155)+1,1),SUBSTITUTE('Model output'!F155," ",""))),""))</f>
        <v/>
      </c>
      <c r="F156" t="str">
        <f t="shared" si="32"/>
        <v>negative</v>
      </c>
      <c r="G156" t="str">
        <f>IF(OR('Model output'!G155="",AND(ISNUMBER('Model output'!J155),'Model output'!J155&lt;1)),"",IF(OR(ISNUMBER(SEARCH("lateral",'Model output'!G155)),ISNUMBER(SEARCH("cervical",'Model output'!G155)),ISNUMBER(SEARCH("jugular",'Model output'!G155)),ISNUMBER(SEARCH("left neck",'Model output'!G155)),ISNUMBER(SEARCH("left anterior neck",'Model output'!G155)),ISNUMBER(SEARCH("left posterior neck",'Model output'!G155)),ISNUMBER(SEARCH("right neck",'Model output'!G155)),ISNUMBER(SEARCH("right anterior neck",'Model output'!G155)),ISNUMBER(SEARCH("right posterior neck",'Model output'!G155)),AND(ISNUMBER(SEARCH("level",'Model output'!G155)),OR(,ISNUMBER(SEARCH("II",'Model output'!G155)),ISNUMBER(SEARCH("two",'Model output'!G155)),ISNUMBER(SEARCH("2",'Model output'!G155)),ISNUMBER(SEARCH("III",'Model output'!G155)),ISNUMBER(SEARCH("three",'Model output'!G155)),ISNUMBER(SEARCH("3",'Model output'!G155)),ISNUMBER(SEARCH("IV",'Model output'!G155)),ISNUMBER(SEARCH("four",'Model output'!G155)),ISNUMBER(SEARCH("4",'Model output'!G155)),AND(ISNUMBER(SEARCH("V ",'Model output'!G155)),NOT(ISNUMBER(SEARCH("VI",'Model output'!G155)))),ISNUMBER(SEARCH("five",'Model output'!G155)),ISNUMBER(SEARCH("5",'Model output'!G155))))), "lateral", "central"))</f>
        <v/>
      </c>
      <c r="H156" t="str">
        <f>IF('Model output'!H155="","negative", IF('Model output'!H155=" ", "negative", IF(ISNUMBER(SEARCH("lymph node",'Model output'!H155)),"negative","positive")))</f>
        <v>negative</v>
      </c>
      <c r="I156">
        <f>IF('Model output'!I155="","",IF(ISNUMBER('Model output'!I155),'Model output'!I155,1))</f>
        <v>0</v>
      </c>
      <c r="J156">
        <f>IF('Model output'!J155="","",IF(AND(ISNUMBER('Model output'!J155),'Model output'!J155&lt;=I156),'Model output'!J155,IF(ISNUMBER(SEARCH("0/",'Model output'!J155)),0,1)))</f>
        <v>0</v>
      </c>
      <c r="K156" t="str" cm="1">
        <f t="array" ref="K156">IF(COUNT(FIND({0,1,2,3,4,5,6,7,8,9},'Model output'!K155))&gt;0,'Model output'!K155,"")</f>
        <v/>
      </c>
      <c r="L156" s="8" t="str">
        <f t="shared" si="36"/>
        <v/>
      </c>
      <c r="M156" t="str" cm="1">
        <f t="array" ref="M156">IF(L156="","",IF(ISNUMBER(SEARCH("cm",L156)),MAX(VALUE(SUBSTITUTE(_xlfn.FILTERXML("&lt;t&gt;&lt;s&gt;"&amp;SUBSTITUTE(L156,",","&lt;/s&gt;&lt;s&gt;")&amp;"&lt;/s&gt;&lt;/t&gt;","//s"),"cm",""))),MAX(VALUE(SUBSTITUTE(_xlfn.FILTERXML("&lt;t&gt;&lt;s&gt;"&amp;SUBSTITUTE(L156,",","&lt;/s&gt;&lt;s&gt;")&amp;"&lt;/s&gt;&lt;/t&gt;","//s"),"mm","")))/10))</f>
        <v/>
      </c>
      <c r="N156" t="str">
        <f>IF('Model output'!L155="","",'Model output'!L155)</f>
        <v>papillary</v>
      </c>
      <c r="O156" t="str">
        <f>IF('Model output'!M155="","",'Model output'!M155)</f>
        <v>oncocytic</v>
      </c>
      <c r="P156" t="str">
        <f>IF('Model output'!N155="","",'Model output'!N155)</f>
        <v>2.7cm</v>
      </c>
      <c r="Q156" t="str">
        <f t="shared" si="33"/>
        <v>2.7cm</v>
      </c>
      <c r="R156" cm="1">
        <f t="array" ref="R156">IF(Q156="","",IF(ISNUMBER(SEARCH("cm",Q156)),MAX(VALUE(SUBSTITUTE(_xlfn.FILTERXML("&lt;t&gt;&lt;s&gt;"&amp;SUBSTITUTE(Q156,",","&lt;/s&gt;&lt;s&gt;")&amp;"&lt;/s&gt;&lt;/t&gt;","//s"),"cm",""))),IF(ISNUMBER(SEARCH("mm",Q156)), MAX(VALUE(SUBSTITUTE(_xlfn.FILTERXML("&lt;t&gt;&lt;s&gt;"&amp;SUBSTITUTE(Q156,",","&lt;/s&gt;&lt;s&gt;")&amp;"&lt;/s&gt;&lt;/t&gt;","//s"),"mm","")))/10, MAX(VALUE(_xlfn.FILTERXML("&lt;t&gt;&lt;s&gt;"&amp;SUBSTITUTE(Q156,",","&lt;/s&gt;&lt;s&gt;")&amp;"&lt;/s&gt;&lt;/t&gt;","//s"))))))</f>
        <v>2.7</v>
      </c>
      <c r="S156" t="str">
        <f>IF(OR('Model output'!P155="",ISNUMBER(SEARCH("Not identified", 'Model output'!P155)),ISNUMBER(SEARCH("Absent",'Model output'!P155)),AND(ISNUMBER(SEARCH("No",'Model output'!P155)),NOT(ISNUMBER(SEARCH("diagnostic",'Model output'!P155)))),ISNUMBER(SEARCH("Negative",'Model output'!P155))),"negative","positive")</f>
        <v>negative</v>
      </c>
      <c r="T156">
        <f>IF('Model output'!O155="","",'Model output'!O155)</f>
        <v>1</v>
      </c>
      <c r="U156" t="str">
        <f>IF('Model output'!Q155&lt;&gt;"",'Model output'!Q155,IF('Classification result'!S156="positive",IF(ISNUMBER(SEARCH("single",'Model output'!P155)),1,IF(OR(ISNUMBER(SEARCH("&lt;4",'Model output'!P155)),ISNUMBER(SEARCH("&lt; 4",'Model output'!P155)),ISNUMBER(SEARCH("less than 4",'Model output'!P155))),"&lt;4",IF(OR(ISNUMBER(SEARCH("&gt;4",'Model output'!P155)),ISNUMBER(SEARCH("&gt; 4",'Model output'!P155)),ISNUMBER(SEARCH("4 or more",'Model output'!P155))),"&gt;4",""))),""))</f>
        <v/>
      </c>
      <c r="V156" t="str">
        <f>IF(S156="negative","",IF(OR(ISNUMBER(SEARCH("Focal",'Model output'!P155)),'Classification result'!U156&lt;4,ISNUMBER(SEARCH("Focal",'Classification result'!U156)),ISNUMBER(SEARCH("&lt;4",'Classification result'!U156)),ISNUMBER(SEARCH("&lt; 4",'Classification result'!U156))),"minimal", IF(OR(ISNUMBER(SEARCH("Extensive",'Model output'!P155)),ISNUMBER(SEARCH("Extensive",'Classification result'!U156)),ISNUMBER(SEARCH("&gt;4",'Classification result'!U156)),ISNUMBER(SEARCH("&gt; 4",'Classification result'!U156)),ISNUMBER(SEARCH("4 or more",'Classification result'!U156))),"extensive","")))</f>
        <v/>
      </c>
      <c r="W156" t="str">
        <f>IF(OR('Model output'!R155="",ISNUMBER(SEARCH("Not identified", 'Model output'!R155)),ISNUMBER(SEARCH("Absent",'Model output'!R155)),ISNUMBER(SEARCH("No",'Model output'!R155)),ISNUMBER(SEARCH("Negative",'Model output'!R155)),ISNUMBER(SEARCH("None seen",'Model output'!R155)),ISNUMBER(SEARCH("Free",'Model output'!R155)),ISNUMBER(SEARCH("Cannot be assessed",'Model output'!R155))),"negative","positive")</f>
        <v>positive</v>
      </c>
      <c r="X156" s="19" t="str">
        <f>IF('Model output'!S155="","",'Model output'!S155)</f>
        <v>Not identified</v>
      </c>
      <c r="Y156" t="str">
        <f>IF(OR('Model output'!S155="",ISNUMBER(SEARCH("Absent",'Model output'!S155)),ISNUMBER(SEARCH("Not identified",'Model output'!S155)),AND(ISNUMBER(SEARCH("No",'Model output'!S155)),NOT(ISNUMBER(SEARCH("carcinoma",'Model output'!S155)))),ISNUMBER(SEARCH("no extension",'Model output'!S155)),ISNUMBER(SEARCH("negative",'Model output'!S155))),"negative",IF(Z156="positive","gETE", "positive"))</f>
        <v>negative</v>
      </c>
      <c r="Z156" t="str">
        <f>IF(OR('Model output'!S155="",ISNUMBER(SEARCH("Absent",'Model output'!S155)),ISNUMBER(SEARCH("Not identified",'Model output'!S155)),ISNUMBER(SEARCH("No",'Model output'!S155)),ISNUMBER(SEARCH("Minimal",'Model output'!S155)),ISNUMBER(SEARCH("negative",'Model output'!S155))),"negative",IF(OR(ISNUMBER(SEARCH("extensive",X156)),ISNUMBER(SEARCH("skeletal muscle",X156)),ISNUMBER(SEARCH("larynx",X156)),ISNUMBER(SEARCH("trachea",X156)),ISNUMBER(SEARCH("esophagus",X156)),ISNUMBER(SEARCH("recurrent laryngeal nerve",X156))),"positive","negative"))</f>
        <v>negative</v>
      </c>
      <c r="AA156" t="str">
        <f>IF('Model output'!T155="","",IF('Model output'!T155="Not mentioned", "No", "Yes"))</f>
        <v/>
      </c>
      <c r="AB156" t="str">
        <f>IF(AA156&lt;&gt;"Yes","",IF(OR('Model output'!U155="",ISNUMBER(SEARCH("Not identified",'Model output'!U155))),"",'Model output'!U155))</f>
        <v/>
      </c>
      <c r="AC156" s="9" t="str">
        <f>IF(OR('Model output'!V155="", AND(ISERROR(SEARCH("Positive",'Model output'!V155)), ISNUMBER(SEARCH("Negative",'Model output'!V155))), ISNUMBER(SEARCH("Uninvolved",'Model output'!V155)), ISNUMBER(SEARCH("Free",'Model output'!V155)), ISNUMBER(SEARCH("1 mm",'Model output'!V155)), ISNUMBER(SEARCH("1.0 mm",'Model output'!V155)), ISNUMBER(SEARCH("0.01 cm",'Model output'!V155)), ISNUMBER(SEARCH("0.1 CM",'Model output'!V155)), ISNUMBER(SEARCH("less than 0.2 mm",'Model output'!V155)), ISNUMBER(SEARCH("less than 0.5 mm",'Model output'!V155)), ISNUMBER(SEARCH("very close",'Model output'!V155)), ISNUMBER(SEARCH("not involved",'Model output'!V155)), ISNUMBER(SEARCH("no involvement",'Model output'!V155)), ISNUMBER(SEARCH("abut",'Model output'!V155)), AND(ISNUMBER(SEARCH("No",'Model output'!V155)),NOT(ISNUMBER(SEARCH("noted",'Model output'!V155))),NOT(ISNUMBER(SEARCH("carcinoma",'Model output'!V155))))), "negative", "positive")</f>
        <v>negative</v>
      </c>
      <c r="AE156" s="39" t="str" cm="1">
        <f t="array" aca="1" ref="AE156" ca="1">IF(OR(AC156="positive",Z156="positive",AND(OR(ISNUMBER(SEARCH("Follicular carcinoma",N156)),ISNUMBER(SEARCH("Follicular thyroid carcinoma",N156))),V156="extensive"),AND(AND(ISNUMBER(J156),J156&gt;0),AND(ISNUMBER(M156),M156&gt;3)),OR(H156="positive",AH156=1)),"high",IF(OR(ISNUMBER(SEARCH("lateral",G156,1)),ISNUMBER(SEARCH("positive",Y156,1)),ISNUMBER(SEARCH("tall",O156,1)),ISNUMBER(SEARCH("hobnail",O156,1)),ISNUMBER(SEARCH("cribriform",O156,1)),ISNUMBER(SEARCH("diffuse",O156,1)),ISNUMBER(SEARCH("columnar",O156,1)),ISNUMBER(SEARCH("solid",O156,1)),ISNUMBER(SEARCH("tall",N156,1)),ISNUMBER(SEARCH("hobnail",N156,1)),ISNUMBER(SEARCH("cribriform",N156,1)),ISNUMBER(SEARCH("diffuse",N156,1)),ISNUMBER(SEARCH("columnar",N156,1)),ISNUMBER(SEARCH("solid",N156,1)),AND(ISNUMBER(SEARCH("papillary",N156,1)),S156="positive"),AND(ISNUMBER(J156),J156&gt;=5,M156=""),AND(AND(ISNUMBER(J156),J156&gt;=5),AND(ISNUMBER(M156),M156&gt;=1)),AND(ISNUMBER(SERACH("papillary",N156)),OR(Y156="positive",Z156="positive"), ISNUMBER(SEARCH("BRAF",AB156)))),"intermediate","low"))</f>
        <v>low</v>
      </c>
      <c r="AF156" s="40" t="str">
        <f t="shared" si="34"/>
        <v>2</v>
      </c>
      <c r="AG156" s="40" t="str">
        <f t="shared" si="35"/>
        <v>0</v>
      </c>
      <c r="AH156" s="40" t="str">
        <f t="shared" si="37"/>
        <v>0</v>
      </c>
      <c r="AI156" s="45" t="str">
        <f t="shared" si="38"/>
        <v>I</v>
      </c>
      <c r="AJ156" s="39" t="s">
        <v>698</v>
      </c>
      <c r="AK156" s="46" t="s">
        <v>891</v>
      </c>
      <c r="AL156" s="46" t="s">
        <v>892</v>
      </c>
      <c r="AM156" s="46" t="s">
        <v>892</v>
      </c>
      <c r="AN156" s="40" t="s">
        <v>73</v>
      </c>
      <c r="AO156" s="30">
        <f t="shared" ca="1" si="40"/>
        <v>1</v>
      </c>
      <c r="AP156" s="14">
        <f t="shared" si="41"/>
        <v>1</v>
      </c>
      <c r="AQ156" s="14">
        <f t="shared" si="42"/>
        <v>1</v>
      </c>
      <c r="AR156" s="14">
        <f t="shared" si="43"/>
        <v>1</v>
      </c>
      <c r="AS156" s="15">
        <f t="shared" si="39"/>
        <v>1</v>
      </c>
    </row>
    <row r="157" spans="1:45">
      <c r="A157" t="str">
        <f>'Model output'!A156</f>
        <v>TCGA-EM-A22I</v>
      </c>
      <c r="B157" s="52">
        <v>52</v>
      </c>
      <c r="C157" s="1" t="str">
        <f>IF(OR(ISNUMBER(SEARCH("0",'Model output'!D156)), ISNUMBER(SEARCH("1",'Model output'!D156)), ISNUMBER(SEARCH("1a",'Model output'!D156)), ISNUMBER(SEARCH("1b",'Model output'!D156)), ISNUMBER(SEARCH("2",'Model output'!D156)), ISNUMBER(SEARCH("3",'Model output'!D156)), ISNUMBER(SEARCH("4a",'Model output'!D156)), ISNUMBER(SEARCH("4b",'Model output'!D156))), IF(ISNUMBER(SEARCH("pT",'Model output'!D156)),IF(OR(ISNUMBER(SEARCH("a",'Model output'!D156)),ISNUMBER(SEARCH("b",'Model output'!D156))),MID(SUBSTITUTE('Model output'!D156," ",""),SEARCH("pT",'Model output'!D156)+2,2),MID(SUBSTITUTE('Model output'!D156," ",""),SEARCH("pT",'Model output'!D156)+2,1)),IF(ISNUMBER(SEARCH("T",'Model output'!D156)),IF(OR(ISNUMBER(SEARCH("a",'Model output'!D156)),ISNUMBER(SEARCH("b",'Model output'!D156))),MID(SUBSTITUTE('Model output'!D156," ",""),SEARCH("T",'Model output'!D156)+1,2),MID(SUBSTITUTE('Model output'!D156," ",""),SEARCH("T",'Model output'!D156)+1,1)),SUBSTITUTE('Model output'!D156," ",""))),"")</f>
        <v>3</v>
      </c>
      <c r="D157" s="1" t="str">
        <f>IF(ISNUMBER(SEARCH("lymph node",'Model output'!E156)),"1", IF(AND('Model output'!E156&lt;&gt;"",ISNUMBER('Model output'!E156),'Model output'!E156&gt;0),"1",IF(OR(ISNUMBER(SEARCH("0",'Model output'!E156)), ISNUMBER(SEARCH("1",'Model output'!E156)), ISNUMBER(SEARCH("1a",'Model output'!E156)), ISNUMBER(SEARCH("1b",'Model output'!E156)), ISNUMBER(SEARCH("X",'Model output'!E156))), IF(ISNUMBER(SEARCH("pN",'Model output'!E156)),IF(OR(ISNUMBER(SEARCH("a",'Model output'!E156)),ISNUMBER(SEARCH("b",'Model output'!E156))),MID(SUBSTITUTE('Model output'!E156," ",""),SEARCH("pN",'Model output'!E156)+2,2),MID(SUBSTITUTE('Model output'!E156," ",""),SEARCH("pN",'Model output'!E156)+2,1)),IF(ISNUMBER(SEARCH("N",'Model output'!E156)),IF(OR(ISNUMBER(SEARCH("a",'Model output'!E156)),ISNUMBER(SEARCH("b",'Model output'!E156))),MID(SUBSTITUTE('Model output'!E156," ",""),SEARCH("N",'Model output'!E156)+1,2),MID(SUBSTITUTE('Model output'!E156," ",""),SEARCH("N",'Model output'!E156)+1,1)),SUBSTITUTE('Model output'!E156," ",""))),"")))</f>
        <v>0</v>
      </c>
      <c r="E157" s="1" t="str">
        <f>IF(OR(ISNUMBER(SEARCH("Not applicable",'Model output'!F156)), ISNUMBER(SEARCH("N/A",'Model output'!F156))),"0",IF(OR(ISNUMBER(SEARCH("0",'Model output'!F156)), ISNUMBER(SEARCH("1",'Model output'!F156)), ISNUMBER(SEARCH("X",'Model output'!F156))), IF(ISNUMBER(SEARCH("pM",'Model output'!F156)),MID(SUBSTITUTE('Model output'!F156," ",""),SEARCH("pM",'Model output'!F156)+2,1),IF(ISNUMBER(SEARCH("M",'Model output'!F156)),MID(SUBSTITUTE('Model output'!F156," ",""),SEARCH("M",'Model output'!F156)+1,1),SUBSTITUTE('Model output'!F156," ",""))),""))</f>
        <v/>
      </c>
      <c r="F157" t="str">
        <f t="shared" si="32"/>
        <v>negative</v>
      </c>
      <c r="G157" t="str">
        <f>IF(OR('Model output'!G156="",AND(ISNUMBER('Model output'!J156),'Model output'!J156&lt;1)),"",IF(OR(ISNUMBER(SEARCH("lateral",'Model output'!G156)),ISNUMBER(SEARCH("cervical",'Model output'!G156)),ISNUMBER(SEARCH("jugular",'Model output'!G156)),ISNUMBER(SEARCH("left neck",'Model output'!G156)),ISNUMBER(SEARCH("left anterior neck",'Model output'!G156)),ISNUMBER(SEARCH("left posterior neck",'Model output'!G156)),ISNUMBER(SEARCH("right neck",'Model output'!G156)),ISNUMBER(SEARCH("right anterior neck",'Model output'!G156)),ISNUMBER(SEARCH("right posterior neck",'Model output'!G156)),AND(ISNUMBER(SEARCH("level",'Model output'!G156)),OR(,ISNUMBER(SEARCH("II",'Model output'!G156)),ISNUMBER(SEARCH("two",'Model output'!G156)),ISNUMBER(SEARCH("2",'Model output'!G156)),ISNUMBER(SEARCH("III",'Model output'!G156)),ISNUMBER(SEARCH("three",'Model output'!G156)),ISNUMBER(SEARCH("3",'Model output'!G156)),ISNUMBER(SEARCH("IV",'Model output'!G156)),ISNUMBER(SEARCH("four",'Model output'!G156)),ISNUMBER(SEARCH("4",'Model output'!G156)),AND(ISNUMBER(SEARCH("V ",'Model output'!G156)),NOT(ISNUMBER(SEARCH("VI",'Model output'!G156)))),ISNUMBER(SEARCH("five",'Model output'!G156)),ISNUMBER(SEARCH("5",'Model output'!G156))))), "lateral", "central"))</f>
        <v/>
      </c>
      <c r="H157" t="str">
        <f>IF('Model output'!H156="","negative", IF('Model output'!H156=" ", "negative", IF(ISNUMBER(SEARCH("lymph node",'Model output'!H156)),"negative","positive")))</f>
        <v>negative</v>
      </c>
      <c r="I157">
        <f>IF('Model output'!I156="","",IF(ISNUMBER('Model output'!I156),'Model output'!I156,1))</f>
        <v>1</v>
      </c>
      <c r="J157">
        <f>IF('Model output'!J156="","",IF(AND(ISNUMBER('Model output'!J156),'Model output'!J156&lt;=I157),'Model output'!J156,IF(ISNUMBER(SEARCH("0/",'Model output'!J156)),0,1)))</f>
        <v>0</v>
      </c>
      <c r="K157" t="str" cm="1">
        <f t="array" ref="K157">IF(COUNT(FIND({0,1,2,3,4,5,6,7,8,9},'Model output'!K156))&gt;0,'Model output'!K156,"")</f>
        <v/>
      </c>
      <c r="L157" s="8" t="str">
        <f t="shared" si="36"/>
        <v/>
      </c>
      <c r="M157" t="str" cm="1">
        <f t="array" ref="M157">IF(L157="","",IF(ISNUMBER(SEARCH("cm",L157)),MAX(VALUE(SUBSTITUTE(_xlfn.FILTERXML("&lt;t&gt;&lt;s&gt;"&amp;SUBSTITUTE(L157,",","&lt;/s&gt;&lt;s&gt;")&amp;"&lt;/s&gt;&lt;/t&gt;","//s"),"cm",""))),MAX(VALUE(SUBSTITUTE(_xlfn.FILTERXML("&lt;t&gt;&lt;s&gt;"&amp;SUBSTITUTE(L157,",","&lt;/s&gt;&lt;s&gt;")&amp;"&lt;/s&gt;&lt;/t&gt;","//s"),"mm","")))/10))</f>
        <v/>
      </c>
      <c r="N157" t="str">
        <f>IF('Model output'!L156="","",'Model output'!L156)</f>
        <v>papillary</v>
      </c>
      <c r="O157" t="str">
        <f>IF('Model output'!M156="","",'Model output'!M156)</f>
        <v>classical</v>
      </c>
      <c r="P157" t="str">
        <f>IF('Model output'!N156="","",'Model output'!N156)</f>
        <v>2.1 cm</v>
      </c>
      <c r="Q157" t="str">
        <f t="shared" si="33"/>
        <v>2.1cm</v>
      </c>
      <c r="R157" cm="1">
        <f t="array" ref="R157">IF(Q157="","",IF(ISNUMBER(SEARCH("cm",Q157)),MAX(VALUE(SUBSTITUTE(_xlfn.FILTERXML("&lt;t&gt;&lt;s&gt;"&amp;SUBSTITUTE(Q157,",","&lt;/s&gt;&lt;s&gt;")&amp;"&lt;/s&gt;&lt;/t&gt;","//s"),"cm",""))),IF(ISNUMBER(SEARCH("mm",Q157)), MAX(VALUE(SUBSTITUTE(_xlfn.FILTERXML("&lt;t&gt;&lt;s&gt;"&amp;SUBSTITUTE(Q157,",","&lt;/s&gt;&lt;s&gt;")&amp;"&lt;/s&gt;&lt;/t&gt;","//s"),"mm","")))/10, MAX(VALUE(_xlfn.FILTERXML("&lt;t&gt;&lt;s&gt;"&amp;SUBSTITUTE(Q157,",","&lt;/s&gt;&lt;s&gt;")&amp;"&lt;/s&gt;&lt;/t&gt;","//s"))))))</f>
        <v>2.1</v>
      </c>
      <c r="S157" t="str">
        <f>IF(OR('Model output'!P156="",ISNUMBER(SEARCH("Not identified", 'Model output'!P156)),ISNUMBER(SEARCH("Absent",'Model output'!P156)),AND(ISNUMBER(SEARCH("No",'Model output'!P156)),NOT(ISNUMBER(SEARCH("diagnostic",'Model output'!P156)))),ISNUMBER(SEARCH("Negative",'Model output'!P156))),"negative","positive")</f>
        <v>positive</v>
      </c>
      <c r="T157">
        <f>IF('Model output'!O156="","",'Model output'!O156)</f>
        <v>2</v>
      </c>
      <c r="U157" t="str">
        <f>IF('Model output'!Q156&lt;&gt;"",'Model output'!Q156,IF('Classification result'!S157="positive",IF(ISNUMBER(SEARCH("single",'Model output'!P156)),1,IF(OR(ISNUMBER(SEARCH("&lt;4",'Model output'!P156)),ISNUMBER(SEARCH("&lt; 4",'Model output'!P156)),ISNUMBER(SEARCH("less than 4",'Model output'!P156))),"&lt;4",IF(OR(ISNUMBER(SEARCH("&gt;4",'Model output'!P156)),ISNUMBER(SEARCH("&gt; 4",'Model output'!P156)),ISNUMBER(SEARCH("4 or more",'Model output'!P156))),"&gt;4",""))),""))</f>
        <v/>
      </c>
      <c r="V157" t="str">
        <f>IF(S157="negative","",IF(OR(ISNUMBER(SEARCH("Focal",'Model output'!P156)),'Classification result'!U157&lt;4,ISNUMBER(SEARCH("Focal",'Classification result'!U157)),ISNUMBER(SEARCH("&lt;4",'Classification result'!U157)),ISNUMBER(SEARCH("&lt; 4",'Classification result'!U157))),"minimal", IF(OR(ISNUMBER(SEARCH("Extensive",'Model output'!P156)),ISNUMBER(SEARCH("Extensive",'Classification result'!U157)),ISNUMBER(SEARCH("&gt;4",'Classification result'!U157)),ISNUMBER(SEARCH("&gt; 4",'Classification result'!U157)),ISNUMBER(SEARCH("4 or more",'Classification result'!U157))),"extensive","")))</f>
        <v/>
      </c>
      <c r="W157" t="str">
        <f>IF(OR('Model output'!R156="",ISNUMBER(SEARCH("Not identified", 'Model output'!R156)),ISNUMBER(SEARCH("Absent",'Model output'!R156)),ISNUMBER(SEARCH("No",'Model output'!R156)),ISNUMBER(SEARCH("Negative",'Model output'!R156)),ISNUMBER(SEARCH("None seen",'Model output'!R156)),ISNUMBER(SEARCH("Free",'Model output'!R156)),ISNUMBER(SEARCH("Cannot be assessed",'Model output'!R156))),"negative","positive")</f>
        <v>positive</v>
      </c>
      <c r="X157" s="19" t="str">
        <f>IF('Model output'!S156="","",'Model output'!S156)</f>
        <v>Present, minimal</v>
      </c>
      <c r="Y157" t="str">
        <f>IF(OR('Model output'!S156="",ISNUMBER(SEARCH("Absent",'Model output'!S156)),ISNUMBER(SEARCH("Not identified",'Model output'!S156)),AND(ISNUMBER(SEARCH("No",'Model output'!S156)),NOT(ISNUMBER(SEARCH("carcinoma",'Model output'!S156)))),ISNUMBER(SEARCH("no extension",'Model output'!S156)),ISNUMBER(SEARCH("negative",'Model output'!S156))),"negative",IF(Z157="positive","gETE", "positive"))</f>
        <v>positive</v>
      </c>
      <c r="Z157" t="str">
        <f>IF(OR('Model output'!S156="",ISNUMBER(SEARCH("Absent",'Model output'!S156)),ISNUMBER(SEARCH("Not identified",'Model output'!S156)),ISNUMBER(SEARCH("No",'Model output'!S156)),ISNUMBER(SEARCH("Minimal",'Model output'!S156)),ISNUMBER(SEARCH("negative",'Model output'!S156))),"negative",IF(OR(ISNUMBER(SEARCH("extensive",X157)),ISNUMBER(SEARCH("skeletal muscle",X157)),ISNUMBER(SEARCH("larynx",X157)),ISNUMBER(SEARCH("trachea",X157)),ISNUMBER(SEARCH("esophagus",X157)),ISNUMBER(SEARCH("recurrent laryngeal nerve",X157))),"positive","negative"))</f>
        <v>negative</v>
      </c>
      <c r="AA157" t="str">
        <f>IF('Model output'!T156="","",IF('Model output'!T156="Not mentioned", "No", "Yes"))</f>
        <v/>
      </c>
      <c r="AB157" t="str">
        <f>IF(AA157&lt;&gt;"Yes","",IF(OR('Model output'!U156="",ISNUMBER(SEARCH("Not identified",'Model output'!U156))),"",'Model output'!U156))</f>
        <v/>
      </c>
      <c r="AC157" s="9" t="str">
        <f>IF(OR('Model output'!V156="", AND(ISERROR(SEARCH("Positive",'Model output'!V156)), ISNUMBER(SEARCH("Negative",'Model output'!V156))), ISNUMBER(SEARCH("Uninvolved",'Model output'!V156)), ISNUMBER(SEARCH("Free",'Model output'!V156)), ISNUMBER(SEARCH("1 mm",'Model output'!V156)), ISNUMBER(SEARCH("1.0 mm",'Model output'!V156)), ISNUMBER(SEARCH("0.01 cm",'Model output'!V156)), ISNUMBER(SEARCH("0.1 CM",'Model output'!V156)), ISNUMBER(SEARCH("less than 0.2 mm",'Model output'!V156)), ISNUMBER(SEARCH("less than 0.5 mm",'Model output'!V156)), ISNUMBER(SEARCH("very close",'Model output'!V156)), ISNUMBER(SEARCH("not involved",'Model output'!V156)), ISNUMBER(SEARCH("no involvement",'Model output'!V156)), ISNUMBER(SEARCH("abut",'Model output'!V156)), AND(ISNUMBER(SEARCH("No",'Model output'!V156)),NOT(ISNUMBER(SEARCH("noted",'Model output'!V156))),NOT(ISNUMBER(SEARCH("carcinoma",'Model output'!V156))))), "negative", "positive")</f>
        <v>positive</v>
      </c>
      <c r="AE157" s="39" t="str" cm="1">
        <f t="array" ref="AE157">IF(OR(AC157="positive",Z157="positive",AND(OR(ISNUMBER(SEARCH("Follicular carcinoma",N157)),ISNUMBER(SEARCH("Follicular thyroid carcinoma",N157))),V157="extensive"),AND(AND(ISNUMBER(J157),J157&gt;0),AND(ISNUMBER(M157),M157&gt;3)),OR(H157="positive",AH157=1)),"high",IF(OR(ISNUMBER(SEARCH("lateral",G157,1)),ISNUMBER(SEARCH("positive",Y157,1)),ISNUMBER(SEARCH("tall",O157,1)),ISNUMBER(SEARCH("hobnail",O157,1)),ISNUMBER(SEARCH("cribriform",O157,1)),ISNUMBER(SEARCH("diffuse",O157,1)),ISNUMBER(SEARCH("columnar",O157,1)),ISNUMBER(SEARCH("solid",O157,1)),ISNUMBER(SEARCH("tall",N157,1)),ISNUMBER(SEARCH("hobnail",N157,1)),ISNUMBER(SEARCH("cribriform",N157,1)),ISNUMBER(SEARCH("diffuse",N157,1)),ISNUMBER(SEARCH("columnar",N157,1)),ISNUMBER(SEARCH("solid",N157,1)),AND(ISNUMBER(SEARCH("papillary",N157,1)),S157="positive"),AND(ISNUMBER(J157),J157&gt;=5,M157=""),AND(AND(ISNUMBER(J157),J157&gt;=5),AND(ISNUMBER(M157),M157&gt;=1)),AND(ISNUMBER(SERACH("papillary",N157)),OR(Y157="positive",Z157="positive"), ISNUMBER(SEARCH("BRAF",AB157)))),"intermediate","low"))</f>
        <v>high</v>
      </c>
      <c r="AF157" s="40" t="str">
        <f t="shared" si="34"/>
        <v>2</v>
      </c>
      <c r="AG157" s="40" t="str">
        <f t="shared" si="35"/>
        <v>0</v>
      </c>
      <c r="AH157" s="40" t="str">
        <f t="shared" si="37"/>
        <v>0</v>
      </c>
      <c r="AI157" s="45" t="str">
        <f t="shared" si="38"/>
        <v>I</v>
      </c>
      <c r="AJ157" s="39" t="s">
        <v>697</v>
      </c>
      <c r="AK157" s="46" t="s">
        <v>891</v>
      </c>
      <c r="AL157" s="46" t="s">
        <v>889</v>
      </c>
      <c r="AM157" s="46" t="s">
        <v>892</v>
      </c>
      <c r="AN157" s="40" t="s">
        <v>73</v>
      </c>
      <c r="AO157" s="30">
        <f t="shared" si="40"/>
        <v>1</v>
      </c>
      <c r="AP157" s="14">
        <f t="shared" si="41"/>
        <v>1</v>
      </c>
      <c r="AQ157" s="14">
        <f t="shared" si="42"/>
        <v>1</v>
      </c>
      <c r="AR157" s="14">
        <f t="shared" si="43"/>
        <v>1</v>
      </c>
      <c r="AS157" s="15">
        <f t="shared" si="39"/>
        <v>1</v>
      </c>
    </row>
    <row r="158" spans="1:45">
      <c r="A158" t="str">
        <f>'Model output'!A157</f>
        <v>TCGA-EM-A22J</v>
      </c>
      <c r="B158" s="52">
        <v>56</v>
      </c>
      <c r="C158" s="1" t="str">
        <f>IF(OR(ISNUMBER(SEARCH("0",'Model output'!D157)), ISNUMBER(SEARCH("1",'Model output'!D157)), ISNUMBER(SEARCH("1a",'Model output'!D157)), ISNUMBER(SEARCH("1b",'Model output'!D157)), ISNUMBER(SEARCH("2",'Model output'!D157)), ISNUMBER(SEARCH("3",'Model output'!D157)), ISNUMBER(SEARCH("4a",'Model output'!D157)), ISNUMBER(SEARCH("4b",'Model output'!D157))), IF(ISNUMBER(SEARCH("pT",'Model output'!D157)),IF(OR(ISNUMBER(SEARCH("a",'Model output'!D157)),ISNUMBER(SEARCH("b",'Model output'!D157))),MID(SUBSTITUTE('Model output'!D157," ",""),SEARCH("pT",'Model output'!D157)+2,2),MID(SUBSTITUTE('Model output'!D157," ",""),SEARCH("pT",'Model output'!D157)+2,1)),IF(ISNUMBER(SEARCH("T",'Model output'!D157)),IF(OR(ISNUMBER(SEARCH("a",'Model output'!D157)),ISNUMBER(SEARCH("b",'Model output'!D157))),MID(SUBSTITUTE('Model output'!D157," ",""),SEARCH("T",'Model output'!D157)+1,2),MID(SUBSTITUTE('Model output'!D157," ",""),SEARCH("T",'Model output'!D157)+1,1)),SUBSTITUTE('Model output'!D157," ",""))),"")</f>
        <v>2</v>
      </c>
      <c r="D158" s="1" t="str">
        <f>IF(ISNUMBER(SEARCH("lymph node",'Model output'!E157)),"1", IF(AND('Model output'!E157&lt;&gt;"",ISNUMBER('Model output'!E157),'Model output'!E157&gt;0),"1",IF(OR(ISNUMBER(SEARCH("0",'Model output'!E157)), ISNUMBER(SEARCH("1",'Model output'!E157)), ISNUMBER(SEARCH("1a",'Model output'!E157)), ISNUMBER(SEARCH("1b",'Model output'!E157)), ISNUMBER(SEARCH("X",'Model output'!E157))), IF(ISNUMBER(SEARCH("pN",'Model output'!E157)),IF(OR(ISNUMBER(SEARCH("a",'Model output'!E157)),ISNUMBER(SEARCH("b",'Model output'!E157))),MID(SUBSTITUTE('Model output'!E157," ",""),SEARCH("pN",'Model output'!E157)+2,2),MID(SUBSTITUTE('Model output'!E157," ",""),SEARCH("pN",'Model output'!E157)+2,1)),IF(ISNUMBER(SEARCH("N",'Model output'!E157)),IF(OR(ISNUMBER(SEARCH("a",'Model output'!E157)),ISNUMBER(SEARCH("b",'Model output'!E157))),MID(SUBSTITUTE('Model output'!E157," ",""),SEARCH("N",'Model output'!E157)+1,2),MID(SUBSTITUTE('Model output'!E157," ",""),SEARCH("N",'Model output'!E157)+1,1)),SUBSTITUTE('Model output'!E157," ",""))),"")))</f>
        <v>0</v>
      </c>
      <c r="E158" s="1" t="str">
        <f>IF(OR(ISNUMBER(SEARCH("Not applicable",'Model output'!F157)), ISNUMBER(SEARCH("N/A",'Model output'!F157))),"0",IF(OR(ISNUMBER(SEARCH("0",'Model output'!F157)), ISNUMBER(SEARCH("1",'Model output'!F157)), ISNUMBER(SEARCH("X",'Model output'!F157))), IF(ISNUMBER(SEARCH("pM",'Model output'!F157)),MID(SUBSTITUTE('Model output'!F157," ",""),SEARCH("pM",'Model output'!F157)+2,1),IF(ISNUMBER(SEARCH("M",'Model output'!F157)),MID(SUBSTITUTE('Model output'!F157," ",""),SEARCH("M",'Model output'!F157)+1,1),SUBSTITUTE('Model output'!F157," ",""))),""))</f>
        <v/>
      </c>
      <c r="F158" t="str">
        <f t="shared" si="32"/>
        <v>negative</v>
      </c>
      <c r="G158" t="str">
        <f>IF(OR('Model output'!G157="",AND(ISNUMBER('Model output'!J157),'Model output'!J157&lt;1)),"",IF(OR(ISNUMBER(SEARCH("lateral",'Model output'!G157)),ISNUMBER(SEARCH("cervical",'Model output'!G157)),ISNUMBER(SEARCH("jugular",'Model output'!G157)),ISNUMBER(SEARCH("left neck",'Model output'!G157)),ISNUMBER(SEARCH("left anterior neck",'Model output'!G157)),ISNUMBER(SEARCH("left posterior neck",'Model output'!G157)),ISNUMBER(SEARCH("right neck",'Model output'!G157)),ISNUMBER(SEARCH("right anterior neck",'Model output'!G157)),ISNUMBER(SEARCH("right posterior neck",'Model output'!G157)),AND(ISNUMBER(SEARCH("level",'Model output'!G157)),OR(,ISNUMBER(SEARCH("II",'Model output'!G157)),ISNUMBER(SEARCH("two",'Model output'!G157)),ISNUMBER(SEARCH("2",'Model output'!G157)),ISNUMBER(SEARCH("III",'Model output'!G157)),ISNUMBER(SEARCH("three",'Model output'!G157)),ISNUMBER(SEARCH("3",'Model output'!G157)),ISNUMBER(SEARCH("IV",'Model output'!G157)),ISNUMBER(SEARCH("four",'Model output'!G157)),ISNUMBER(SEARCH("4",'Model output'!G157)),AND(ISNUMBER(SEARCH("V ",'Model output'!G157)),NOT(ISNUMBER(SEARCH("VI",'Model output'!G157)))),ISNUMBER(SEARCH("five",'Model output'!G157)),ISNUMBER(SEARCH("5",'Model output'!G157))))), "lateral", "central"))</f>
        <v/>
      </c>
      <c r="H158" t="str">
        <f>IF('Model output'!H157="","negative", IF('Model output'!H157=" ", "negative", IF(ISNUMBER(SEARCH("lymph node",'Model output'!H157)),"negative","positive")))</f>
        <v>negative</v>
      </c>
      <c r="I158">
        <f>IF('Model output'!I157="","",IF(ISNUMBER('Model output'!I157),'Model output'!I157,1))</f>
        <v>1</v>
      </c>
      <c r="J158">
        <f>IF('Model output'!J157="","",IF(AND(ISNUMBER('Model output'!J157),'Model output'!J157&lt;=I158),'Model output'!J157,IF(ISNUMBER(SEARCH("0/",'Model output'!J157)),0,1)))</f>
        <v>0</v>
      </c>
      <c r="K158" t="str" cm="1">
        <f t="array" ref="K158">IF(COUNT(FIND({0,1,2,3,4,5,6,7,8,9},'Model output'!K157))&gt;0,'Model output'!K157,"")</f>
        <v/>
      </c>
      <c r="L158" s="8" t="str">
        <f t="shared" si="36"/>
        <v/>
      </c>
      <c r="M158" t="str" cm="1">
        <f t="array" ref="M158">IF(L158="","",IF(ISNUMBER(SEARCH("cm",L158)),MAX(VALUE(SUBSTITUTE(_xlfn.FILTERXML("&lt;t&gt;&lt;s&gt;"&amp;SUBSTITUTE(L158,",","&lt;/s&gt;&lt;s&gt;")&amp;"&lt;/s&gt;&lt;/t&gt;","//s"),"cm",""))),MAX(VALUE(SUBSTITUTE(_xlfn.FILTERXML("&lt;t&gt;&lt;s&gt;"&amp;SUBSTITUTE(L158,",","&lt;/s&gt;&lt;s&gt;")&amp;"&lt;/s&gt;&lt;/t&gt;","//s"),"mm","")))/10))</f>
        <v/>
      </c>
      <c r="N158" t="str">
        <f>IF('Model output'!L157="","",'Model output'!L157)</f>
        <v>papillary</v>
      </c>
      <c r="O158" t="str">
        <f>IF('Model output'!M157="","",'Model output'!M157)</f>
        <v>mixed solid and follicular variant with oncocytic change</v>
      </c>
      <c r="P158" t="str">
        <f>IF('Model output'!N157="","",'Model output'!N157)</f>
        <v>2.5cm</v>
      </c>
      <c r="Q158" t="str">
        <f t="shared" si="33"/>
        <v>2.5cm</v>
      </c>
      <c r="R158" cm="1">
        <f t="array" ref="R158">IF(Q158="","",IF(ISNUMBER(SEARCH("cm",Q158)),MAX(VALUE(SUBSTITUTE(_xlfn.FILTERXML("&lt;t&gt;&lt;s&gt;"&amp;SUBSTITUTE(Q158,",","&lt;/s&gt;&lt;s&gt;")&amp;"&lt;/s&gt;&lt;/t&gt;","//s"),"cm",""))),IF(ISNUMBER(SEARCH("mm",Q158)), MAX(VALUE(SUBSTITUTE(_xlfn.FILTERXML("&lt;t&gt;&lt;s&gt;"&amp;SUBSTITUTE(Q158,",","&lt;/s&gt;&lt;s&gt;")&amp;"&lt;/s&gt;&lt;/t&gt;","//s"),"mm","")))/10, MAX(VALUE(_xlfn.FILTERXML("&lt;t&gt;&lt;s&gt;"&amp;SUBSTITUTE(Q158,",","&lt;/s&gt;&lt;s&gt;")&amp;"&lt;/s&gt;&lt;/t&gt;","//s"))))))</f>
        <v>2.5</v>
      </c>
      <c r="S158" t="str">
        <f>IF(OR('Model output'!P157="",ISNUMBER(SEARCH("Not identified", 'Model output'!P157)),ISNUMBER(SEARCH("Absent",'Model output'!P157)),AND(ISNUMBER(SEARCH("No",'Model output'!P157)),NOT(ISNUMBER(SEARCH("diagnostic",'Model output'!P157)))),ISNUMBER(SEARCH("Negative",'Model output'!P157))),"negative","positive")</f>
        <v>negative</v>
      </c>
      <c r="T158">
        <f>IF('Model output'!O157="","",'Model output'!O157)</f>
        <v>1</v>
      </c>
      <c r="U158" t="str">
        <f>IF('Model output'!Q157&lt;&gt;"",'Model output'!Q157,IF('Classification result'!S158="positive",IF(ISNUMBER(SEARCH("single",'Model output'!P157)),1,IF(OR(ISNUMBER(SEARCH("&lt;4",'Model output'!P157)),ISNUMBER(SEARCH("&lt; 4",'Model output'!P157)),ISNUMBER(SEARCH("less than 4",'Model output'!P157))),"&lt;4",IF(OR(ISNUMBER(SEARCH("&gt;4",'Model output'!P157)),ISNUMBER(SEARCH("&gt; 4",'Model output'!P157)),ISNUMBER(SEARCH("4 or more",'Model output'!P157))),"&gt;4",""))),""))</f>
        <v/>
      </c>
      <c r="V158" t="str">
        <f>IF(S158="negative","",IF(OR(ISNUMBER(SEARCH("Focal",'Model output'!P157)),'Classification result'!U158&lt;4,ISNUMBER(SEARCH("Focal",'Classification result'!U158)),ISNUMBER(SEARCH("&lt;4",'Classification result'!U158)),ISNUMBER(SEARCH("&lt; 4",'Classification result'!U158))),"minimal", IF(OR(ISNUMBER(SEARCH("Extensive",'Model output'!P157)),ISNUMBER(SEARCH("Extensive",'Classification result'!U158)),ISNUMBER(SEARCH("&gt;4",'Classification result'!U158)),ISNUMBER(SEARCH("&gt; 4",'Classification result'!U158)),ISNUMBER(SEARCH("4 or more",'Classification result'!U158))),"extensive","")))</f>
        <v/>
      </c>
      <c r="W158" t="str">
        <f>IF(OR('Model output'!R157="",ISNUMBER(SEARCH("Not identified", 'Model output'!R157)),ISNUMBER(SEARCH("Absent",'Model output'!R157)),ISNUMBER(SEARCH("No",'Model output'!R157)),ISNUMBER(SEARCH("Negative",'Model output'!R157)),ISNUMBER(SEARCH("None seen",'Model output'!R157)),ISNUMBER(SEARCH("Free",'Model output'!R157)),ISNUMBER(SEARCH("Cannot be assessed",'Model output'!R157))),"negative","positive")</f>
        <v>positive</v>
      </c>
      <c r="X158" s="19" t="str">
        <f>IF('Model output'!S157="","",'Model output'!S157)</f>
        <v/>
      </c>
      <c r="Y158" t="str">
        <f>IF(OR('Model output'!S157="",ISNUMBER(SEARCH("Absent",'Model output'!S157)),ISNUMBER(SEARCH("Not identified",'Model output'!S157)),AND(ISNUMBER(SEARCH("No",'Model output'!S157)),NOT(ISNUMBER(SEARCH("carcinoma",'Model output'!S157)))),ISNUMBER(SEARCH("no extension",'Model output'!S157)),ISNUMBER(SEARCH("negative",'Model output'!S157))),"negative",IF(Z158="positive","gETE", "positive"))</f>
        <v>negative</v>
      </c>
      <c r="Z158" t="str">
        <f>IF(OR('Model output'!S157="",ISNUMBER(SEARCH("Absent",'Model output'!S157)),ISNUMBER(SEARCH("Not identified",'Model output'!S157)),ISNUMBER(SEARCH("No",'Model output'!S157)),ISNUMBER(SEARCH("Minimal",'Model output'!S157)),ISNUMBER(SEARCH("negative",'Model output'!S157))),"negative",IF(OR(ISNUMBER(SEARCH("extensive",X158)),ISNUMBER(SEARCH("skeletal muscle",X158)),ISNUMBER(SEARCH("larynx",X158)),ISNUMBER(SEARCH("trachea",X158)),ISNUMBER(SEARCH("esophagus",X158)),ISNUMBER(SEARCH("recurrent laryngeal nerve",X158))),"positive","negative"))</f>
        <v>negative</v>
      </c>
      <c r="AA158" t="str">
        <f>IF('Model output'!T157="","",IF('Model output'!T157="Not mentioned", "No", "Yes"))</f>
        <v/>
      </c>
      <c r="AB158" t="str">
        <f>IF(AA158&lt;&gt;"Yes","",IF(OR('Model output'!U157="",ISNUMBER(SEARCH("Not identified",'Model output'!U157))),"",'Model output'!U157))</f>
        <v/>
      </c>
      <c r="AC158" s="9" t="str">
        <f>IF(OR('Model output'!V157="", AND(ISERROR(SEARCH("Positive",'Model output'!V157)), ISNUMBER(SEARCH("Negative",'Model output'!V157))), ISNUMBER(SEARCH("Uninvolved",'Model output'!V157)), ISNUMBER(SEARCH("Free",'Model output'!V157)), ISNUMBER(SEARCH("1 mm",'Model output'!V157)), ISNUMBER(SEARCH("1.0 mm",'Model output'!V157)), ISNUMBER(SEARCH("0.01 cm",'Model output'!V157)), ISNUMBER(SEARCH("0.1 CM",'Model output'!V157)), ISNUMBER(SEARCH("less than 0.2 mm",'Model output'!V157)), ISNUMBER(SEARCH("less than 0.5 mm",'Model output'!V157)), ISNUMBER(SEARCH("very close",'Model output'!V157)), ISNUMBER(SEARCH("not involved",'Model output'!V157)), ISNUMBER(SEARCH("no involvement",'Model output'!V157)), ISNUMBER(SEARCH("abut",'Model output'!V157)), AND(ISNUMBER(SEARCH("No",'Model output'!V157)),NOT(ISNUMBER(SEARCH("noted",'Model output'!V157))),NOT(ISNUMBER(SEARCH("carcinoma",'Model output'!V157))))), "negative", "positive")</f>
        <v>negative</v>
      </c>
      <c r="AE158" s="39" t="str" cm="1">
        <f t="array" aca="1" ref="AE158" ca="1">IF(OR(AC158="positive",Z158="positive",AND(OR(ISNUMBER(SEARCH("Follicular carcinoma",N158)),ISNUMBER(SEARCH("Follicular thyroid carcinoma",N158))),V158="extensive"),AND(AND(ISNUMBER(J158),J158&gt;0),AND(ISNUMBER(M158),M158&gt;3)),OR(H158="positive",AH158=1)),"high",IF(OR(ISNUMBER(SEARCH("lateral",G158,1)),ISNUMBER(SEARCH("positive",Y158,1)),ISNUMBER(SEARCH("tall",O158,1)),ISNUMBER(SEARCH("hobnail",O158,1)),ISNUMBER(SEARCH("cribriform",O158,1)),ISNUMBER(SEARCH("diffuse",O158,1)),ISNUMBER(SEARCH("columnar",O158,1)),ISNUMBER(SEARCH("solid",O158,1)),ISNUMBER(SEARCH("tall",N158,1)),ISNUMBER(SEARCH("hobnail",N158,1)),ISNUMBER(SEARCH("cribriform",N158,1)),ISNUMBER(SEARCH("diffuse",N158,1)),ISNUMBER(SEARCH("columnar",N158,1)),ISNUMBER(SEARCH("solid",N158,1)),AND(ISNUMBER(SEARCH("papillary",N158,1)),S158="positive"),AND(ISNUMBER(J158),J158&gt;=5,M158=""),AND(AND(ISNUMBER(J158),J158&gt;=5),AND(ISNUMBER(M158),M158&gt;=1)),AND(ISNUMBER(SERACH("papillary",N158)),OR(Y158="positive",Z158="positive"), ISNUMBER(SEARCH("BRAF",AB158)))),"intermediate","low"))</f>
        <v>intermediate</v>
      </c>
      <c r="AF158" s="40" t="str">
        <f t="shared" si="34"/>
        <v>2</v>
      </c>
      <c r="AG158" s="40" t="str">
        <f t="shared" si="35"/>
        <v>0</v>
      </c>
      <c r="AH158" s="40" t="str">
        <f t="shared" si="37"/>
        <v>0</v>
      </c>
      <c r="AI158" s="45" t="str">
        <f t="shared" si="38"/>
        <v>I</v>
      </c>
      <c r="AJ158" s="39" t="s">
        <v>699</v>
      </c>
      <c r="AK158" s="46" t="s">
        <v>891</v>
      </c>
      <c r="AL158" s="46" t="s">
        <v>889</v>
      </c>
      <c r="AM158" s="46" t="s">
        <v>892</v>
      </c>
      <c r="AN158" s="40" t="s">
        <v>73</v>
      </c>
      <c r="AO158" s="30">
        <f t="shared" ca="1" si="40"/>
        <v>1</v>
      </c>
      <c r="AP158" s="14">
        <f t="shared" si="41"/>
        <v>1</v>
      </c>
      <c r="AQ158" s="14">
        <f t="shared" si="42"/>
        <v>1</v>
      </c>
      <c r="AR158" s="14">
        <f t="shared" si="43"/>
        <v>1</v>
      </c>
      <c r="AS158" s="15">
        <f t="shared" si="39"/>
        <v>1</v>
      </c>
    </row>
    <row r="159" spans="1:45">
      <c r="A159" t="str">
        <f>'Model output'!A158</f>
        <v>TCGA-EM-A22K</v>
      </c>
      <c r="B159" s="52">
        <v>46</v>
      </c>
      <c r="C159" s="1" t="str">
        <f>IF(OR(ISNUMBER(SEARCH("0",'Model output'!D158)), ISNUMBER(SEARCH("1",'Model output'!D158)), ISNUMBER(SEARCH("1a",'Model output'!D158)), ISNUMBER(SEARCH("1b",'Model output'!D158)), ISNUMBER(SEARCH("2",'Model output'!D158)), ISNUMBER(SEARCH("3",'Model output'!D158)), ISNUMBER(SEARCH("4a",'Model output'!D158)), ISNUMBER(SEARCH("4b",'Model output'!D158))), IF(ISNUMBER(SEARCH("pT",'Model output'!D158)),IF(OR(ISNUMBER(SEARCH("a",'Model output'!D158)),ISNUMBER(SEARCH("b",'Model output'!D158))),MID(SUBSTITUTE('Model output'!D158," ",""),SEARCH("pT",'Model output'!D158)+2,2),MID(SUBSTITUTE('Model output'!D158," ",""),SEARCH("pT",'Model output'!D158)+2,1)),IF(ISNUMBER(SEARCH("T",'Model output'!D158)),IF(OR(ISNUMBER(SEARCH("a",'Model output'!D158)),ISNUMBER(SEARCH("b",'Model output'!D158))),MID(SUBSTITUTE('Model output'!D158," ",""),SEARCH("T",'Model output'!D158)+1,2),MID(SUBSTITUTE('Model output'!D158," ",""),SEARCH("T",'Model output'!D158)+1,1)),SUBSTITUTE('Model output'!D158," ",""))),"")</f>
        <v>1b</v>
      </c>
      <c r="D159" s="1" t="str">
        <f>IF(ISNUMBER(SEARCH("lymph node",'Model output'!E158)),"1", IF(AND('Model output'!E158&lt;&gt;"",ISNUMBER('Model output'!E158),'Model output'!E158&gt;0),"1",IF(OR(ISNUMBER(SEARCH("0",'Model output'!E158)), ISNUMBER(SEARCH("1",'Model output'!E158)), ISNUMBER(SEARCH("1a",'Model output'!E158)), ISNUMBER(SEARCH("1b",'Model output'!E158)), ISNUMBER(SEARCH("X",'Model output'!E158))), IF(ISNUMBER(SEARCH("pN",'Model output'!E158)),IF(OR(ISNUMBER(SEARCH("a",'Model output'!E158)),ISNUMBER(SEARCH("b",'Model output'!E158))),MID(SUBSTITUTE('Model output'!E158," ",""),SEARCH("pN",'Model output'!E158)+2,2),MID(SUBSTITUTE('Model output'!E158," ",""),SEARCH("pN",'Model output'!E158)+2,1)),IF(ISNUMBER(SEARCH("N",'Model output'!E158)),IF(OR(ISNUMBER(SEARCH("a",'Model output'!E158)),ISNUMBER(SEARCH("b",'Model output'!E158))),MID(SUBSTITUTE('Model output'!E158," ",""),SEARCH("N",'Model output'!E158)+1,2),MID(SUBSTITUTE('Model output'!E158," ",""),SEARCH("N",'Model output'!E158)+1,1)),SUBSTITUTE('Model output'!E158," ",""))),"")))</f>
        <v>1b</v>
      </c>
      <c r="E159" s="1" t="str">
        <f>IF(OR(ISNUMBER(SEARCH("Not applicable",'Model output'!F158)), ISNUMBER(SEARCH("N/A",'Model output'!F158))),"0",IF(OR(ISNUMBER(SEARCH("0",'Model output'!F158)), ISNUMBER(SEARCH("1",'Model output'!F158)), ISNUMBER(SEARCH("X",'Model output'!F158))), IF(ISNUMBER(SEARCH("pM",'Model output'!F158)),MID(SUBSTITUTE('Model output'!F158," ",""),SEARCH("pM",'Model output'!F158)+2,1),IF(ISNUMBER(SEARCH("M",'Model output'!F158)),MID(SUBSTITUTE('Model output'!F158," ",""),SEARCH("M",'Model output'!F158)+1,1),SUBSTITUTE('Model output'!F158," ",""))),""))</f>
        <v>0</v>
      </c>
      <c r="F159" t="str">
        <f t="shared" si="32"/>
        <v>positive</v>
      </c>
      <c r="G159" t="str">
        <f>IF(OR('Model output'!G158="",AND(ISNUMBER('Model output'!J158),'Model output'!J158&lt;1)),"",IF(OR(ISNUMBER(SEARCH("lateral",'Model output'!G158)),ISNUMBER(SEARCH("cervical",'Model output'!G158)),ISNUMBER(SEARCH("jugular",'Model output'!G158)),ISNUMBER(SEARCH("left neck",'Model output'!G158)),ISNUMBER(SEARCH("left anterior neck",'Model output'!G158)),ISNUMBER(SEARCH("left posterior neck",'Model output'!G158)),ISNUMBER(SEARCH("right neck",'Model output'!G158)),ISNUMBER(SEARCH("right anterior neck",'Model output'!G158)),ISNUMBER(SEARCH("right posterior neck",'Model output'!G158)),AND(ISNUMBER(SEARCH("level",'Model output'!G158)),OR(,ISNUMBER(SEARCH("II",'Model output'!G158)),ISNUMBER(SEARCH("two",'Model output'!G158)),ISNUMBER(SEARCH("2",'Model output'!G158)),ISNUMBER(SEARCH("III",'Model output'!G158)),ISNUMBER(SEARCH("three",'Model output'!G158)),ISNUMBER(SEARCH("3",'Model output'!G158)),ISNUMBER(SEARCH("IV",'Model output'!G158)),ISNUMBER(SEARCH("four",'Model output'!G158)),ISNUMBER(SEARCH("4",'Model output'!G158)),AND(ISNUMBER(SEARCH("V ",'Model output'!G158)),NOT(ISNUMBER(SEARCH("VI",'Model output'!G158)))),ISNUMBER(SEARCH("five",'Model output'!G158)),ISNUMBER(SEARCH("5",'Model output'!G158))))), "lateral", "central"))</f>
        <v>central</v>
      </c>
      <c r="H159" t="str">
        <f>IF('Model output'!H158="","negative", IF('Model output'!H158=" ", "negative", IF(ISNUMBER(SEARCH("lymph node",'Model output'!H158)),"negative","positive")))</f>
        <v>negative</v>
      </c>
      <c r="I159">
        <f>IF('Model output'!I158="","",IF(ISNUMBER('Model output'!I158),'Model output'!I158,1))</f>
        <v>83</v>
      </c>
      <c r="J159">
        <f>IF('Model output'!J158="","",IF(AND(ISNUMBER('Model output'!J158),'Model output'!J158&lt;=I159),'Model output'!J158,IF(ISNUMBER(SEARCH("0/",'Model output'!J158)),0,1)))</f>
        <v>10</v>
      </c>
      <c r="K159" t="str" cm="1">
        <f t="array" ref="K159">IF(COUNT(FIND({0,1,2,3,4,5,6,7,8,9},'Model output'!K158))&gt;0,'Model output'!K158,"")</f>
        <v/>
      </c>
      <c r="L159" s="8" t="str">
        <f t="shared" si="36"/>
        <v/>
      </c>
      <c r="M159" t="str" cm="1">
        <f t="array" ref="M159">IF(L159="","",IF(ISNUMBER(SEARCH("cm",L159)),MAX(VALUE(SUBSTITUTE(_xlfn.FILTERXML("&lt;t&gt;&lt;s&gt;"&amp;SUBSTITUTE(L159,",","&lt;/s&gt;&lt;s&gt;")&amp;"&lt;/s&gt;&lt;/t&gt;","//s"),"cm",""))),MAX(VALUE(SUBSTITUTE(_xlfn.FILTERXML("&lt;t&gt;&lt;s&gt;"&amp;SUBSTITUTE(L159,",","&lt;/s&gt;&lt;s&gt;")&amp;"&lt;/s&gt;&lt;/t&gt;","//s"),"mm","")))/10))</f>
        <v/>
      </c>
      <c r="N159" t="str">
        <f>IF('Model output'!L158="","",'Model output'!L158)</f>
        <v>papillary</v>
      </c>
      <c r="O159" t="str">
        <f>IF('Model output'!M158="","",'Model output'!M158)</f>
        <v>classical, follicular</v>
      </c>
      <c r="P159" t="str">
        <f>IF('Model output'!N158="","",'Model output'!N158)</f>
        <v>1.1 cm</v>
      </c>
      <c r="Q159" t="str">
        <f t="shared" si="33"/>
        <v>1.1cm</v>
      </c>
      <c r="R159" cm="1">
        <f t="array" ref="R159">IF(Q159="","",IF(ISNUMBER(SEARCH("cm",Q159)),MAX(VALUE(SUBSTITUTE(_xlfn.FILTERXML("&lt;t&gt;&lt;s&gt;"&amp;SUBSTITUTE(Q159,",","&lt;/s&gt;&lt;s&gt;")&amp;"&lt;/s&gt;&lt;/t&gt;","//s"),"cm",""))),IF(ISNUMBER(SEARCH("mm",Q159)), MAX(VALUE(SUBSTITUTE(_xlfn.FILTERXML("&lt;t&gt;&lt;s&gt;"&amp;SUBSTITUTE(Q159,",","&lt;/s&gt;&lt;s&gt;")&amp;"&lt;/s&gt;&lt;/t&gt;","//s"),"mm","")))/10, MAX(VALUE(_xlfn.FILTERXML("&lt;t&gt;&lt;s&gt;"&amp;SUBSTITUTE(Q159,",","&lt;/s&gt;&lt;s&gt;")&amp;"&lt;/s&gt;&lt;/t&gt;","//s"))))))</f>
        <v>1.1000000000000001</v>
      </c>
      <c r="S159" t="str">
        <f>IF(OR('Model output'!P158="",ISNUMBER(SEARCH("Not identified", 'Model output'!P158)),ISNUMBER(SEARCH("Absent",'Model output'!P158)),AND(ISNUMBER(SEARCH("No",'Model output'!P158)),NOT(ISNUMBER(SEARCH("diagnostic",'Model output'!P158)))),ISNUMBER(SEARCH("Negative",'Model output'!P158))),"negative","positive")</f>
        <v>negative</v>
      </c>
      <c r="T159">
        <f>IF('Model output'!O158="","",'Model output'!O158)</f>
        <v>2</v>
      </c>
      <c r="U159" t="str">
        <f>IF('Model output'!Q158&lt;&gt;"",'Model output'!Q158,IF('Classification result'!S159="positive",IF(ISNUMBER(SEARCH("single",'Model output'!P158)),1,IF(OR(ISNUMBER(SEARCH("&lt;4",'Model output'!P158)),ISNUMBER(SEARCH("&lt; 4",'Model output'!P158)),ISNUMBER(SEARCH("less than 4",'Model output'!P158))),"&lt;4",IF(OR(ISNUMBER(SEARCH("&gt;4",'Model output'!P158)),ISNUMBER(SEARCH("&gt; 4",'Model output'!P158)),ISNUMBER(SEARCH("4 or more",'Model output'!P158))),"&gt;4",""))),""))</f>
        <v/>
      </c>
      <c r="V159" t="str">
        <f>IF(S159="negative","",IF(OR(ISNUMBER(SEARCH("Focal",'Model output'!P158)),'Classification result'!U159&lt;4,ISNUMBER(SEARCH("Focal",'Classification result'!U159)),ISNUMBER(SEARCH("&lt;4",'Classification result'!U159)),ISNUMBER(SEARCH("&lt; 4",'Classification result'!U159))),"minimal", IF(OR(ISNUMBER(SEARCH("Extensive",'Model output'!P158)),ISNUMBER(SEARCH("Extensive",'Classification result'!U159)),ISNUMBER(SEARCH("&gt;4",'Classification result'!U159)),ISNUMBER(SEARCH("&gt; 4",'Classification result'!U159)),ISNUMBER(SEARCH("4 or more",'Classification result'!U159))),"extensive","")))</f>
        <v/>
      </c>
      <c r="W159" t="str">
        <f>IF(OR('Model output'!R158="",ISNUMBER(SEARCH("Not identified", 'Model output'!R158)),ISNUMBER(SEARCH("Absent",'Model output'!R158)),ISNUMBER(SEARCH("No",'Model output'!R158)),ISNUMBER(SEARCH("Negative",'Model output'!R158)),ISNUMBER(SEARCH("None seen",'Model output'!R158)),ISNUMBER(SEARCH("Free",'Model output'!R158)),ISNUMBER(SEARCH("Cannot be assessed",'Model output'!R158))),"negative","positive")</f>
        <v>positive</v>
      </c>
      <c r="X159" s="19" t="str">
        <f>IF('Model output'!S158="","",'Model output'!S158)</f>
        <v>Not identified</v>
      </c>
      <c r="Y159" t="str">
        <f>IF(OR('Model output'!S158="",ISNUMBER(SEARCH("Absent",'Model output'!S158)),ISNUMBER(SEARCH("Not identified",'Model output'!S158)),AND(ISNUMBER(SEARCH("No",'Model output'!S158)),NOT(ISNUMBER(SEARCH("carcinoma",'Model output'!S158)))),ISNUMBER(SEARCH("no extension",'Model output'!S158)),ISNUMBER(SEARCH("negative",'Model output'!S158))),"negative",IF(Z159="positive","gETE", "positive"))</f>
        <v>negative</v>
      </c>
      <c r="Z159" t="str">
        <f>IF(OR('Model output'!S158="",ISNUMBER(SEARCH("Absent",'Model output'!S158)),ISNUMBER(SEARCH("Not identified",'Model output'!S158)),ISNUMBER(SEARCH("No",'Model output'!S158)),ISNUMBER(SEARCH("Minimal",'Model output'!S158)),ISNUMBER(SEARCH("negative",'Model output'!S158))),"negative",IF(OR(ISNUMBER(SEARCH("extensive",X159)),ISNUMBER(SEARCH("skeletal muscle",X159)),ISNUMBER(SEARCH("larynx",X159)),ISNUMBER(SEARCH("trachea",X159)),ISNUMBER(SEARCH("esophagus",X159)),ISNUMBER(SEARCH("recurrent laryngeal nerve",X159))),"positive","negative"))</f>
        <v>negative</v>
      </c>
      <c r="AA159" t="str">
        <f>IF('Model output'!T158="","",IF('Model output'!T158="Not mentioned", "No", "Yes"))</f>
        <v/>
      </c>
      <c r="AB159" t="str">
        <f>IF(AA159&lt;&gt;"Yes","",IF(OR('Model output'!U158="",ISNUMBER(SEARCH("Not identified",'Model output'!U158))),"",'Model output'!U158))</f>
        <v/>
      </c>
      <c r="AC159" s="9" t="str">
        <f>IF(OR('Model output'!V158="", AND(ISERROR(SEARCH("Positive",'Model output'!V158)), ISNUMBER(SEARCH("Negative",'Model output'!V158))), ISNUMBER(SEARCH("Uninvolved",'Model output'!V158)), ISNUMBER(SEARCH("Free",'Model output'!V158)), ISNUMBER(SEARCH("1 mm",'Model output'!V158)), ISNUMBER(SEARCH("1.0 mm",'Model output'!V158)), ISNUMBER(SEARCH("0.01 cm",'Model output'!V158)), ISNUMBER(SEARCH("0.1 CM",'Model output'!V158)), ISNUMBER(SEARCH("less than 0.2 mm",'Model output'!V158)), ISNUMBER(SEARCH("less than 0.5 mm",'Model output'!V158)), ISNUMBER(SEARCH("very close",'Model output'!V158)), ISNUMBER(SEARCH("not involved",'Model output'!V158)), ISNUMBER(SEARCH("no involvement",'Model output'!V158)), ISNUMBER(SEARCH("abut",'Model output'!V158)), AND(ISNUMBER(SEARCH("No",'Model output'!V158)),NOT(ISNUMBER(SEARCH("noted",'Model output'!V158))),NOT(ISNUMBER(SEARCH("carcinoma",'Model output'!V158))))), "negative", "positive")</f>
        <v>positive</v>
      </c>
      <c r="AE159" s="39" t="str" cm="1">
        <f t="array" ref="AE159">IF(OR(AC159="positive",Z159="positive",AND(OR(ISNUMBER(SEARCH("Follicular carcinoma",N159)),ISNUMBER(SEARCH("Follicular thyroid carcinoma",N159))),V159="extensive"),AND(AND(ISNUMBER(J159),J159&gt;0),AND(ISNUMBER(M159),M159&gt;3)),OR(H159="positive",AH159=1)),"high",IF(OR(ISNUMBER(SEARCH("lateral",G159,1)),ISNUMBER(SEARCH("positive",Y159,1)),ISNUMBER(SEARCH("tall",O159,1)),ISNUMBER(SEARCH("hobnail",O159,1)),ISNUMBER(SEARCH("cribriform",O159,1)),ISNUMBER(SEARCH("diffuse",O159,1)),ISNUMBER(SEARCH("columnar",O159,1)),ISNUMBER(SEARCH("solid",O159,1)),ISNUMBER(SEARCH("tall",N159,1)),ISNUMBER(SEARCH("hobnail",N159,1)),ISNUMBER(SEARCH("cribriform",N159,1)),ISNUMBER(SEARCH("diffuse",N159,1)),ISNUMBER(SEARCH("columnar",N159,1)),ISNUMBER(SEARCH("solid",N159,1)),AND(ISNUMBER(SEARCH("papillary",N159,1)),S159="positive"),AND(ISNUMBER(J159),J159&gt;=5,M159=""),AND(AND(ISNUMBER(J159),J159&gt;=5),AND(ISNUMBER(M159),M159&gt;=1)),AND(ISNUMBER(SERACH("papillary",N159)),OR(Y159="positive",Z159="positive"), ISNUMBER(SEARCH("BRAF",AB159)))),"intermediate","low"))</f>
        <v>high</v>
      </c>
      <c r="AF159" s="40" t="str">
        <f t="shared" si="34"/>
        <v>1b</v>
      </c>
      <c r="AG159" s="40" t="str">
        <f t="shared" si="35"/>
        <v>1a</v>
      </c>
      <c r="AH159" s="40" t="str">
        <f t="shared" si="37"/>
        <v>0</v>
      </c>
      <c r="AI159" s="45" t="str">
        <f t="shared" si="38"/>
        <v>I</v>
      </c>
      <c r="AJ159" s="39" t="s">
        <v>697</v>
      </c>
      <c r="AK159" s="46" t="s">
        <v>888</v>
      </c>
      <c r="AL159" s="46" t="s">
        <v>888</v>
      </c>
      <c r="AM159" s="46" t="s">
        <v>892</v>
      </c>
      <c r="AN159" s="40" t="s">
        <v>73</v>
      </c>
      <c r="AO159" s="30">
        <f t="shared" si="40"/>
        <v>1</v>
      </c>
      <c r="AP159" s="14">
        <f t="shared" si="41"/>
        <v>1</v>
      </c>
      <c r="AQ159" s="14">
        <f t="shared" si="42"/>
        <v>0</v>
      </c>
      <c r="AR159" s="14">
        <f t="shared" si="43"/>
        <v>1</v>
      </c>
      <c r="AS159" s="15">
        <f t="shared" si="39"/>
        <v>1</v>
      </c>
    </row>
    <row r="160" spans="1:45">
      <c r="A160" t="str">
        <f>'Model output'!A159</f>
        <v>TCGA-EM-A22L</v>
      </c>
      <c r="B160" s="52">
        <v>33</v>
      </c>
      <c r="C160" s="1" t="str">
        <f>IF(OR(ISNUMBER(SEARCH("0",'Model output'!D159)), ISNUMBER(SEARCH("1",'Model output'!D159)), ISNUMBER(SEARCH("1a",'Model output'!D159)), ISNUMBER(SEARCH("1b",'Model output'!D159)), ISNUMBER(SEARCH("2",'Model output'!D159)), ISNUMBER(SEARCH("3",'Model output'!D159)), ISNUMBER(SEARCH("4a",'Model output'!D159)), ISNUMBER(SEARCH("4b",'Model output'!D159))), IF(ISNUMBER(SEARCH("pT",'Model output'!D159)),IF(OR(ISNUMBER(SEARCH("a",'Model output'!D159)),ISNUMBER(SEARCH("b",'Model output'!D159))),MID(SUBSTITUTE('Model output'!D159," ",""),SEARCH("pT",'Model output'!D159)+2,2),MID(SUBSTITUTE('Model output'!D159," ",""),SEARCH("pT",'Model output'!D159)+2,1)),IF(ISNUMBER(SEARCH("T",'Model output'!D159)),IF(OR(ISNUMBER(SEARCH("a",'Model output'!D159)),ISNUMBER(SEARCH("b",'Model output'!D159))),MID(SUBSTITUTE('Model output'!D159," ",""),SEARCH("T",'Model output'!D159)+1,2),MID(SUBSTITUTE('Model output'!D159," ",""),SEARCH("T",'Model output'!D159)+1,1)),SUBSTITUTE('Model output'!D159," ",""))),"")</f>
        <v>2</v>
      </c>
      <c r="D160" s="1" t="str">
        <f>IF(ISNUMBER(SEARCH("lymph node",'Model output'!E159)),"1", IF(AND('Model output'!E159&lt;&gt;"",ISNUMBER('Model output'!E159),'Model output'!E159&gt;0),"1",IF(OR(ISNUMBER(SEARCH("0",'Model output'!E159)), ISNUMBER(SEARCH("1",'Model output'!E159)), ISNUMBER(SEARCH("1a",'Model output'!E159)), ISNUMBER(SEARCH("1b",'Model output'!E159)), ISNUMBER(SEARCH("X",'Model output'!E159))), IF(ISNUMBER(SEARCH("pN",'Model output'!E159)),IF(OR(ISNUMBER(SEARCH("a",'Model output'!E159)),ISNUMBER(SEARCH("b",'Model output'!E159))),MID(SUBSTITUTE('Model output'!E159," ",""),SEARCH("pN",'Model output'!E159)+2,2),MID(SUBSTITUTE('Model output'!E159," ",""),SEARCH("pN",'Model output'!E159)+2,1)),IF(ISNUMBER(SEARCH("N",'Model output'!E159)),IF(OR(ISNUMBER(SEARCH("a",'Model output'!E159)),ISNUMBER(SEARCH("b",'Model output'!E159))),MID(SUBSTITUTE('Model output'!E159," ",""),SEARCH("N",'Model output'!E159)+1,2),MID(SUBSTITUTE('Model output'!E159," ",""),SEARCH("N",'Model output'!E159)+1,1)),SUBSTITUTE('Model output'!E159," ",""))),"")))</f>
        <v/>
      </c>
      <c r="E160" s="1" t="str">
        <f>IF(OR(ISNUMBER(SEARCH("Not applicable",'Model output'!F159)), ISNUMBER(SEARCH("N/A",'Model output'!F159))),"0",IF(OR(ISNUMBER(SEARCH("0",'Model output'!F159)), ISNUMBER(SEARCH("1",'Model output'!F159)), ISNUMBER(SEARCH("X",'Model output'!F159))), IF(ISNUMBER(SEARCH("pM",'Model output'!F159)),MID(SUBSTITUTE('Model output'!F159," ",""),SEARCH("pM",'Model output'!F159)+2,1),IF(ISNUMBER(SEARCH("M",'Model output'!F159)),MID(SUBSTITUTE('Model output'!F159," ",""),SEARCH("M",'Model output'!F159)+1,1),SUBSTITUTE('Model output'!F159," ",""))),""))</f>
        <v>0</v>
      </c>
      <c r="F160" t="str">
        <f t="shared" si="32"/>
        <v>negative</v>
      </c>
      <c r="G160" t="str">
        <f>IF(OR('Model output'!G159="",AND(ISNUMBER('Model output'!J159),'Model output'!J159&lt;1)),"",IF(OR(ISNUMBER(SEARCH("lateral",'Model output'!G159)),ISNUMBER(SEARCH("cervical",'Model output'!G159)),ISNUMBER(SEARCH("jugular",'Model output'!G159)),ISNUMBER(SEARCH("left neck",'Model output'!G159)),ISNUMBER(SEARCH("left anterior neck",'Model output'!G159)),ISNUMBER(SEARCH("left posterior neck",'Model output'!G159)),ISNUMBER(SEARCH("right neck",'Model output'!G159)),ISNUMBER(SEARCH("right anterior neck",'Model output'!G159)),ISNUMBER(SEARCH("right posterior neck",'Model output'!G159)),AND(ISNUMBER(SEARCH("level",'Model output'!G159)),OR(,ISNUMBER(SEARCH("II",'Model output'!G159)),ISNUMBER(SEARCH("two",'Model output'!G159)),ISNUMBER(SEARCH("2",'Model output'!G159)),ISNUMBER(SEARCH("III",'Model output'!G159)),ISNUMBER(SEARCH("three",'Model output'!G159)),ISNUMBER(SEARCH("3",'Model output'!G159)),ISNUMBER(SEARCH("IV",'Model output'!G159)),ISNUMBER(SEARCH("four",'Model output'!G159)),ISNUMBER(SEARCH("4",'Model output'!G159)),AND(ISNUMBER(SEARCH("V ",'Model output'!G159)),NOT(ISNUMBER(SEARCH("VI",'Model output'!G159)))),ISNUMBER(SEARCH("five",'Model output'!G159)),ISNUMBER(SEARCH("5",'Model output'!G159))))), "lateral", "central"))</f>
        <v/>
      </c>
      <c r="H160" t="str">
        <f>IF('Model output'!H159="","negative", IF('Model output'!H159=" ", "negative", IF(ISNUMBER(SEARCH("lymph node",'Model output'!H159)),"negative","positive")))</f>
        <v>negative</v>
      </c>
      <c r="I160">
        <f>IF('Model output'!I159="","",IF(ISNUMBER('Model output'!I159),'Model output'!I159,1))</f>
        <v>1</v>
      </c>
      <c r="J160">
        <f>IF('Model output'!J159="","",IF(AND(ISNUMBER('Model output'!J159),'Model output'!J159&lt;=I160),'Model output'!J159,IF(ISNUMBER(SEARCH("0/",'Model output'!J159)),0,1)))</f>
        <v>0</v>
      </c>
      <c r="K160" t="str" cm="1">
        <f t="array" ref="K160">IF(COUNT(FIND({0,1,2,3,4,5,6,7,8,9},'Model output'!K159))&gt;0,'Model output'!K159,"")</f>
        <v/>
      </c>
      <c r="L160" s="8" t="str">
        <f t="shared" si="36"/>
        <v/>
      </c>
      <c r="M160" t="str" cm="1">
        <f t="array" ref="M160">IF(L160="","",IF(ISNUMBER(SEARCH("cm",L160)),MAX(VALUE(SUBSTITUTE(_xlfn.FILTERXML("&lt;t&gt;&lt;s&gt;"&amp;SUBSTITUTE(L160,",","&lt;/s&gt;&lt;s&gt;")&amp;"&lt;/s&gt;&lt;/t&gt;","//s"),"cm",""))),MAX(VALUE(SUBSTITUTE(_xlfn.FILTERXML("&lt;t&gt;&lt;s&gt;"&amp;SUBSTITUTE(L160,",","&lt;/s&gt;&lt;s&gt;")&amp;"&lt;/s&gt;&lt;/t&gt;","//s"),"mm","")))/10))</f>
        <v/>
      </c>
      <c r="N160" t="str">
        <f>IF('Model output'!L159="","",'Model output'!L159)</f>
        <v>papillary</v>
      </c>
      <c r="O160" t="str">
        <f>IF('Model output'!M159="","",'Model output'!M159)</f>
        <v>follicular</v>
      </c>
      <c r="P160" t="str">
        <f>IF('Model output'!N159="","",'Model output'!N159)</f>
        <v>2.2cm</v>
      </c>
      <c r="Q160" t="str">
        <f t="shared" si="33"/>
        <v>2.2cm</v>
      </c>
      <c r="R160" cm="1">
        <f t="array" ref="R160">IF(Q160="","",IF(ISNUMBER(SEARCH("cm",Q160)),MAX(VALUE(SUBSTITUTE(_xlfn.FILTERXML("&lt;t&gt;&lt;s&gt;"&amp;SUBSTITUTE(Q160,",","&lt;/s&gt;&lt;s&gt;")&amp;"&lt;/s&gt;&lt;/t&gt;","//s"),"cm",""))),IF(ISNUMBER(SEARCH("mm",Q160)), MAX(VALUE(SUBSTITUTE(_xlfn.FILTERXML("&lt;t&gt;&lt;s&gt;"&amp;SUBSTITUTE(Q160,",","&lt;/s&gt;&lt;s&gt;")&amp;"&lt;/s&gt;&lt;/t&gt;","//s"),"mm","")))/10, MAX(VALUE(_xlfn.FILTERXML("&lt;t&gt;&lt;s&gt;"&amp;SUBSTITUTE(Q160,",","&lt;/s&gt;&lt;s&gt;")&amp;"&lt;/s&gt;&lt;/t&gt;","//s"))))))</f>
        <v>2.2000000000000002</v>
      </c>
      <c r="S160" t="str">
        <f>IF(OR('Model output'!P159="",ISNUMBER(SEARCH("Not identified", 'Model output'!P159)),ISNUMBER(SEARCH("Absent",'Model output'!P159)),AND(ISNUMBER(SEARCH("No",'Model output'!P159)),NOT(ISNUMBER(SEARCH("diagnostic",'Model output'!P159)))),ISNUMBER(SEARCH("Negative",'Model output'!P159))),"negative","positive")</f>
        <v>positive</v>
      </c>
      <c r="T160">
        <f>IF('Model output'!O159="","",'Model output'!O159)</f>
        <v>2</v>
      </c>
      <c r="U160" t="str">
        <f>IF('Model output'!Q159&lt;&gt;"",'Model output'!Q159,IF('Classification result'!S160="positive",IF(ISNUMBER(SEARCH("single",'Model output'!P159)),1,IF(OR(ISNUMBER(SEARCH("&lt;4",'Model output'!P159)),ISNUMBER(SEARCH("&lt; 4",'Model output'!P159)),ISNUMBER(SEARCH("less than 4",'Model output'!P159))),"&lt;4",IF(OR(ISNUMBER(SEARCH("&gt;4",'Model output'!P159)),ISNUMBER(SEARCH("&gt; 4",'Model output'!P159)),ISNUMBER(SEARCH("4 or more",'Model output'!P159))),"&gt;4",""))),""))</f>
        <v/>
      </c>
      <c r="V160" t="str">
        <f>IF(S160="negative","",IF(OR(ISNUMBER(SEARCH("Focal",'Model output'!P159)),'Classification result'!U160&lt;4,ISNUMBER(SEARCH("Focal",'Classification result'!U160)),ISNUMBER(SEARCH("&lt;4",'Classification result'!U160)),ISNUMBER(SEARCH("&lt; 4",'Classification result'!U160))),"minimal", IF(OR(ISNUMBER(SEARCH("Extensive",'Model output'!P159)),ISNUMBER(SEARCH("Extensive",'Classification result'!U160)),ISNUMBER(SEARCH("&gt;4",'Classification result'!U160)),ISNUMBER(SEARCH("&gt; 4",'Classification result'!U160)),ISNUMBER(SEARCH("4 or more",'Classification result'!U160))),"extensive","")))</f>
        <v/>
      </c>
      <c r="W160" t="str">
        <f>IF(OR('Model output'!R159="",ISNUMBER(SEARCH("Not identified", 'Model output'!R159)),ISNUMBER(SEARCH("Absent",'Model output'!R159)),ISNUMBER(SEARCH("No",'Model output'!R159)),ISNUMBER(SEARCH("Negative",'Model output'!R159)),ISNUMBER(SEARCH("None seen",'Model output'!R159)),ISNUMBER(SEARCH("Free",'Model output'!R159)),ISNUMBER(SEARCH("Cannot be assessed",'Model output'!R159))),"negative","positive")</f>
        <v>positive</v>
      </c>
      <c r="X160" s="19" t="str">
        <f>IF('Model output'!S159="","",'Model output'!S159)</f>
        <v>Not identified</v>
      </c>
      <c r="Y160" t="str">
        <f>IF(OR('Model output'!S159="",ISNUMBER(SEARCH("Absent",'Model output'!S159)),ISNUMBER(SEARCH("Not identified",'Model output'!S159)),AND(ISNUMBER(SEARCH("No",'Model output'!S159)),NOT(ISNUMBER(SEARCH("carcinoma",'Model output'!S159)))),ISNUMBER(SEARCH("no extension",'Model output'!S159)),ISNUMBER(SEARCH("negative",'Model output'!S159))),"negative",IF(Z160="positive","gETE", "positive"))</f>
        <v>negative</v>
      </c>
      <c r="Z160" t="str">
        <f>IF(OR('Model output'!S159="",ISNUMBER(SEARCH("Absent",'Model output'!S159)),ISNUMBER(SEARCH("Not identified",'Model output'!S159)),ISNUMBER(SEARCH("No",'Model output'!S159)),ISNUMBER(SEARCH("Minimal",'Model output'!S159)),ISNUMBER(SEARCH("negative",'Model output'!S159))),"negative",IF(OR(ISNUMBER(SEARCH("extensive",X160)),ISNUMBER(SEARCH("skeletal muscle",X160)),ISNUMBER(SEARCH("larynx",X160)),ISNUMBER(SEARCH("trachea",X160)),ISNUMBER(SEARCH("esophagus",X160)),ISNUMBER(SEARCH("recurrent laryngeal nerve",X160))),"positive","negative"))</f>
        <v>negative</v>
      </c>
      <c r="AA160" t="str">
        <f>IF('Model output'!T159="","",IF('Model output'!T159="Not mentioned", "No", "Yes"))</f>
        <v/>
      </c>
      <c r="AB160" t="str">
        <f>IF(AA160&lt;&gt;"Yes","",IF(OR('Model output'!U159="",ISNUMBER(SEARCH("Not identified",'Model output'!U159))),"",'Model output'!U159))</f>
        <v/>
      </c>
      <c r="AC160" s="9" t="str">
        <f>IF(OR('Model output'!V159="", AND(ISERROR(SEARCH("Positive",'Model output'!V159)), ISNUMBER(SEARCH("Negative",'Model output'!V159))), ISNUMBER(SEARCH("Uninvolved",'Model output'!V159)), ISNUMBER(SEARCH("Free",'Model output'!V159)), ISNUMBER(SEARCH("1 mm",'Model output'!V159)), ISNUMBER(SEARCH("1.0 mm",'Model output'!V159)), ISNUMBER(SEARCH("0.01 cm",'Model output'!V159)), ISNUMBER(SEARCH("0.1 CM",'Model output'!V159)), ISNUMBER(SEARCH("less than 0.2 mm",'Model output'!V159)), ISNUMBER(SEARCH("less than 0.5 mm",'Model output'!V159)), ISNUMBER(SEARCH("very close",'Model output'!V159)), ISNUMBER(SEARCH("not involved",'Model output'!V159)), ISNUMBER(SEARCH("no involvement",'Model output'!V159)), ISNUMBER(SEARCH("abut",'Model output'!V159)), AND(ISNUMBER(SEARCH("No",'Model output'!V159)),NOT(ISNUMBER(SEARCH("noted",'Model output'!V159))),NOT(ISNUMBER(SEARCH("carcinoma",'Model output'!V159))))), "negative", "positive")</f>
        <v>negative</v>
      </c>
      <c r="AE160" s="39" t="str" cm="1">
        <f t="array" aca="1" ref="AE160" ca="1">IF(OR(AC160="positive",Z160="positive",AND(OR(ISNUMBER(SEARCH("Follicular carcinoma",N160)),ISNUMBER(SEARCH("Follicular thyroid carcinoma",N160))),V160="extensive"),AND(AND(ISNUMBER(J160),J160&gt;0),AND(ISNUMBER(M160),M160&gt;3)),OR(H160="positive",AH160=1)),"high",IF(OR(ISNUMBER(SEARCH("lateral",G160,1)),ISNUMBER(SEARCH("positive",Y160,1)),ISNUMBER(SEARCH("tall",O160,1)),ISNUMBER(SEARCH("hobnail",O160,1)),ISNUMBER(SEARCH("cribriform",O160,1)),ISNUMBER(SEARCH("diffuse",O160,1)),ISNUMBER(SEARCH("columnar",O160,1)),ISNUMBER(SEARCH("solid",O160,1)),ISNUMBER(SEARCH("tall",N160,1)),ISNUMBER(SEARCH("hobnail",N160,1)),ISNUMBER(SEARCH("cribriform",N160,1)),ISNUMBER(SEARCH("diffuse",N160,1)),ISNUMBER(SEARCH("columnar",N160,1)),ISNUMBER(SEARCH("solid",N160,1)),AND(ISNUMBER(SEARCH("papillary",N160,1)),S160="positive"),AND(ISNUMBER(J160),J160&gt;=5,M160=""),AND(AND(ISNUMBER(J160),J160&gt;=5),AND(ISNUMBER(M160),M160&gt;=1)),AND(ISNUMBER(SERACH("papillary",N160)),OR(Y160="positive",Z160="positive"), ISNUMBER(SEARCH("BRAF",AB160)))),"intermediate","low"))</f>
        <v>intermediate</v>
      </c>
      <c r="AF160" s="40" t="str">
        <f t="shared" si="34"/>
        <v>2</v>
      </c>
      <c r="AG160" s="40" t="str">
        <f t="shared" si="35"/>
        <v>0</v>
      </c>
      <c r="AH160" s="40" t="str">
        <f t="shared" si="37"/>
        <v>0</v>
      </c>
      <c r="AI160" s="45" t="str">
        <f t="shared" si="38"/>
        <v>I</v>
      </c>
      <c r="AJ160" s="39" t="s">
        <v>699</v>
      </c>
      <c r="AK160" s="46" t="s">
        <v>891</v>
      </c>
      <c r="AL160" s="46" t="s">
        <v>889</v>
      </c>
      <c r="AM160" s="46" t="s">
        <v>892</v>
      </c>
      <c r="AN160" s="40" t="s">
        <v>73</v>
      </c>
      <c r="AO160" s="30">
        <f t="shared" ca="1" si="40"/>
        <v>1</v>
      </c>
      <c r="AP160" s="14">
        <f t="shared" si="41"/>
        <v>1</v>
      </c>
      <c r="AQ160" s="14">
        <f t="shared" si="42"/>
        <v>1</v>
      </c>
      <c r="AR160" s="14">
        <f t="shared" si="43"/>
        <v>1</v>
      </c>
      <c r="AS160" s="15">
        <f t="shared" si="39"/>
        <v>1</v>
      </c>
    </row>
    <row r="161" spans="1:45">
      <c r="A161" t="str">
        <f>'Model output'!A160</f>
        <v>TCGA-EM-A22M</v>
      </c>
      <c r="B161" s="52">
        <v>52</v>
      </c>
      <c r="C161" s="1" t="str">
        <f>IF(OR(ISNUMBER(SEARCH("0",'Model output'!D160)), ISNUMBER(SEARCH("1",'Model output'!D160)), ISNUMBER(SEARCH("1a",'Model output'!D160)), ISNUMBER(SEARCH("1b",'Model output'!D160)), ISNUMBER(SEARCH("2",'Model output'!D160)), ISNUMBER(SEARCH("3",'Model output'!D160)), ISNUMBER(SEARCH("4a",'Model output'!D160)), ISNUMBER(SEARCH("4b",'Model output'!D160))), IF(ISNUMBER(SEARCH("pT",'Model output'!D160)),IF(OR(ISNUMBER(SEARCH("a",'Model output'!D160)),ISNUMBER(SEARCH("b",'Model output'!D160))),MID(SUBSTITUTE('Model output'!D160," ",""),SEARCH("pT",'Model output'!D160)+2,2),MID(SUBSTITUTE('Model output'!D160," ",""),SEARCH("pT",'Model output'!D160)+2,1)),IF(ISNUMBER(SEARCH("T",'Model output'!D160)),IF(OR(ISNUMBER(SEARCH("a",'Model output'!D160)),ISNUMBER(SEARCH("b",'Model output'!D160))),MID(SUBSTITUTE('Model output'!D160," ",""),SEARCH("T",'Model output'!D160)+1,2),MID(SUBSTITUTE('Model output'!D160," ",""),SEARCH("T",'Model output'!D160)+1,1)),SUBSTITUTE('Model output'!D160," ",""))),"")</f>
        <v>1b</v>
      </c>
      <c r="D161" s="1" t="str">
        <f>IF(ISNUMBER(SEARCH("lymph node",'Model output'!E160)),"1", IF(AND('Model output'!E160&lt;&gt;"",ISNUMBER('Model output'!E160),'Model output'!E160&gt;0),"1",IF(OR(ISNUMBER(SEARCH("0",'Model output'!E160)), ISNUMBER(SEARCH("1",'Model output'!E160)), ISNUMBER(SEARCH("1a",'Model output'!E160)), ISNUMBER(SEARCH("1b",'Model output'!E160)), ISNUMBER(SEARCH("X",'Model output'!E160))), IF(ISNUMBER(SEARCH("pN",'Model output'!E160)),IF(OR(ISNUMBER(SEARCH("a",'Model output'!E160)),ISNUMBER(SEARCH("b",'Model output'!E160))),MID(SUBSTITUTE('Model output'!E160," ",""),SEARCH("pN",'Model output'!E160)+2,2),MID(SUBSTITUTE('Model output'!E160," ",""),SEARCH("pN",'Model output'!E160)+2,1)),IF(ISNUMBER(SEARCH("N",'Model output'!E160)),IF(OR(ISNUMBER(SEARCH("a",'Model output'!E160)),ISNUMBER(SEARCH("b",'Model output'!E160))),MID(SUBSTITUTE('Model output'!E160," ",""),SEARCH("N",'Model output'!E160)+1,2),MID(SUBSTITUTE('Model output'!E160," ",""),SEARCH("N",'Model output'!E160)+1,1)),SUBSTITUTE('Model output'!E160," ",""))),"")))</f>
        <v>0</v>
      </c>
      <c r="E161" s="1" t="str">
        <f>IF(OR(ISNUMBER(SEARCH("Not applicable",'Model output'!F160)), ISNUMBER(SEARCH("N/A",'Model output'!F160))),"0",IF(OR(ISNUMBER(SEARCH("0",'Model output'!F160)), ISNUMBER(SEARCH("1",'Model output'!F160)), ISNUMBER(SEARCH("X",'Model output'!F160))), IF(ISNUMBER(SEARCH("pM",'Model output'!F160)),MID(SUBSTITUTE('Model output'!F160," ",""),SEARCH("pM",'Model output'!F160)+2,1),IF(ISNUMBER(SEARCH("M",'Model output'!F160)),MID(SUBSTITUTE('Model output'!F160," ",""),SEARCH("M",'Model output'!F160)+1,1),SUBSTITUTE('Model output'!F160," ",""))),""))</f>
        <v/>
      </c>
      <c r="F161" t="str">
        <f t="shared" si="32"/>
        <v>negative</v>
      </c>
      <c r="G161" t="str">
        <f>IF(OR('Model output'!G160="",AND(ISNUMBER('Model output'!J160),'Model output'!J160&lt;1)),"",IF(OR(ISNUMBER(SEARCH("lateral",'Model output'!G160)),ISNUMBER(SEARCH("cervical",'Model output'!G160)),ISNUMBER(SEARCH("jugular",'Model output'!G160)),ISNUMBER(SEARCH("left neck",'Model output'!G160)),ISNUMBER(SEARCH("left anterior neck",'Model output'!G160)),ISNUMBER(SEARCH("left posterior neck",'Model output'!G160)),ISNUMBER(SEARCH("right neck",'Model output'!G160)),ISNUMBER(SEARCH("right anterior neck",'Model output'!G160)),ISNUMBER(SEARCH("right posterior neck",'Model output'!G160)),AND(ISNUMBER(SEARCH("level",'Model output'!G160)),OR(,ISNUMBER(SEARCH("II",'Model output'!G160)),ISNUMBER(SEARCH("two",'Model output'!G160)),ISNUMBER(SEARCH("2",'Model output'!G160)),ISNUMBER(SEARCH("III",'Model output'!G160)),ISNUMBER(SEARCH("three",'Model output'!G160)),ISNUMBER(SEARCH("3",'Model output'!G160)),ISNUMBER(SEARCH("IV",'Model output'!G160)),ISNUMBER(SEARCH("four",'Model output'!G160)),ISNUMBER(SEARCH("4",'Model output'!G160)),AND(ISNUMBER(SEARCH("V ",'Model output'!G160)),NOT(ISNUMBER(SEARCH("VI",'Model output'!G160)))),ISNUMBER(SEARCH("five",'Model output'!G160)),ISNUMBER(SEARCH("5",'Model output'!G160))))), "lateral", "central"))</f>
        <v/>
      </c>
      <c r="H161" t="str">
        <f>IF('Model output'!H160="","negative", IF('Model output'!H160=" ", "negative", IF(ISNUMBER(SEARCH("lymph node",'Model output'!H160)),"negative","positive")))</f>
        <v>negative</v>
      </c>
      <c r="I161">
        <f>IF('Model output'!I160="","",IF(ISNUMBER('Model output'!I160),'Model output'!I160,1))</f>
        <v>3</v>
      </c>
      <c r="J161">
        <f>IF('Model output'!J160="","",IF(AND(ISNUMBER('Model output'!J160),'Model output'!J160&lt;=I161),'Model output'!J160,IF(ISNUMBER(SEARCH("0/",'Model output'!J160)),0,1)))</f>
        <v>0</v>
      </c>
      <c r="K161" t="str" cm="1">
        <f t="array" ref="K161">IF(COUNT(FIND({0,1,2,3,4,5,6,7,8,9},'Model output'!K160))&gt;0,'Model output'!K160,"")</f>
        <v/>
      </c>
      <c r="L161" s="8" t="str">
        <f t="shared" si="36"/>
        <v/>
      </c>
      <c r="M161" t="str" cm="1">
        <f t="array" ref="M161">IF(L161="","",IF(ISNUMBER(SEARCH("cm",L161)),MAX(VALUE(SUBSTITUTE(_xlfn.FILTERXML("&lt;t&gt;&lt;s&gt;"&amp;SUBSTITUTE(L161,",","&lt;/s&gt;&lt;s&gt;")&amp;"&lt;/s&gt;&lt;/t&gt;","//s"),"cm",""))),MAX(VALUE(SUBSTITUTE(_xlfn.FILTERXML("&lt;t&gt;&lt;s&gt;"&amp;SUBSTITUTE(L161,",","&lt;/s&gt;&lt;s&gt;")&amp;"&lt;/s&gt;&lt;/t&gt;","//s"),"mm","")))/10))</f>
        <v/>
      </c>
      <c r="N161" t="str">
        <f>IF('Model output'!L160="","",'Model output'!L160)</f>
        <v>papillary</v>
      </c>
      <c r="O161" t="str">
        <f>IF('Model output'!M160="","",'Model output'!M160)</f>
        <v>mixed follicular and columnar cell variant, focal tall cell change and Warthin-like component</v>
      </c>
      <c r="P161" t="str">
        <f>IF('Model output'!N160="","",'Model output'!N160)</f>
        <v>1.7cm</v>
      </c>
      <c r="Q161" t="str">
        <f t="shared" si="33"/>
        <v>1.7cm</v>
      </c>
      <c r="R161" cm="1">
        <f t="array" ref="R161">IF(Q161="","",IF(ISNUMBER(SEARCH("cm",Q161)),MAX(VALUE(SUBSTITUTE(_xlfn.FILTERXML("&lt;t&gt;&lt;s&gt;"&amp;SUBSTITUTE(Q161,",","&lt;/s&gt;&lt;s&gt;")&amp;"&lt;/s&gt;&lt;/t&gt;","//s"),"cm",""))),IF(ISNUMBER(SEARCH("mm",Q161)), MAX(VALUE(SUBSTITUTE(_xlfn.FILTERXML("&lt;t&gt;&lt;s&gt;"&amp;SUBSTITUTE(Q161,",","&lt;/s&gt;&lt;s&gt;")&amp;"&lt;/s&gt;&lt;/t&gt;","//s"),"mm","")))/10, MAX(VALUE(_xlfn.FILTERXML("&lt;t&gt;&lt;s&gt;"&amp;SUBSTITUTE(Q161,",","&lt;/s&gt;&lt;s&gt;")&amp;"&lt;/s&gt;&lt;/t&gt;","//s"))))))</f>
        <v>1.7</v>
      </c>
      <c r="S161" t="str">
        <f>IF(OR('Model output'!P160="",ISNUMBER(SEARCH("Not identified", 'Model output'!P160)),ISNUMBER(SEARCH("Absent",'Model output'!P160)),AND(ISNUMBER(SEARCH("No",'Model output'!P160)),NOT(ISNUMBER(SEARCH("diagnostic",'Model output'!P160)))),ISNUMBER(SEARCH("Negative",'Model output'!P160))),"negative","positive")</f>
        <v>negative</v>
      </c>
      <c r="T161">
        <f>IF('Model output'!O160="","",'Model output'!O160)</f>
        <v>2</v>
      </c>
      <c r="U161" t="str">
        <f>IF('Model output'!Q160&lt;&gt;"",'Model output'!Q160,IF('Classification result'!S161="positive",IF(ISNUMBER(SEARCH("single",'Model output'!P160)),1,IF(OR(ISNUMBER(SEARCH("&lt;4",'Model output'!P160)),ISNUMBER(SEARCH("&lt; 4",'Model output'!P160)),ISNUMBER(SEARCH("less than 4",'Model output'!P160))),"&lt;4",IF(OR(ISNUMBER(SEARCH("&gt;4",'Model output'!P160)),ISNUMBER(SEARCH("&gt; 4",'Model output'!P160)),ISNUMBER(SEARCH("4 or more",'Model output'!P160))),"&gt;4",""))),""))</f>
        <v/>
      </c>
      <c r="V161" t="str">
        <f>IF(S161="negative","",IF(OR(ISNUMBER(SEARCH("Focal",'Model output'!P160)),'Classification result'!U161&lt;4,ISNUMBER(SEARCH("Focal",'Classification result'!U161)),ISNUMBER(SEARCH("&lt;4",'Classification result'!U161)),ISNUMBER(SEARCH("&lt; 4",'Classification result'!U161))),"minimal", IF(OR(ISNUMBER(SEARCH("Extensive",'Model output'!P160)),ISNUMBER(SEARCH("Extensive",'Classification result'!U161)),ISNUMBER(SEARCH("&gt;4",'Classification result'!U161)),ISNUMBER(SEARCH("&gt; 4",'Classification result'!U161)),ISNUMBER(SEARCH("4 or more",'Classification result'!U161))),"extensive","")))</f>
        <v/>
      </c>
      <c r="W161" t="str">
        <f>IF(OR('Model output'!R160="",ISNUMBER(SEARCH("Not identified", 'Model output'!R160)),ISNUMBER(SEARCH("Absent",'Model output'!R160)),ISNUMBER(SEARCH("No",'Model output'!R160)),ISNUMBER(SEARCH("Negative",'Model output'!R160)),ISNUMBER(SEARCH("None seen",'Model output'!R160)),ISNUMBER(SEARCH("Free",'Model output'!R160)),ISNUMBER(SEARCH("Cannot be assessed",'Model output'!R160))),"negative","positive")</f>
        <v>positive</v>
      </c>
      <c r="X161" s="19" t="str">
        <f>IF('Model output'!S160="","",'Model output'!S160)</f>
        <v>Not identified</v>
      </c>
      <c r="Y161" t="str">
        <f>IF(OR('Model output'!S160="",ISNUMBER(SEARCH("Absent",'Model output'!S160)),ISNUMBER(SEARCH("Not identified",'Model output'!S160)),AND(ISNUMBER(SEARCH("No",'Model output'!S160)),NOT(ISNUMBER(SEARCH("carcinoma",'Model output'!S160)))),ISNUMBER(SEARCH("no extension",'Model output'!S160)),ISNUMBER(SEARCH("negative",'Model output'!S160))),"negative",IF(Z161="positive","gETE", "positive"))</f>
        <v>negative</v>
      </c>
      <c r="Z161" t="str">
        <f>IF(OR('Model output'!S160="",ISNUMBER(SEARCH("Absent",'Model output'!S160)),ISNUMBER(SEARCH("Not identified",'Model output'!S160)),ISNUMBER(SEARCH("No",'Model output'!S160)),ISNUMBER(SEARCH("Minimal",'Model output'!S160)),ISNUMBER(SEARCH("negative",'Model output'!S160))),"negative",IF(OR(ISNUMBER(SEARCH("extensive",X161)),ISNUMBER(SEARCH("skeletal muscle",X161)),ISNUMBER(SEARCH("larynx",X161)),ISNUMBER(SEARCH("trachea",X161)),ISNUMBER(SEARCH("esophagus",X161)),ISNUMBER(SEARCH("recurrent laryngeal nerve",X161))),"positive","negative"))</f>
        <v>negative</v>
      </c>
      <c r="AA161" t="str">
        <f>IF('Model output'!T160="","",IF('Model output'!T160="Not mentioned", "No", "Yes"))</f>
        <v/>
      </c>
      <c r="AB161" t="str">
        <f>IF(AA161&lt;&gt;"Yes","",IF(OR('Model output'!U160="",ISNUMBER(SEARCH("Not identified",'Model output'!U160))),"",'Model output'!U160))</f>
        <v/>
      </c>
      <c r="AC161" s="9" t="str">
        <f>IF(OR('Model output'!V160="", AND(ISERROR(SEARCH("Positive",'Model output'!V160)), ISNUMBER(SEARCH("Negative",'Model output'!V160))), ISNUMBER(SEARCH("Uninvolved",'Model output'!V160)), ISNUMBER(SEARCH("Free",'Model output'!V160)), ISNUMBER(SEARCH("1 mm",'Model output'!V160)), ISNUMBER(SEARCH("1.0 mm",'Model output'!V160)), ISNUMBER(SEARCH("0.01 cm",'Model output'!V160)), ISNUMBER(SEARCH("0.1 CM",'Model output'!V160)), ISNUMBER(SEARCH("less than 0.2 mm",'Model output'!V160)), ISNUMBER(SEARCH("less than 0.5 mm",'Model output'!V160)), ISNUMBER(SEARCH("very close",'Model output'!V160)), ISNUMBER(SEARCH("not involved",'Model output'!V160)), ISNUMBER(SEARCH("no involvement",'Model output'!V160)), ISNUMBER(SEARCH("abut",'Model output'!V160)), AND(ISNUMBER(SEARCH("No",'Model output'!V160)),NOT(ISNUMBER(SEARCH("noted",'Model output'!V160))),NOT(ISNUMBER(SEARCH("carcinoma",'Model output'!V160))))), "negative", "positive")</f>
        <v>negative</v>
      </c>
      <c r="AE161" s="39" t="str" cm="1">
        <f t="array" aca="1" ref="AE161" ca="1">IF(OR(AC161="positive",Z161="positive",AND(OR(ISNUMBER(SEARCH("Follicular carcinoma",N161)),ISNUMBER(SEARCH("Follicular thyroid carcinoma",N161))),V161="extensive"),AND(AND(ISNUMBER(J161),J161&gt;0),AND(ISNUMBER(M161),M161&gt;3)),OR(H161="positive",AH161=1)),"high",IF(OR(ISNUMBER(SEARCH("lateral",G161,1)),ISNUMBER(SEARCH("positive",Y161,1)),ISNUMBER(SEARCH("tall",O161,1)),ISNUMBER(SEARCH("hobnail",O161,1)),ISNUMBER(SEARCH("cribriform",O161,1)),ISNUMBER(SEARCH("diffuse",O161,1)),ISNUMBER(SEARCH("columnar",O161,1)),ISNUMBER(SEARCH("solid",O161,1)),ISNUMBER(SEARCH("tall",N161,1)),ISNUMBER(SEARCH("hobnail",N161,1)),ISNUMBER(SEARCH("cribriform",N161,1)),ISNUMBER(SEARCH("diffuse",N161,1)),ISNUMBER(SEARCH("columnar",N161,1)),ISNUMBER(SEARCH("solid",N161,1)),AND(ISNUMBER(SEARCH("papillary",N161,1)),S161="positive"),AND(ISNUMBER(J161),J161&gt;=5,M161=""),AND(AND(ISNUMBER(J161),J161&gt;=5),AND(ISNUMBER(M161),M161&gt;=1)),AND(ISNUMBER(SERACH("papillary",N161)),OR(Y161="positive",Z161="positive"), ISNUMBER(SEARCH("BRAF",AB161)))),"intermediate","low"))</f>
        <v>intermediate</v>
      </c>
      <c r="AF161" s="40" t="str">
        <f t="shared" si="34"/>
        <v>1b</v>
      </c>
      <c r="AG161" s="40" t="str">
        <f t="shared" si="35"/>
        <v>0</v>
      </c>
      <c r="AH161" s="40" t="str">
        <f t="shared" si="37"/>
        <v>0</v>
      </c>
      <c r="AI161" s="45" t="str">
        <f t="shared" si="38"/>
        <v>I</v>
      </c>
      <c r="AJ161" s="39" t="s">
        <v>699</v>
      </c>
      <c r="AK161" s="46" t="s">
        <v>888</v>
      </c>
      <c r="AL161" s="46" t="s">
        <v>889</v>
      </c>
      <c r="AM161" s="46" t="s">
        <v>892</v>
      </c>
      <c r="AN161" s="40" t="s">
        <v>73</v>
      </c>
      <c r="AO161" s="30">
        <f t="shared" ca="1" si="40"/>
        <v>1</v>
      </c>
      <c r="AP161" s="14">
        <f t="shared" si="41"/>
        <v>1</v>
      </c>
      <c r="AQ161" s="14">
        <f t="shared" si="42"/>
        <v>1</v>
      </c>
      <c r="AR161" s="14">
        <f t="shared" si="43"/>
        <v>1</v>
      </c>
      <c r="AS161" s="15">
        <f t="shared" si="39"/>
        <v>1</v>
      </c>
    </row>
    <row r="162" spans="1:45">
      <c r="A162" t="str">
        <f>'Model output'!A161</f>
        <v>TCGA-EM-A22N</v>
      </c>
      <c r="B162" s="52">
        <v>68</v>
      </c>
      <c r="C162" s="1" t="str">
        <f>IF(OR(ISNUMBER(SEARCH("0",'Model output'!D161)), ISNUMBER(SEARCH("1",'Model output'!D161)), ISNUMBER(SEARCH("1a",'Model output'!D161)), ISNUMBER(SEARCH("1b",'Model output'!D161)), ISNUMBER(SEARCH("2",'Model output'!D161)), ISNUMBER(SEARCH("3",'Model output'!D161)), ISNUMBER(SEARCH("4a",'Model output'!D161)), ISNUMBER(SEARCH("4b",'Model output'!D161))), IF(ISNUMBER(SEARCH("pT",'Model output'!D161)),IF(OR(ISNUMBER(SEARCH("a",'Model output'!D161)),ISNUMBER(SEARCH("b",'Model output'!D161))),MID(SUBSTITUTE('Model output'!D161," ",""),SEARCH("pT",'Model output'!D161)+2,2),MID(SUBSTITUTE('Model output'!D161," ",""),SEARCH("pT",'Model output'!D161)+2,1)),IF(ISNUMBER(SEARCH("T",'Model output'!D161)),IF(OR(ISNUMBER(SEARCH("a",'Model output'!D161)),ISNUMBER(SEARCH("b",'Model output'!D161))),MID(SUBSTITUTE('Model output'!D161," ",""),SEARCH("T",'Model output'!D161)+1,2),MID(SUBSTITUTE('Model output'!D161," ",""),SEARCH("T",'Model output'!D161)+1,1)),SUBSTITUTE('Model output'!D161," ",""))),"")</f>
        <v>1b</v>
      </c>
      <c r="D162" s="1" t="str">
        <f>IF(ISNUMBER(SEARCH("lymph node",'Model output'!E161)),"1", IF(AND('Model output'!E161&lt;&gt;"",ISNUMBER('Model output'!E161),'Model output'!E161&gt;0),"1",IF(OR(ISNUMBER(SEARCH("0",'Model output'!E161)), ISNUMBER(SEARCH("1",'Model output'!E161)), ISNUMBER(SEARCH("1a",'Model output'!E161)), ISNUMBER(SEARCH("1b",'Model output'!E161)), ISNUMBER(SEARCH("X",'Model output'!E161))), IF(ISNUMBER(SEARCH("pN",'Model output'!E161)),IF(OR(ISNUMBER(SEARCH("a",'Model output'!E161)),ISNUMBER(SEARCH("b",'Model output'!E161))),MID(SUBSTITUTE('Model output'!E161," ",""),SEARCH("pN",'Model output'!E161)+2,2),MID(SUBSTITUTE('Model output'!E161," ",""),SEARCH("pN",'Model output'!E161)+2,1)),IF(ISNUMBER(SEARCH("N",'Model output'!E161)),IF(OR(ISNUMBER(SEARCH("a",'Model output'!E161)),ISNUMBER(SEARCH("b",'Model output'!E161))),MID(SUBSTITUTE('Model output'!E161," ",""),SEARCH("N",'Model output'!E161)+1,2),MID(SUBSTITUTE('Model output'!E161," ",""),SEARCH("N",'Model output'!E161)+1,1)),SUBSTITUTE('Model output'!E161," ",""))),"")))</f>
        <v>0</v>
      </c>
      <c r="E162" s="1" t="str">
        <f>IF(OR(ISNUMBER(SEARCH("Not applicable",'Model output'!F161)), ISNUMBER(SEARCH("N/A",'Model output'!F161))),"0",IF(OR(ISNUMBER(SEARCH("0",'Model output'!F161)), ISNUMBER(SEARCH("1",'Model output'!F161)), ISNUMBER(SEARCH("X",'Model output'!F161))), IF(ISNUMBER(SEARCH("pM",'Model output'!F161)),MID(SUBSTITUTE('Model output'!F161," ",""),SEARCH("pM",'Model output'!F161)+2,1),IF(ISNUMBER(SEARCH("M",'Model output'!F161)),MID(SUBSTITUTE('Model output'!F161," ",""),SEARCH("M",'Model output'!F161)+1,1),SUBSTITUTE('Model output'!F161," ",""))),""))</f>
        <v/>
      </c>
      <c r="F162" t="str">
        <f t="shared" si="32"/>
        <v>negative</v>
      </c>
      <c r="G162" t="str">
        <f>IF(OR('Model output'!G161="",AND(ISNUMBER('Model output'!J161),'Model output'!J161&lt;1)),"",IF(OR(ISNUMBER(SEARCH("lateral",'Model output'!G161)),ISNUMBER(SEARCH("cervical",'Model output'!G161)),ISNUMBER(SEARCH("jugular",'Model output'!G161)),ISNUMBER(SEARCH("left neck",'Model output'!G161)),ISNUMBER(SEARCH("left anterior neck",'Model output'!G161)),ISNUMBER(SEARCH("left posterior neck",'Model output'!G161)),ISNUMBER(SEARCH("right neck",'Model output'!G161)),ISNUMBER(SEARCH("right anterior neck",'Model output'!G161)),ISNUMBER(SEARCH("right posterior neck",'Model output'!G161)),AND(ISNUMBER(SEARCH("level",'Model output'!G161)),OR(,ISNUMBER(SEARCH("II",'Model output'!G161)),ISNUMBER(SEARCH("two",'Model output'!G161)),ISNUMBER(SEARCH("2",'Model output'!G161)),ISNUMBER(SEARCH("III",'Model output'!G161)),ISNUMBER(SEARCH("three",'Model output'!G161)),ISNUMBER(SEARCH("3",'Model output'!G161)),ISNUMBER(SEARCH("IV",'Model output'!G161)),ISNUMBER(SEARCH("four",'Model output'!G161)),ISNUMBER(SEARCH("4",'Model output'!G161)),AND(ISNUMBER(SEARCH("V ",'Model output'!G161)),NOT(ISNUMBER(SEARCH("VI",'Model output'!G161)))),ISNUMBER(SEARCH("five",'Model output'!G161)),ISNUMBER(SEARCH("5",'Model output'!G161))))), "lateral", "central"))</f>
        <v/>
      </c>
      <c r="H162" t="str">
        <f>IF('Model output'!H161="","negative", IF('Model output'!H161=" ", "negative", IF(ISNUMBER(SEARCH("lymph node",'Model output'!H161)),"negative","positive")))</f>
        <v>negative</v>
      </c>
      <c r="I162">
        <f>IF('Model output'!I161="","",IF(ISNUMBER('Model output'!I161),'Model output'!I161,1))</f>
        <v>2</v>
      </c>
      <c r="J162">
        <f>IF('Model output'!J161="","",IF(AND(ISNUMBER('Model output'!J161),'Model output'!J161&lt;=I162),'Model output'!J161,IF(ISNUMBER(SEARCH("0/",'Model output'!J161)),0,1)))</f>
        <v>0</v>
      </c>
      <c r="K162" t="str" cm="1">
        <f t="array" ref="K162">IF(COUNT(FIND({0,1,2,3,4,5,6,7,8,9},'Model output'!K161))&gt;0,'Model output'!K161,"")</f>
        <v/>
      </c>
      <c r="L162" s="8" t="str">
        <f t="shared" si="36"/>
        <v/>
      </c>
      <c r="M162" t="str" cm="1">
        <f t="array" ref="M162">IF(L162="","",IF(ISNUMBER(SEARCH("cm",L162)),MAX(VALUE(SUBSTITUTE(_xlfn.FILTERXML("&lt;t&gt;&lt;s&gt;"&amp;SUBSTITUTE(L162,",","&lt;/s&gt;&lt;s&gt;")&amp;"&lt;/s&gt;&lt;/t&gt;","//s"),"cm",""))),MAX(VALUE(SUBSTITUTE(_xlfn.FILTERXML("&lt;t&gt;&lt;s&gt;"&amp;SUBSTITUTE(L162,",","&lt;/s&gt;&lt;s&gt;")&amp;"&lt;/s&gt;&lt;/t&gt;","//s"),"mm","")))/10))</f>
        <v/>
      </c>
      <c r="N162" t="str">
        <f>IF('Model output'!L161="","",'Model output'!L161)</f>
        <v>papillary</v>
      </c>
      <c r="O162" t="str">
        <f>IF('Model output'!M161="","",'Model output'!M161)</f>
        <v>oncocytic follicular</v>
      </c>
      <c r="P162" t="str">
        <f>IF('Model output'!N161="","",'Model output'!N161)</f>
        <v>2.0cm</v>
      </c>
      <c r="Q162" t="str">
        <f t="shared" si="33"/>
        <v>2.0cm</v>
      </c>
      <c r="R162" cm="1">
        <f t="array" ref="R162">IF(Q162="","",IF(ISNUMBER(SEARCH("cm",Q162)),MAX(VALUE(SUBSTITUTE(_xlfn.FILTERXML("&lt;t&gt;&lt;s&gt;"&amp;SUBSTITUTE(Q162,",","&lt;/s&gt;&lt;s&gt;")&amp;"&lt;/s&gt;&lt;/t&gt;","//s"),"cm",""))),IF(ISNUMBER(SEARCH("mm",Q162)), MAX(VALUE(SUBSTITUTE(_xlfn.FILTERXML("&lt;t&gt;&lt;s&gt;"&amp;SUBSTITUTE(Q162,",","&lt;/s&gt;&lt;s&gt;")&amp;"&lt;/s&gt;&lt;/t&gt;","//s"),"mm","")))/10, MAX(VALUE(_xlfn.FILTERXML("&lt;t&gt;&lt;s&gt;"&amp;SUBSTITUTE(Q162,",","&lt;/s&gt;&lt;s&gt;")&amp;"&lt;/s&gt;&lt;/t&gt;","//s"))))))</f>
        <v>2</v>
      </c>
      <c r="S162" t="str">
        <f>IF(OR('Model output'!P161="",ISNUMBER(SEARCH("Not identified", 'Model output'!P161)),ISNUMBER(SEARCH("Absent",'Model output'!P161)),AND(ISNUMBER(SEARCH("No",'Model output'!P161)),NOT(ISNUMBER(SEARCH("diagnostic",'Model output'!P161)))),ISNUMBER(SEARCH("Negative",'Model output'!P161))),"negative","positive")</f>
        <v>negative</v>
      </c>
      <c r="T162">
        <f>IF('Model output'!O161="","",'Model output'!O161)</f>
        <v>2</v>
      </c>
      <c r="U162" t="str">
        <f>IF('Model output'!Q161&lt;&gt;"",'Model output'!Q161,IF('Classification result'!S162="positive",IF(ISNUMBER(SEARCH("single",'Model output'!P161)),1,IF(OR(ISNUMBER(SEARCH("&lt;4",'Model output'!P161)),ISNUMBER(SEARCH("&lt; 4",'Model output'!P161)),ISNUMBER(SEARCH("less than 4",'Model output'!P161))),"&lt;4",IF(OR(ISNUMBER(SEARCH("&gt;4",'Model output'!P161)),ISNUMBER(SEARCH("&gt; 4",'Model output'!P161)),ISNUMBER(SEARCH("4 or more",'Model output'!P161))),"&gt;4",""))),""))</f>
        <v/>
      </c>
      <c r="V162" t="str">
        <f>IF(S162="negative","",IF(OR(ISNUMBER(SEARCH("Focal",'Model output'!P161)),'Classification result'!U162&lt;4,ISNUMBER(SEARCH("Focal",'Classification result'!U162)),ISNUMBER(SEARCH("&lt;4",'Classification result'!U162)),ISNUMBER(SEARCH("&lt; 4",'Classification result'!U162))),"minimal", IF(OR(ISNUMBER(SEARCH("Extensive",'Model output'!P161)),ISNUMBER(SEARCH("Extensive",'Classification result'!U162)),ISNUMBER(SEARCH("&gt;4",'Classification result'!U162)),ISNUMBER(SEARCH("&gt; 4",'Classification result'!U162)),ISNUMBER(SEARCH("4 or more",'Classification result'!U162))),"extensive","")))</f>
        <v/>
      </c>
      <c r="W162" t="str">
        <f>IF(OR('Model output'!R161="",ISNUMBER(SEARCH("Not identified", 'Model output'!R161)),ISNUMBER(SEARCH("Absent",'Model output'!R161)),ISNUMBER(SEARCH("No",'Model output'!R161)),ISNUMBER(SEARCH("Negative",'Model output'!R161)),ISNUMBER(SEARCH("None seen",'Model output'!R161)),ISNUMBER(SEARCH("Free",'Model output'!R161)),ISNUMBER(SEARCH("Cannot be assessed",'Model output'!R161))),"negative","positive")</f>
        <v>positive</v>
      </c>
      <c r="X162" s="19" t="str">
        <f>IF('Model output'!S161="","",'Model output'!S161)</f>
        <v>Not identified</v>
      </c>
      <c r="Y162" t="str">
        <f>IF(OR('Model output'!S161="",ISNUMBER(SEARCH("Absent",'Model output'!S161)),ISNUMBER(SEARCH("Not identified",'Model output'!S161)),AND(ISNUMBER(SEARCH("No",'Model output'!S161)),NOT(ISNUMBER(SEARCH("carcinoma",'Model output'!S161)))),ISNUMBER(SEARCH("no extension",'Model output'!S161)),ISNUMBER(SEARCH("negative",'Model output'!S161))),"negative",IF(Z162="positive","gETE", "positive"))</f>
        <v>negative</v>
      </c>
      <c r="Z162" t="str">
        <f>IF(OR('Model output'!S161="",ISNUMBER(SEARCH("Absent",'Model output'!S161)),ISNUMBER(SEARCH("Not identified",'Model output'!S161)),ISNUMBER(SEARCH("No",'Model output'!S161)),ISNUMBER(SEARCH("Minimal",'Model output'!S161)),ISNUMBER(SEARCH("negative",'Model output'!S161))),"negative",IF(OR(ISNUMBER(SEARCH("extensive",X162)),ISNUMBER(SEARCH("skeletal muscle",X162)),ISNUMBER(SEARCH("larynx",X162)),ISNUMBER(SEARCH("trachea",X162)),ISNUMBER(SEARCH("esophagus",X162)),ISNUMBER(SEARCH("recurrent laryngeal nerve",X162))),"positive","negative"))</f>
        <v>negative</v>
      </c>
      <c r="AA162" t="str">
        <f>IF('Model output'!T161="","",IF('Model output'!T161="Not mentioned", "No", "Yes"))</f>
        <v/>
      </c>
      <c r="AB162" t="str">
        <f>IF(AA162&lt;&gt;"Yes","",IF(OR('Model output'!U161="",ISNUMBER(SEARCH("Not identified",'Model output'!U161))),"",'Model output'!U161))</f>
        <v/>
      </c>
      <c r="AC162" s="9" t="str">
        <f>IF(OR('Model output'!V161="", AND(ISERROR(SEARCH("Positive",'Model output'!V161)), ISNUMBER(SEARCH("Negative",'Model output'!V161))), ISNUMBER(SEARCH("Uninvolved",'Model output'!V161)), ISNUMBER(SEARCH("Free",'Model output'!V161)), ISNUMBER(SEARCH("1 mm",'Model output'!V161)), ISNUMBER(SEARCH("1.0 mm",'Model output'!V161)), ISNUMBER(SEARCH("0.01 cm",'Model output'!V161)), ISNUMBER(SEARCH("0.1 CM",'Model output'!V161)), ISNUMBER(SEARCH("less than 0.2 mm",'Model output'!V161)), ISNUMBER(SEARCH("less than 0.5 mm",'Model output'!V161)), ISNUMBER(SEARCH("very close",'Model output'!V161)), ISNUMBER(SEARCH("not involved",'Model output'!V161)), ISNUMBER(SEARCH("no involvement",'Model output'!V161)), ISNUMBER(SEARCH("abut",'Model output'!V161)), AND(ISNUMBER(SEARCH("No",'Model output'!V161)),NOT(ISNUMBER(SEARCH("noted",'Model output'!V161))),NOT(ISNUMBER(SEARCH("carcinoma",'Model output'!V161))))), "negative", "positive")</f>
        <v>negative</v>
      </c>
      <c r="AE162" s="39" t="str" cm="1">
        <f t="array" aca="1" ref="AE162" ca="1">IF(OR(AC162="positive",Z162="positive",AND(OR(ISNUMBER(SEARCH("Follicular carcinoma",N162)),ISNUMBER(SEARCH("Follicular thyroid carcinoma",N162))),V162="extensive"),AND(AND(ISNUMBER(J162),J162&gt;0),AND(ISNUMBER(M162),M162&gt;3)),OR(H162="positive",AH162=1)),"high",IF(OR(ISNUMBER(SEARCH("lateral",G162,1)),ISNUMBER(SEARCH("positive",Y162,1)),ISNUMBER(SEARCH("tall",O162,1)),ISNUMBER(SEARCH("hobnail",O162,1)),ISNUMBER(SEARCH("cribriform",O162,1)),ISNUMBER(SEARCH("diffuse",O162,1)),ISNUMBER(SEARCH("columnar",O162,1)),ISNUMBER(SEARCH("solid",O162,1)),ISNUMBER(SEARCH("tall",N162,1)),ISNUMBER(SEARCH("hobnail",N162,1)),ISNUMBER(SEARCH("cribriform",N162,1)),ISNUMBER(SEARCH("diffuse",N162,1)),ISNUMBER(SEARCH("columnar",N162,1)),ISNUMBER(SEARCH("solid",N162,1)),AND(ISNUMBER(SEARCH("papillary",N162,1)),S162="positive"),AND(ISNUMBER(J162),J162&gt;=5,M162=""),AND(AND(ISNUMBER(J162),J162&gt;=5),AND(ISNUMBER(M162),M162&gt;=1)),AND(ISNUMBER(SERACH("papillary",N162)),OR(Y162="positive",Z162="positive"), ISNUMBER(SEARCH("BRAF",AB162)))),"intermediate","low"))</f>
        <v>low</v>
      </c>
      <c r="AF162" s="40" t="str">
        <f t="shared" si="34"/>
        <v>1b</v>
      </c>
      <c r="AG162" s="40" t="str">
        <f t="shared" si="35"/>
        <v>0</v>
      </c>
      <c r="AH162" s="40" t="str">
        <f t="shared" si="37"/>
        <v>0</v>
      </c>
      <c r="AI162" s="45" t="str">
        <f t="shared" si="38"/>
        <v>I</v>
      </c>
      <c r="AJ162" s="39" t="s">
        <v>698</v>
      </c>
      <c r="AK162" s="46" t="s">
        <v>888</v>
      </c>
      <c r="AL162" s="46" t="s">
        <v>889</v>
      </c>
      <c r="AM162" s="46" t="s">
        <v>892</v>
      </c>
      <c r="AN162" s="40" t="s">
        <v>73</v>
      </c>
      <c r="AO162" s="30">
        <f t="shared" ca="1" si="40"/>
        <v>1</v>
      </c>
      <c r="AP162" s="14">
        <f t="shared" si="41"/>
        <v>1</v>
      </c>
      <c r="AQ162" s="14">
        <f t="shared" si="42"/>
        <v>1</v>
      </c>
      <c r="AR162" s="14">
        <f t="shared" si="43"/>
        <v>1</v>
      </c>
      <c r="AS162" s="15">
        <f t="shared" si="39"/>
        <v>1</v>
      </c>
    </row>
    <row r="163" spans="1:45">
      <c r="A163" t="str">
        <f>'Model output'!A162</f>
        <v>TCGA-EM-A22O</v>
      </c>
      <c r="B163" s="52">
        <v>75</v>
      </c>
      <c r="C163" s="1" t="str">
        <f>IF(OR(ISNUMBER(SEARCH("0",'Model output'!D162)), ISNUMBER(SEARCH("1",'Model output'!D162)), ISNUMBER(SEARCH("1a",'Model output'!D162)), ISNUMBER(SEARCH("1b",'Model output'!D162)), ISNUMBER(SEARCH("2",'Model output'!D162)), ISNUMBER(SEARCH("3",'Model output'!D162)), ISNUMBER(SEARCH("4a",'Model output'!D162)), ISNUMBER(SEARCH("4b",'Model output'!D162))), IF(ISNUMBER(SEARCH("pT",'Model output'!D162)),IF(OR(ISNUMBER(SEARCH("a",'Model output'!D162)),ISNUMBER(SEARCH("b",'Model output'!D162))),MID(SUBSTITUTE('Model output'!D162," ",""),SEARCH("pT",'Model output'!D162)+2,2),MID(SUBSTITUTE('Model output'!D162," ",""),SEARCH("pT",'Model output'!D162)+2,1)),IF(ISNUMBER(SEARCH("T",'Model output'!D162)),IF(OR(ISNUMBER(SEARCH("a",'Model output'!D162)),ISNUMBER(SEARCH("b",'Model output'!D162))),MID(SUBSTITUTE('Model output'!D162," ",""),SEARCH("T",'Model output'!D162)+1,2),MID(SUBSTITUTE('Model output'!D162," ",""),SEARCH("T",'Model output'!D162)+1,1)),SUBSTITUTE('Model output'!D162," ",""))),"")</f>
        <v>4a</v>
      </c>
      <c r="D163" s="1" t="str">
        <f>IF(ISNUMBER(SEARCH("lymph node",'Model output'!E162)),"1", IF(AND('Model output'!E162&lt;&gt;"",ISNUMBER('Model output'!E162),'Model output'!E162&gt;0),"1",IF(OR(ISNUMBER(SEARCH("0",'Model output'!E162)), ISNUMBER(SEARCH("1",'Model output'!E162)), ISNUMBER(SEARCH("1a",'Model output'!E162)), ISNUMBER(SEARCH("1b",'Model output'!E162)), ISNUMBER(SEARCH("X",'Model output'!E162))), IF(ISNUMBER(SEARCH("pN",'Model output'!E162)),IF(OR(ISNUMBER(SEARCH("a",'Model output'!E162)),ISNUMBER(SEARCH("b",'Model output'!E162))),MID(SUBSTITUTE('Model output'!E162," ",""),SEARCH("pN",'Model output'!E162)+2,2),MID(SUBSTITUTE('Model output'!E162," ",""),SEARCH("pN",'Model output'!E162)+2,1)),IF(ISNUMBER(SEARCH("N",'Model output'!E162)),IF(OR(ISNUMBER(SEARCH("a",'Model output'!E162)),ISNUMBER(SEARCH("b",'Model output'!E162))),MID(SUBSTITUTE('Model output'!E162," ",""),SEARCH("N",'Model output'!E162)+1,2),MID(SUBSTITUTE('Model output'!E162," ",""),SEARCH("N",'Model output'!E162)+1,1)),SUBSTITUTE('Model output'!E162," ",""))),"")))</f>
        <v>1a</v>
      </c>
      <c r="E163" s="1" t="str">
        <f>IF(OR(ISNUMBER(SEARCH("Not applicable",'Model output'!F162)), ISNUMBER(SEARCH("N/A",'Model output'!F162))),"0",IF(OR(ISNUMBER(SEARCH("0",'Model output'!F162)), ISNUMBER(SEARCH("1",'Model output'!F162)), ISNUMBER(SEARCH("X",'Model output'!F162))), IF(ISNUMBER(SEARCH("pM",'Model output'!F162)),MID(SUBSTITUTE('Model output'!F162," ",""),SEARCH("pM",'Model output'!F162)+2,1),IF(ISNUMBER(SEARCH("M",'Model output'!F162)),MID(SUBSTITUTE('Model output'!F162," ",""),SEARCH("M",'Model output'!F162)+1,1),SUBSTITUTE('Model output'!F162," ",""))),""))</f>
        <v>0</v>
      </c>
      <c r="F163" t="str">
        <f t="shared" si="32"/>
        <v>positive</v>
      </c>
      <c r="G163" t="str">
        <f>IF(OR('Model output'!G162="",AND(ISNUMBER('Model output'!J162),'Model output'!J162&lt;1)),"",IF(OR(ISNUMBER(SEARCH("lateral",'Model output'!G162)),ISNUMBER(SEARCH("cervical",'Model output'!G162)),ISNUMBER(SEARCH("jugular",'Model output'!G162)),ISNUMBER(SEARCH("left neck",'Model output'!G162)),ISNUMBER(SEARCH("left anterior neck",'Model output'!G162)),ISNUMBER(SEARCH("left posterior neck",'Model output'!G162)),ISNUMBER(SEARCH("right neck",'Model output'!G162)),ISNUMBER(SEARCH("right anterior neck",'Model output'!G162)),ISNUMBER(SEARCH("right posterior neck",'Model output'!G162)),AND(ISNUMBER(SEARCH("level",'Model output'!G162)),OR(,ISNUMBER(SEARCH("II",'Model output'!G162)),ISNUMBER(SEARCH("two",'Model output'!G162)),ISNUMBER(SEARCH("2",'Model output'!G162)),ISNUMBER(SEARCH("III",'Model output'!G162)),ISNUMBER(SEARCH("three",'Model output'!G162)),ISNUMBER(SEARCH("3",'Model output'!G162)),ISNUMBER(SEARCH("IV",'Model output'!G162)),ISNUMBER(SEARCH("four",'Model output'!G162)),ISNUMBER(SEARCH("4",'Model output'!G162)),AND(ISNUMBER(SEARCH("V ",'Model output'!G162)),NOT(ISNUMBER(SEARCH("VI",'Model output'!G162)))),ISNUMBER(SEARCH("five",'Model output'!G162)),ISNUMBER(SEARCH("5",'Model output'!G162))))), "lateral", "central"))</f>
        <v>central</v>
      </c>
      <c r="H163" t="str">
        <f>IF('Model output'!H162="","negative", IF('Model output'!H162=" ", "negative", IF(ISNUMBER(SEARCH("lymph node",'Model output'!H162)),"negative","positive")))</f>
        <v>negative</v>
      </c>
      <c r="I163">
        <f>IF('Model output'!I162="","",IF(ISNUMBER('Model output'!I162),'Model output'!I162,1))</f>
        <v>1</v>
      </c>
      <c r="J163">
        <f>IF('Model output'!J162="","",IF(AND(ISNUMBER('Model output'!J162),'Model output'!J162&lt;=I163),'Model output'!J162,IF(ISNUMBER(SEARCH("0/",'Model output'!J162)),0,1)))</f>
        <v>1</v>
      </c>
      <c r="K163" t="str" cm="1">
        <f t="array" ref="K163">IF(COUNT(FIND({0,1,2,3,4,5,6,7,8,9},'Model output'!K162))&gt;0,'Model output'!K162,"")</f>
        <v>1.0 cm</v>
      </c>
      <c r="L163" s="8" t="str">
        <f t="shared" si="36"/>
        <v>1.0cm</v>
      </c>
      <c r="M163" cm="1">
        <f t="array" ref="M163">IF(L163="","",IF(ISNUMBER(SEARCH("cm",L163)),MAX(VALUE(SUBSTITUTE(_xlfn.FILTERXML("&lt;t&gt;&lt;s&gt;"&amp;SUBSTITUTE(L163,",","&lt;/s&gt;&lt;s&gt;")&amp;"&lt;/s&gt;&lt;/t&gt;","//s"),"cm",""))),MAX(VALUE(SUBSTITUTE(_xlfn.FILTERXML("&lt;t&gt;&lt;s&gt;"&amp;SUBSTITUTE(L163,",","&lt;/s&gt;&lt;s&gt;")&amp;"&lt;/s&gt;&lt;/t&gt;","//s"),"mm","")))/10))</f>
        <v>1</v>
      </c>
      <c r="N163" t="str">
        <f>IF('Model output'!L162="","",'Model output'!L162)</f>
        <v>papillary</v>
      </c>
      <c r="O163" t="str">
        <f>IF('Model output'!M162="","",'Model output'!M162)</f>
        <v>classical</v>
      </c>
      <c r="P163" t="str">
        <f>IF('Model output'!N162="","",'Model output'!N162)</f>
        <v>6.6cm</v>
      </c>
      <c r="Q163" t="str">
        <f t="shared" si="33"/>
        <v>6.6cm</v>
      </c>
      <c r="R163" cm="1">
        <f t="array" ref="R163">IF(Q163="","",IF(ISNUMBER(SEARCH("cm",Q163)),MAX(VALUE(SUBSTITUTE(_xlfn.FILTERXML("&lt;t&gt;&lt;s&gt;"&amp;SUBSTITUTE(Q163,",","&lt;/s&gt;&lt;s&gt;")&amp;"&lt;/s&gt;&lt;/t&gt;","//s"),"cm",""))),IF(ISNUMBER(SEARCH("mm",Q163)), MAX(VALUE(SUBSTITUTE(_xlfn.FILTERXML("&lt;t&gt;&lt;s&gt;"&amp;SUBSTITUTE(Q163,",","&lt;/s&gt;&lt;s&gt;")&amp;"&lt;/s&gt;&lt;/t&gt;","//s"),"mm","")))/10, MAX(VALUE(_xlfn.FILTERXML("&lt;t&gt;&lt;s&gt;"&amp;SUBSTITUTE(Q163,",","&lt;/s&gt;&lt;s&gt;")&amp;"&lt;/s&gt;&lt;/t&gt;","//s"))))))</f>
        <v>6.6</v>
      </c>
      <c r="S163" t="str">
        <f>IF(OR('Model output'!P162="",ISNUMBER(SEARCH("Not identified", 'Model output'!P162)),ISNUMBER(SEARCH("Absent",'Model output'!P162)),AND(ISNUMBER(SEARCH("No",'Model output'!P162)),NOT(ISNUMBER(SEARCH("diagnostic",'Model output'!P162)))),ISNUMBER(SEARCH("Negative",'Model output'!P162))),"negative","positive")</f>
        <v>positive</v>
      </c>
      <c r="T163">
        <f>IF('Model output'!O162="","",'Model output'!O162)</f>
        <v>2</v>
      </c>
      <c r="U163" t="str">
        <f>IF('Model output'!Q162&lt;&gt;"",'Model output'!Q162,IF('Classification result'!S163="positive",IF(ISNUMBER(SEARCH("single",'Model output'!P162)),1,IF(OR(ISNUMBER(SEARCH("&lt;4",'Model output'!P162)),ISNUMBER(SEARCH("&lt; 4",'Model output'!P162)),ISNUMBER(SEARCH("less than 4",'Model output'!P162))),"&lt;4",IF(OR(ISNUMBER(SEARCH("&gt;4",'Model output'!P162)),ISNUMBER(SEARCH("&gt; 4",'Model output'!P162)),ISNUMBER(SEARCH("4 or more",'Model output'!P162))),"&gt;4",""))),""))</f>
        <v>less than 4</v>
      </c>
      <c r="V163" t="str">
        <f>IF(S163="negative","",IF(OR(ISNUMBER(SEARCH("Focal",'Model output'!P162)),'Classification result'!U163&lt;4,ISNUMBER(SEARCH("Focal",'Classification result'!U163)),ISNUMBER(SEARCH("&lt;4",'Classification result'!U163)),ISNUMBER(SEARCH("&lt; 4",'Classification result'!U163))),"minimal", IF(OR(ISNUMBER(SEARCH("Extensive",'Model output'!P162)),ISNUMBER(SEARCH("Extensive",'Classification result'!U163)),ISNUMBER(SEARCH("&gt;4",'Classification result'!U163)),ISNUMBER(SEARCH("&gt; 4",'Classification result'!U163)),ISNUMBER(SEARCH("4 or more",'Classification result'!U163))),"extensive","")))</f>
        <v>minimal</v>
      </c>
      <c r="W163" t="str">
        <f>IF(OR('Model output'!R162="",ISNUMBER(SEARCH("Not identified", 'Model output'!R162)),ISNUMBER(SEARCH("Absent",'Model output'!R162)),ISNUMBER(SEARCH("No",'Model output'!R162)),ISNUMBER(SEARCH("Negative",'Model output'!R162)),ISNUMBER(SEARCH("None seen",'Model output'!R162)),ISNUMBER(SEARCH("Free",'Model output'!R162)),ISNUMBER(SEARCH("Cannot be assessed",'Model output'!R162))),"negative","positive")</f>
        <v>positive</v>
      </c>
      <c r="X163" s="19" t="str">
        <f>IF('Model output'!S162="","",'Model output'!S162)</f>
        <v>Present, extensive</v>
      </c>
      <c r="Y163" t="str">
        <f>IF(OR('Model output'!S162="",ISNUMBER(SEARCH("Absent",'Model output'!S162)),ISNUMBER(SEARCH("Not identified",'Model output'!S162)),AND(ISNUMBER(SEARCH("No",'Model output'!S162)),NOT(ISNUMBER(SEARCH("carcinoma",'Model output'!S162)))),ISNUMBER(SEARCH("no extension",'Model output'!S162)),ISNUMBER(SEARCH("negative",'Model output'!S162))),"negative",IF(Z163="positive","gETE", "positive"))</f>
        <v>gETE</v>
      </c>
      <c r="Z163" t="str">
        <f>IF(OR('Model output'!S162="",ISNUMBER(SEARCH("Absent",'Model output'!S162)),ISNUMBER(SEARCH("Not identified",'Model output'!S162)),ISNUMBER(SEARCH("No",'Model output'!S162)),ISNUMBER(SEARCH("Minimal",'Model output'!S162)),ISNUMBER(SEARCH("negative",'Model output'!S162))),"negative",IF(OR(ISNUMBER(SEARCH("extensive",X163)),ISNUMBER(SEARCH("skeletal muscle",X163)),ISNUMBER(SEARCH("larynx",X163)),ISNUMBER(SEARCH("trachea",X163)),ISNUMBER(SEARCH("esophagus",X163)),ISNUMBER(SEARCH("recurrent laryngeal nerve",X163))),"positive","negative"))</f>
        <v>positive</v>
      </c>
      <c r="AA163" t="str">
        <f>IF('Model output'!T162="","",IF('Model output'!T162="Not mentioned", "No", "Yes"))</f>
        <v/>
      </c>
      <c r="AB163" t="str">
        <f>IF(AA163&lt;&gt;"Yes","",IF(OR('Model output'!U162="",ISNUMBER(SEARCH("Not identified",'Model output'!U162))),"",'Model output'!U162))</f>
        <v/>
      </c>
      <c r="AC163" s="9" t="str">
        <f>IF(OR('Model output'!V162="", AND(ISERROR(SEARCH("Positive",'Model output'!V162)), ISNUMBER(SEARCH("Negative",'Model output'!V162))), ISNUMBER(SEARCH("Uninvolved",'Model output'!V162)), ISNUMBER(SEARCH("Free",'Model output'!V162)), ISNUMBER(SEARCH("1 mm",'Model output'!V162)), ISNUMBER(SEARCH("1.0 mm",'Model output'!V162)), ISNUMBER(SEARCH("0.01 cm",'Model output'!V162)), ISNUMBER(SEARCH("0.1 CM",'Model output'!V162)), ISNUMBER(SEARCH("less than 0.2 mm",'Model output'!V162)), ISNUMBER(SEARCH("less than 0.5 mm",'Model output'!V162)), ISNUMBER(SEARCH("very close",'Model output'!V162)), ISNUMBER(SEARCH("not involved",'Model output'!V162)), ISNUMBER(SEARCH("no involvement",'Model output'!V162)), ISNUMBER(SEARCH("abut",'Model output'!V162)), AND(ISNUMBER(SEARCH("No",'Model output'!V162)),NOT(ISNUMBER(SEARCH("noted",'Model output'!V162))),NOT(ISNUMBER(SEARCH("carcinoma",'Model output'!V162))))), "negative", "positive")</f>
        <v>positive</v>
      </c>
      <c r="AE163" s="39" t="str" cm="1">
        <f t="array" ref="AE163">IF(OR(AC163="positive",Z163="positive",AND(OR(ISNUMBER(SEARCH("Follicular carcinoma",N163)),ISNUMBER(SEARCH("Follicular thyroid carcinoma",N163))),V163="extensive"),AND(AND(ISNUMBER(J163),J163&gt;0),AND(ISNUMBER(M163),M163&gt;3)),OR(H163="positive",AH163=1)),"high",IF(OR(ISNUMBER(SEARCH("lateral",G163,1)),ISNUMBER(SEARCH("positive",Y163,1)),ISNUMBER(SEARCH("tall",O163,1)),ISNUMBER(SEARCH("hobnail",O163,1)),ISNUMBER(SEARCH("cribriform",O163,1)),ISNUMBER(SEARCH("diffuse",O163,1)),ISNUMBER(SEARCH("columnar",O163,1)),ISNUMBER(SEARCH("solid",O163,1)),ISNUMBER(SEARCH("tall",N163,1)),ISNUMBER(SEARCH("hobnail",N163,1)),ISNUMBER(SEARCH("cribriform",N163,1)),ISNUMBER(SEARCH("diffuse",N163,1)),ISNUMBER(SEARCH("columnar",N163,1)),ISNUMBER(SEARCH("solid",N163,1)),AND(ISNUMBER(SEARCH("papillary",N163,1)),S163="positive"),AND(ISNUMBER(J163),J163&gt;=5,M163=""),AND(AND(ISNUMBER(J163),J163&gt;=5),AND(ISNUMBER(M163),M163&gt;=1)),AND(ISNUMBER(SERACH("papillary",N163)),OR(Y163="positive",Z163="positive"), ISNUMBER(SEARCH("BRAF",AB163)))),"intermediate","low"))</f>
        <v>high</v>
      </c>
      <c r="AF163" s="40" t="str">
        <f t="shared" si="34"/>
        <v>3b</v>
      </c>
      <c r="AG163" s="40" t="str">
        <f t="shared" si="35"/>
        <v>1a</v>
      </c>
      <c r="AH163" s="40" t="str">
        <f t="shared" si="37"/>
        <v>0</v>
      </c>
      <c r="AI163" s="45" t="str">
        <f t="shared" si="38"/>
        <v>II</v>
      </c>
      <c r="AJ163" s="39" t="s">
        <v>697</v>
      </c>
      <c r="AK163" s="46" t="s">
        <v>895</v>
      </c>
      <c r="AL163" s="46" t="s">
        <v>893</v>
      </c>
      <c r="AM163" s="46" t="s">
        <v>892</v>
      </c>
      <c r="AN163" s="40" t="s">
        <v>896</v>
      </c>
      <c r="AO163" s="30">
        <f t="shared" si="40"/>
        <v>1</v>
      </c>
      <c r="AP163" s="14">
        <f t="shared" si="41"/>
        <v>0</v>
      </c>
      <c r="AQ163" s="14">
        <f t="shared" si="42"/>
        <v>1</v>
      </c>
      <c r="AR163" s="14">
        <f t="shared" si="43"/>
        <v>1</v>
      </c>
      <c r="AS163" s="15">
        <f t="shared" si="39"/>
        <v>0</v>
      </c>
    </row>
    <row r="164" spans="1:45">
      <c r="A164" t="str">
        <f>'Model output'!A163</f>
        <v>TCGA-EM-A22P</v>
      </c>
      <c r="B164" s="52">
        <v>64</v>
      </c>
      <c r="C164" s="1" t="str">
        <f>IF(OR(ISNUMBER(SEARCH("0",'Model output'!D163)), ISNUMBER(SEARCH("1",'Model output'!D163)), ISNUMBER(SEARCH("1a",'Model output'!D163)), ISNUMBER(SEARCH("1b",'Model output'!D163)), ISNUMBER(SEARCH("2",'Model output'!D163)), ISNUMBER(SEARCH("3",'Model output'!D163)), ISNUMBER(SEARCH("4a",'Model output'!D163)), ISNUMBER(SEARCH("4b",'Model output'!D163))), IF(ISNUMBER(SEARCH("pT",'Model output'!D163)),IF(OR(ISNUMBER(SEARCH("a",'Model output'!D163)),ISNUMBER(SEARCH("b",'Model output'!D163))),MID(SUBSTITUTE('Model output'!D163," ",""),SEARCH("pT",'Model output'!D163)+2,2),MID(SUBSTITUTE('Model output'!D163," ",""),SEARCH("pT",'Model output'!D163)+2,1)),IF(ISNUMBER(SEARCH("T",'Model output'!D163)),IF(OR(ISNUMBER(SEARCH("a",'Model output'!D163)),ISNUMBER(SEARCH("b",'Model output'!D163))),MID(SUBSTITUTE('Model output'!D163," ",""),SEARCH("T",'Model output'!D163)+1,2),MID(SUBSTITUTE('Model output'!D163," ",""),SEARCH("T",'Model output'!D163)+1,1)),SUBSTITUTE('Model output'!D163," ",""))),"")</f>
        <v>1b</v>
      </c>
      <c r="D164" s="1" t="str">
        <f>IF(ISNUMBER(SEARCH("lymph node",'Model output'!E163)),"1", IF(AND('Model output'!E163&lt;&gt;"",ISNUMBER('Model output'!E163),'Model output'!E163&gt;0),"1",IF(OR(ISNUMBER(SEARCH("0",'Model output'!E163)), ISNUMBER(SEARCH("1",'Model output'!E163)), ISNUMBER(SEARCH("1a",'Model output'!E163)), ISNUMBER(SEARCH("1b",'Model output'!E163)), ISNUMBER(SEARCH("X",'Model output'!E163))), IF(ISNUMBER(SEARCH("pN",'Model output'!E163)),IF(OR(ISNUMBER(SEARCH("a",'Model output'!E163)),ISNUMBER(SEARCH("b",'Model output'!E163))),MID(SUBSTITUTE('Model output'!E163," ",""),SEARCH("pN",'Model output'!E163)+2,2),MID(SUBSTITUTE('Model output'!E163," ",""),SEARCH("pN",'Model output'!E163)+2,1)),IF(ISNUMBER(SEARCH("N",'Model output'!E163)),IF(OR(ISNUMBER(SEARCH("a",'Model output'!E163)),ISNUMBER(SEARCH("b",'Model output'!E163))),MID(SUBSTITUTE('Model output'!E163," ",""),SEARCH("N",'Model output'!E163)+1,2),MID(SUBSTITUTE('Model output'!E163," ",""),SEARCH("N",'Model output'!E163)+1,1)),SUBSTITUTE('Model output'!E163," ",""))),"")))</f>
        <v>1b</v>
      </c>
      <c r="E164" s="1" t="str">
        <f>IF(OR(ISNUMBER(SEARCH("Not applicable",'Model output'!F163)), ISNUMBER(SEARCH("N/A",'Model output'!F163))),"0",IF(OR(ISNUMBER(SEARCH("0",'Model output'!F163)), ISNUMBER(SEARCH("1",'Model output'!F163)), ISNUMBER(SEARCH("X",'Model output'!F163))), IF(ISNUMBER(SEARCH("pM",'Model output'!F163)),MID(SUBSTITUTE('Model output'!F163," ",""),SEARCH("pM",'Model output'!F163)+2,1),IF(ISNUMBER(SEARCH("M",'Model output'!F163)),MID(SUBSTITUTE('Model output'!F163," ",""),SEARCH("M",'Model output'!F163)+1,1),SUBSTITUTE('Model output'!F163," ",""))),""))</f>
        <v>0</v>
      </c>
      <c r="F164" t="str">
        <f t="shared" si="32"/>
        <v>positive</v>
      </c>
      <c r="G164" t="str">
        <f>IF(OR('Model output'!G163="",AND(ISNUMBER('Model output'!J163),'Model output'!J163&lt;1)),"",IF(OR(ISNUMBER(SEARCH("lateral",'Model output'!G163)),ISNUMBER(SEARCH("cervical",'Model output'!G163)),ISNUMBER(SEARCH("jugular",'Model output'!G163)),ISNUMBER(SEARCH("left neck",'Model output'!G163)),ISNUMBER(SEARCH("left anterior neck",'Model output'!G163)),ISNUMBER(SEARCH("left posterior neck",'Model output'!G163)),ISNUMBER(SEARCH("right neck",'Model output'!G163)),ISNUMBER(SEARCH("right anterior neck",'Model output'!G163)),ISNUMBER(SEARCH("right posterior neck",'Model output'!G163)),AND(ISNUMBER(SEARCH("level",'Model output'!G163)),OR(,ISNUMBER(SEARCH("II",'Model output'!G163)),ISNUMBER(SEARCH("two",'Model output'!G163)),ISNUMBER(SEARCH("2",'Model output'!G163)),ISNUMBER(SEARCH("III",'Model output'!G163)),ISNUMBER(SEARCH("three",'Model output'!G163)),ISNUMBER(SEARCH("3",'Model output'!G163)),ISNUMBER(SEARCH("IV",'Model output'!G163)),ISNUMBER(SEARCH("four",'Model output'!G163)),ISNUMBER(SEARCH("4",'Model output'!G163)),AND(ISNUMBER(SEARCH("V ",'Model output'!G163)),NOT(ISNUMBER(SEARCH("VI",'Model output'!G163)))),ISNUMBER(SEARCH("five",'Model output'!G163)),ISNUMBER(SEARCH("5",'Model output'!G163))))), "lateral", "central"))</f>
        <v>lateral</v>
      </c>
      <c r="H164" t="str">
        <f>IF('Model output'!H163="","negative", IF('Model output'!H163=" ", "negative", IF(ISNUMBER(SEARCH("lymph node",'Model output'!H163)),"negative","positive")))</f>
        <v>negative</v>
      </c>
      <c r="I164">
        <f>IF('Model output'!I163="","",IF(ISNUMBER('Model output'!I163),'Model output'!I163,1))</f>
        <v>28</v>
      </c>
      <c r="J164">
        <f>IF('Model output'!J163="","",IF(AND(ISNUMBER('Model output'!J163),'Model output'!J163&lt;=I164),'Model output'!J163,IF(ISNUMBER(SEARCH("0/",'Model output'!J163)),0,1)))</f>
        <v>14</v>
      </c>
      <c r="K164" t="str" cm="1">
        <f t="array" ref="K164">IF(COUNT(FIND({0,1,2,3,4,5,6,7,8,9},'Model output'!K163))&gt;0,'Model output'!K163,"")</f>
        <v>3 cm</v>
      </c>
      <c r="L164" s="8" t="str">
        <f t="shared" si="36"/>
        <v>3cm</v>
      </c>
      <c r="M164" cm="1">
        <f t="array" ref="M164">IF(L164="","",IF(ISNUMBER(SEARCH("cm",L164)),MAX(VALUE(SUBSTITUTE(_xlfn.FILTERXML("&lt;t&gt;&lt;s&gt;"&amp;SUBSTITUTE(L164,",","&lt;/s&gt;&lt;s&gt;")&amp;"&lt;/s&gt;&lt;/t&gt;","//s"),"cm",""))),MAX(VALUE(SUBSTITUTE(_xlfn.FILTERXML("&lt;t&gt;&lt;s&gt;"&amp;SUBSTITUTE(L164,",","&lt;/s&gt;&lt;s&gt;")&amp;"&lt;/s&gt;&lt;/t&gt;","//s"),"mm","")))/10))</f>
        <v>3</v>
      </c>
      <c r="N164" t="str">
        <f>IF('Model output'!L163="","",'Model output'!L163)</f>
        <v>papillary</v>
      </c>
      <c r="O164" t="str">
        <f>IF('Model output'!M163="","",'Model output'!M163)</f>
        <v>classical</v>
      </c>
      <c r="P164" t="str">
        <f>IF('Model output'!N163="","",'Model output'!N163)</f>
        <v>1.2cm</v>
      </c>
      <c r="Q164" t="str">
        <f t="shared" si="33"/>
        <v>1.2cm</v>
      </c>
      <c r="R164" cm="1">
        <f t="array" ref="R164">IF(Q164="","",IF(ISNUMBER(SEARCH("cm",Q164)),MAX(VALUE(SUBSTITUTE(_xlfn.FILTERXML("&lt;t&gt;&lt;s&gt;"&amp;SUBSTITUTE(Q164,",","&lt;/s&gt;&lt;s&gt;")&amp;"&lt;/s&gt;&lt;/t&gt;","//s"),"cm",""))),IF(ISNUMBER(SEARCH("mm",Q164)), MAX(VALUE(SUBSTITUTE(_xlfn.FILTERXML("&lt;t&gt;&lt;s&gt;"&amp;SUBSTITUTE(Q164,",","&lt;/s&gt;&lt;s&gt;")&amp;"&lt;/s&gt;&lt;/t&gt;","//s"),"mm","")))/10, MAX(VALUE(_xlfn.FILTERXML("&lt;t&gt;&lt;s&gt;"&amp;SUBSTITUTE(Q164,",","&lt;/s&gt;&lt;s&gt;")&amp;"&lt;/s&gt;&lt;/t&gt;","//s"))))))</f>
        <v>1.2</v>
      </c>
      <c r="S164" t="str">
        <f>IF(OR('Model output'!P163="",ISNUMBER(SEARCH("Not identified", 'Model output'!P163)),ISNUMBER(SEARCH("Absent",'Model output'!P163)),AND(ISNUMBER(SEARCH("No",'Model output'!P163)),NOT(ISNUMBER(SEARCH("diagnostic",'Model output'!P163)))),ISNUMBER(SEARCH("Negative",'Model output'!P163))),"negative","positive")</f>
        <v>negative</v>
      </c>
      <c r="T164">
        <f>IF('Model output'!O163="","",'Model output'!O163)</f>
        <v>2</v>
      </c>
      <c r="U164" t="str">
        <f>IF('Model output'!Q163&lt;&gt;"",'Model output'!Q163,IF('Classification result'!S164="positive",IF(ISNUMBER(SEARCH("single",'Model output'!P163)),1,IF(OR(ISNUMBER(SEARCH("&lt;4",'Model output'!P163)),ISNUMBER(SEARCH("&lt; 4",'Model output'!P163)),ISNUMBER(SEARCH("less than 4",'Model output'!P163))),"&lt;4",IF(OR(ISNUMBER(SEARCH("&gt;4",'Model output'!P163)),ISNUMBER(SEARCH("&gt; 4",'Model output'!P163)),ISNUMBER(SEARCH("4 or more",'Model output'!P163))),"&gt;4",""))),""))</f>
        <v/>
      </c>
      <c r="V164" t="str">
        <f>IF(S164="negative","",IF(OR(ISNUMBER(SEARCH("Focal",'Model output'!P163)),'Classification result'!U164&lt;4,ISNUMBER(SEARCH("Focal",'Classification result'!U164)),ISNUMBER(SEARCH("&lt;4",'Classification result'!U164)),ISNUMBER(SEARCH("&lt; 4",'Classification result'!U164))),"minimal", IF(OR(ISNUMBER(SEARCH("Extensive",'Model output'!P163)),ISNUMBER(SEARCH("Extensive",'Classification result'!U164)),ISNUMBER(SEARCH("&gt;4",'Classification result'!U164)),ISNUMBER(SEARCH("&gt; 4",'Classification result'!U164)),ISNUMBER(SEARCH("4 or more",'Classification result'!U164))),"extensive","")))</f>
        <v/>
      </c>
      <c r="W164" t="str">
        <f>IF(OR('Model output'!R163="",ISNUMBER(SEARCH("Not identified", 'Model output'!R163)),ISNUMBER(SEARCH("Absent",'Model output'!R163)),ISNUMBER(SEARCH("No",'Model output'!R163)),ISNUMBER(SEARCH("Negative",'Model output'!R163)),ISNUMBER(SEARCH("None seen",'Model output'!R163)),ISNUMBER(SEARCH("Free",'Model output'!R163)),ISNUMBER(SEARCH("Cannot be assessed",'Model output'!R163))),"negative","positive")</f>
        <v>positive</v>
      </c>
      <c r="X164" s="19" t="str">
        <f>IF('Model output'!S163="","",'Model output'!S163)</f>
        <v>Cannot be assessed</v>
      </c>
      <c r="Y164" t="str">
        <f>IF(OR('Model output'!S163="",ISNUMBER(SEARCH("Absent",'Model output'!S163)),ISNUMBER(SEARCH("Not identified",'Model output'!S163)),AND(ISNUMBER(SEARCH("No",'Model output'!S163)),NOT(ISNUMBER(SEARCH("carcinoma",'Model output'!S163)))),ISNUMBER(SEARCH("no extension",'Model output'!S163)),ISNUMBER(SEARCH("negative",'Model output'!S163))),"negative",IF(Z164="positive","gETE", "positive"))</f>
        <v>negative</v>
      </c>
      <c r="Z164" t="str">
        <f>IF(OR('Model output'!S163="",ISNUMBER(SEARCH("Absent",'Model output'!S163)),ISNUMBER(SEARCH("Not identified",'Model output'!S163)),ISNUMBER(SEARCH("No",'Model output'!S163)),ISNUMBER(SEARCH("Minimal",'Model output'!S163)),ISNUMBER(SEARCH("negative",'Model output'!S163))),"negative",IF(OR(ISNUMBER(SEARCH("extensive",X164)),ISNUMBER(SEARCH("skeletal muscle",X164)),ISNUMBER(SEARCH("larynx",X164)),ISNUMBER(SEARCH("trachea",X164)),ISNUMBER(SEARCH("esophagus",X164)),ISNUMBER(SEARCH("recurrent laryngeal nerve",X164))),"positive","negative"))</f>
        <v>negative</v>
      </c>
      <c r="AA164" t="str">
        <f>IF('Model output'!T163="","",IF('Model output'!T163="Not mentioned", "No", "Yes"))</f>
        <v/>
      </c>
      <c r="AB164" t="str">
        <f>IF(AA164&lt;&gt;"Yes","",IF(OR('Model output'!U163="",ISNUMBER(SEARCH("Not identified",'Model output'!U163))),"",'Model output'!U163))</f>
        <v/>
      </c>
      <c r="AC164" s="9" t="str">
        <f>IF(OR('Model output'!V163="", AND(ISERROR(SEARCH("Positive",'Model output'!V163)), ISNUMBER(SEARCH("Negative",'Model output'!V163))), ISNUMBER(SEARCH("Uninvolved",'Model output'!V163)), ISNUMBER(SEARCH("Free",'Model output'!V163)), ISNUMBER(SEARCH("1 mm",'Model output'!V163)), ISNUMBER(SEARCH("1.0 mm",'Model output'!V163)), ISNUMBER(SEARCH("0.01 cm",'Model output'!V163)), ISNUMBER(SEARCH("0.1 CM",'Model output'!V163)), ISNUMBER(SEARCH("less than 0.2 mm",'Model output'!V163)), ISNUMBER(SEARCH("less than 0.5 mm",'Model output'!V163)), ISNUMBER(SEARCH("very close",'Model output'!V163)), ISNUMBER(SEARCH("not involved",'Model output'!V163)), ISNUMBER(SEARCH("no involvement",'Model output'!V163)), ISNUMBER(SEARCH("abut",'Model output'!V163)), AND(ISNUMBER(SEARCH("No",'Model output'!V163)),NOT(ISNUMBER(SEARCH("noted",'Model output'!V163))),NOT(ISNUMBER(SEARCH("carcinoma",'Model output'!V163))))), "negative", "positive")</f>
        <v>positive</v>
      </c>
      <c r="AE164" s="39" t="str" cm="1">
        <f t="array" ref="AE164">IF(OR(AC164="positive",Z164="positive",AND(OR(ISNUMBER(SEARCH("Follicular carcinoma",N164)),ISNUMBER(SEARCH("Follicular thyroid carcinoma",N164))),V164="extensive"),AND(AND(ISNUMBER(J164),J164&gt;0),AND(ISNUMBER(M164),M164&gt;3)),OR(H164="positive",AH164=1)),"high",IF(OR(ISNUMBER(SEARCH("lateral",G164,1)),ISNUMBER(SEARCH("positive",Y164,1)),ISNUMBER(SEARCH("tall",O164,1)),ISNUMBER(SEARCH("hobnail",O164,1)),ISNUMBER(SEARCH("cribriform",O164,1)),ISNUMBER(SEARCH("diffuse",O164,1)),ISNUMBER(SEARCH("columnar",O164,1)),ISNUMBER(SEARCH("solid",O164,1)),ISNUMBER(SEARCH("tall",N164,1)),ISNUMBER(SEARCH("hobnail",N164,1)),ISNUMBER(SEARCH("cribriform",N164,1)),ISNUMBER(SEARCH("diffuse",N164,1)),ISNUMBER(SEARCH("columnar",N164,1)),ISNUMBER(SEARCH("solid",N164,1)),AND(ISNUMBER(SEARCH("papillary",N164,1)),S164="positive"),AND(ISNUMBER(J164),J164&gt;=5,M164=""),AND(AND(ISNUMBER(J164),J164&gt;=5),AND(ISNUMBER(M164),M164&gt;=1)),AND(ISNUMBER(SERACH("papillary",N164)),OR(Y164="positive",Z164="positive"), ISNUMBER(SEARCH("BRAF",AB164)))),"intermediate","low"))</f>
        <v>high</v>
      </c>
      <c r="AF164" s="40" t="str">
        <f t="shared" si="34"/>
        <v>1b</v>
      </c>
      <c r="AG164" s="40" t="str">
        <f t="shared" si="35"/>
        <v>1b</v>
      </c>
      <c r="AH164" s="40" t="str">
        <f t="shared" si="37"/>
        <v>0</v>
      </c>
      <c r="AI164" s="45" t="str">
        <f t="shared" si="38"/>
        <v>II</v>
      </c>
      <c r="AJ164" s="39" t="s">
        <v>697</v>
      </c>
      <c r="AK164" s="46" t="s">
        <v>888</v>
      </c>
      <c r="AL164" s="46" t="s">
        <v>888</v>
      </c>
      <c r="AM164" s="46" t="s">
        <v>892</v>
      </c>
      <c r="AN164" s="40" t="s">
        <v>890</v>
      </c>
      <c r="AO164" s="30">
        <f t="shared" ref="AO164:AO191" si="44">IF(AE164=AJ164,1,0)</f>
        <v>1</v>
      </c>
      <c r="AP164" s="14">
        <f t="shared" ref="AP164:AP191" si="45">IF(AF164=AK164, 1, IF(AND(AF164="x", AK164="0"), 1, IF(AND(AF164="0", AK164="x"), 1, 0)))</f>
        <v>1</v>
      </c>
      <c r="AQ164" s="14">
        <f t="shared" ref="AQ164:AQ191" si="46">IF(AG164=AL164, 1, IF(AND(AG164="x", AL164="0"), 1, IF(AND(AG164="0", AL164="x"), 1, 0)))</f>
        <v>1</v>
      </c>
      <c r="AR164" s="14">
        <f t="shared" ref="AR164:AR191" si="47">IF(AH164=AM164, 1, IF(AND(AH164="x", AM164="0"), 1, IF(AND(AH164="0", AM164="x"), 1, 0)))</f>
        <v>1</v>
      </c>
      <c r="AS164" s="15">
        <f t="shared" si="39"/>
        <v>1</v>
      </c>
    </row>
    <row r="165" spans="1:45">
      <c r="A165" t="str">
        <f>'Model output'!A164</f>
        <v>TCGA-EM-A22Q</v>
      </c>
      <c r="B165" s="52">
        <v>36</v>
      </c>
      <c r="C165" s="1" t="str">
        <f>IF(OR(ISNUMBER(SEARCH("0",'Model output'!D164)), ISNUMBER(SEARCH("1",'Model output'!D164)), ISNUMBER(SEARCH("1a",'Model output'!D164)), ISNUMBER(SEARCH("1b",'Model output'!D164)), ISNUMBER(SEARCH("2",'Model output'!D164)), ISNUMBER(SEARCH("3",'Model output'!D164)), ISNUMBER(SEARCH("4a",'Model output'!D164)), ISNUMBER(SEARCH("4b",'Model output'!D164))), IF(ISNUMBER(SEARCH("pT",'Model output'!D164)),IF(OR(ISNUMBER(SEARCH("a",'Model output'!D164)),ISNUMBER(SEARCH("b",'Model output'!D164))),MID(SUBSTITUTE('Model output'!D164," ",""),SEARCH("pT",'Model output'!D164)+2,2),MID(SUBSTITUTE('Model output'!D164," ",""),SEARCH("pT",'Model output'!D164)+2,1)),IF(ISNUMBER(SEARCH("T",'Model output'!D164)),IF(OR(ISNUMBER(SEARCH("a",'Model output'!D164)),ISNUMBER(SEARCH("b",'Model output'!D164))),MID(SUBSTITUTE('Model output'!D164," ",""),SEARCH("T",'Model output'!D164)+1,2),MID(SUBSTITUTE('Model output'!D164," ",""),SEARCH("T",'Model output'!D164)+1,1)),SUBSTITUTE('Model output'!D164," ",""))),"")</f>
        <v>3</v>
      </c>
      <c r="D165" s="1" t="str">
        <f>IF(ISNUMBER(SEARCH("lymph node",'Model output'!E164)),"1", IF(AND('Model output'!E164&lt;&gt;"",ISNUMBER('Model output'!E164),'Model output'!E164&gt;0),"1",IF(OR(ISNUMBER(SEARCH("0",'Model output'!E164)), ISNUMBER(SEARCH("1",'Model output'!E164)), ISNUMBER(SEARCH("1a",'Model output'!E164)), ISNUMBER(SEARCH("1b",'Model output'!E164)), ISNUMBER(SEARCH("X",'Model output'!E164))), IF(ISNUMBER(SEARCH("pN",'Model output'!E164)),IF(OR(ISNUMBER(SEARCH("a",'Model output'!E164)),ISNUMBER(SEARCH("b",'Model output'!E164))),MID(SUBSTITUTE('Model output'!E164," ",""),SEARCH("pN",'Model output'!E164)+2,2),MID(SUBSTITUTE('Model output'!E164," ",""),SEARCH("pN",'Model output'!E164)+2,1)),IF(ISNUMBER(SEARCH("N",'Model output'!E164)),IF(OR(ISNUMBER(SEARCH("a",'Model output'!E164)),ISNUMBER(SEARCH("b",'Model output'!E164))),MID(SUBSTITUTE('Model output'!E164," ",""),SEARCH("N",'Model output'!E164)+1,2),MID(SUBSTITUTE('Model output'!E164," ",""),SEARCH("N",'Model output'!E164)+1,1)),SUBSTITUTE('Model output'!E164," ",""))),"")))</f>
        <v>0</v>
      </c>
      <c r="E165" s="1" t="str">
        <f>IF(OR(ISNUMBER(SEARCH("Not applicable",'Model output'!F164)), ISNUMBER(SEARCH("N/A",'Model output'!F164))),"0",IF(OR(ISNUMBER(SEARCH("0",'Model output'!F164)), ISNUMBER(SEARCH("1",'Model output'!F164)), ISNUMBER(SEARCH("X",'Model output'!F164))), IF(ISNUMBER(SEARCH("pM",'Model output'!F164)),MID(SUBSTITUTE('Model output'!F164," ",""),SEARCH("pM",'Model output'!F164)+2,1),IF(ISNUMBER(SEARCH("M",'Model output'!F164)),MID(SUBSTITUTE('Model output'!F164," ",""),SEARCH("M",'Model output'!F164)+1,1),SUBSTITUTE('Model output'!F164," ",""))),""))</f>
        <v/>
      </c>
      <c r="F165" t="str">
        <f t="shared" si="32"/>
        <v>negative</v>
      </c>
      <c r="G165" t="str">
        <f>IF(OR('Model output'!G164="",AND(ISNUMBER('Model output'!J164),'Model output'!J164&lt;1)),"",IF(OR(ISNUMBER(SEARCH("lateral",'Model output'!G164)),ISNUMBER(SEARCH("cervical",'Model output'!G164)),ISNUMBER(SEARCH("jugular",'Model output'!G164)),ISNUMBER(SEARCH("left neck",'Model output'!G164)),ISNUMBER(SEARCH("left anterior neck",'Model output'!G164)),ISNUMBER(SEARCH("left posterior neck",'Model output'!G164)),ISNUMBER(SEARCH("right neck",'Model output'!G164)),ISNUMBER(SEARCH("right anterior neck",'Model output'!G164)),ISNUMBER(SEARCH("right posterior neck",'Model output'!G164)),AND(ISNUMBER(SEARCH("level",'Model output'!G164)),OR(,ISNUMBER(SEARCH("II",'Model output'!G164)),ISNUMBER(SEARCH("two",'Model output'!G164)),ISNUMBER(SEARCH("2",'Model output'!G164)),ISNUMBER(SEARCH("III",'Model output'!G164)),ISNUMBER(SEARCH("three",'Model output'!G164)),ISNUMBER(SEARCH("3",'Model output'!G164)),ISNUMBER(SEARCH("IV",'Model output'!G164)),ISNUMBER(SEARCH("four",'Model output'!G164)),ISNUMBER(SEARCH("4",'Model output'!G164)),AND(ISNUMBER(SEARCH("V ",'Model output'!G164)),NOT(ISNUMBER(SEARCH("VI",'Model output'!G164)))),ISNUMBER(SEARCH("five",'Model output'!G164)),ISNUMBER(SEARCH("5",'Model output'!G164))))), "lateral", "central"))</f>
        <v/>
      </c>
      <c r="H165" t="str">
        <f>IF('Model output'!H164="","negative", IF('Model output'!H164=" ", "negative", IF(ISNUMBER(SEARCH("lymph node",'Model output'!H164)),"negative","positive")))</f>
        <v>negative</v>
      </c>
      <c r="I165">
        <f>IF('Model output'!I164="","",IF(ISNUMBER('Model output'!I164),'Model output'!I164,1))</f>
        <v>9</v>
      </c>
      <c r="J165">
        <f>IF('Model output'!J164="","",IF(AND(ISNUMBER('Model output'!J164),'Model output'!J164&lt;=I165),'Model output'!J164,IF(ISNUMBER(SEARCH("0/",'Model output'!J164)),0,1)))</f>
        <v>0</v>
      </c>
      <c r="K165" t="str" cm="1">
        <f t="array" ref="K165">IF(COUNT(FIND({0,1,2,3,4,5,6,7,8,9},'Model output'!K164))&gt;0,'Model output'!K164,"")</f>
        <v/>
      </c>
      <c r="L165" s="8" t="str">
        <f t="shared" si="36"/>
        <v/>
      </c>
      <c r="M165" t="str" cm="1">
        <f t="array" ref="M165">IF(L165="","",IF(ISNUMBER(SEARCH("cm",L165)),MAX(VALUE(SUBSTITUTE(_xlfn.FILTERXML("&lt;t&gt;&lt;s&gt;"&amp;SUBSTITUTE(L165,",","&lt;/s&gt;&lt;s&gt;")&amp;"&lt;/s&gt;&lt;/t&gt;","//s"),"cm",""))),MAX(VALUE(SUBSTITUTE(_xlfn.FILTERXML("&lt;t&gt;&lt;s&gt;"&amp;SUBSTITUTE(L165,",","&lt;/s&gt;&lt;s&gt;")&amp;"&lt;/s&gt;&lt;/t&gt;","//s"),"mm","")))/10))</f>
        <v/>
      </c>
      <c r="N165" t="str">
        <f>IF('Model output'!L164="","",'Model output'!L164)</f>
        <v>papillary</v>
      </c>
      <c r="O165" t="str">
        <f>IF('Model output'!M164="","",'Model output'!M164)</f>
        <v>follicular variant</v>
      </c>
      <c r="P165" t="str">
        <f>IF('Model output'!N164="","",'Model output'!N164)</f>
        <v>5.4cm</v>
      </c>
      <c r="Q165" t="str">
        <f t="shared" si="33"/>
        <v>5.4cm</v>
      </c>
      <c r="R165" cm="1">
        <f t="array" ref="R165">IF(Q165="","",IF(ISNUMBER(SEARCH("cm",Q165)),MAX(VALUE(SUBSTITUTE(_xlfn.FILTERXML("&lt;t&gt;&lt;s&gt;"&amp;SUBSTITUTE(Q165,",","&lt;/s&gt;&lt;s&gt;")&amp;"&lt;/s&gt;&lt;/t&gt;","//s"),"cm",""))),IF(ISNUMBER(SEARCH("mm",Q165)), MAX(VALUE(SUBSTITUTE(_xlfn.FILTERXML("&lt;t&gt;&lt;s&gt;"&amp;SUBSTITUTE(Q165,",","&lt;/s&gt;&lt;s&gt;")&amp;"&lt;/s&gt;&lt;/t&gt;","//s"),"mm","")))/10, MAX(VALUE(_xlfn.FILTERXML("&lt;t&gt;&lt;s&gt;"&amp;SUBSTITUTE(Q165,",","&lt;/s&gt;&lt;s&gt;")&amp;"&lt;/s&gt;&lt;/t&gt;","//s"))))))</f>
        <v>5.4</v>
      </c>
      <c r="S165" t="str">
        <f>IF(OR('Model output'!P164="",ISNUMBER(SEARCH("Not identified", 'Model output'!P164)),ISNUMBER(SEARCH("Absent",'Model output'!P164)),AND(ISNUMBER(SEARCH("No",'Model output'!P164)),NOT(ISNUMBER(SEARCH("diagnostic",'Model output'!P164)))),ISNUMBER(SEARCH("Negative",'Model output'!P164))),"negative","positive")</f>
        <v>negative</v>
      </c>
      <c r="T165">
        <f>IF('Model output'!O164="","",'Model output'!O164)</f>
        <v>1</v>
      </c>
      <c r="U165" t="str">
        <f>IF('Model output'!Q164&lt;&gt;"",'Model output'!Q164,IF('Classification result'!S165="positive",IF(ISNUMBER(SEARCH("single",'Model output'!P164)),1,IF(OR(ISNUMBER(SEARCH("&lt;4",'Model output'!P164)),ISNUMBER(SEARCH("&lt; 4",'Model output'!P164)),ISNUMBER(SEARCH("less than 4",'Model output'!P164))),"&lt;4",IF(OR(ISNUMBER(SEARCH("&gt;4",'Model output'!P164)),ISNUMBER(SEARCH("&gt; 4",'Model output'!P164)),ISNUMBER(SEARCH("4 or more",'Model output'!P164))),"&gt;4",""))),""))</f>
        <v/>
      </c>
      <c r="V165" t="str">
        <f>IF(S165="negative","",IF(OR(ISNUMBER(SEARCH("Focal",'Model output'!P164)),'Classification result'!U165&lt;4,ISNUMBER(SEARCH("Focal",'Classification result'!U165)),ISNUMBER(SEARCH("&lt;4",'Classification result'!U165)),ISNUMBER(SEARCH("&lt; 4",'Classification result'!U165))),"minimal", IF(OR(ISNUMBER(SEARCH("Extensive",'Model output'!P164)),ISNUMBER(SEARCH("Extensive",'Classification result'!U165)),ISNUMBER(SEARCH("&gt;4",'Classification result'!U165)),ISNUMBER(SEARCH("&gt; 4",'Classification result'!U165)),ISNUMBER(SEARCH("4 or more",'Classification result'!U165))),"extensive","")))</f>
        <v/>
      </c>
      <c r="W165" t="str">
        <f>IF(OR('Model output'!R164="",ISNUMBER(SEARCH("Not identified", 'Model output'!R164)),ISNUMBER(SEARCH("Absent",'Model output'!R164)),ISNUMBER(SEARCH("No",'Model output'!R164)),ISNUMBER(SEARCH("Negative",'Model output'!R164)),ISNUMBER(SEARCH("None seen",'Model output'!R164)),ISNUMBER(SEARCH("Free",'Model output'!R164)),ISNUMBER(SEARCH("Cannot be assessed",'Model output'!R164))),"negative","positive")</f>
        <v>positive</v>
      </c>
      <c r="X165" s="19" t="str">
        <f>IF('Model output'!S164="","",'Model output'!S164)</f>
        <v>Not identified</v>
      </c>
      <c r="Y165" t="str">
        <f>IF(OR('Model output'!S164="",ISNUMBER(SEARCH("Absent",'Model output'!S164)),ISNUMBER(SEARCH("Not identified",'Model output'!S164)),AND(ISNUMBER(SEARCH("No",'Model output'!S164)),NOT(ISNUMBER(SEARCH("carcinoma",'Model output'!S164)))),ISNUMBER(SEARCH("no extension",'Model output'!S164)),ISNUMBER(SEARCH("negative",'Model output'!S164))),"negative",IF(Z165="positive","gETE", "positive"))</f>
        <v>negative</v>
      </c>
      <c r="Z165" t="str">
        <f>IF(OR('Model output'!S164="",ISNUMBER(SEARCH("Absent",'Model output'!S164)),ISNUMBER(SEARCH("Not identified",'Model output'!S164)),ISNUMBER(SEARCH("No",'Model output'!S164)),ISNUMBER(SEARCH("Minimal",'Model output'!S164)),ISNUMBER(SEARCH("negative",'Model output'!S164))),"negative",IF(OR(ISNUMBER(SEARCH("extensive",X165)),ISNUMBER(SEARCH("skeletal muscle",X165)),ISNUMBER(SEARCH("larynx",X165)),ISNUMBER(SEARCH("trachea",X165)),ISNUMBER(SEARCH("esophagus",X165)),ISNUMBER(SEARCH("recurrent laryngeal nerve",X165))),"positive","negative"))</f>
        <v>negative</v>
      </c>
      <c r="AA165" t="str">
        <f>IF('Model output'!T164="","",IF('Model output'!T164="Not mentioned", "No", "Yes"))</f>
        <v/>
      </c>
      <c r="AB165" t="str">
        <f>IF(AA165&lt;&gt;"Yes","",IF(OR('Model output'!U164="",ISNUMBER(SEARCH("Not identified",'Model output'!U164))),"",'Model output'!U164))</f>
        <v/>
      </c>
      <c r="AC165" s="9" t="str">
        <f>IF(OR('Model output'!V164="", AND(ISERROR(SEARCH("Positive",'Model output'!V164)), ISNUMBER(SEARCH("Negative",'Model output'!V164))), ISNUMBER(SEARCH("Uninvolved",'Model output'!V164)), ISNUMBER(SEARCH("Free",'Model output'!V164)), ISNUMBER(SEARCH("1 mm",'Model output'!V164)), ISNUMBER(SEARCH("1.0 mm",'Model output'!V164)), ISNUMBER(SEARCH("0.01 cm",'Model output'!V164)), ISNUMBER(SEARCH("0.1 CM",'Model output'!V164)), ISNUMBER(SEARCH("less than 0.2 mm",'Model output'!V164)), ISNUMBER(SEARCH("less than 0.5 mm",'Model output'!V164)), ISNUMBER(SEARCH("very close",'Model output'!V164)), ISNUMBER(SEARCH("not involved",'Model output'!V164)), ISNUMBER(SEARCH("no involvement",'Model output'!V164)), ISNUMBER(SEARCH("abut",'Model output'!V164)), AND(ISNUMBER(SEARCH("No",'Model output'!V164)),NOT(ISNUMBER(SEARCH("noted",'Model output'!V164))),NOT(ISNUMBER(SEARCH("carcinoma",'Model output'!V164))))), "negative", "positive")</f>
        <v>negative</v>
      </c>
      <c r="AE165" s="39" t="str" cm="1">
        <f t="array" aca="1" ref="AE165" ca="1">IF(OR(AC165="positive",Z165="positive",AND(OR(ISNUMBER(SEARCH("Follicular carcinoma",N165)),ISNUMBER(SEARCH("Follicular thyroid carcinoma",N165))),V165="extensive"),AND(AND(ISNUMBER(J165),J165&gt;0),AND(ISNUMBER(M165),M165&gt;3)),OR(H165="positive",AH165=1)),"high",IF(OR(ISNUMBER(SEARCH("lateral",G165,1)),ISNUMBER(SEARCH("positive",Y165,1)),ISNUMBER(SEARCH("tall",O165,1)),ISNUMBER(SEARCH("hobnail",O165,1)),ISNUMBER(SEARCH("cribriform",O165,1)),ISNUMBER(SEARCH("diffuse",O165,1)),ISNUMBER(SEARCH("columnar",O165,1)),ISNUMBER(SEARCH("solid",O165,1)),ISNUMBER(SEARCH("tall",N165,1)),ISNUMBER(SEARCH("hobnail",N165,1)),ISNUMBER(SEARCH("cribriform",N165,1)),ISNUMBER(SEARCH("diffuse",N165,1)),ISNUMBER(SEARCH("columnar",N165,1)),ISNUMBER(SEARCH("solid",N165,1)),AND(ISNUMBER(SEARCH("papillary",N165,1)),S165="positive"),AND(ISNUMBER(J165),J165&gt;=5,M165=""),AND(AND(ISNUMBER(J165),J165&gt;=5),AND(ISNUMBER(M165),M165&gt;=1)),AND(ISNUMBER(SERACH("papillary",N165)),OR(Y165="positive",Z165="positive"), ISNUMBER(SEARCH("BRAF",AB165)))),"intermediate","low"))</f>
        <v>low</v>
      </c>
      <c r="AF165" s="40" t="str">
        <f t="shared" si="34"/>
        <v>3a</v>
      </c>
      <c r="AG165" s="40" t="str">
        <f t="shared" si="35"/>
        <v>0</v>
      </c>
      <c r="AH165" s="40" t="str">
        <f t="shared" si="37"/>
        <v>0</v>
      </c>
      <c r="AI165" s="45" t="str">
        <f t="shared" si="38"/>
        <v>I</v>
      </c>
      <c r="AJ165" s="39" t="s">
        <v>698</v>
      </c>
      <c r="AK165" s="46" t="s">
        <v>894</v>
      </c>
      <c r="AL165" s="46" t="s">
        <v>889</v>
      </c>
      <c r="AM165" s="46" t="s">
        <v>892</v>
      </c>
      <c r="AN165" s="40" t="s">
        <v>73</v>
      </c>
      <c r="AO165" s="30">
        <f t="shared" ca="1" si="44"/>
        <v>1</v>
      </c>
      <c r="AP165" s="14">
        <f t="shared" si="45"/>
        <v>1</v>
      </c>
      <c r="AQ165" s="14">
        <f t="shared" si="46"/>
        <v>1</v>
      </c>
      <c r="AR165" s="14">
        <f t="shared" si="47"/>
        <v>1</v>
      </c>
      <c r="AS165" s="15">
        <f t="shared" si="39"/>
        <v>1</v>
      </c>
    </row>
    <row r="166" spans="1:45">
      <c r="A166" t="str">
        <f>'Model output'!A165</f>
        <v>TCGA-EM-A2CJ</v>
      </c>
      <c r="B166" s="52">
        <v>49</v>
      </c>
      <c r="C166" s="1" t="str">
        <f>IF(OR(ISNUMBER(SEARCH("0",'Model output'!D165)), ISNUMBER(SEARCH("1",'Model output'!D165)), ISNUMBER(SEARCH("1a",'Model output'!D165)), ISNUMBER(SEARCH("1b",'Model output'!D165)), ISNUMBER(SEARCH("2",'Model output'!D165)), ISNUMBER(SEARCH("3",'Model output'!D165)), ISNUMBER(SEARCH("4a",'Model output'!D165)), ISNUMBER(SEARCH("4b",'Model output'!D165))), IF(ISNUMBER(SEARCH("pT",'Model output'!D165)),IF(OR(ISNUMBER(SEARCH("a",'Model output'!D165)),ISNUMBER(SEARCH("b",'Model output'!D165))),MID(SUBSTITUTE('Model output'!D165," ",""),SEARCH("pT",'Model output'!D165)+2,2),MID(SUBSTITUTE('Model output'!D165," ",""),SEARCH("pT",'Model output'!D165)+2,1)),IF(ISNUMBER(SEARCH("T",'Model output'!D165)),IF(OR(ISNUMBER(SEARCH("a",'Model output'!D165)),ISNUMBER(SEARCH("b",'Model output'!D165))),MID(SUBSTITUTE('Model output'!D165," ",""),SEARCH("T",'Model output'!D165)+1,2),MID(SUBSTITUTE('Model output'!D165," ",""),SEARCH("T",'Model output'!D165)+1,1)),SUBSTITUTE('Model output'!D165," ",""))),"")</f>
        <v>1b</v>
      </c>
      <c r="D166" s="1" t="str">
        <f>IF(ISNUMBER(SEARCH("lymph node",'Model output'!E165)),"1", IF(AND('Model output'!E165&lt;&gt;"",ISNUMBER('Model output'!E165),'Model output'!E165&gt;0),"1",IF(OR(ISNUMBER(SEARCH("0",'Model output'!E165)), ISNUMBER(SEARCH("1",'Model output'!E165)), ISNUMBER(SEARCH("1a",'Model output'!E165)), ISNUMBER(SEARCH("1b",'Model output'!E165)), ISNUMBER(SEARCH("X",'Model output'!E165))), IF(ISNUMBER(SEARCH("pN",'Model output'!E165)),IF(OR(ISNUMBER(SEARCH("a",'Model output'!E165)),ISNUMBER(SEARCH("b",'Model output'!E165))),MID(SUBSTITUTE('Model output'!E165," ",""),SEARCH("pN",'Model output'!E165)+2,2),MID(SUBSTITUTE('Model output'!E165," ",""),SEARCH("pN",'Model output'!E165)+2,1)),IF(ISNUMBER(SEARCH("N",'Model output'!E165)),IF(OR(ISNUMBER(SEARCH("a",'Model output'!E165)),ISNUMBER(SEARCH("b",'Model output'!E165))),MID(SUBSTITUTE('Model output'!E165," ",""),SEARCH("N",'Model output'!E165)+1,2),MID(SUBSTITUTE('Model output'!E165," ",""),SEARCH("N",'Model output'!E165)+1,1)),SUBSTITUTE('Model output'!E165," ",""))),"")))</f>
        <v>X</v>
      </c>
      <c r="E166" s="1" t="str">
        <f>IF(OR(ISNUMBER(SEARCH("Not applicable",'Model output'!F165)), ISNUMBER(SEARCH("N/A",'Model output'!F165))),"0",IF(OR(ISNUMBER(SEARCH("0",'Model output'!F165)), ISNUMBER(SEARCH("1",'Model output'!F165)), ISNUMBER(SEARCH("X",'Model output'!F165))), IF(ISNUMBER(SEARCH("pM",'Model output'!F165)),MID(SUBSTITUTE('Model output'!F165," ",""),SEARCH("pM",'Model output'!F165)+2,1),IF(ISNUMBER(SEARCH("M",'Model output'!F165)),MID(SUBSTITUTE('Model output'!F165," ",""),SEARCH("M",'Model output'!F165)+1,1),SUBSTITUTE('Model output'!F165," ",""))),""))</f>
        <v/>
      </c>
      <c r="F166" t="str">
        <f t="shared" si="32"/>
        <v>negative</v>
      </c>
      <c r="G166" t="str">
        <f>IF(OR('Model output'!G165="",AND(ISNUMBER('Model output'!J165),'Model output'!J165&lt;1)),"",IF(OR(ISNUMBER(SEARCH("lateral",'Model output'!G165)),ISNUMBER(SEARCH("cervical",'Model output'!G165)),ISNUMBER(SEARCH("jugular",'Model output'!G165)),ISNUMBER(SEARCH("left neck",'Model output'!G165)),ISNUMBER(SEARCH("left anterior neck",'Model output'!G165)),ISNUMBER(SEARCH("left posterior neck",'Model output'!G165)),ISNUMBER(SEARCH("right neck",'Model output'!G165)),ISNUMBER(SEARCH("right anterior neck",'Model output'!G165)),ISNUMBER(SEARCH("right posterior neck",'Model output'!G165)),AND(ISNUMBER(SEARCH("level",'Model output'!G165)),OR(,ISNUMBER(SEARCH("II",'Model output'!G165)),ISNUMBER(SEARCH("two",'Model output'!G165)),ISNUMBER(SEARCH("2",'Model output'!G165)),ISNUMBER(SEARCH("III",'Model output'!G165)),ISNUMBER(SEARCH("three",'Model output'!G165)),ISNUMBER(SEARCH("3",'Model output'!G165)),ISNUMBER(SEARCH("IV",'Model output'!G165)),ISNUMBER(SEARCH("four",'Model output'!G165)),ISNUMBER(SEARCH("4",'Model output'!G165)),AND(ISNUMBER(SEARCH("V ",'Model output'!G165)),NOT(ISNUMBER(SEARCH("VI",'Model output'!G165)))),ISNUMBER(SEARCH("five",'Model output'!G165)),ISNUMBER(SEARCH("5",'Model output'!G165))))), "lateral", "central"))</f>
        <v/>
      </c>
      <c r="H166" t="str">
        <f>IF('Model output'!H165="","negative", IF('Model output'!H165=" ", "negative", IF(ISNUMBER(SEARCH("lymph node",'Model output'!H165)),"negative","positive")))</f>
        <v>negative</v>
      </c>
      <c r="I166">
        <f>IF('Model output'!I165="","",IF(ISNUMBER('Model output'!I165),'Model output'!I165,1))</f>
        <v>0</v>
      </c>
      <c r="J166">
        <f>IF('Model output'!J165="","",IF(AND(ISNUMBER('Model output'!J165),'Model output'!J165&lt;=I166),'Model output'!J165,IF(ISNUMBER(SEARCH("0/",'Model output'!J165)),0,1)))</f>
        <v>0</v>
      </c>
      <c r="K166" t="str" cm="1">
        <f t="array" ref="K166">IF(COUNT(FIND({0,1,2,3,4,5,6,7,8,9},'Model output'!K165))&gt;0,'Model output'!K165,"")</f>
        <v/>
      </c>
      <c r="L166" s="8" t="str">
        <f t="shared" si="36"/>
        <v/>
      </c>
      <c r="M166" t="str" cm="1">
        <f t="array" ref="M166">IF(L166="","",IF(ISNUMBER(SEARCH("cm",L166)),MAX(VALUE(SUBSTITUTE(_xlfn.FILTERXML("&lt;t&gt;&lt;s&gt;"&amp;SUBSTITUTE(L166,",","&lt;/s&gt;&lt;s&gt;")&amp;"&lt;/s&gt;&lt;/t&gt;","//s"),"cm",""))),MAX(VALUE(SUBSTITUTE(_xlfn.FILTERXML("&lt;t&gt;&lt;s&gt;"&amp;SUBSTITUTE(L166,",","&lt;/s&gt;&lt;s&gt;")&amp;"&lt;/s&gt;&lt;/t&gt;","//s"),"mm","")))/10))</f>
        <v/>
      </c>
      <c r="N166" t="str">
        <f>IF('Model output'!L165="","",'Model output'!L165)</f>
        <v>papillary</v>
      </c>
      <c r="O166" t="str">
        <f>IF('Model output'!M165="","",'Model output'!M165)</f>
        <v>follicular variant</v>
      </c>
      <c r="P166" t="str">
        <f>IF('Model output'!N165="","",'Model output'!N165)</f>
        <v>1.2cm</v>
      </c>
      <c r="Q166" t="str">
        <f t="shared" si="33"/>
        <v>1.2cm</v>
      </c>
      <c r="R166" cm="1">
        <f t="array" ref="R166">IF(Q166="","",IF(ISNUMBER(SEARCH("cm",Q166)),MAX(VALUE(SUBSTITUTE(_xlfn.FILTERXML("&lt;t&gt;&lt;s&gt;"&amp;SUBSTITUTE(Q166,",","&lt;/s&gt;&lt;s&gt;")&amp;"&lt;/s&gt;&lt;/t&gt;","//s"),"cm",""))),IF(ISNUMBER(SEARCH("mm",Q166)), MAX(VALUE(SUBSTITUTE(_xlfn.FILTERXML("&lt;t&gt;&lt;s&gt;"&amp;SUBSTITUTE(Q166,",","&lt;/s&gt;&lt;s&gt;")&amp;"&lt;/s&gt;&lt;/t&gt;","//s"),"mm","")))/10, MAX(VALUE(_xlfn.FILTERXML("&lt;t&gt;&lt;s&gt;"&amp;SUBSTITUTE(Q166,",","&lt;/s&gt;&lt;s&gt;")&amp;"&lt;/s&gt;&lt;/t&gt;","//s"))))))</f>
        <v>1.2</v>
      </c>
      <c r="S166" t="str">
        <f>IF(OR('Model output'!P165="",ISNUMBER(SEARCH("Not identified", 'Model output'!P165)),ISNUMBER(SEARCH("Absent",'Model output'!P165)),AND(ISNUMBER(SEARCH("No",'Model output'!P165)),NOT(ISNUMBER(SEARCH("diagnostic",'Model output'!P165)))),ISNUMBER(SEARCH("Negative",'Model output'!P165))),"negative","positive")</f>
        <v>negative</v>
      </c>
      <c r="T166">
        <f>IF('Model output'!O165="","",'Model output'!O165)</f>
        <v>2</v>
      </c>
      <c r="U166" t="str">
        <f>IF('Model output'!Q165&lt;&gt;"",'Model output'!Q165,IF('Classification result'!S166="positive",IF(ISNUMBER(SEARCH("single",'Model output'!P165)),1,IF(OR(ISNUMBER(SEARCH("&lt;4",'Model output'!P165)),ISNUMBER(SEARCH("&lt; 4",'Model output'!P165)),ISNUMBER(SEARCH("less than 4",'Model output'!P165))),"&lt;4",IF(OR(ISNUMBER(SEARCH("&gt;4",'Model output'!P165)),ISNUMBER(SEARCH("&gt; 4",'Model output'!P165)),ISNUMBER(SEARCH("4 or more",'Model output'!P165))),"&gt;4",""))),""))</f>
        <v/>
      </c>
      <c r="V166" t="str">
        <f>IF(S166="negative","",IF(OR(ISNUMBER(SEARCH("Focal",'Model output'!P165)),'Classification result'!U166&lt;4,ISNUMBER(SEARCH("Focal",'Classification result'!U166)),ISNUMBER(SEARCH("&lt;4",'Classification result'!U166)),ISNUMBER(SEARCH("&lt; 4",'Classification result'!U166))),"minimal", IF(OR(ISNUMBER(SEARCH("Extensive",'Model output'!P165)),ISNUMBER(SEARCH("Extensive",'Classification result'!U166)),ISNUMBER(SEARCH("&gt;4",'Classification result'!U166)),ISNUMBER(SEARCH("&gt; 4",'Classification result'!U166)),ISNUMBER(SEARCH("4 or more",'Classification result'!U166))),"extensive","")))</f>
        <v/>
      </c>
      <c r="W166" t="str">
        <f>IF(OR('Model output'!R165="",ISNUMBER(SEARCH("Not identified", 'Model output'!R165)),ISNUMBER(SEARCH("Absent",'Model output'!R165)),ISNUMBER(SEARCH("No",'Model output'!R165)),ISNUMBER(SEARCH("Negative",'Model output'!R165)),ISNUMBER(SEARCH("None seen",'Model output'!R165)),ISNUMBER(SEARCH("Free",'Model output'!R165)),ISNUMBER(SEARCH("Cannot be assessed",'Model output'!R165))),"negative","positive")</f>
        <v>positive</v>
      </c>
      <c r="X166" s="19" t="str">
        <f>IF('Model output'!S165="","",'Model output'!S165)</f>
        <v>Not identified</v>
      </c>
      <c r="Y166" t="str">
        <f>IF(OR('Model output'!S165="",ISNUMBER(SEARCH("Absent",'Model output'!S165)),ISNUMBER(SEARCH("Not identified",'Model output'!S165)),AND(ISNUMBER(SEARCH("No",'Model output'!S165)),NOT(ISNUMBER(SEARCH("carcinoma",'Model output'!S165)))),ISNUMBER(SEARCH("no extension",'Model output'!S165)),ISNUMBER(SEARCH("negative",'Model output'!S165))),"negative",IF(Z166="positive","gETE", "positive"))</f>
        <v>negative</v>
      </c>
      <c r="Z166" t="str">
        <f>IF(OR('Model output'!S165="",ISNUMBER(SEARCH("Absent",'Model output'!S165)),ISNUMBER(SEARCH("Not identified",'Model output'!S165)),ISNUMBER(SEARCH("No",'Model output'!S165)),ISNUMBER(SEARCH("Minimal",'Model output'!S165)),ISNUMBER(SEARCH("negative",'Model output'!S165))),"negative",IF(OR(ISNUMBER(SEARCH("extensive",X166)),ISNUMBER(SEARCH("skeletal muscle",X166)),ISNUMBER(SEARCH("larynx",X166)),ISNUMBER(SEARCH("trachea",X166)),ISNUMBER(SEARCH("esophagus",X166)),ISNUMBER(SEARCH("recurrent laryngeal nerve",X166))),"positive","negative"))</f>
        <v>negative</v>
      </c>
      <c r="AA166" t="str">
        <f>IF('Model output'!T165="","",IF('Model output'!T165="Not mentioned", "No", "Yes"))</f>
        <v/>
      </c>
      <c r="AB166" t="str">
        <f>IF(AA166&lt;&gt;"Yes","",IF(OR('Model output'!U165="",ISNUMBER(SEARCH("Not identified",'Model output'!U165))),"",'Model output'!U165))</f>
        <v/>
      </c>
      <c r="AC166" s="9" t="str">
        <f>IF(OR('Model output'!V165="", AND(ISERROR(SEARCH("Positive",'Model output'!V165)), ISNUMBER(SEARCH("Negative",'Model output'!V165))), ISNUMBER(SEARCH("Uninvolved",'Model output'!V165)), ISNUMBER(SEARCH("Free",'Model output'!V165)), ISNUMBER(SEARCH("1 mm",'Model output'!V165)), ISNUMBER(SEARCH("1.0 mm",'Model output'!V165)), ISNUMBER(SEARCH("0.01 cm",'Model output'!V165)), ISNUMBER(SEARCH("0.1 CM",'Model output'!V165)), ISNUMBER(SEARCH("less than 0.2 mm",'Model output'!V165)), ISNUMBER(SEARCH("less than 0.5 mm",'Model output'!V165)), ISNUMBER(SEARCH("very close",'Model output'!V165)), ISNUMBER(SEARCH("not involved",'Model output'!V165)), ISNUMBER(SEARCH("no involvement",'Model output'!V165)), ISNUMBER(SEARCH("abut",'Model output'!V165)), AND(ISNUMBER(SEARCH("No",'Model output'!V165)),NOT(ISNUMBER(SEARCH("noted",'Model output'!V165))),NOT(ISNUMBER(SEARCH("carcinoma",'Model output'!V165))))), "negative", "positive")</f>
        <v>negative</v>
      </c>
      <c r="AE166" s="39" t="str" cm="1">
        <f t="array" aca="1" ref="AE166" ca="1">IF(OR(AC166="positive",Z166="positive",AND(OR(ISNUMBER(SEARCH("Follicular carcinoma",N166)),ISNUMBER(SEARCH("Follicular thyroid carcinoma",N166))),V166="extensive"),AND(AND(ISNUMBER(J166),J166&gt;0),AND(ISNUMBER(M166),M166&gt;3)),OR(H166="positive",AH166=1)),"high",IF(OR(ISNUMBER(SEARCH("lateral",G166,1)),ISNUMBER(SEARCH("positive",Y166,1)),ISNUMBER(SEARCH("tall",O166,1)),ISNUMBER(SEARCH("hobnail",O166,1)),ISNUMBER(SEARCH("cribriform",O166,1)),ISNUMBER(SEARCH("diffuse",O166,1)),ISNUMBER(SEARCH("columnar",O166,1)),ISNUMBER(SEARCH("solid",O166,1)),ISNUMBER(SEARCH("tall",N166,1)),ISNUMBER(SEARCH("hobnail",N166,1)),ISNUMBER(SEARCH("cribriform",N166,1)),ISNUMBER(SEARCH("diffuse",N166,1)),ISNUMBER(SEARCH("columnar",N166,1)),ISNUMBER(SEARCH("solid",N166,1)),AND(ISNUMBER(SEARCH("papillary",N166,1)),S166="positive"),AND(ISNUMBER(J166),J166&gt;=5,M166=""),AND(AND(ISNUMBER(J166),J166&gt;=5),AND(ISNUMBER(M166),M166&gt;=1)),AND(ISNUMBER(SERACH("papillary",N166)),OR(Y166="positive",Z166="positive"), ISNUMBER(SEARCH("BRAF",AB166)))),"intermediate","low"))</f>
        <v>low</v>
      </c>
      <c r="AF166" s="40" t="str">
        <f t="shared" si="34"/>
        <v>1b</v>
      </c>
      <c r="AG166" s="40" t="str">
        <f t="shared" si="35"/>
        <v>0</v>
      </c>
      <c r="AH166" s="40" t="str">
        <f t="shared" si="37"/>
        <v>0</v>
      </c>
      <c r="AI166" s="45" t="str">
        <f t="shared" si="38"/>
        <v>I</v>
      </c>
      <c r="AJ166" s="39" t="s">
        <v>698</v>
      </c>
      <c r="AK166" s="46" t="s">
        <v>888</v>
      </c>
      <c r="AL166" s="46" t="s">
        <v>892</v>
      </c>
      <c r="AM166" s="46" t="s">
        <v>892</v>
      </c>
      <c r="AN166" s="40" t="s">
        <v>73</v>
      </c>
      <c r="AO166" s="30">
        <f t="shared" ca="1" si="44"/>
        <v>1</v>
      </c>
      <c r="AP166" s="14">
        <f t="shared" si="45"/>
        <v>1</v>
      </c>
      <c r="AQ166" s="14">
        <f t="shared" si="46"/>
        <v>1</v>
      </c>
      <c r="AR166" s="14">
        <f t="shared" si="47"/>
        <v>1</v>
      </c>
      <c r="AS166" s="15">
        <f t="shared" si="39"/>
        <v>1</v>
      </c>
    </row>
    <row r="167" spans="1:45">
      <c r="A167" t="str">
        <f>'Model output'!A166</f>
        <v>TCGA-EM-A2CK</v>
      </c>
      <c r="B167" s="52">
        <v>28</v>
      </c>
      <c r="C167" s="1" t="str">
        <f>IF(OR(ISNUMBER(SEARCH("0",'Model output'!D166)), ISNUMBER(SEARCH("1",'Model output'!D166)), ISNUMBER(SEARCH("1a",'Model output'!D166)), ISNUMBER(SEARCH("1b",'Model output'!D166)), ISNUMBER(SEARCH("2",'Model output'!D166)), ISNUMBER(SEARCH("3",'Model output'!D166)), ISNUMBER(SEARCH("4a",'Model output'!D166)), ISNUMBER(SEARCH("4b",'Model output'!D166))), IF(ISNUMBER(SEARCH("pT",'Model output'!D166)),IF(OR(ISNUMBER(SEARCH("a",'Model output'!D166)),ISNUMBER(SEARCH("b",'Model output'!D166))),MID(SUBSTITUTE('Model output'!D166," ",""),SEARCH("pT",'Model output'!D166)+2,2),MID(SUBSTITUTE('Model output'!D166," ",""),SEARCH("pT",'Model output'!D166)+2,1)),IF(ISNUMBER(SEARCH("T",'Model output'!D166)),IF(OR(ISNUMBER(SEARCH("a",'Model output'!D166)),ISNUMBER(SEARCH("b",'Model output'!D166))),MID(SUBSTITUTE('Model output'!D166," ",""),SEARCH("T",'Model output'!D166)+1,2),MID(SUBSTITUTE('Model output'!D166," ",""),SEARCH("T",'Model output'!D166)+1,1)),SUBSTITUTE('Model output'!D166," ",""))),"")</f>
        <v>2</v>
      </c>
      <c r="D167" s="1" t="str">
        <f>IF(ISNUMBER(SEARCH("lymph node",'Model output'!E166)),"1", IF(AND('Model output'!E166&lt;&gt;"",ISNUMBER('Model output'!E166),'Model output'!E166&gt;0),"1",IF(OR(ISNUMBER(SEARCH("0",'Model output'!E166)), ISNUMBER(SEARCH("1",'Model output'!E166)), ISNUMBER(SEARCH("1a",'Model output'!E166)), ISNUMBER(SEARCH("1b",'Model output'!E166)), ISNUMBER(SEARCH("X",'Model output'!E166))), IF(ISNUMBER(SEARCH("pN",'Model output'!E166)),IF(OR(ISNUMBER(SEARCH("a",'Model output'!E166)),ISNUMBER(SEARCH("b",'Model output'!E166))),MID(SUBSTITUTE('Model output'!E166," ",""),SEARCH("pN",'Model output'!E166)+2,2),MID(SUBSTITUTE('Model output'!E166," ",""),SEARCH("pN",'Model output'!E166)+2,1)),IF(ISNUMBER(SEARCH("N",'Model output'!E166)),IF(OR(ISNUMBER(SEARCH("a",'Model output'!E166)),ISNUMBER(SEARCH("b",'Model output'!E166))),MID(SUBSTITUTE('Model output'!E166," ",""),SEARCH("N",'Model output'!E166)+1,2),MID(SUBSTITUTE('Model output'!E166," ",""),SEARCH("N",'Model output'!E166)+1,1)),SUBSTITUTE('Model output'!E166," ",""))),"")))</f>
        <v>1b</v>
      </c>
      <c r="E167" s="1" t="str">
        <f>IF(OR(ISNUMBER(SEARCH("Not applicable",'Model output'!F166)), ISNUMBER(SEARCH("N/A",'Model output'!F166))),"0",IF(OR(ISNUMBER(SEARCH("0",'Model output'!F166)), ISNUMBER(SEARCH("1",'Model output'!F166)), ISNUMBER(SEARCH("X",'Model output'!F166))), IF(ISNUMBER(SEARCH("pM",'Model output'!F166)),MID(SUBSTITUTE('Model output'!F166," ",""),SEARCH("pM",'Model output'!F166)+2,1),IF(ISNUMBER(SEARCH("M",'Model output'!F166)),MID(SUBSTITUTE('Model output'!F166," ",""),SEARCH("M",'Model output'!F166)+1,1),SUBSTITUTE('Model output'!F166," ",""))),""))</f>
        <v>0</v>
      </c>
      <c r="F167" t="str">
        <f t="shared" si="32"/>
        <v>positive</v>
      </c>
      <c r="G167" t="str">
        <f>IF(OR('Model output'!G166="",AND(ISNUMBER('Model output'!J166),'Model output'!J166&lt;1)),"",IF(OR(ISNUMBER(SEARCH("lateral",'Model output'!G166)),ISNUMBER(SEARCH("cervical",'Model output'!G166)),ISNUMBER(SEARCH("jugular",'Model output'!G166)),ISNUMBER(SEARCH("left neck",'Model output'!G166)),ISNUMBER(SEARCH("left anterior neck",'Model output'!G166)),ISNUMBER(SEARCH("left posterior neck",'Model output'!G166)),ISNUMBER(SEARCH("right neck",'Model output'!G166)),ISNUMBER(SEARCH("right anterior neck",'Model output'!G166)),ISNUMBER(SEARCH("right posterior neck",'Model output'!G166)),AND(ISNUMBER(SEARCH("level",'Model output'!G166)),OR(,ISNUMBER(SEARCH("II",'Model output'!G166)),ISNUMBER(SEARCH("two",'Model output'!G166)),ISNUMBER(SEARCH("2",'Model output'!G166)),ISNUMBER(SEARCH("III",'Model output'!G166)),ISNUMBER(SEARCH("three",'Model output'!G166)),ISNUMBER(SEARCH("3",'Model output'!G166)),ISNUMBER(SEARCH("IV",'Model output'!G166)),ISNUMBER(SEARCH("four",'Model output'!G166)),ISNUMBER(SEARCH("4",'Model output'!G166)),AND(ISNUMBER(SEARCH("V ",'Model output'!G166)),NOT(ISNUMBER(SEARCH("VI",'Model output'!G166)))),ISNUMBER(SEARCH("five",'Model output'!G166)),ISNUMBER(SEARCH("5",'Model output'!G166))))), "lateral", "central"))</f>
        <v>lateral</v>
      </c>
      <c r="H167" t="str">
        <f>IF('Model output'!H166="","negative", IF('Model output'!H166=" ", "negative", IF(ISNUMBER(SEARCH("lymph node",'Model output'!H166)),"negative","positive")))</f>
        <v>negative</v>
      </c>
      <c r="I167">
        <f>IF('Model output'!I166="","",IF(ISNUMBER('Model output'!I166),'Model output'!I166,1))</f>
        <v>25</v>
      </c>
      <c r="J167">
        <f>IF('Model output'!J166="","",IF(AND(ISNUMBER('Model output'!J166),'Model output'!J166&lt;=I167),'Model output'!J166,IF(ISNUMBER(SEARCH("0/",'Model output'!J166)),0,1)))</f>
        <v>6</v>
      </c>
      <c r="K167" t="str" cm="1">
        <f t="array" ref="K167">IF(COUNT(FIND({0,1,2,3,4,5,6,7,8,9},'Model output'!K166))&gt;0,'Model output'!K166,"")</f>
        <v>1.6 cm</v>
      </c>
      <c r="L167" s="8" t="str">
        <f t="shared" si="36"/>
        <v>1.6cm</v>
      </c>
      <c r="M167" cm="1">
        <f t="array" ref="M167">IF(L167="","",IF(ISNUMBER(SEARCH("cm",L167)),MAX(VALUE(SUBSTITUTE(_xlfn.FILTERXML("&lt;t&gt;&lt;s&gt;"&amp;SUBSTITUTE(L167,",","&lt;/s&gt;&lt;s&gt;")&amp;"&lt;/s&gt;&lt;/t&gt;","//s"),"cm",""))),MAX(VALUE(SUBSTITUTE(_xlfn.FILTERXML("&lt;t&gt;&lt;s&gt;"&amp;SUBSTITUTE(L167,",","&lt;/s&gt;&lt;s&gt;")&amp;"&lt;/s&gt;&lt;/t&gt;","//s"),"mm","")))/10))</f>
        <v>1.6</v>
      </c>
      <c r="N167" t="str">
        <f>IF('Model output'!L166="","",'Model output'!L166)</f>
        <v>papillary</v>
      </c>
      <c r="O167" t="str">
        <f>IF('Model output'!M166="","",'Model output'!M166)</f>
        <v>classical, follicular</v>
      </c>
      <c r="P167" t="str">
        <f>IF('Model output'!N166="","",'Model output'!N166)</f>
        <v>2.3cm</v>
      </c>
      <c r="Q167" t="str">
        <f t="shared" si="33"/>
        <v>2.3cm</v>
      </c>
      <c r="R167" cm="1">
        <f t="array" ref="R167">IF(Q167="","",IF(ISNUMBER(SEARCH("cm",Q167)),MAX(VALUE(SUBSTITUTE(_xlfn.FILTERXML("&lt;t&gt;&lt;s&gt;"&amp;SUBSTITUTE(Q167,",","&lt;/s&gt;&lt;s&gt;")&amp;"&lt;/s&gt;&lt;/t&gt;","//s"),"cm",""))),IF(ISNUMBER(SEARCH("mm",Q167)), MAX(VALUE(SUBSTITUTE(_xlfn.FILTERXML("&lt;t&gt;&lt;s&gt;"&amp;SUBSTITUTE(Q167,",","&lt;/s&gt;&lt;s&gt;")&amp;"&lt;/s&gt;&lt;/t&gt;","//s"),"mm","")))/10, MAX(VALUE(_xlfn.FILTERXML("&lt;t&gt;&lt;s&gt;"&amp;SUBSTITUTE(Q167,",","&lt;/s&gt;&lt;s&gt;")&amp;"&lt;/s&gt;&lt;/t&gt;","//s"))))))</f>
        <v>2.2999999999999998</v>
      </c>
      <c r="S167" t="str">
        <f>IF(OR('Model output'!P166="",ISNUMBER(SEARCH("Not identified", 'Model output'!P166)),ISNUMBER(SEARCH("Absent",'Model output'!P166)),AND(ISNUMBER(SEARCH("No",'Model output'!P166)),NOT(ISNUMBER(SEARCH("diagnostic",'Model output'!P166)))),ISNUMBER(SEARCH("Negative",'Model output'!P166))),"negative","positive")</f>
        <v>negative</v>
      </c>
      <c r="T167">
        <f>IF('Model output'!O166="","",'Model output'!O166)</f>
        <v>2</v>
      </c>
      <c r="U167" t="str">
        <f>IF('Model output'!Q166&lt;&gt;"",'Model output'!Q166,IF('Classification result'!S167="positive",IF(ISNUMBER(SEARCH("single",'Model output'!P166)),1,IF(OR(ISNUMBER(SEARCH("&lt;4",'Model output'!P166)),ISNUMBER(SEARCH("&lt; 4",'Model output'!P166)),ISNUMBER(SEARCH("less than 4",'Model output'!P166))),"&lt;4",IF(OR(ISNUMBER(SEARCH("&gt;4",'Model output'!P166)),ISNUMBER(SEARCH("&gt; 4",'Model output'!P166)),ISNUMBER(SEARCH("4 or more",'Model output'!P166))),"&gt;4",""))),""))</f>
        <v/>
      </c>
      <c r="V167" t="str">
        <f>IF(S167="negative","",IF(OR(ISNUMBER(SEARCH("Focal",'Model output'!P166)),'Classification result'!U167&lt;4,ISNUMBER(SEARCH("Focal",'Classification result'!U167)),ISNUMBER(SEARCH("&lt;4",'Classification result'!U167)),ISNUMBER(SEARCH("&lt; 4",'Classification result'!U167))),"minimal", IF(OR(ISNUMBER(SEARCH("Extensive",'Model output'!P166)),ISNUMBER(SEARCH("Extensive",'Classification result'!U167)),ISNUMBER(SEARCH("&gt;4",'Classification result'!U167)),ISNUMBER(SEARCH("&gt; 4",'Classification result'!U167)),ISNUMBER(SEARCH("4 or more",'Classification result'!U167))),"extensive","")))</f>
        <v/>
      </c>
      <c r="W167" t="str">
        <f>IF(OR('Model output'!R166="",ISNUMBER(SEARCH("Not identified", 'Model output'!R166)),ISNUMBER(SEARCH("Absent",'Model output'!R166)),ISNUMBER(SEARCH("No",'Model output'!R166)),ISNUMBER(SEARCH("Negative",'Model output'!R166)),ISNUMBER(SEARCH("None seen",'Model output'!R166)),ISNUMBER(SEARCH("Free",'Model output'!R166)),ISNUMBER(SEARCH("Cannot be assessed",'Model output'!R166))),"negative","positive")</f>
        <v>positive</v>
      </c>
      <c r="X167" s="19" t="str">
        <f>IF('Model output'!S166="","",'Model output'!S166)</f>
        <v>Not identified</v>
      </c>
      <c r="Y167" t="str">
        <f>IF(OR('Model output'!S166="",ISNUMBER(SEARCH("Absent",'Model output'!S166)),ISNUMBER(SEARCH("Not identified",'Model output'!S166)),AND(ISNUMBER(SEARCH("No",'Model output'!S166)),NOT(ISNUMBER(SEARCH("carcinoma",'Model output'!S166)))),ISNUMBER(SEARCH("no extension",'Model output'!S166)),ISNUMBER(SEARCH("negative",'Model output'!S166))),"negative",IF(Z167="positive","gETE", "positive"))</f>
        <v>negative</v>
      </c>
      <c r="Z167" t="str">
        <f>IF(OR('Model output'!S166="",ISNUMBER(SEARCH("Absent",'Model output'!S166)),ISNUMBER(SEARCH("Not identified",'Model output'!S166)),ISNUMBER(SEARCH("No",'Model output'!S166)),ISNUMBER(SEARCH("Minimal",'Model output'!S166)),ISNUMBER(SEARCH("negative",'Model output'!S166))),"negative",IF(OR(ISNUMBER(SEARCH("extensive",X167)),ISNUMBER(SEARCH("skeletal muscle",X167)),ISNUMBER(SEARCH("larynx",X167)),ISNUMBER(SEARCH("trachea",X167)),ISNUMBER(SEARCH("esophagus",X167)),ISNUMBER(SEARCH("recurrent laryngeal nerve",X167))),"positive","negative"))</f>
        <v>negative</v>
      </c>
      <c r="AA167" t="str">
        <f>IF('Model output'!T166="","",IF('Model output'!T166="Not mentioned", "No", "Yes"))</f>
        <v/>
      </c>
      <c r="AB167" t="str">
        <f>IF(AA167&lt;&gt;"Yes","",IF(OR('Model output'!U166="",ISNUMBER(SEARCH("Not identified",'Model output'!U166))),"",'Model output'!U166))</f>
        <v/>
      </c>
      <c r="AC167" s="9" t="str">
        <f>IF(OR('Model output'!V166="", AND(ISERROR(SEARCH("Positive",'Model output'!V166)), ISNUMBER(SEARCH("Negative",'Model output'!V166))), ISNUMBER(SEARCH("Uninvolved",'Model output'!V166)), ISNUMBER(SEARCH("Free",'Model output'!V166)), ISNUMBER(SEARCH("1 mm",'Model output'!V166)), ISNUMBER(SEARCH("1.0 mm",'Model output'!V166)), ISNUMBER(SEARCH("0.01 cm",'Model output'!V166)), ISNUMBER(SEARCH("0.1 CM",'Model output'!V166)), ISNUMBER(SEARCH("less than 0.2 mm",'Model output'!V166)), ISNUMBER(SEARCH("less than 0.5 mm",'Model output'!V166)), ISNUMBER(SEARCH("very close",'Model output'!V166)), ISNUMBER(SEARCH("not involved",'Model output'!V166)), ISNUMBER(SEARCH("no involvement",'Model output'!V166)), ISNUMBER(SEARCH("abut",'Model output'!V166)), AND(ISNUMBER(SEARCH("No",'Model output'!V166)),NOT(ISNUMBER(SEARCH("noted",'Model output'!V166))),NOT(ISNUMBER(SEARCH("carcinoma",'Model output'!V166))))), "negative", "positive")</f>
        <v>negative</v>
      </c>
      <c r="AE167" s="39" t="str" cm="1">
        <f t="array" aca="1" ref="AE167" ca="1">IF(OR(AC167="positive",Z167="positive",AND(OR(ISNUMBER(SEARCH("Follicular carcinoma",N167)),ISNUMBER(SEARCH("Follicular thyroid carcinoma",N167))),V167="extensive"),AND(AND(ISNUMBER(J167),J167&gt;0),AND(ISNUMBER(M167),M167&gt;3)),OR(H167="positive",AH167=1)),"high",IF(OR(ISNUMBER(SEARCH("lateral",G167,1)),ISNUMBER(SEARCH("positive",Y167,1)),ISNUMBER(SEARCH("tall",O167,1)),ISNUMBER(SEARCH("hobnail",O167,1)),ISNUMBER(SEARCH("cribriform",O167,1)),ISNUMBER(SEARCH("diffuse",O167,1)),ISNUMBER(SEARCH("columnar",O167,1)),ISNUMBER(SEARCH("solid",O167,1)),ISNUMBER(SEARCH("tall",N167,1)),ISNUMBER(SEARCH("hobnail",N167,1)),ISNUMBER(SEARCH("cribriform",N167,1)),ISNUMBER(SEARCH("diffuse",N167,1)),ISNUMBER(SEARCH("columnar",N167,1)),ISNUMBER(SEARCH("solid",N167,1)),AND(ISNUMBER(SEARCH("papillary",N167,1)),S167="positive"),AND(ISNUMBER(J167),J167&gt;=5,M167=""),AND(AND(ISNUMBER(J167),J167&gt;=5),AND(ISNUMBER(M167),M167&gt;=1)),AND(ISNUMBER(SERACH("papillary",N167)),OR(Y167="positive",Z167="positive"), ISNUMBER(SEARCH("BRAF",AB167)))),"intermediate","low"))</f>
        <v>intermediate</v>
      </c>
      <c r="AF167" s="40" t="str">
        <f t="shared" si="34"/>
        <v>2</v>
      </c>
      <c r="AG167" s="40" t="str">
        <f t="shared" si="35"/>
        <v>1b</v>
      </c>
      <c r="AH167" s="40" t="str">
        <f t="shared" si="37"/>
        <v>0</v>
      </c>
      <c r="AI167" s="45" t="str">
        <f t="shared" si="38"/>
        <v>I</v>
      </c>
      <c r="AJ167" s="39" t="s">
        <v>699</v>
      </c>
      <c r="AK167" s="46" t="s">
        <v>891</v>
      </c>
      <c r="AL167" s="46" t="s">
        <v>888</v>
      </c>
      <c r="AM167" s="46" t="s">
        <v>892</v>
      </c>
      <c r="AN167" s="40" t="s">
        <v>73</v>
      </c>
      <c r="AO167" s="30">
        <f t="shared" ca="1" si="44"/>
        <v>1</v>
      </c>
      <c r="AP167" s="14">
        <f t="shared" si="45"/>
        <v>1</v>
      </c>
      <c r="AQ167" s="14">
        <f t="shared" si="46"/>
        <v>1</v>
      </c>
      <c r="AR167" s="14">
        <f t="shared" si="47"/>
        <v>1</v>
      </c>
      <c r="AS167" s="15">
        <f t="shared" si="39"/>
        <v>1</v>
      </c>
    </row>
    <row r="168" spans="1:45">
      <c r="A168" t="str">
        <f>'Model output'!A167</f>
        <v>TCGA-EM-A2CL</v>
      </c>
      <c r="B168" s="52">
        <v>31</v>
      </c>
      <c r="C168" s="1" t="str">
        <f>IF(OR(ISNUMBER(SEARCH("0",'Model output'!D167)), ISNUMBER(SEARCH("1",'Model output'!D167)), ISNUMBER(SEARCH("1a",'Model output'!D167)), ISNUMBER(SEARCH("1b",'Model output'!D167)), ISNUMBER(SEARCH("2",'Model output'!D167)), ISNUMBER(SEARCH("3",'Model output'!D167)), ISNUMBER(SEARCH("4a",'Model output'!D167)), ISNUMBER(SEARCH("4b",'Model output'!D167))), IF(ISNUMBER(SEARCH("pT",'Model output'!D167)),IF(OR(ISNUMBER(SEARCH("a",'Model output'!D167)),ISNUMBER(SEARCH("b",'Model output'!D167))),MID(SUBSTITUTE('Model output'!D167," ",""),SEARCH("pT",'Model output'!D167)+2,2),MID(SUBSTITUTE('Model output'!D167," ",""),SEARCH("pT",'Model output'!D167)+2,1)),IF(ISNUMBER(SEARCH("T",'Model output'!D167)),IF(OR(ISNUMBER(SEARCH("a",'Model output'!D167)),ISNUMBER(SEARCH("b",'Model output'!D167))),MID(SUBSTITUTE('Model output'!D167," ",""),SEARCH("T",'Model output'!D167)+1,2),MID(SUBSTITUTE('Model output'!D167," ",""),SEARCH("T",'Model output'!D167)+1,1)),SUBSTITUTE('Model output'!D167," ",""))),"")</f>
        <v>2</v>
      </c>
      <c r="D168" s="1" t="str">
        <f>IF(ISNUMBER(SEARCH("lymph node",'Model output'!E167)),"1", IF(AND('Model output'!E167&lt;&gt;"",ISNUMBER('Model output'!E167),'Model output'!E167&gt;0),"1",IF(OR(ISNUMBER(SEARCH("0",'Model output'!E167)), ISNUMBER(SEARCH("1",'Model output'!E167)), ISNUMBER(SEARCH("1a",'Model output'!E167)), ISNUMBER(SEARCH("1b",'Model output'!E167)), ISNUMBER(SEARCH("X",'Model output'!E167))), IF(ISNUMBER(SEARCH("pN",'Model output'!E167)),IF(OR(ISNUMBER(SEARCH("a",'Model output'!E167)),ISNUMBER(SEARCH("b",'Model output'!E167))),MID(SUBSTITUTE('Model output'!E167," ",""),SEARCH("pN",'Model output'!E167)+2,2),MID(SUBSTITUTE('Model output'!E167," ",""),SEARCH("pN",'Model output'!E167)+2,1)),IF(ISNUMBER(SEARCH("N",'Model output'!E167)),IF(OR(ISNUMBER(SEARCH("a",'Model output'!E167)),ISNUMBER(SEARCH("b",'Model output'!E167))),MID(SUBSTITUTE('Model output'!E167," ",""),SEARCH("N",'Model output'!E167)+1,2),MID(SUBSTITUTE('Model output'!E167," ",""),SEARCH("N",'Model output'!E167)+1,1)),SUBSTITUTE('Model output'!E167," ",""))),"")))</f>
        <v>X</v>
      </c>
      <c r="E168" s="1" t="str">
        <f>IF(OR(ISNUMBER(SEARCH("Not applicable",'Model output'!F167)), ISNUMBER(SEARCH("N/A",'Model output'!F167))),"0",IF(OR(ISNUMBER(SEARCH("0",'Model output'!F167)), ISNUMBER(SEARCH("1",'Model output'!F167)), ISNUMBER(SEARCH("X",'Model output'!F167))), IF(ISNUMBER(SEARCH("pM",'Model output'!F167)),MID(SUBSTITUTE('Model output'!F167," ",""),SEARCH("pM",'Model output'!F167)+2,1),IF(ISNUMBER(SEARCH("M",'Model output'!F167)),MID(SUBSTITUTE('Model output'!F167," ",""),SEARCH("M",'Model output'!F167)+1,1),SUBSTITUTE('Model output'!F167," ",""))),""))</f>
        <v/>
      </c>
      <c r="F168" t="str">
        <f t="shared" si="32"/>
        <v>negative</v>
      </c>
      <c r="G168" t="str">
        <f>IF(OR('Model output'!G167="",AND(ISNUMBER('Model output'!J167),'Model output'!J167&lt;1)),"",IF(OR(ISNUMBER(SEARCH("lateral",'Model output'!G167)),ISNUMBER(SEARCH("cervical",'Model output'!G167)),ISNUMBER(SEARCH("jugular",'Model output'!G167)),ISNUMBER(SEARCH("left neck",'Model output'!G167)),ISNUMBER(SEARCH("left anterior neck",'Model output'!G167)),ISNUMBER(SEARCH("left posterior neck",'Model output'!G167)),ISNUMBER(SEARCH("right neck",'Model output'!G167)),ISNUMBER(SEARCH("right anterior neck",'Model output'!G167)),ISNUMBER(SEARCH("right posterior neck",'Model output'!G167)),AND(ISNUMBER(SEARCH("level",'Model output'!G167)),OR(,ISNUMBER(SEARCH("II",'Model output'!G167)),ISNUMBER(SEARCH("two",'Model output'!G167)),ISNUMBER(SEARCH("2",'Model output'!G167)),ISNUMBER(SEARCH("III",'Model output'!G167)),ISNUMBER(SEARCH("three",'Model output'!G167)),ISNUMBER(SEARCH("3",'Model output'!G167)),ISNUMBER(SEARCH("IV",'Model output'!G167)),ISNUMBER(SEARCH("four",'Model output'!G167)),ISNUMBER(SEARCH("4",'Model output'!G167)),AND(ISNUMBER(SEARCH("V ",'Model output'!G167)),NOT(ISNUMBER(SEARCH("VI",'Model output'!G167)))),ISNUMBER(SEARCH("five",'Model output'!G167)),ISNUMBER(SEARCH("5",'Model output'!G167))))), "lateral", "central"))</f>
        <v/>
      </c>
      <c r="H168" t="str">
        <f>IF('Model output'!H167="","negative", IF('Model output'!H167=" ", "negative", IF(ISNUMBER(SEARCH("lymph node",'Model output'!H167)),"negative","positive")))</f>
        <v>negative</v>
      </c>
      <c r="I168">
        <f>IF('Model output'!I167="","",IF(ISNUMBER('Model output'!I167),'Model output'!I167,1))</f>
        <v>0</v>
      </c>
      <c r="J168">
        <f>IF('Model output'!J167="","",IF(AND(ISNUMBER('Model output'!J167),'Model output'!J167&lt;=I168),'Model output'!J167,IF(ISNUMBER(SEARCH("0/",'Model output'!J167)),0,1)))</f>
        <v>0</v>
      </c>
      <c r="K168" t="str" cm="1">
        <f t="array" ref="K168">IF(COUNT(FIND({0,1,2,3,4,5,6,7,8,9},'Model output'!K167))&gt;0,'Model output'!K167,"")</f>
        <v/>
      </c>
      <c r="L168" s="8" t="str">
        <f t="shared" si="36"/>
        <v/>
      </c>
      <c r="M168" t="str" cm="1">
        <f t="array" ref="M168">IF(L168="","",IF(ISNUMBER(SEARCH("cm",L168)),MAX(VALUE(SUBSTITUTE(_xlfn.FILTERXML("&lt;t&gt;&lt;s&gt;"&amp;SUBSTITUTE(L168,",","&lt;/s&gt;&lt;s&gt;")&amp;"&lt;/s&gt;&lt;/t&gt;","//s"),"cm",""))),MAX(VALUE(SUBSTITUTE(_xlfn.FILTERXML("&lt;t&gt;&lt;s&gt;"&amp;SUBSTITUTE(L168,",","&lt;/s&gt;&lt;s&gt;")&amp;"&lt;/s&gt;&lt;/t&gt;","//s"),"mm","")))/10))</f>
        <v/>
      </c>
      <c r="N168" t="str">
        <f>IF('Model output'!L167="","",'Model output'!L167)</f>
        <v>papillary</v>
      </c>
      <c r="O168" t="str">
        <f>IF('Model output'!M167="","",'Model output'!M167)</f>
        <v>follicular variant</v>
      </c>
      <c r="P168" t="str">
        <f>IF('Model output'!N167="","",'Model output'!N167)</f>
        <v>2.5cm</v>
      </c>
      <c r="Q168" t="str">
        <f t="shared" si="33"/>
        <v>2.5cm</v>
      </c>
      <c r="R168" cm="1">
        <f t="array" ref="R168">IF(Q168="","",IF(ISNUMBER(SEARCH("cm",Q168)),MAX(VALUE(SUBSTITUTE(_xlfn.FILTERXML("&lt;t&gt;&lt;s&gt;"&amp;SUBSTITUTE(Q168,",","&lt;/s&gt;&lt;s&gt;")&amp;"&lt;/s&gt;&lt;/t&gt;","//s"),"cm",""))),IF(ISNUMBER(SEARCH("mm",Q168)), MAX(VALUE(SUBSTITUTE(_xlfn.FILTERXML("&lt;t&gt;&lt;s&gt;"&amp;SUBSTITUTE(Q168,",","&lt;/s&gt;&lt;s&gt;")&amp;"&lt;/s&gt;&lt;/t&gt;","//s"),"mm","")))/10, MAX(VALUE(_xlfn.FILTERXML("&lt;t&gt;&lt;s&gt;"&amp;SUBSTITUTE(Q168,",","&lt;/s&gt;&lt;s&gt;")&amp;"&lt;/s&gt;&lt;/t&gt;","//s"))))))</f>
        <v>2.5</v>
      </c>
      <c r="S168" t="str">
        <f>IF(OR('Model output'!P167="",ISNUMBER(SEARCH("Not identified", 'Model output'!P167)),ISNUMBER(SEARCH("Absent",'Model output'!P167)),AND(ISNUMBER(SEARCH("No",'Model output'!P167)),NOT(ISNUMBER(SEARCH("diagnostic",'Model output'!P167)))),ISNUMBER(SEARCH("Negative",'Model output'!P167))),"negative","positive")</f>
        <v>negative</v>
      </c>
      <c r="T168">
        <f>IF('Model output'!O167="","",'Model output'!O167)</f>
        <v>2</v>
      </c>
      <c r="U168" t="str">
        <f>IF('Model output'!Q167&lt;&gt;"",'Model output'!Q167,IF('Classification result'!S168="positive",IF(ISNUMBER(SEARCH("single",'Model output'!P167)),1,IF(OR(ISNUMBER(SEARCH("&lt;4",'Model output'!P167)),ISNUMBER(SEARCH("&lt; 4",'Model output'!P167)),ISNUMBER(SEARCH("less than 4",'Model output'!P167))),"&lt;4",IF(OR(ISNUMBER(SEARCH("&gt;4",'Model output'!P167)),ISNUMBER(SEARCH("&gt; 4",'Model output'!P167)),ISNUMBER(SEARCH("4 or more",'Model output'!P167))),"&gt;4",""))),""))</f>
        <v/>
      </c>
      <c r="V168" t="str">
        <f>IF(S168="negative","",IF(OR(ISNUMBER(SEARCH("Focal",'Model output'!P167)),'Classification result'!U168&lt;4,ISNUMBER(SEARCH("Focal",'Classification result'!U168)),ISNUMBER(SEARCH("&lt;4",'Classification result'!U168)),ISNUMBER(SEARCH("&lt; 4",'Classification result'!U168))),"minimal", IF(OR(ISNUMBER(SEARCH("Extensive",'Model output'!P167)),ISNUMBER(SEARCH("Extensive",'Classification result'!U168)),ISNUMBER(SEARCH("&gt;4",'Classification result'!U168)),ISNUMBER(SEARCH("&gt; 4",'Classification result'!U168)),ISNUMBER(SEARCH("4 or more",'Classification result'!U168))),"extensive","")))</f>
        <v/>
      </c>
      <c r="W168" t="str">
        <f>IF(OR('Model output'!R167="",ISNUMBER(SEARCH("Not identified", 'Model output'!R167)),ISNUMBER(SEARCH("Absent",'Model output'!R167)),ISNUMBER(SEARCH("No",'Model output'!R167)),ISNUMBER(SEARCH("Negative",'Model output'!R167)),ISNUMBER(SEARCH("None seen",'Model output'!R167)),ISNUMBER(SEARCH("Free",'Model output'!R167)),ISNUMBER(SEARCH("Cannot be assessed",'Model output'!R167))),"negative","positive")</f>
        <v>negative</v>
      </c>
      <c r="X168" s="19" t="str">
        <f>IF('Model output'!S167="","",'Model output'!S167)</f>
        <v>Not identified</v>
      </c>
      <c r="Y168" t="str">
        <f>IF(OR('Model output'!S167="",ISNUMBER(SEARCH("Absent",'Model output'!S167)),ISNUMBER(SEARCH("Not identified",'Model output'!S167)),AND(ISNUMBER(SEARCH("No",'Model output'!S167)),NOT(ISNUMBER(SEARCH("carcinoma",'Model output'!S167)))),ISNUMBER(SEARCH("no extension",'Model output'!S167)),ISNUMBER(SEARCH("negative",'Model output'!S167))),"negative",IF(Z168="positive","gETE", "positive"))</f>
        <v>negative</v>
      </c>
      <c r="Z168" t="str">
        <f>IF(OR('Model output'!S167="",ISNUMBER(SEARCH("Absent",'Model output'!S167)),ISNUMBER(SEARCH("Not identified",'Model output'!S167)),ISNUMBER(SEARCH("No",'Model output'!S167)),ISNUMBER(SEARCH("Minimal",'Model output'!S167)),ISNUMBER(SEARCH("negative",'Model output'!S167))),"negative",IF(OR(ISNUMBER(SEARCH("extensive",X168)),ISNUMBER(SEARCH("skeletal muscle",X168)),ISNUMBER(SEARCH("larynx",X168)),ISNUMBER(SEARCH("trachea",X168)),ISNUMBER(SEARCH("esophagus",X168)),ISNUMBER(SEARCH("recurrent laryngeal nerve",X168))),"positive","negative"))</f>
        <v>negative</v>
      </c>
      <c r="AA168" t="str">
        <f>IF('Model output'!T167="","",IF('Model output'!T167="Not mentioned", "No", "Yes"))</f>
        <v/>
      </c>
      <c r="AB168" t="str">
        <f>IF(AA168&lt;&gt;"Yes","",IF(OR('Model output'!U167="",ISNUMBER(SEARCH("Not identified",'Model output'!U167))),"",'Model output'!U167))</f>
        <v/>
      </c>
      <c r="AC168" s="9" t="str">
        <f>IF(OR('Model output'!V167="", AND(ISERROR(SEARCH("Positive",'Model output'!V167)), ISNUMBER(SEARCH("Negative",'Model output'!V167))), ISNUMBER(SEARCH("Uninvolved",'Model output'!V167)), ISNUMBER(SEARCH("Free",'Model output'!V167)), ISNUMBER(SEARCH("1 mm",'Model output'!V167)), ISNUMBER(SEARCH("1.0 mm",'Model output'!V167)), ISNUMBER(SEARCH("0.01 cm",'Model output'!V167)), ISNUMBER(SEARCH("0.1 CM",'Model output'!V167)), ISNUMBER(SEARCH("less than 0.2 mm",'Model output'!V167)), ISNUMBER(SEARCH("less than 0.5 mm",'Model output'!V167)), ISNUMBER(SEARCH("very close",'Model output'!V167)), ISNUMBER(SEARCH("not involved",'Model output'!V167)), ISNUMBER(SEARCH("no involvement",'Model output'!V167)), ISNUMBER(SEARCH("abut",'Model output'!V167)), AND(ISNUMBER(SEARCH("No",'Model output'!V167)),NOT(ISNUMBER(SEARCH("noted",'Model output'!V167))),NOT(ISNUMBER(SEARCH("carcinoma",'Model output'!V167))))), "negative", "positive")</f>
        <v>negative</v>
      </c>
      <c r="AE168" s="39" t="str" cm="1">
        <f t="array" aca="1" ref="AE168" ca="1">IF(OR(AC168="positive",Z168="positive",AND(OR(ISNUMBER(SEARCH("Follicular carcinoma",N168)),ISNUMBER(SEARCH("Follicular thyroid carcinoma",N168))),V168="extensive"),AND(AND(ISNUMBER(J168),J168&gt;0),AND(ISNUMBER(M168),M168&gt;3)),OR(H168="positive",AH168=1)),"high",IF(OR(ISNUMBER(SEARCH("lateral",G168,1)),ISNUMBER(SEARCH("positive",Y168,1)),ISNUMBER(SEARCH("tall",O168,1)),ISNUMBER(SEARCH("hobnail",O168,1)),ISNUMBER(SEARCH("cribriform",O168,1)),ISNUMBER(SEARCH("diffuse",O168,1)),ISNUMBER(SEARCH("columnar",O168,1)),ISNUMBER(SEARCH("solid",O168,1)),ISNUMBER(SEARCH("tall",N168,1)),ISNUMBER(SEARCH("hobnail",N168,1)),ISNUMBER(SEARCH("cribriform",N168,1)),ISNUMBER(SEARCH("diffuse",N168,1)),ISNUMBER(SEARCH("columnar",N168,1)),ISNUMBER(SEARCH("solid",N168,1)),AND(ISNUMBER(SEARCH("papillary",N168,1)),S168="positive"),AND(ISNUMBER(J168),J168&gt;=5,M168=""),AND(AND(ISNUMBER(J168),J168&gt;=5),AND(ISNUMBER(M168),M168&gt;=1)),AND(ISNUMBER(SERACH("papillary",N168)),OR(Y168="positive",Z168="positive"), ISNUMBER(SEARCH("BRAF",AB168)))),"intermediate","low"))</f>
        <v>low</v>
      </c>
      <c r="AF168" s="40" t="str">
        <f t="shared" si="34"/>
        <v>2</v>
      </c>
      <c r="AG168" s="40" t="str">
        <f t="shared" si="35"/>
        <v>0</v>
      </c>
      <c r="AH168" s="40" t="str">
        <f t="shared" si="37"/>
        <v>0</v>
      </c>
      <c r="AI168" s="45" t="str">
        <f t="shared" si="38"/>
        <v>I</v>
      </c>
      <c r="AJ168" s="39" t="s">
        <v>698</v>
      </c>
      <c r="AK168" s="46" t="s">
        <v>891</v>
      </c>
      <c r="AL168" s="46" t="s">
        <v>892</v>
      </c>
      <c r="AM168" s="46" t="s">
        <v>892</v>
      </c>
      <c r="AN168" s="40" t="s">
        <v>73</v>
      </c>
      <c r="AO168" s="30">
        <f t="shared" ca="1" si="44"/>
        <v>1</v>
      </c>
      <c r="AP168" s="14">
        <f t="shared" si="45"/>
        <v>1</v>
      </c>
      <c r="AQ168" s="14">
        <f t="shared" si="46"/>
        <v>1</v>
      </c>
      <c r="AR168" s="14">
        <f t="shared" si="47"/>
        <v>1</v>
      </c>
      <c r="AS168" s="15">
        <f t="shared" si="39"/>
        <v>1</v>
      </c>
    </row>
    <row r="169" spans="1:45">
      <c r="A169" t="str">
        <f>'Model output'!A168</f>
        <v>TCGA-EM-A2CM</v>
      </c>
      <c r="B169" s="52">
        <v>62</v>
      </c>
      <c r="C169" s="1" t="str">
        <f>IF(OR(ISNUMBER(SEARCH("0",'Model output'!D168)), ISNUMBER(SEARCH("1",'Model output'!D168)), ISNUMBER(SEARCH("1a",'Model output'!D168)), ISNUMBER(SEARCH("1b",'Model output'!D168)), ISNUMBER(SEARCH("2",'Model output'!D168)), ISNUMBER(SEARCH("3",'Model output'!D168)), ISNUMBER(SEARCH("4a",'Model output'!D168)), ISNUMBER(SEARCH("4b",'Model output'!D168))), IF(ISNUMBER(SEARCH("pT",'Model output'!D168)),IF(OR(ISNUMBER(SEARCH("a",'Model output'!D168)),ISNUMBER(SEARCH("b",'Model output'!D168))),MID(SUBSTITUTE('Model output'!D168," ",""),SEARCH("pT",'Model output'!D168)+2,2),MID(SUBSTITUTE('Model output'!D168," ",""),SEARCH("pT",'Model output'!D168)+2,1)),IF(ISNUMBER(SEARCH("T",'Model output'!D168)),IF(OR(ISNUMBER(SEARCH("a",'Model output'!D168)),ISNUMBER(SEARCH("b",'Model output'!D168))),MID(SUBSTITUTE('Model output'!D168," ",""),SEARCH("T",'Model output'!D168)+1,2),MID(SUBSTITUTE('Model output'!D168," ",""),SEARCH("T",'Model output'!D168)+1,1)),SUBSTITUTE('Model output'!D168," ",""))),"")</f>
        <v>3</v>
      </c>
      <c r="D169" s="1" t="str">
        <f>IF(ISNUMBER(SEARCH("lymph node",'Model output'!E168)),"1", IF(AND('Model output'!E168&lt;&gt;"",ISNUMBER('Model output'!E168),'Model output'!E168&gt;0),"1",IF(OR(ISNUMBER(SEARCH("0",'Model output'!E168)), ISNUMBER(SEARCH("1",'Model output'!E168)), ISNUMBER(SEARCH("1a",'Model output'!E168)), ISNUMBER(SEARCH("1b",'Model output'!E168)), ISNUMBER(SEARCH("X",'Model output'!E168))), IF(ISNUMBER(SEARCH("pN",'Model output'!E168)),IF(OR(ISNUMBER(SEARCH("a",'Model output'!E168)),ISNUMBER(SEARCH("b",'Model output'!E168))),MID(SUBSTITUTE('Model output'!E168," ",""),SEARCH("pN",'Model output'!E168)+2,2),MID(SUBSTITUTE('Model output'!E168," ",""),SEARCH("pN",'Model output'!E168)+2,1)),IF(ISNUMBER(SEARCH("N",'Model output'!E168)),IF(OR(ISNUMBER(SEARCH("a",'Model output'!E168)),ISNUMBER(SEARCH("b",'Model output'!E168))),MID(SUBSTITUTE('Model output'!E168," ",""),SEARCH("N",'Model output'!E168)+1,2),MID(SUBSTITUTE('Model output'!E168," ",""),SEARCH("N",'Model output'!E168)+1,1)),SUBSTITUTE('Model output'!E168," ",""))),"")))</f>
        <v>0</v>
      </c>
      <c r="E169" s="1" t="str">
        <f>IF(OR(ISNUMBER(SEARCH("Not applicable",'Model output'!F168)), ISNUMBER(SEARCH("N/A",'Model output'!F168))),"0",IF(OR(ISNUMBER(SEARCH("0",'Model output'!F168)), ISNUMBER(SEARCH("1",'Model output'!F168)), ISNUMBER(SEARCH("X",'Model output'!F168))), IF(ISNUMBER(SEARCH("pM",'Model output'!F168)),MID(SUBSTITUTE('Model output'!F168," ",""),SEARCH("pM",'Model output'!F168)+2,1),IF(ISNUMBER(SEARCH("M",'Model output'!F168)),MID(SUBSTITUTE('Model output'!F168," ",""),SEARCH("M",'Model output'!F168)+1,1),SUBSTITUTE('Model output'!F168," ",""))),""))</f>
        <v/>
      </c>
      <c r="F169" t="str">
        <f t="shared" si="32"/>
        <v>negative</v>
      </c>
      <c r="G169" t="str">
        <f>IF(OR('Model output'!G168="",AND(ISNUMBER('Model output'!J168),'Model output'!J168&lt;1)),"",IF(OR(ISNUMBER(SEARCH("lateral",'Model output'!G168)),ISNUMBER(SEARCH("cervical",'Model output'!G168)),ISNUMBER(SEARCH("jugular",'Model output'!G168)),ISNUMBER(SEARCH("left neck",'Model output'!G168)),ISNUMBER(SEARCH("left anterior neck",'Model output'!G168)),ISNUMBER(SEARCH("left posterior neck",'Model output'!G168)),ISNUMBER(SEARCH("right neck",'Model output'!G168)),ISNUMBER(SEARCH("right anterior neck",'Model output'!G168)),ISNUMBER(SEARCH("right posterior neck",'Model output'!G168)),AND(ISNUMBER(SEARCH("level",'Model output'!G168)),OR(,ISNUMBER(SEARCH("II",'Model output'!G168)),ISNUMBER(SEARCH("two",'Model output'!G168)),ISNUMBER(SEARCH("2",'Model output'!G168)),ISNUMBER(SEARCH("III",'Model output'!G168)),ISNUMBER(SEARCH("three",'Model output'!G168)),ISNUMBER(SEARCH("3",'Model output'!G168)),ISNUMBER(SEARCH("IV",'Model output'!G168)),ISNUMBER(SEARCH("four",'Model output'!G168)),ISNUMBER(SEARCH("4",'Model output'!G168)),AND(ISNUMBER(SEARCH("V ",'Model output'!G168)),NOT(ISNUMBER(SEARCH("VI",'Model output'!G168)))),ISNUMBER(SEARCH("five",'Model output'!G168)),ISNUMBER(SEARCH("5",'Model output'!G168))))), "lateral", "central"))</f>
        <v/>
      </c>
      <c r="H169" t="str">
        <f>IF('Model output'!H168="","negative", IF('Model output'!H168=" ", "negative", IF(ISNUMBER(SEARCH("lymph node",'Model output'!H168)),"negative","positive")))</f>
        <v>negative</v>
      </c>
      <c r="I169">
        <f>IF('Model output'!I168="","",IF(ISNUMBER('Model output'!I168),'Model output'!I168,1))</f>
        <v>3</v>
      </c>
      <c r="J169">
        <f>IF('Model output'!J168="","",IF(AND(ISNUMBER('Model output'!J168),'Model output'!J168&lt;=I169),'Model output'!J168,IF(ISNUMBER(SEARCH("0/",'Model output'!J168)),0,1)))</f>
        <v>0</v>
      </c>
      <c r="K169" t="str" cm="1">
        <f t="array" ref="K169">IF(COUNT(FIND({0,1,2,3,4,5,6,7,8,9},'Model output'!K168))&gt;0,'Model output'!K168,"")</f>
        <v/>
      </c>
      <c r="L169" s="8" t="str">
        <f t="shared" si="36"/>
        <v/>
      </c>
      <c r="M169" t="str" cm="1">
        <f t="array" ref="M169">IF(L169="","",IF(ISNUMBER(SEARCH("cm",L169)),MAX(VALUE(SUBSTITUTE(_xlfn.FILTERXML("&lt;t&gt;&lt;s&gt;"&amp;SUBSTITUTE(L169,",","&lt;/s&gt;&lt;s&gt;")&amp;"&lt;/s&gt;&lt;/t&gt;","//s"),"cm",""))),MAX(VALUE(SUBSTITUTE(_xlfn.FILTERXML("&lt;t&gt;&lt;s&gt;"&amp;SUBSTITUTE(L169,",","&lt;/s&gt;&lt;s&gt;")&amp;"&lt;/s&gt;&lt;/t&gt;","//s"),"mm","")))/10))</f>
        <v/>
      </c>
      <c r="N169" t="str">
        <f>IF('Model output'!L168="","",'Model output'!L168)</f>
        <v>poorly differentiated</v>
      </c>
      <c r="O169" t="str">
        <f>IF('Model output'!M168="","",'Model output'!M168)</f>
        <v>insular carcinoma</v>
      </c>
      <c r="P169" t="str">
        <f>IF('Model output'!N168="","",'Model output'!N168)</f>
        <v>9.6cm</v>
      </c>
      <c r="Q169" t="str">
        <f t="shared" si="33"/>
        <v>9.6cm</v>
      </c>
      <c r="R169" cm="1">
        <f t="array" ref="R169">IF(Q169="","",IF(ISNUMBER(SEARCH("cm",Q169)),MAX(VALUE(SUBSTITUTE(_xlfn.FILTERXML("&lt;t&gt;&lt;s&gt;"&amp;SUBSTITUTE(Q169,",","&lt;/s&gt;&lt;s&gt;")&amp;"&lt;/s&gt;&lt;/t&gt;","//s"),"cm",""))),IF(ISNUMBER(SEARCH("mm",Q169)), MAX(VALUE(SUBSTITUTE(_xlfn.FILTERXML("&lt;t&gt;&lt;s&gt;"&amp;SUBSTITUTE(Q169,",","&lt;/s&gt;&lt;s&gt;")&amp;"&lt;/s&gt;&lt;/t&gt;","//s"),"mm","")))/10, MAX(VALUE(_xlfn.FILTERXML("&lt;t&gt;&lt;s&gt;"&amp;SUBSTITUTE(Q169,",","&lt;/s&gt;&lt;s&gt;")&amp;"&lt;/s&gt;&lt;/t&gt;","//s"))))))</f>
        <v>9.6</v>
      </c>
      <c r="S169" t="str">
        <f>IF(OR('Model output'!P168="",ISNUMBER(SEARCH("Not identified", 'Model output'!P168)),ISNUMBER(SEARCH("Absent",'Model output'!P168)),AND(ISNUMBER(SEARCH("No",'Model output'!P168)),NOT(ISNUMBER(SEARCH("diagnostic",'Model output'!P168)))),ISNUMBER(SEARCH("Negative",'Model output'!P168))),"negative","positive")</f>
        <v>positive</v>
      </c>
      <c r="T169" t="str">
        <f>IF('Model output'!O168="","",'Model output'!O168)</f>
        <v/>
      </c>
      <c r="U169" t="str">
        <f>IF('Model output'!Q168&lt;&gt;"",'Model output'!Q168,IF('Classification result'!S169="positive",IF(ISNUMBER(SEARCH("single",'Model output'!P168)),1,IF(OR(ISNUMBER(SEARCH("&lt;4",'Model output'!P168)),ISNUMBER(SEARCH("&lt; 4",'Model output'!P168)),ISNUMBER(SEARCH("less than 4",'Model output'!P168))),"&lt;4",IF(OR(ISNUMBER(SEARCH("&gt;4",'Model output'!P168)),ISNUMBER(SEARCH("&gt; 4",'Model output'!P168)),ISNUMBER(SEARCH("4 or more",'Model output'!P168))),"&gt;4",""))),""))</f>
        <v>less than 4</v>
      </c>
      <c r="V169" t="str">
        <f>IF(S169="negative","",IF(OR(ISNUMBER(SEARCH("Focal",'Model output'!P168)),'Classification result'!U169&lt;4,ISNUMBER(SEARCH("Focal",'Classification result'!U169)),ISNUMBER(SEARCH("&lt;4",'Classification result'!U169)),ISNUMBER(SEARCH("&lt; 4",'Classification result'!U169))),"minimal", IF(OR(ISNUMBER(SEARCH("Extensive",'Model output'!P168)),ISNUMBER(SEARCH("Extensive",'Classification result'!U169)),ISNUMBER(SEARCH("&gt;4",'Classification result'!U169)),ISNUMBER(SEARCH("&gt; 4",'Classification result'!U169)),ISNUMBER(SEARCH("4 or more",'Classification result'!U169))),"extensive","")))</f>
        <v>minimal</v>
      </c>
      <c r="W169" t="str">
        <f>IF(OR('Model output'!R168="",ISNUMBER(SEARCH("Not identified", 'Model output'!R168)),ISNUMBER(SEARCH("Absent",'Model output'!R168)),ISNUMBER(SEARCH("No",'Model output'!R168)),ISNUMBER(SEARCH("Negative",'Model output'!R168)),ISNUMBER(SEARCH("None seen",'Model output'!R168)),ISNUMBER(SEARCH("Free",'Model output'!R168)),ISNUMBER(SEARCH("Cannot be assessed",'Model output'!R168))),"negative","positive")</f>
        <v>positive</v>
      </c>
      <c r="X169" s="19" t="str">
        <f>IF('Model output'!S168="","",'Model output'!S168)</f>
        <v>Not identified</v>
      </c>
      <c r="Y169" t="str">
        <f>IF(OR('Model output'!S168="",ISNUMBER(SEARCH("Absent",'Model output'!S168)),ISNUMBER(SEARCH("Not identified",'Model output'!S168)),AND(ISNUMBER(SEARCH("No",'Model output'!S168)),NOT(ISNUMBER(SEARCH("carcinoma",'Model output'!S168)))),ISNUMBER(SEARCH("no extension",'Model output'!S168)),ISNUMBER(SEARCH("negative",'Model output'!S168))),"negative",IF(Z169="positive","gETE", "positive"))</f>
        <v>negative</v>
      </c>
      <c r="Z169" t="str">
        <f>IF(OR('Model output'!S168="",ISNUMBER(SEARCH("Absent",'Model output'!S168)),ISNUMBER(SEARCH("Not identified",'Model output'!S168)),ISNUMBER(SEARCH("No",'Model output'!S168)),ISNUMBER(SEARCH("Minimal",'Model output'!S168)),ISNUMBER(SEARCH("negative",'Model output'!S168))),"negative",IF(OR(ISNUMBER(SEARCH("extensive",X169)),ISNUMBER(SEARCH("skeletal muscle",X169)),ISNUMBER(SEARCH("larynx",X169)),ISNUMBER(SEARCH("trachea",X169)),ISNUMBER(SEARCH("esophagus",X169)),ISNUMBER(SEARCH("recurrent laryngeal nerve",X169))),"positive","negative"))</f>
        <v>negative</v>
      </c>
      <c r="AA169" t="str">
        <f>IF('Model output'!T168="","",IF('Model output'!T168="Not mentioned", "No", "Yes"))</f>
        <v/>
      </c>
      <c r="AB169" t="str">
        <f>IF(AA169&lt;&gt;"Yes","",IF(OR('Model output'!U168="",ISNUMBER(SEARCH("Not identified",'Model output'!U168))),"",'Model output'!U168))</f>
        <v/>
      </c>
      <c r="AC169" s="9" t="str">
        <f>IF(OR('Model output'!V168="", AND(ISERROR(SEARCH("Positive",'Model output'!V168)), ISNUMBER(SEARCH("Negative",'Model output'!V168))), ISNUMBER(SEARCH("Uninvolved",'Model output'!V168)), ISNUMBER(SEARCH("Free",'Model output'!V168)), ISNUMBER(SEARCH("1 mm",'Model output'!V168)), ISNUMBER(SEARCH("1.0 mm",'Model output'!V168)), ISNUMBER(SEARCH("0.01 cm",'Model output'!V168)), ISNUMBER(SEARCH("0.1 CM",'Model output'!V168)), ISNUMBER(SEARCH("less than 0.2 mm",'Model output'!V168)), ISNUMBER(SEARCH("less than 0.5 mm",'Model output'!V168)), ISNUMBER(SEARCH("very close",'Model output'!V168)), ISNUMBER(SEARCH("not involved",'Model output'!V168)), ISNUMBER(SEARCH("no involvement",'Model output'!V168)), ISNUMBER(SEARCH("abut",'Model output'!V168)), AND(ISNUMBER(SEARCH("No",'Model output'!V168)),NOT(ISNUMBER(SEARCH("noted",'Model output'!V168))),NOT(ISNUMBER(SEARCH("carcinoma",'Model output'!V168))))), "negative", "positive")</f>
        <v>negative</v>
      </c>
      <c r="AE169" s="39" t="str" cm="1">
        <f t="array" aca="1" ref="AE169" ca="1">IF(OR(AC169="positive",Z169="positive",AND(OR(ISNUMBER(SEARCH("Follicular carcinoma",N169)),ISNUMBER(SEARCH("Follicular thyroid carcinoma",N169))),V169="extensive"),AND(AND(ISNUMBER(J169),J169&gt;0),AND(ISNUMBER(M169),M169&gt;3)),OR(H169="positive",AH169=1)),"high",IF(OR(ISNUMBER(SEARCH("lateral",G169,1)),ISNUMBER(SEARCH("positive",Y169,1)),ISNUMBER(SEARCH("tall",O169,1)),ISNUMBER(SEARCH("hobnail",O169,1)),ISNUMBER(SEARCH("cribriform",O169,1)),ISNUMBER(SEARCH("diffuse",O169,1)),ISNUMBER(SEARCH("columnar",O169,1)),ISNUMBER(SEARCH("solid",O169,1)),ISNUMBER(SEARCH("tall",N169,1)),ISNUMBER(SEARCH("hobnail",N169,1)),ISNUMBER(SEARCH("cribriform",N169,1)),ISNUMBER(SEARCH("diffuse",N169,1)),ISNUMBER(SEARCH("columnar",N169,1)),ISNUMBER(SEARCH("solid",N169,1)),AND(ISNUMBER(SEARCH("papillary",N169,1)),S169="positive"),AND(ISNUMBER(J169),J169&gt;=5,M169=""),AND(AND(ISNUMBER(J169),J169&gt;=5),AND(ISNUMBER(M169),M169&gt;=1)),AND(ISNUMBER(SERACH("papillary",N169)),OR(Y169="positive",Z169="positive"), ISNUMBER(SEARCH("BRAF",AB169)))),"intermediate","low"))</f>
        <v>low</v>
      </c>
      <c r="AF169" s="40" t="str">
        <f t="shared" si="34"/>
        <v>3a</v>
      </c>
      <c r="AG169" s="40" t="str">
        <f t="shared" si="35"/>
        <v>0</v>
      </c>
      <c r="AH169" s="40" t="str">
        <f t="shared" si="37"/>
        <v>0</v>
      </c>
      <c r="AI169" s="45" t="str">
        <f t="shared" si="38"/>
        <v>II</v>
      </c>
      <c r="AJ169" s="39" t="s">
        <v>699</v>
      </c>
      <c r="AK169" s="46" t="s">
        <v>894</v>
      </c>
      <c r="AL169" s="46" t="s">
        <v>889</v>
      </c>
      <c r="AM169" s="46" t="s">
        <v>892</v>
      </c>
      <c r="AN169" s="40" t="s">
        <v>890</v>
      </c>
      <c r="AO169" s="30">
        <f t="shared" ca="1" si="44"/>
        <v>0</v>
      </c>
      <c r="AP169" s="14">
        <f t="shared" si="45"/>
        <v>1</v>
      </c>
      <c r="AQ169" s="14">
        <f t="shared" si="46"/>
        <v>1</v>
      </c>
      <c r="AR169" s="14">
        <f t="shared" si="47"/>
        <v>1</v>
      </c>
      <c r="AS169" s="15">
        <f t="shared" si="39"/>
        <v>1</v>
      </c>
    </row>
    <row r="170" spans="1:45">
      <c r="A170" t="str">
        <f>'Model output'!A169</f>
        <v>TCGA-EM-A2CO</v>
      </c>
      <c r="B170" s="52">
        <v>77</v>
      </c>
      <c r="C170" s="1" t="str">
        <f>IF(OR(ISNUMBER(SEARCH("0",'Model output'!D169)), ISNUMBER(SEARCH("1",'Model output'!D169)), ISNUMBER(SEARCH("1a",'Model output'!D169)), ISNUMBER(SEARCH("1b",'Model output'!D169)), ISNUMBER(SEARCH("2",'Model output'!D169)), ISNUMBER(SEARCH("3",'Model output'!D169)), ISNUMBER(SEARCH("4a",'Model output'!D169)), ISNUMBER(SEARCH("4b",'Model output'!D169))), IF(ISNUMBER(SEARCH("pT",'Model output'!D169)),IF(OR(ISNUMBER(SEARCH("a",'Model output'!D169)),ISNUMBER(SEARCH("b",'Model output'!D169))),MID(SUBSTITUTE('Model output'!D169," ",""),SEARCH("pT",'Model output'!D169)+2,2),MID(SUBSTITUTE('Model output'!D169," ",""),SEARCH("pT",'Model output'!D169)+2,1)),IF(ISNUMBER(SEARCH("T",'Model output'!D169)),IF(OR(ISNUMBER(SEARCH("a",'Model output'!D169)),ISNUMBER(SEARCH("b",'Model output'!D169))),MID(SUBSTITUTE('Model output'!D169," ",""),SEARCH("T",'Model output'!D169)+1,2),MID(SUBSTITUTE('Model output'!D169," ",""),SEARCH("T",'Model output'!D169)+1,1)),SUBSTITUTE('Model output'!D169," ",""))),"")</f>
        <v>2</v>
      </c>
      <c r="D170" s="1" t="str">
        <f>IF(ISNUMBER(SEARCH("lymph node",'Model output'!E169)),"1", IF(AND('Model output'!E169&lt;&gt;"",ISNUMBER('Model output'!E169),'Model output'!E169&gt;0),"1",IF(OR(ISNUMBER(SEARCH("0",'Model output'!E169)), ISNUMBER(SEARCH("1",'Model output'!E169)), ISNUMBER(SEARCH("1a",'Model output'!E169)), ISNUMBER(SEARCH("1b",'Model output'!E169)), ISNUMBER(SEARCH("X",'Model output'!E169))), IF(ISNUMBER(SEARCH("pN",'Model output'!E169)),IF(OR(ISNUMBER(SEARCH("a",'Model output'!E169)),ISNUMBER(SEARCH("b",'Model output'!E169))),MID(SUBSTITUTE('Model output'!E169," ",""),SEARCH("pN",'Model output'!E169)+2,2),MID(SUBSTITUTE('Model output'!E169," ",""),SEARCH("pN",'Model output'!E169)+2,1)),IF(ISNUMBER(SEARCH("N",'Model output'!E169)),IF(OR(ISNUMBER(SEARCH("a",'Model output'!E169)),ISNUMBER(SEARCH("b",'Model output'!E169))),MID(SUBSTITUTE('Model output'!E169," ",""),SEARCH("N",'Model output'!E169)+1,2),MID(SUBSTITUTE('Model output'!E169," ",""),SEARCH("N",'Model output'!E169)+1,1)),SUBSTITUTE('Model output'!E169," ",""))),"")))</f>
        <v>X</v>
      </c>
      <c r="E170" s="1" t="str">
        <f>IF(OR(ISNUMBER(SEARCH("Not applicable",'Model output'!F169)), ISNUMBER(SEARCH("N/A",'Model output'!F169))),"0",IF(OR(ISNUMBER(SEARCH("0",'Model output'!F169)), ISNUMBER(SEARCH("1",'Model output'!F169)), ISNUMBER(SEARCH("X",'Model output'!F169))), IF(ISNUMBER(SEARCH("pM",'Model output'!F169)),MID(SUBSTITUTE('Model output'!F169," ",""),SEARCH("pM",'Model output'!F169)+2,1),IF(ISNUMBER(SEARCH("M",'Model output'!F169)),MID(SUBSTITUTE('Model output'!F169," ",""),SEARCH("M",'Model output'!F169)+1,1),SUBSTITUTE('Model output'!F169," ",""))),""))</f>
        <v/>
      </c>
      <c r="F170" t="str">
        <f t="shared" si="32"/>
        <v>negative</v>
      </c>
      <c r="G170" t="str">
        <f>IF(OR('Model output'!G169="",AND(ISNUMBER('Model output'!J169),'Model output'!J169&lt;1)),"",IF(OR(ISNUMBER(SEARCH("lateral",'Model output'!G169)),ISNUMBER(SEARCH("cervical",'Model output'!G169)),ISNUMBER(SEARCH("jugular",'Model output'!G169)),ISNUMBER(SEARCH("left neck",'Model output'!G169)),ISNUMBER(SEARCH("left anterior neck",'Model output'!G169)),ISNUMBER(SEARCH("left posterior neck",'Model output'!G169)),ISNUMBER(SEARCH("right neck",'Model output'!G169)),ISNUMBER(SEARCH("right anterior neck",'Model output'!G169)),ISNUMBER(SEARCH("right posterior neck",'Model output'!G169)),AND(ISNUMBER(SEARCH("level",'Model output'!G169)),OR(,ISNUMBER(SEARCH("II",'Model output'!G169)),ISNUMBER(SEARCH("two",'Model output'!G169)),ISNUMBER(SEARCH("2",'Model output'!G169)),ISNUMBER(SEARCH("III",'Model output'!G169)),ISNUMBER(SEARCH("three",'Model output'!G169)),ISNUMBER(SEARCH("3",'Model output'!G169)),ISNUMBER(SEARCH("IV",'Model output'!G169)),ISNUMBER(SEARCH("four",'Model output'!G169)),ISNUMBER(SEARCH("4",'Model output'!G169)),AND(ISNUMBER(SEARCH("V ",'Model output'!G169)),NOT(ISNUMBER(SEARCH("VI",'Model output'!G169)))),ISNUMBER(SEARCH("five",'Model output'!G169)),ISNUMBER(SEARCH("5",'Model output'!G169))))), "lateral", "central"))</f>
        <v/>
      </c>
      <c r="H170" t="str">
        <f>IF('Model output'!H169="","negative", IF('Model output'!H169=" ", "negative", IF(ISNUMBER(SEARCH("lymph node",'Model output'!H169)),"negative","positive")))</f>
        <v>negative</v>
      </c>
      <c r="I170">
        <f>IF('Model output'!I169="","",IF(ISNUMBER('Model output'!I169),'Model output'!I169,1))</f>
        <v>0</v>
      </c>
      <c r="J170">
        <f>IF('Model output'!J169="","",IF(AND(ISNUMBER('Model output'!J169),'Model output'!J169&lt;=I170),'Model output'!J169,IF(ISNUMBER(SEARCH("0/",'Model output'!J169)),0,1)))</f>
        <v>0</v>
      </c>
      <c r="K170" t="str" cm="1">
        <f t="array" ref="K170">IF(COUNT(FIND({0,1,2,3,4,5,6,7,8,9},'Model output'!K169))&gt;0,'Model output'!K169,"")</f>
        <v/>
      </c>
      <c r="L170" s="8" t="str">
        <f t="shared" si="36"/>
        <v/>
      </c>
      <c r="M170" t="str" cm="1">
        <f t="array" ref="M170">IF(L170="","",IF(ISNUMBER(SEARCH("cm",L170)),MAX(VALUE(SUBSTITUTE(_xlfn.FILTERXML("&lt;t&gt;&lt;s&gt;"&amp;SUBSTITUTE(L170,",","&lt;/s&gt;&lt;s&gt;")&amp;"&lt;/s&gt;&lt;/t&gt;","//s"),"cm",""))),MAX(VALUE(SUBSTITUTE(_xlfn.FILTERXML("&lt;t&gt;&lt;s&gt;"&amp;SUBSTITUTE(L170,",","&lt;/s&gt;&lt;s&gt;")&amp;"&lt;/s&gt;&lt;/t&gt;","//s"),"mm","")))/10))</f>
        <v/>
      </c>
      <c r="N170" t="str">
        <f>IF('Model output'!L169="","",'Model output'!L169)</f>
        <v>Papillary</v>
      </c>
      <c r="O170" t="str">
        <f>IF('Model output'!M169="","",'Model output'!M169)</f>
        <v>oncocytic</v>
      </c>
      <c r="P170" t="str">
        <f>IF('Model output'!N169="","",'Model output'!N169)</f>
        <v>2.9cm</v>
      </c>
      <c r="Q170" t="str">
        <f t="shared" si="33"/>
        <v>2.9cm</v>
      </c>
      <c r="R170" cm="1">
        <f t="array" ref="R170">IF(Q170="","",IF(ISNUMBER(SEARCH("cm",Q170)),MAX(VALUE(SUBSTITUTE(_xlfn.FILTERXML("&lt;t&gt;&lt;s&gt;"&amp;SUBSTITUTE(Q170,",","&lt;/s&gt;&lt;s&gt;")&amp;"&lt;/s&gt;&lt;/t&gt;","//s"),"cm",""))),IF(ISNUMBER(SEARCH("mm",Q170)), MAX(VALUE(SUBSTITUTE(_xlfn.FILTERXML("&lt;t&gt;&lt;s&gt;"&amp;SUBSTITUTE(Q170,",","&lt;/s&gt;&lt;s&gt;")&amp;"&lt;/s&gt;&lt;/t&gt;","//s"),"mm","")))/10, MAX(VALUE(_xlfn.FILTERXML("&lt;t&gt;&lt;s&gt;"&amp;SUBSTITUTE(Q170,",","&lt;/s&gt;&lt;s&gt;")&amp;"&lt;/s&gt;&lt;/t&gt;","//s"))))))</f>
        <v>2.9</v>
      </c>
      <c r="S170" t="str">
        <f>IF(OR('Model output'!P169="",ISNUMBER(SEARCH("Not identified", 'Model output'!P169)),ISNUMBER(SEARCH("Absent",'Model output'!P169)),AND(ISNUMBER(SEARCH("No",'Model output'!P169)),NOT(ISNUMBER(SEARCH("diagnostic",'Model output'!P169)))),ISNUMBER(SEARCH("Negative",'Model output'!P169))),"negative","positive")</f>
        <v>negative</v>
      </c>
      <c r="T170">
        <f>IF('Model output'!O169="","",'Model output'!O169)</f>
        <v>1</v>
      </c>
      <c r="U170" t="str">
        <f>IF('Model output'!Q169&lt;&gt;"",'Model output'!Q169,IF('Classification result'!S170="positive",IF(ISNUMBER(SEARCH("single",'Model output'!P169)),1,IF(OR(ISNUMBER(SEARCH("&lt;4",'Model output'!P169)),ISNUMBER(SEARCH("&lt; 4",'Model output'!P169)),ISNUMBER(SEARCH("less than 4",'Model output'!P169))),"&lt;4",IF(OR(ISNUMBER(SEARCH("&gt;4",'Model output'!P169)),ISNUMBER(SEARCH("&gt; 4",'Model output'!P169)),ISNUMBER(SEARCH("4 or more",'Model output'!P169))),"&gt;4",""))),""))</f>
        <v/>
      </c>
      <c r="V170" t="str">
        <f>IF(S170="negative","",IF(OR(ISNUMBER(SEARCH("Focal",'Model output'!P169)),'Classification result'!U170&lt;4,ISNUMBER(SEARCH("Focal",'Classification result'!U170)),ISNUMBER(SEARCH("&lt;4",'Classification result'!U170)),ISNUMBER(SEARCH("&lt; 4",'Classification result'!U170))),"minimal", IF(OR(ISNUMBER(SEARCH("Extensive",'Model output'!P169)),ISNUMBER(SEARCH("Extensive",'Classification result'!U170)),ISNUMBER(SEARCH("&gt;4",'Classification result'!U170)),ISNUMBER(SEARCH("&gt; 4",'Classification result'!U170)),ISNUMBER(SEARCH("4 or more",'Classification result'!U170))),"extensive","")))</f>
        <v/>
      </c>
      <c r="W170" t="str">
        <f>IF(OR('Model output'!R169="",ISNUMBER(SEARCH("Not identified", 'Model output'!R169)),ISNUMBER(SEARCH("Absent",'Model output'!R169)),ISNUMBER(SEARCH("No",'Model output'!R169)),ISNUMBER(SEARCH("Negative",'Model output'!R169)),ISNUMBER(SEARCH("None seen",'Model output'!R169)),ISNUMBER(SEARCH("Free",'Model output'!R169)),ISNUMBER(SEARCH("Cannot be assessed",'Model output'!R169))),"negative","positive")</f>
        <v>positive</v>
      </c>
      <c r="X170" s="19" t="str">
        <f>IF('Model output'!S169="","",'Model output'!S169)</f>
        <v>Not identified</v>
      </c>
      <c r="Y170" t="str">
        <f>IF(OR('Model output'!S169="",ISNUMBER(SEARCH("Absent",'Model output'!S169)),ISNUMBER(SEARCH("Not identified",'Model output'!S169)),AND(ISNUMBER(SEARCH("No",'Model output'!S169)),NOT(ISNUMBER(SEARCH("carcinoma",'Model output'!S169)))),ISNUMBER(SEARCH("no extension",'Model output'!S169)),ISNUMBER(SEARCH("negative",'Model output'!S169))),"negative",IF(Z170="positive","gETE", "positive"))</f>
        <v>negative</v>
      </c>
      <c r="Z170" t="str">
        <f>IF(OR('Model output'!S169="",ISNUMBER(SEARCH("Absent",'Model output'!S169)),ISNUMBER(SEARCH("Not identified",'Model output'!S169)),ISNUMBER(SEARCH("No",'Model output'!S169)),ISNUMBER(SEARCH("Minimal",'Model output'!S169)),ISNUMBER(SEARCH("negative",'Model output'!S169))),"negative",IF(OR(ISNUMBER(SEARCH("extensive",X170)),ISNUMBER(SEARCH("skeletal muscle",X170)),ISNUMBER(SEARCH("larynx",X170)),ISNUMBER(SEARCH("trachea",X170)),ISNUMBER(SEARCH("esophagus",X170)),ISNUMBER(SEARCH("recurrent laryngeal nerve",X170))),"positive","negative"))</f>
        <v>negative</v>
      </c>
      <c r="AA170" t="str">
        <f>IF('Model output'!T169="","",IF('Model output'!T169="Not mentioned", "No", "Yes"))</f>
        <v/>
      </c>
      <c r="AB170" t="str">
        <f>IF(AA170&lt;&gt;"Yes","",IF(OR('Model output'!U169="",ISNUMBER(SEARCH("Not identified",'Model output'!U169))),"",'Model output'!U169))</f>
        <v/>
      </c>
      <c r="AC170" s="9" t="str">
        <f>IF(OR('Model output'!V169="", AND(ISERROR(SEARCH("Positive",'Model output'!V169)), ISNUMBER(SEARCH("Negative",'Model output'!V169))), ISNUMBER(SEARCH("Uninvolved",'Model output'!V169)), ISNUMBER(SEARCH("Free",'Model output'!V169)), ISNUMBER(SEARCH("1 mm",'Model output'!V169)), ISNUMBER(SEARCH("1.0 mm",'Model output'!V169)), ISNUMBER(SEARCH("0.01 cm",'Model output'!V169)), ISNUMBER(SEARCH("0.1 CM",'Model output'!V169)), ISNUMBER(SEARCH("less than 0.2 mm",'Model output'!V169)), ISNUMBER(SEARCH("less than 0.5 mm",'Model output'!V169)), ISNUMBER(SEARCH("very close",'Model output'!V169)), ISNUMBER(SEARCH("not involved",'Model output'!V169)), ISNUMBER(SEARCH("no involvement",'Model output'!V169)), ISNUMBER(SEARCH("abut",'Model output'!V169)), AND(ISNUMBER(SEARCH("No",'Model output'!V169)),NOT(ISNUMBER(SEARCH("noted",'Model output'!V169))),NOT(ISNUMBER(SEARCH("carcinoma",'Model output'!V169))))), "negative", "positive")</f>
        <v>negative</v>
      </c>
      <c r="AE170" s="39" t="str" cm="1">
        <f t="array" aca="1" ref="AE170" ca="1">IF(OR(AC170="positive",Z170="positive",AND(OR(ISNUMBER(SEARCH("Follicular carcinoma",N170)),ISNUMBER(SEARCH("Follicular thyroid carcinoma",N170))),V170="extensive"),AND(AND(ISNUMBER(J170),J170&gt;0),AND(ISNUMBER(M170),M170&gt;3)),OR(H170="positive",AH170=1)),"high",IF(OR(ISNUMBER(SEARCH("lateral",G170,1)),ISNUMBER(SEARCH("positive",Y170,1)),ISNUMBER(SEARCH("tall",O170,1)),ISNUMBER(SEARCH("hobnail",O170,1)),ISNUMBER(SEARCH("cribriform",O170,1)),ISNUMBER(SEARCH("diffuse",O170,1)),ISNUMBER(SEARCH("columnar",O170,1)),ISNUMBER(SEARCH("solid",O170,1)),ISNUMBER(SEARCH("tall",N170,1)),ISNUMBER(SEARCH("hobnail",N170,1)),ISNUMBER(SEARCH("cribriform",N170,1)),ISNUMBER(SEARCH("diffuse",N170,1)),ISNUMBER(SEARCH("columnar",N170,1)),ISNUMBER(SEARCH("solid",N170,1)),AND(ISNUMBER(SEARCH("papillary",N170,1)),S170="positive"),AND(ISNUMBER(J170),J170&gt;=5,M170=""),AND(AND(ISNUMBER(J170),J170&gt;=5),AND(ISNUMBER(M170),M170&gt;=1)),AND(ISNUMBER(SERACH("papillary",N170)),OR(Y170="positive",Z170="positive"), ISNUMBER(SEARCH("BRAF",AB170)))),"intermediate","low"))</f>
        <v>low</v>
      </c>
      <c r="AF170" s="40" t="str">
        <f t="shared" si="34"/>
        <v>2</v>
      </c>
      <c r="AG170" s="40" t="str">
        <f t="shared" si="35"/>
        <v>0</v>
      </c>
      <c r="AH170" s="40" t="str">
        <f t="shared" si="37"/>
        <v>0</v>
      </c>
      <c r="AI170" s="45" t="str">
        <f t="shared" si="38"/>
        <v>I</v>
      </c>
      <c r="AJ170" s="39" t="s">
        <v>698</v>
      </c>
      <c r="AK170" s="46" t="s">
        <v>891</v>
      </c>
      <c r="AL170" s="46" t="s">
        <v>892</v>
      </c>
      <c r="AM170" s="46" t="s">
        <v>892</v>
      </c>
      <c r="AN170" s="40" t="s">
        <v>73</v>
      </c>
      <c r="AO170" s="30">
        <f t="shared" ca="1" si="44"/>
        <v>1</v>
      </c>
      <c r="AP170" s="14">
        <f t="shared" si="45"/>
        <v>1</v>
      </c>
      <c r="AQ170" s="14">
        <f t="shared" si="46"/>
        <v>1</v>
      </c>
      <c r="AR170" s="14">
        <f t="shared" si="47"/>
        <v>1</v>
      </c>
      <c r="AS170" s="15">
        <f t="shared" si="39"/>
        <v>1</v>
      </c>
    </row>
    <row r="171" spans="1:45">
      <c r="A171" t="str">
        <f>'Model output'!A170</f>
        <v>TCGA-EM-A2CP</v>
      </c>
      <c r="B171" s="52">
        <v>26</v>
      </c>
      <c r="C171" s="1" t="str">
        <f>IF(OR(ISNUMBER(SEARCH("0",'Model output'!D170)), ISNUMBER(SEARCH("1",'Model output'!D170)), ISNUMBER(SEARCH("1a",'Model output'!D170)), ISNUMBER(SEARCH("1b",'Model output'!D170)), ISNUMBER(SEARCH("2",'Model output'!D170)), ISNUMBER(SEARCH("3",'Model output'!D170)), ISNUMBER(SEARCH("4a",'Model output'!D170)), ISNUMBER(SEARCH("4b",'Model output'!D170))), IF(ISNUMBER(SEARCH("pT",'Model output'!D170)),IF(OR(ISNUMBER(SEARCH("a",'Model output'!D170)),ISNUMBER(SEARCH("b",'Model output'!D170))),MID(SUBSTITUTE('Model output'!D170," ",""),SEARCH("pT",'Model output'!D170)+2,2),MID(SUBSTITUTE('Model output'!D170," ",""),SEARCH("pT",'Model output'!D170)+2,1)),IF(ISNUMBER(SEARCH("T",'Model output'!D170)),IF(OR(ISNUMBER(SEARCH("a",'Model output'!D170)),ISNUMBER(SEARCH("b",'Model output'!D170))),MID(SUBSTITUTE('Model output'!D170," ",""),SEARCH("T",'Model output'!D170)+1,2),MID(SUBSTITUTE('Model output'!D170," ",""),SEARCH("T",'Model output'!D170)+1,1)),SUBSTITUTE('Model output'!D170," ",""))),"")</f>
        <v>2</v>
      </c>
      <c r="D171" s="1" t="str">
        <f>IF(ISNUMBER(SEARCH("lymph node",'Model output'!E170)),"1", IF(AND('Model output'!E170&lt;&gt;"",ISNUMBER('Model output'!E170),'Model output'!E170&gt;0),"1",IF(OR(ISNUMBER(SEARCH("0",'Model output'!E170)), ISNUMBER(SEARCH("1",'Model output'!E170)), ISNUMBER(SEARCH("1a",'Model output'!E170)), ISNUMBER(SEARCH("1b",'Model output'!E170)), ISNUMBER(SEARCH("X",'Model output'!E170))), IF(ISNUMBER(SEARCH("pN",'Model output'!E170)),IF(OR(ISNUMBER(SEARCH("a",'Model output'!E170)),ISNUMBER(SEARCH("b",'Model output'!E170))),MID(SUBSTITUTE('Model output'!E170," ",""),SEARCH("pN",'Model output'!E170)+2,2),MID(SUBSTITUTE('Model output'!E170," ",""),SEARCH("pN",'Model output'!E170)+2,1)),IF(ISNUMBER(SEARCH("N",'Model output'!E170)),IF(OR(ISNUMBER(SEARCH("a",'Model output'!E170)),ISNUMBER(SEARCH("b",'Model output'!E170))),MID(SUBSTITUTE('Model output'!E170," ",""),SEARCH("N",'Model output'!E170)+1,2),MID(SUBSTITUTE('Model output'!E170," ",""),SEARCH("N",'Model output'!E170)+1,1)),SUBSTITUTE('Model output'!E170," ",""))),"")))</f>
        <v>0</v>
      </c>
      <c r="E171" s="1" t="str">
        <f>IF(OR(ISNUMBER(SEARCH("Not applicable",'Model output'!F170)), ISNUMBER(SEARCH("N/A",'Model output'!F170))),"0",IF(OR(ISNUMBER(SEARCH("0",'Model output'!F170)), ISNUMBER(SEARCH("1",'Model output'!F170)), ISNUMBER(SEARCH("X",'Model output'!F170))), IF(ISNUMBER(SEARCH("pM",'Model output'!F170)),MID(SUBSTITUTE('Model output'!F170," ",""),SEARCH("pM",'Model output'!F170)+2,1),IF(ISNUMBER(SEARCH("M",'Model output'!F170)),MID(SUBSTITUTE('Model output'!F170," ",""),SEARCH("M",'Model output'!F170)+1,1),SUBSTITUTE('Model output'!F170," ",""))),""))</f>
        <v/>
      </c>
      <c r="F171" t="str">
        <f t="shared" si="32"/>
        <v>negative</v>
      </c>
      <c r="G171" t="str">
        <f>IF(OR('Model output'!G170="",AND(ISNUMBER('Model output'!J170),'Model output'!J170&lt;1)),"",IF(OR(ISNUMBER(SEARCH("lateral",'Model output'!G170)),ISNUMBER(SEARCH("cervical",'Model output'!G170)),ISNUMBER(SEARCH("jugular",'Model output'!G170)),ISNUMBER(SEARCH("left neck",'Model output'!G170)),ISNUMBER(SEARCH("left anterior neck",'Model output'!G170)),ISNUMBER(SEARCH("left posterior neck",'Model output'!G170)),ISNUMBER(SEARCH("right neck",'Model output'!G170)),ISNUMBER(SEARCH("right anterior neck",'Model output'!G170)),ISNUMBER(SEARCH("right posterior neck",'Model output'!G170)),AND(ISNUMBER(SEARCH("level",'Model output'!G170)),OR(,ISNUMBER(SEARCH("II",'Model output'!G170)),ISNUMBER(SEARCH("two",'Model output'!G170)),ISNUMBER(SEARCH("2",'Model output'!G170)),ISNUMBER(SEARCH("III",'Model output'!G170)),ISNUMBER(SEARCH("three",'Model output'!G170)),ISNUMBER(SEARCH("3",'Model output'!G170)),ISNUMBER(SEARCH("IV",'Model output'!G170)),ISNUMBER(SEARCH("four",'Model output'!G170)),ISNUMBER(SEARCH("4",'Model output'!G170)),AND(ISNUMBER(SEARCH("V ",'Model output'!G170)),NOT(ISNUMBER(SEARCH("VI",'Model output'!G170)))),ISNUMBER(SEARCH("five",'Model output'!G170)),ISNUMBER(SEARCH("5",'Model output'!G170))))), "lateral", "central"))</f>
        <v/>
      </c>
      <c r="H171" t="str">
        <f>IF('Model output'!H170="","negative", IF('Model output'!H170=" ", "negative", IF(ISNUMBER(SEARCH("lymph node",'Model output'!H170)),"negative","positive")))</f>
        <v>negative</v>
      </c>
      <c r="I171">
        <f>IF('Model output'!I170="","",IF(ISNUMBER('Model output'!I170),'Model output'!I170,1))</f>
        <v>27</v>
      </c>
      <c r="J171">
        <f>IF('Model output'!J170="","",IF(AND(ISNUMBER('Model output'!J170),'Model output'!J170&lt;=I171),'Model output'!J170,IF(ISNUMBER(SEARCH("0/",'Model output'!J170)),0,1)))</f>
        <v>0</v>
      </c>
      <c r="K171" t="str" cm="1">
        <f t="array" ref="K171">IF(COUNT(FIND({0,1,2,3,4,5,6,7,8,9},'Model output'!K170))&gt;0,'Model output'!K170,"")</f>
        <v/>
      </c>
      <c r="L171" s="8" t="str">
        <f t="shared" si="36"/>
        <v/>
      </c>
      <c r="M171" t="str" cm="1">
        <f t="array" ref="M171">IF(L171="","",IF(ISNUMBER(SEARCH("cm",L171)),MAX(VALUE(SUBSTITUTE(_xlfn.FILTERXML("&lt;t&gt;&lt;s&gt;"&amp;SUBSTITUTE(L171,",","&lt;/s&gt;&lt;s&gt;")&amp;"&lt;/s&gt;&lt;/t&gt;","//s"),"cm",""))),MAX(VALUE(SUBSTITUTE(_xlfn.FILTERXML("&lt;t&gt;&lt;s&gt;"&amp;SUBSTITUTE(L171,",","&lt;/s&gt;&lt;s&gt;")&amp;"&lt;/s&gt;&lt;/t&gt;","//s"),"mm","")))/10))</f>
        <v/>
      </c>
      <c r="N171" t="str">
        <f>IF('Model output'!L170="","",'Model output'!L170)</f>
        <v>papillary</v>
      </c>
      <c r="O171" t="str">
        <f>IF('Model output'!M170="","",'Model output'!M170)</f>
        <v>follicular variant</v>
      </c>
      <c r="P171" t="str">
        <f>IF('Model output'!N170="","",'Model output'!N170)</f>
        <v>3.2cm</v>
      </c>
      <c r="Q171" t="str">
        <f t="shared" si="33"/>
        <v>3.2cm</v>
      </c>
      <c r="R171" cm="1">
        <f t="array" ref="R171">IF(Q171="","",IF(ISNUMBER(SEARCH("cm",Q171)),MAX(VALUE(SUBSTITUTE(_xlfn.FILTERXML("&lt;t&gt;&lt;s&gt;"&amp;SUBSTITUTE(Q171,",","&lt;/s&gt;&lt;s&gt;")&amp;"&lt;/s&gt;&lt;/t&gt;","//s"),"cm",""))),IF(ISNUMBER(SEARCH("mm",Q171)), MAX(VALUE(SUBSTITUTE(_xlfn.FILTERXML("&lt;t&gt;&lt;s&gt;"&amp;SUBSTITUTE(Q171,",","&lt;/s&gt;&lt;s&gt;")&amp;"&lt;/s&gt;&lt;/t&gt;","//s"),"mm","")))/10, MAX(VALUE(_xlfn.FILTERXML("&lt;t&gt;&lt;s&gt;"&amp;SUBSTITUTE(Q171,",","&lt;/s&gt;&lt;s&gt;")&amp;"&lt;/s&gt;&lt;/t&gt;","//s"))))))</f>
        <v>3.2</v>
      </c>
      <c r="S171" t="str">
        <f>IF(OR('Model output'!P170="",ISNUMBER(SEARCH("Not identified", 'Model output'!P170)),ISNUMBER(SEARCH("Absent",'Model output'!P170)),AND(ISNUMBER(SEARCH("No",'Model output'!P170)),NOT(ISNUMBER(SEARCH("diagnostic",'Model output'!P170)))),ISNUMBER(SEARCH("Negative",'Model output'!P170))),"negative","positive")</f>
        <v>negative</v>
      </c>
      <c r="T171">
        <f>IF('Model output'!O170="","",'Model output'!O170)</f>
        <v>2</v>
      </c>
      <c r="U171" t="str">
        <f>IF('Model output'!Q170&lt;&gt;"",'Model output'!Q170,IF('Classification result'!S171="positive",IF(ISNUMBER(SEARCH("single",'Model output'!P170)),1,IF(OR(ISNUMBER(SEARCH("&lt;4",'Model output'!P170)),ISNUMBER(SEARCH("&lt; 4",'Model output'!P170)),ISNUMBER(SEARCH("less than 4",'Model output'!P170))),"&lt;4",IF(OR(ISNUMBER(SEARCH("&gt;4",'Model output'!P170)),ISNUMBER(SEARCH("&gt; 4",'Model output'!P170)),ISNUMBER(SEARCH("4 or more",'Model output'!P170))),"&gt;4",""))),""))</f>
        <v/>
      </c>
      <c r="V171" t="str">
        <f>IF(S171="negative","",IF(OR(ISNUMBER(SEARCH("Focal",'Model output'!P170)),'Classification result'!U171&lt;4,ISNUMBER(SEARCH("Focal",'Classification result'!U171)),ISNUMBER(SEARCH("&lt;4",'Classification result'!U171)),ISNUMBER(SEARCH("&lt; 4",'Classification result'!U171))),"minimal", IF(OR(ISNUMBER(SEARCH("Extensive",'Model output'!P170)),ISNUMBER(SEARCH("Extensive",'Classification result'!U171)),ISNUMBER(SEARCH("&gt;4",'Classification result'!U171)),ISNUMBER(SEARCH("&gt; 4",'Classification result'!U171)),ISNUMBER(SEARCH("4 or more",'Classification result'!U171))),"extensive","")))</f>
        <v/>
      </c>
      <c r="W171" t="str">
        <f>IF(OR('Model output'!R170="",ISNUMBER(SEARCH("Not identified", 'Model output'!R170)),ISNUMBER(SEARCH("Absent",'Model output'!R170)),ISNUMBER(SEARCH("No",'Model output'!R170)),ISNUMBER(SEARCH("Negative",'Model output'!R170)),ISNUMBER(SEARCH("None seen",'Model output'!R170)),ISNUMBER(SEARCH("Free",'Model output'!R170)),ISNUMBER(SEARCH("Cannot be assessed",'Model output'!R170))),"negative","positive")</f>
        <v>positive</v>
      </c>
      <c r="X171" s="19" t="str">
        <f>IF('Model output'!S170="","",'Model output'!S170)</f>
        <v>Not identified</v>
      </c>
      <c r="Y171" t="str">
        <f>IF(OR('Model output'!S170="",ISNUMBER(SEARCH("Absent",'Model output'!S170)),ISNUMBER(SEARCH("Not identified",'Model output'!S170)),AND(ISNUMBER(SEARCH("No",'Model output'!S170)),NOT(ISNUMBER(SEARCH("carcinoma",'Model output'!S170)))),ISNUMBER(SEARCH("no extension",'Model output'!S170)),ISNUMBER(SEARCH("negative",'Model output'!S170))),"negative",IF(Z171="positive","gETE", "positive"))</f>
        <v>negative</v>
      </c>
      <c r="Z171" t="str">
        <f>IF(OR('Model output'!S170="",ISNUMBER(SEARCH("Absent",'Model output'!S170)),ISNUMBER(SEARCH("Not identified",'Model output'!S170)),ISNUMBER(SEARCH("No",'Model output'!S170)),ISNUMBER(SEARCH("Minimal",'Model output'!S170)),ISNUMBER(SEARCH("negative",'Model output'!S170))),"negative",IF(OR(ISNUMBER(SEARCH("extensive",X171)),ISNUMBER(SEARCH("skeletal muscle",X171)),ISNUMBER(SEARCH("larynx",X171)),ISNUMBER(SEARCH("trachea",X171)),ISNUMBER(SEARCH("esophagus",X171)),ISNUMBER(SEARCH("recurrent laryngeal nerve",X171))),"positive","negative"))</f>
        <v>negative</v>
      </c>
      <c r="AA171" t="str">
        <f>IF('Model output'!T170="","",IF('Model output'!T170="Not mentioned", "No", "Yes"))</f>
        <v/>
      </c>
      <c r="AB171" t="str">
        <f>IF(AA171&lt;&gt;"Yes","",IF(OR('Model output'!U170="",ISNUMBER(SEARCH("Not identified",'Model output'!U170))),"",'Model output'!U170))</f>
        <v/>
      </c>
      <c r="AC171" s="9" t="str">
        <f>IF(OR('Model output'!V170="", AND(ISERROR(SEARCH("Positive",'Model output'!V170)), ISNUMBER(SEARCH("Negative",'Model output'!V170))), ISNUMBER(SEARCH("Uninvolved",'Model output'!V170)), ISNUMBER(SEARCH("Free",'Model output'!V170)), ISNUMBER(SEARCH("1 mm",'Model output'!V170)), ISNUMBER(SEARCH("1.0 mm",'Model output'!V170)), ISNUMBER(SEARCH("0.01 cm",'Model output'!V170)), ISNUMBER(SEARCH("0.1 CM",'Model output'!V170)), ISNUMBER(SEARCH("less than 0.2 mm",'Model output'!V170)), ISNUMBER(SEARCH("less than 0.5 mm",'Model output'!V170)), ISNUMBER(SEARCH("very close",'Model output'!V170)), ISNUMBER(SEARCH("not involved",'Model output'!V170)), ISNUMBER(SEARCH("no involvement",'Model output'!V170)), ISNUMBER(SEARCH("abut",'Model output'!V170)), AND(ISNUMBER(SEARCH("No",'Model output'!V170)),NOT(ISNUMBER(SEARCH("noted",'Model output'!V170))),NOT(ISNUMBER(SEARCH("carcinoma",'Model output'!V170))))), "negative", "positive")</f>
        <v>negative</v>
      </c>
      <c r="AE171" s="39" t="str" cm="1">
        <f t="array" aca="1" ref="AE171" ca="1">IF(OR(AC171="positive",Z171="positive",AND(OR(ISNUMBER(SEARCH("Follicular carcinoma",N171)),ISNUMBER(SEARCH("Follicular thyroid carcinoma",N171))),V171="extensive"),AND(AND(ISNUMBER(J171),J171&gt;0),AND(ISNUMBER(M171),M171&gt;3)),OR(H171="positive",AH171=1)),"high",IF(OR(ISNUMBER(SEARCH("lateral",G171,1)),ISNUMBER(SEARCH("positive",Y171,1)),ISNUMBER(SEARCH("tall",O171,1)),ISNUMBER(SEARCH("hobnail",O171,1)),ISNUMBER(SEARCH("cribriform",O171,1)),ISNUMBER(SEARCH("diffuse",O171,1)),ISNUMBER(SEARCH("columnar",O171,1)),ISNUMBER(SEARCH("solid",O171,1)),ISNUMBER(SEARCH("tall",N171,1)),ISNUMBER(SEARCH("hobnail",N171,1)),ISNUMBER(SEARCH("cribriform",N171,1)),ISNUMBER(SEARCH("diffuse",N171,1)),ISNUMBER(SEARCH("columnar",N171,1)),ISNUMBER(SEARCH("solid",N171,1)),AND(ISNUMBER(SEARCH("papillary",N171,1)),S171="positive"),AND(ISNUMBER(J171),J171&gt;=5,M171=""),AND(AND(ISNUMBER(J171),J171&gt;=5),AND(ISNUMBER(M171),M171&gt;=1)),AND(ISNUMBER(SERACH("papillary",N171)),OR(Y171="positive",Z171="positive"), ISNUMBER(SEARCH("BRAF",AB171)))),"intermediate","low"))</f>
        <v>low</v>
      </c>
      <c r="AF171" s="40" t="str">
        <f t="shared" si="34"/>
        <v>2</v>
      </c>
      <c r="AG171" s="40" t="str">
        <f t="shared" si="35"/>
        <v>0</v>
      </c>
      <c r="AH171" s="40" t="str">
        <f t="shared" si="37"/>
        <v>0</v>
      </c>
      <c r="AI171" s="45" t="str">
        <f t="shared" si="38"/>
        <v>I</v>
      </c>
      <c r="AJ171" s="39" t="s">
        <v>698</v>
      </c>
      <c r="AK171" s="46" t="s">
        <v>891</v>
      </c>
      <c r="AL171" s="46" t="s">
        <v>889</v>
      </c>
      <c r="AM171" s="46" t="s">
        <v>892</v>
      </c>
      <c r="AN171" s="40" t="s">
        <v>73</v>
      </c>
      <c r="AO171" s="30">
        <f t="shared" ca="1" si="44"/>
        <v>1</v>
      </c>
      <c r="AP171" s="14">
        <f t="shared" si="45"/>
        <v>1</v>
      </c>
      <c r="AQ171" s="14">
        <f t="shared" si="46"/>
        <v>1</v>
      </c>
      <c r="AR171" s="14">
        <f t="shared" si="47"/>
        <v>1</v>
      </c>
      <c r="AS171" s="15">
        <f t="shared" si="39"/>
        <v>1</v>
      </c>
    </row>
    <row r="172" spans="1:45">
      <c r="A172" t="str">
        <f>'Model output'!A171</f>
        <v>TCGA-EM-A2CQ</v>
      </c>
      <c r="B172" s="52">
        <v>40</v>
      </c>
      <c r="C172" s="1" t="str">
        <f>IF(OR(ISNUMBER(SEARCH("0",'Model output'!D171)), ISNUMBER(SEARCH("1",'Model output'!D171)), ISNUMBER(SEARCH("1a",'Model output'!D171)), ISNUMBER(SEARCH("1b",'Model output'!D171)), ISNUMBER(SEARCH("2",'Model output'!D171)), ISNUMBER(SEARCH("3",'Model output'!D171)), ISNUMBER(SEARCH("4a",'Model output'!D171)), ISNUMBER(SEARCH("4b",'Model output'!D171))), IF(ISNUMBER(SEARCH("pT",'Model output'!D171)),IF(OR(ISNUMBER(SEARCH("a",'Model output'!D171)),ISNUMBER(SEARCH("b",'Model output'!D171))),MID(SUBSTITUTE('Model output'!D171," ",""),SEARCH("pT",'Model output'!D171)+2,2),MID(SUBSTITUTE('Model output'!D171," ",""),SEARCH("pT",'Model output'!D171)+2,1)),IF(ISNUMBER(SEARCH("T",'Model output'!D171)),IF(OR(ISNUMBER(SEARCH("a",'Model output'!D171)),ISNUMBER(SEARCH("b",'Model output'!D171))),MID(SUBSTITUTE('Model output'!D171," ",""),SEARCH("T",'Model output'!D171)+1,2),MID(SUBSTITUTE('Model output'!D171," ",""),SEARCH("T",'Model output'!D171)+1,1)),SUBSTITUTE('Model output'!D171," ",""))),"")</f>
        <v>1b</v>
      </c>
      <c r="D172" s="1" t="str">
        <f>IF(ISNUMBER(SEARCH("lymph node",'Model output'!E171)),"1", IF(AND('Model output'!E171&lt;&gt;"",ISNUMBER('Model output'!E171),'Model output'!E171&gt;0),"1",IF(OR(ISNUMBER(SEARCH("0",'Model output'!E171)), ISNUMBER(SEARCH("1",'Model output'!E171)), ISNUMBER(SEARCH("1a",'Model output'!E171)), ISNUMBER(SEARCH("1b",'Model output'!E171)), ISNUMBER(SEARCH("X",'Model output'!E171))), IF(ISNUMBER(SEARCH("pN",'Model output'!E171)),IF(OR(ISNUMBER(SEARCH("a",'Model output'!E171)),ISNUMBER(SEARCH("b",'Model output'!E171))),MID(SUBSTITUTE('Model output'!E171," ",""),SEARCH("pN",'Model output'!E171)+2,2),MID(SUBSTITUTE('Model output'!E171," ",""),SEARCH("pN",'Model output'!E171)+2,1)),IF(ISNUMBER(SEARCH("N",'Model output'!E171)),IF(OR(ISNUMBER(SEARCH("a",'Model output'!E171)),ISNUMBER(SEARCH("b",'Model output'!E171))),MID(SUBSTITUTE('Model output'!E171," ",""),SEARCH("N",'Model output'!E171)+1,2),MID(SUBSTITUTE('Model output'!E171," ",""),SEARCH("N",'Model output'!E171)+1,1)),SUBSTITUTE('Model output'!E171," ",""))),"")))</f>
        <v>1a</v>
      </c>
      <c r="E172" s="1" t="str">
        <f>IF(OR(ISNUMBER(SEARCH("Not applicable",'Model output'!F171)), ISNUMBER(SEARCH("N/A",'Model output'!F171))),"0",IF(OR(ISNUMBER(SEARCH("0",'Model output'!F171)), ISNUMBER(SEARCH("1",'Model output'!F171)), ISNUMBER(SEARCH("X",'Model output'!F171))), IF(ISNUMBER(SEARCH("pM",'Model output'!F171)),MID(SUBSTITUTE('Model output'!F171," ",""),SEARCH("pM",'Model output'!F171)+2,1),IF(ISNUMBER(SEARCH("M",'Model output'!F171)),MID(SUBSTITUTE('Model output'!F171," ",""),SEARCH("M",'Model output'!F171)+1,1),SUBSTITUTE('Model output'!F171," ",""))),""))</f>
        <v/>
      </c>
      <c r="F172" t="str">
        <f t="shared" si="32"/>
        <v>positive</v>
      </c>
      <c r="G172" t="str">
        <f>IF(OR('Model output'!G171="",AND(ISNUMBER('Model output'!J171),'Model output'!J171&lt;1)),"",IF(OR(ISNUMBER(SEARCH("lateral",'Model output'!G171)),ISNUMBER(SEARCH("cervical",'Model output'!G171)),ISNUMBER(SEARCH("jugular",'Model output'!G171)),ISNUMBER(SEARCH("left neck",'Model output'!G171)),ISNUMBER(SEARCH("left anterior neck",'Model output'!G171)),ISNUMBER(SEARCH("left posterior neck",'Model output'!G171)),ISNUMBER(SEARCH("right neck",'Model output'!G171)),ISNUMBER(SEARCH("right anterior neck",'Model output'!G171)),ISNUMBER(SEARCH("right posterior neck",'Model output'!G171)),AND(ISNUMBER(SEARCH("level",'Model output'!G171)),OR(,ISNUMBER(SEARCH("II",'Model output'!G171)),ISNUMBER(SEARCH("two",'Model output'!G171)),ISNUMBER(SEARCH("2",'Model output'!G171)),ISNUMBER(SEARCH("III",'Model output'!G171)),ISNUMBER(SEARCH("three",'Model output'!G171)),ISNUMBER(SEARCH("3",'Model output'!G171)),ISNUMBER(SEARCH("IV",'Model output'!G171)),ISNUMBER(SEARCH("four",'Model output'!G171)),ISNUMBER(SEARCH("4",'Model output'!G171)),AND(ISNUMBER(SEARCH("V ",'Model output'!G171)),NOT(ISNUMBER(SEARCH("VI",'Model output'!G171)))),ISNUMBER(SEARCH("five",'Model output'!G171)),ISNUMBER(SEARCH("5",'Model output'!G171))))), "lateral", "central"))</f>
        <v>central</v>
      </c>
      <c r="H172" t="str">
        <f>IF('Model output'!H171="","negative", IF('Model output'!H171=" ", "negative", IF(ISNUMBER(SEARCH("lymph node",'Model output'!H171)),"negative","positive")))</f>
        <v>negative</v>
      </c>
      <c r="I172">
        <f>IF('Model output'!I171="","",IF(ISNUMBER('Model output'!I171),'Model output'!I171,1))</f>
        <v>3</v>
      </c>
      <c r="J172">
        <f>IF('Model output'!J171="","",IF(AND(ISNUMBER('Model output'!J171),'Model output'!J171&lt;=I172),'Model output'!J171,IF(ISNUMBER(SEARCH("0/",'Model output'!J171)),0,1)))</f>
        <v>1</v>
      </c>
      <c r="K172" t="str" cm="1">
        <f t="array" ref="K172">IF(COUNT(FIND({0,1,2,3,4,5,6,7,8,9},'Model output'!K171))&gt;0,'Model output'!K171,"")</f>
        <v/>
      </c>
      <c r="L172" s="8" t="str">
        <f t="shared" si="36"/>
        <v/>
      </c>
      <c r="M172" t="str" cm="1">
        <f t="array" ref="M172">IF(L172="","",IF(ISNUMBER(SEARCH("cm",L172)),MAX(VALUE(SUBSTITUTE(_xlfn.FILTERXML("&lt;t&gt;&lt;s&gt;"&amp;SUBSTITUTE(L172,",","&lt;/s&gt;&lt;s&gt;")&amp;"&lt;/s&gt;&lt;/t&gt;","//s"),"cm",""))),MAX(VALUE(SUBSTITUTE(_xlfn.FILTERXML("&lt;t&gt;&lt;s&gt;"&amp;SUBSTITUTE(L172,",","&lt;/s&gt;&lt;s&gt;")&amp;"&lt;/s&gt;&lt;/t&gt;","//s"),"mm","")))/10))</f>
        <v/>
      </c>
      <c r="N172" t="str">
        <f>IF('Model output'!L171="","",'Model output'!L171)</f>
        <v>papillary</v>
      </c>
      <c r="O172" t="str">
        <f>IF('Model output'!M171="","",'Model output'!M171)</f>
        <v>follicular variant</v>
      </c>
      <c r="P172" t="str">
        <f>IF('Model output'!N171="","",'Model output'!N171)</f>
        <v>1.8cm</v>
      </c>
      <c r="Q172" t="str">
        <f t="shared" si="33"/>
        <v>1.8cm</v>
      </c>
      <c r="R172" cm="1">
        <f t="array" ref="R172">IF(Q172="","",IF(ISNUMBER(SEARCH("cm",Q172)),MAX(VALUE(SUBSTITUTE(_xlfn.FILTERXML("&lt;t&gt;&lt;s&gt;"&amp;SUBSTITUTE(Q172,",","&lt;/s&gt;&lt;s&gt;")&amp;"&lt;/s&gt;&lt;/t&gt;","//s"),"cm",""))),IF(ISNUMBER(SEARCH("mm",Q172)), MAX(VALUE(SUBSTITUTE(_xlfn.FILTERXML("&lt;t&gt;&lt;s&gt;"&amp;SUBSTITUTE(Q172,",","&lt;/s&gt;&lt;s&gt;")&amp;"&lt;/s&gt;&lt;/t&gt;","//s"),"mm","")))/10, MAX(VALUE(_xlfn.FILTERXML("&lt;t&gt;&lt;s&gt;"&amp;SUBSTITUTE(Q172,",","&lt;/s&gt;&lt;s&gt;")&amp;"&lt;/s&gt;&lt;/t&gt;","//s"))))))</f>
        <v>1.8</v>
      </c>
      <c r="S172" t="str">
        <f>IF(OR('Model output'!P171="",ISNUMBER(SEARCH("Not identified", 'Model output'!P171)),ISNUMBER(SEARCH("Absent",'Model output'!P171)),AND(ISNUMBER(SEARCH("No",'Model output'!P171)),NOT(ISNUMBER(SEARCH("diagnostic",'Model output'!P171)))),ISNUMBER(SEARCH("Negative",'Model output'!P171))),"negative","positive")</f>
        <v>negative</v>
      </c>
      <c r="T172">
        <f>IF('Model output'!O171="","",'Model output'!O171)</f>
        <v>2</v>
      </c>
      <c r="U172" t="str">
        <f>IF('Model output'!Q171&lt;&gt;"",'Model output'!Q171,IF('Classification result'!S172="positive",IF(ISNUMBER(SEARCH("single",'Model output'!P171)),1,IF(OR(ISNUMBER(SEARCH("&lt;4",'Model output'!P171)),ISNUMBER(SEARCH("&lt; 4",'Model output'!P171)),ISNUMBER(SEARCH("less than 4",'Model output'!P171))),"&lt;4",IF(OR(ISNUMBER(SEARCH("&gt;4",'Model output'!P171)),ISNUMBER(SEARCH("&gt; 4",'Model output'!P171)),ISNUMBER(SEARCH("4 or more",'Model output'!P171))),"&gt;4",""))),""))</f>
        <v/>
      </c>
      <c r="V172" t="str">
        <f>IF(S172="negative","",IF(OR(ISNUMBER(SEARCH("Focal",'Model output'!P171)),'Classification result'!U172&lt;4,ISNUMBER(SEARCH("Focal",'Classification result'!U172)),ISNUMBER(SEARCH("&lt;4",'Classification result'!U172)),ISNUMBER(SEARCH("&lt; 4",'Classification result'!U172))),"minimal", IF(OR(ISNUMBER(SEARCH("Extensive",'Model output'!P171)),ISNUMBER(SEARCH("Extensive",'Classification result'!U172)),ISNUMBER(SEARCH("&gt;4",'Classification result'!U172)),ISNUMBER(SEARCH("&gt; 4",'Classification result'!U172)),ISNUMBER(SEARCH("4 or more",'Classification result'!U172))),"extensive","")))</f>
        <v/>
      </c>
      <c r="W172" t="str">
        <f>IF(OR('Model output'!R171="",ISNUMBER(SEARCH("Not identified", 'Model output'!R171)),ISNUMBER(SEARCH("Absent",'Model output'!R171)),ISNUMBER(SEARCH("No",'Model output'!R171)),ISNUMBER(SEARCH("Negative",'Model output'!R171)),ISNUMBER(SEARCH("None seen",'Model output'!R171)),ISNUMBER(SEARCH("Free",'Model output'!R171)),ISNUMBER(SEARCH("Cannot be assessed",'Model output'!R171))),"negative","positive")</f>
        <v>negative</v>
      </c>
      <c r="X172" s="19" t="str">
        <f>IF('Model output'!S171="","",'Model output'!S171)</f>
        <v/>
      </c>
      <c r="Y172" t="str">
        <f>IF(OR('Model output'!S171="",ISNUMBER(SEARCH("Absent",'Model output'!S171)),ISNUMBER(SEARCH("Not identified",'Model output'!S171)),AND(ISNUMBER(SEARCH("No",'Model output'!S171)),NOT(ISNUMBER(SEARCH("carcinoma",'Model output'!S171)))),ISNUMBER(SEARCH("no extension",'Model output'!S171)),ISNUMBER(SEARCH("negative",'Model output'!S171))),"negative",IF(Z172="positive","gETE", "positive"))</f>
        <v>negative</v>
      </c>
      <c r="Z172" t="str">
        <f>IF(OR('Model output'!S171="",ISNUMBER(SEARCH("Absent",'Model output'!S171)),ISNUMBER(SEARCH("Not identified",'Model output'!S171)),ISNUMBER(SEARCH("No",'Model output'!S171)),ISNUMBER(SEARCH("Minimal",'Model output'!S171)),ISNUMBER(SEARCH("negative",'Model output'!S171))),"negative",IF(OR(ISNUMBER(SEARCH("extensive",X172)),ISNUMBER(SEARCH("skeletal muscle",X172)),ISNUMBER(SEARCH("larynx",X172)),ISNUMBER(SEARCH("trachea",X172)),ISNUMBER(SEARCH("esophagus",X172)),ISNUMBER(SEARCH("recurrent laryngeal nerve",X172))),"positive","negative"))</f>
        <v>negative</v>
      </c>
      <c r="AA172" t="str">
        <f>IF('Model output'!T171="","",IF('Model output'!T171="Not mentioned", "No", "Yes"))</f>
        <v/>
      </c>
      <c r="AB172" t="str">
        <f>IF(AA172&lt;&gt;"Yes","",IF(OR('Model output'!U171="",ISNUMBER(SEARCH("Not identified",'Model output'!U171))),"",'Model output'!U171))</f>
        <v/>
      </c>
      <c r="AC172" s="9" t="str">
        <f>IF(OR('Model output'!V171="", AND(ISERROR(SEARCH("Positive",'Model output'!V171)), ISNUMBER(SEARCH("Negative",'Model output'!V171))), ISNUMBER(SEARCH("Uninvolved",'Model output'!V171)), ISNUMBER(SEARCH("Free",'Model output'!V171)), ISNUMBER(SEARCH("1 mm",'Model output'!V171)), ISNUMBER(SEARCH("1.0 mm",'Model output'!V171)), ISNUMBER(SEARCH("0.01 cm",'Model output'!V171)), ISNUMBER(SEARCH("0.1 CM",'Model output'!V171)), ISNUMBER(SEARCH("less than 0.2 mm",'Model output'!V171)), ISNUMBER(SEARCH("less than 0.5 mm",'Model output'!V171)), ISNUMBER(SEARCH("very close",'Model output'!V171)), ISNUMBER(SEARCH("not involved",'Model output'!V171)), ISNUMBER(SEARCH("no involvement",'Model output'!V171)), ISNUMBER(SEARCH("abut",'Model output'!V171)), AND(ISNUMBER(SEARCH("No",'Model output'!V171)),NOT(ISNUMBER(SEARCH("noted",'Model output'!V171))),NOT(ISNUMBER(SEARCH("carcinoma",'Model output'!V171))))), "negative", "positive")</f>
        <v>negative</v>
      </c>
      <c r="AE172" s="39" t="str" cm="1">
        <f t="array" aca="1" ref="AE172" ca="1">IF(OR(AC172="positive",Z172="positive",AND(OR(ISNUMBER(SEARCH("Follicular carcinoma",N172)),ISNUMBER(SEARCH("Follicular thyroid carcinoma",N172))),V172="extensive"),AND(AND(ISNUMBER(J172),J172&gt;0),AND(ISNUMBER(M172),M172&gt;3)),OR(H172="positive",AH172=1)),"high",IF(OR(ISNUMBER(SEARCH("lateral",G172,1)),ISNUMBER(SEARCH("positive",Y172,1)),ISNUMBER(SEARCH("tall",O172,1)),ISNUMBER(SEARCH("hobnail",O172,1)),ISNUMBER(SEARCH("cribriform",O172,1)),ISNUMBER(SEARCH("diffuse",O172,1)),ISNUMBER(SEARCH("columnar",O172,1)),ISNUMBER(SEARCH("solid",O172,1)),ISNUMBER(SEARCH("tall",N172,1)),ISNUMBER(SEARCH("hobnail",N172,1)),ISNUMBER(SEARCH("cribriform",N172,1)),ISNUMBER(SEARCH("diffuse",N172,1)),ISNUMBER(SEARCH("columnar",N172,1)),ISNUMBER(SEARCH("solid",N172,1)),AND(ISNUMBER(SEARCH("papillary",N172,1)),S172="positive"),AND(ISNUMBER(J172),J172&gt;=5,M172=""),AND(AND(ISNUMBER(J172),J172&gt;=5),AND(ISNUMBER(M172),M172&gt;=1)),AND(ISNUMBER(SERACH("papillary",N172)),OR(Y172="positive",Z172="positive"), ISNUMBER(SEARCH("BRAF",AB172)))),"intermediate","low"))</f>
        <v>low</v>
      </c>
      <c r="AF172" s="40" t="str">
        <f t="shared" si="34"/>
        <v>1b</v>
      </c>
      <c r="AG172" s="40" t="str">
        <f t="shared" si="35"/>
        <v>1a</v>
      </c>
      <c r="AH172" s="40" t="str">
        <f t="shared" si="37"/>
        <v>0</v>
      </c>
      <c r="AI172" s="45" t="str">
        <f t="shared" si="38"/>
        <v>I</v>
      </c>
      <c r="AJ172" s="39" t="s">
        <v>698</v>
      </c>
      <c r="AK172" s="46" t="s">
        <v>888</v>
      </c>
      <c r="AL172" s="46" t="s">
        <v>893</v>
      </c>
      <c r="AM172" s="46" t="s">
        <v>892</v>
      </c>
      <c r="AN172" s="40" t="s">
        <v>73</v>
      </c>
      <c r="AO172" s="30">
        <f t="shared" ca="1" si="44"/>
        <v>1</v>
      </c>
      <c r="AP172" s="14">
        <f t="shared" si="45"/>
        <v>1</v>
      </c>
      <c r="AQ172" s="14">
        <f t="shared" si="46"/>
        <v>1</v>
      </c>
      <c r="AR172" s="14">
        <f t="shared" si="47"/>
        <v>1</v>
      </c>
      <c r="AS172" s="15">
        <f t="shared" si="39"/>
        <v>1</v>
      </c>
    </row>
    <row r="173" spans="1:45">
      <c r="A173" t="str">
        <f>'Model output'!A172</f>
        <v>TCGA-EM-A2CS</v>
      </c>
      <c r="B173" s="52">
        <v>51</v>
      </c>
      <c r="C173" s="1" t="str">
        <f>IF(OR(ISNUMBER(SEARCH("0",'Model output'!D172)), ISNUMBER(SEARCH("1",'Model output'!D172)), ISNUMBER(SEARCH("1a",'Model output'!D172)), ISNUMBER(SEARCH("1b",'Model output'!D172)), ISNUMBER(SEARCH("2",'Model output'!D172)), ISNUMBER(SEARCH("3",'Model output'!D172)), ISNUMBER(SEARCH("4a",'Model output'!D172)), ISNUMBER(SEARCH("4b",'Model output'!D172))), IF(ISNUMBER(SEARCH("pT",'Model output'!D172)),IF(OR(ISNUMBER(SEARCH("a",'Model output'!D172)),ISNUMBER(SEARCH("b",'Model output'!D172))),MID(SUBSTITUTE('Model output'!D172," ",""),SEARCH("pT",'Model output'!D172)+2,2),MID(SUBSTITUTE('Model output'!D172," ",""),SEARCH("pT",'Model output'!D172)+2,1)),IF(ISNUMBER(SEARCH("T",'Model output'!D172)),IF(OR(ISNUMBER(SEARCH("a",'Model output'!D172)),ISNUMBER(SEARCH("b",'Model output'!D172))),MID(SUBSTITUTE('Model output'!D172," ",""),SEARCH("T",'Model output'!D172)+1,2),MID(SUBSTITUTE('Model output'!D172," ",""),SEARCH("T",'Model output'!D172)+1,1)),SUBSTITUTE('Model output'!D172," ",""))),"")</f>
        <v>3</v>
      </c>
      <c r="D173" s="1" t="str">
        <f>IF(ISNUMBER(SEARCH("lymph node",'Model output'!E172)),"1", IF(AND('Model output'!E172&lt;&gt;"",ISNUMBER('Model output'!E172),'Model output'!E172&gt;0),"1",IF(OR(ISNUMBER(SEARCH("0",'Model output'!E172)), ISNUMBER(SEARCH("1",'Model output'!E172)), ISNUMBER(SEARCH("1a",'Model output'!E172)), ISNUMBER(SEARCH("1b",'Model output'!E172)), ISNUMBER(SEARCH("X",'Model output'!E172))), IF(ISNUMBER(SEARCH("pN",'Model output'!E172)),IF(OR(ISNUMBER(SEARCH("a",'Model output'!E172)),ISNUMBER(SEARCH("b",'Model output'!E172))),MID(SUBSTITUTE('Model output'!E172," ",""),SEARCH("pN",'Model output'!E172)+2,2),MID(SUBSTITUTE('Model output'!E172," ",""),SEARCH("pN",'Model output'!E172)+2,1)),IF(ISNUMBER(SEARCH("N",'Model output'!E172)),IF(OR(ISNUMBER(SEARCH("a",'Model output'!E172)),ISNUMBER(SEARCH("b",'Model output'!E172))),MID(SUBSTITUTE('Model output'!E172," ",""),SEARCH("N",'Model output'!E172)+1,2),MID(SUBSTITUTE('Model output'!E172," ",""),SEARCH("N",'Model output'!E172)+1,1)),SUBSTITUTE('Model output'!E172," ",""))),"")))</f>
        <v>1b</v>
      </c>
      <c r="E173" s="1" t="str">
        <f>IF(OR(ISNUMBER(SEARCH("Not applicable",'Model output'!F172)), ISNUMBER(SEARCH("N/A",'Model output'!F172))),"0",IF(OR(ISNUMBER(SEARCH("0",'Model output'!F172)), ISNUMBER(SEARCH("1",'Model output'!F172)), ISNUMBER(SEARCH("X",'Model output'!F172))), IF(ISNUMBER(SEARCH("pM",'Model output'!F172)),MID(SUBSTITUTE('Model output'!F172," ",""),SEARCH("pM",'Model output'!F172)+2,1),IF(ISNUMBER(SEARCH("M",'Model output'!F172)),MID(SUBSTITUTE('Model output'!F172," ",""),SEARCH("M",'Model output'!F172)+1,1),SUBSTITUTE('Model output'!F172," ",""))),""))</f>
        <v/>
      </c>
      <c r="F173" t="str">
        <f t="shared" si="32"/>
        <v>positive</v>
      </c>
      <c r="G173" t="str">
        <f>IF(OR('Model output'!G172="",AND(ISNUMBER('Model output'!J172),'Model output'!J172&lt;1)),"",IF(OR(ISNUMBER(SEARCH("lateral",'Model output'!G172)),ISNUMBER(SEARCH("cervical",'Model output'!G172)),ISNUMBER(SEARCH("jugular",'Model output'!G172)),ISNUMBER(SEARCH("left neck",'Model output'!G172)),ISNUMBER(SEARCH("left anterior neck",'Model output'!G172)),ISNUMBER(SEARCH("left posterior neck",'Model output'!G172)),ISNUMBER(SEARCH("right neck",'Model output'!G172)),ISNUMBER(SEARCH("right anterior neck",'Model output'!G172)),ISNUMBER(SEARCH("right posterior neck",'Model output'!G172)),AND(ISNUMBER(SEARCH("level",'Model output'!G172)),OR(,ISNUMBER(SEARCH("II",'Model output'!G172)),ISNUMBER(SEARCH("two",'Model output'!G172)),ISNUMBER(SEARCH("2",'Model output'!G172)),ISNUMBER(SEARCH("III",'Model output'!G172)),ISNUMBER(SEARCH("three",'Model output'!G172)),ISNUMBER(SEARCH("3",'Model output'!G172)),ISNUMBER(SEARCH("IV",'Model output'!G172)),ISNUMBER(SEARCH("four",'Model output'!G172)),ISNUMBER(SEARCH("4",'Model output'!G172)),AND(ISNUMBER(SEARCH("V ",'Model output'!G172)),NOT(ISNUMBER(SEARCH("VI",'Model output'!G172)))),ISNUMBER(SEARCH("five",'Model output'!G172)),ISNUMBER(SEARCH("5",'Model output'!G172))))), "lateral", "central"))</f>
        <v>lateral</v>
      </c>
      <c r="H173" t="str">
        <f>IF('Model output'!H172="","negative", IF('Model output'!H172=" ", "negative", IF(ISNUMBER(SEARCH("lymph node",'Model output'!H172)),"negative","positive")))</f>
        <v>negative</v>
      </c>
      <c r="I173">
        <f>IF('Model output'!I172="","",IF(ISNUMBER('Model output'!I172),'Model output'!I172,1))</f>
        <v>49</v>
      </c>
      <c r="J173">
        <f>IF('Model output'!J172="","",IF(AND(ISNUMBER('Model output'!J172),'Model output'!J172&lt;=I173),'Model output'!J172,IF(ISNUMBER(SEARCH("0/",'Model output'!J172)),0,1)))</f>
        <v>35</v>
      </c>
      <c r="K173" t="str" cm="1">
        <f t="array" ref="K173">IF(COUNT(FIND({0,1,2,3,4,5,6,7,8,9},'Model output'!K172))&gt;0,'Model output'!K172,"")</f>
        <v>2.3 cm</v>
      </c>
      <c r="L173" s="8" t="str">
        <f t="shared" si="36"/>
        <v>2.3cm</v>
      </c>
      <c r="M173" cm="1">
        <f t="array" ref="M173">IF(L173="","",IF(ISNUMBER(SEARCH("cm",L173)),MAX(VALUE(SUBSTITUTE(_xlfn.FILTERXML("&lt;t&gt;&lt;s&gt;"&amp;SUBSTITUTE(L173,",","&lt;/s&gt;&lt;s&gt;")&amp;"&lt;/s&gt;&lt;/t&gt;","//s"),"cm",""))),MAX(VALUE(SUBSTITUTE(_xlfn.FILTERXML("&lt;t&gt;&lt;s&gt;"&amp;SUBSTITUTE(L173,",","&lt;/s&gt;&lt;s&gt;")&amp;"&lt;/s&gt;&lt;/t&gt;","//s"),"mm","")))/10))</f>
        <v>2.2999999999999998</v>
      </c>
      <c r="N173" t="str">
        <f>IF('Model output'!L172="","",'Model output'!L172)</f>
        <v>papillary</v>
      </c>
      <c r="O173" t="str">
        <f>IF('Model output'!M172="","",'Model output'!M172)</f>
        <v>classical (usual), diffuse sclerosing</v>
      </c>
      <c r="P173" t="str">
        <f>IF('Model output'!N172="","",'Model output'!N172)</f>
        <v>6.3cm</v>
      </c>
      <c r="Q173" t="str">
        <f t="shared" si="33"/>
        <v>6.3cm</v>
      </c>
      <c r="R173" cm="1">
        <f t="array" ref="R173">IF(Q173="","",IF(ISNUMBER(SEARCH("cm",Q173)),MAX(VALUE(SUBSTITUTE(_xlfn.FILTERXML("&lt;t&gt;&lt;s&gt;"&amp;SUBSTITUTE(Q173,",","&lt;/s&gt;&lt;s&gt;")&amp;"&lt;/s&gt;&lt;/t&gt;","//s"),"cm",""))),IF(ISNUMBER(SEARCH("mm",Q173)), MAX(VALUE(SUBSTITUTE(_xlfn.FILTERXML("&lt;t&gt;&lt;s&gt;"&amp;SUBSTITUTE(Q173,",","&lt;/s&gt;&lt;s&gt;")&amp;"&lt;/s&gt;&lt;/t&gt;","//s"),"mm","")))/10, MAX(VALUE(_xlfn.FILTERXML("&lt;t&gt;&lt;s&gt;"&amp;SUBSTITUTE(Q173,",","&lt;/s&gt;&lt;s&gt;")&amp;"&lt;/s&gt;&lt;/t&gt;","//s"))))))</f>
        <v>6.3</v>
      </c>
      <c r="S173" t="str">
        <f>IF(OR('Model output'!P172="",ISNUMBER(SEARCH("Not identified", 'Model output'!P172)),ISNUMBER(SEARCH("Absent",'Model output'!P172)),AND(ISNUMBER(SEARCH("No",'Model output'!P172)),NOT(ISNUMBER(SEARCH("diagnostic",'Model output'!P172)))),ISNUMBER(SEARCH("Negative",'Model output'!P172))),"negative","positive")</f>
        <v>positive</v>
      </c>
      <c r="T173" t="str">
        <f>IF('Model output'!O172="","",'Model output'!O172)</f>
        <v/>
      </c>
      <c r="U173" t="str">
        <f>IF('Model output'!Q172&lt;&gt;"",'Model output'!Q172,IF('Classification result'!S173="positive",IF(ISNUMBER(SEARCH("single",'Model output'!P172)),1,IF(OR(ISNUMBER(SEARCH("&lt;4",'Model output'!P172)),ISNUMBER(SEARCH("&lt; 4",'Model output'!P172)),ISNUMBER(SEARCH("less than 4",'Model output'!P172))),"&lt;4",IF(OR(ISNUMBER(SEARCH("&gt;4",'Model output'!P172)),ISNUMBER(SEARCH("&gt; 4",'Model output'!P172)),ISNUMBER(SEARCH("4 or more",'Model output'!P172))),"&gt;4",""))),""))</f>
        <v>less than 4</v>
      </c>
      <c r="V173" t="str">
        <f>IF(S173="negative","",IF(OR(ISNUMBER(SEARCH("Focal",'Model output'!P172)),'Classification result'!U173&lt;4,ISNUMBER(SEARCH("Focal",'Classification result'!U173)),ISNUMBER(SEARCH("&lt;4",'Classification result'!U173)),ISNUMBER(SEARCH("&lt; 4",'Classification result'!U173))),"minimal", IF(OR(ISNUMBER(SEARCH("Extensive",'Model output'!P172)),ISNUMBER(SEARCH("Extensive",'Classification result'!U173)),ISNUMBER(SEARCH("&gt;4",'Classification result'!U173)),ISNUMBER(SEARCH("&gt; 4",'Classification result'!U173)),ISNUMBER(SEARCH("4 or more",'Classification result'!U173))),"extensive","")))</f>
        <v>minimal</v>
      </c>
      <c r="W173" t="str">
        <f>IF(OR('Model output'!R172="",ISNUMBER(SEARCH("Not identified", 'Model output'!R172)),ISNUMBER(SEARCH("Absent",'Model output'!R172)),ISNUMBER(SEARCH("No",'Model output'!R172)),ISNUMBER(SEARCH("Negative",'Model output'!R172)),ISNUMBER(SEARCH("None seen",'Model output'!R172)),ISNUMBER(SEARCH("Free",'Model output'!R172)),ISNUMBER(SEARCH("Cannot be assessed",'Model output'!R172))),"negative","positive")</f>
        <v>positive</v>
      </c>
      <c r="X173" s="19" t="str">
        <f>IF('Model output'!S172="","",'Model output'!S172)</f>
        <v>Cannot be assessed</v>
      </c>
      <c r="Y173" t="str">
        <f>IF(OR('Model output'!S172="",ISNUMBER(SEARCH("Absent",'Model output'!S172)),ISNUMBER(SEARCH("Not identified",'Model output'!S172)),AND(ISNUMBER(SEARCH("No",'Model output'!S172)),NOT(ISNUMBER(SEARCH("carcinoma",'Model output'!S172)))),ISNUMBER(SEARCH("no extension",'Model output'!S172)),ISNUMBER(SEARCH("negative",'Model output'!S172))),"negative",IF(Z173="positive","gETE", "positive"))</f>
        <v>negative</v>
      </c>
      <c r="Z173" t="str">
        <f>IF(OR('Model output'!S172="",ISNUMBER(SEARCH("Absent",'Model output'!S172)),ISNUMBER(SEARCH("Not identified",'Model output'!S172)),ISNUMBER(SEARCH("No",'Model output'!S172)),ISNUMBER(SEARCH("Minimal",'Model output'!S172)),ISNUMBER(SEARCH("negative",'Model output'!S172))),"negative",IF(OR(ISNUMBER(SEARCH("extensive",X173)),ISNUMBER(SEARCH("skeletal muscle",X173)),ISNUMBER(SEARCH("larynx",X173)),ISNUMBER(SEARCH("trachea",X173)),ISNUMBER(SEARCH("esophagus",X173)),ISNUMBER(SEARCH("recurrent laryngeal nerve",X173))),"positive","negative"))</f>
        <v>negative</v>
      </c>
      <c r="AA173" t="str">
        <f>IF('Model output'!T172="","",IF('Model output'!T172="Not mentioned", "No", "Yes"))</f>
        <v/>
      </c>
      <c r="AB173" t="str">
        <f>IF(AA173&lt;&gt;"Yes","",IF(OR('Model output'!U172="",ISNUMBER(SEARCH("Not identified",'Model output'!U172))),"",'Model output'!U172))</f>
        <v/>
      </c>
      <c r="AC173" s="9" t="str">
        <f>IF(OR('Model output'!V172="", AND(ISERROR(SEARCH("Positive",'Model output'!V172)), ISNUMBER(SEARCH("Negative",'Model output'!V172))), ISNUMBER(SEARCH("Uninvolved",'Model output'!V172)), ISNUMBER(SEARCH("Free",'Model output'!V172)), ISNUMBER(SEARCH("1 mm",'Model output'!V172)), ISNUMBER(SEARCH("1.0 mm",'Model output'!V172)), ISNUMBER(SEARCH("0.01 cm",'Model output'!V172)), ISNUMBER(SEARCH("0.1 CM",'Model output'!V172)), ISNUMBER(SEARCH("less than 0.2 mm",'Model output'!V172)), ISNUMBER(SEARCH("less than 0.5 mm",'Model output'!V172)), ISNUMBER(SEARCH("very close",'Model output'!V172)), ISNUMBER(SEARCH("not involved",'Model output'!V172)), ISNUMBER(SEARCH("no involvement",'Model output'!V172)), ISNUMBER(SEARCH("abut",'Model output'!V172)), AND(ISNUMBER(SEARCH("No",'Model output'!V172)),NOT(ISNUMBER(SEARCH("noted",'Model output'!V172))),NOT(ISNUMBER(SEARCH("carcinoma",'Model output'!V172))))), "negative", "positive")</f>
        <v>positive</v>
      </c>
      <c r="AE173" s="39" t="str" cm="1">
        <f t="array" ref="AE173">IF(OR(AC173="positive",Z173="positive",AND(OR(ISNUMBER(SEARCH("Follicular carcinoma",N173)),ISNUMBER(SEARCH("Follicular thyroid carcinoma",N173))),V173="extensive"),AND(AND(ISNUMBER(J173),J173&gt;0),AND(ISNUMBER(M173),M173&gt;3)),OR(H173="positive",AH173=1)),"high",IF(OR(ISNUMBER(SEARCH("lateral",G173,1)),ISNUMBER(SEARCH("positive",Y173,1)),ISNUMBER(SEARCH("tall",O173,1)),ISNUMBER(SEARCH("hobnail",O173,1)),ISNUMBER(SEARCH("cribriform",O173,1)),ISNUMBER(SEARCH("diffuse",O173,1)),ISNUMBER(SEARCH("columnar",O173,1)),ISNUMBER(SEARCH("solid",O173,1)),ISNUMBER(SEARCH("tall",N173,1)),ISNUMBER(SEARCH("hobnail",N173,1)),ISNUMBER(SEARCH("cribriform",N173,1)),ISNUMBER(SEARCH("diffuse",N173,1)),ISNUMBER(SEARCH("columnar",N173,1)),ISNUMBER(SEARCH("solid",N173,1)),AND(ISNUMBER(SEARCH("papillary",N173,1)),S173="positive"),AND(ISNUMBER(J173),J173&gt;=5,M173=""),AND(AND(ISNUMBER(J173),J173&gt;=5),AND(ISNUMBER(M173),M173&gt;=1)),AND(ISNUMBER(SERACH("papillary",N173)),OR(Y173="positive",Z173="positive"), ISNUMBER(SEARCH("BRAF",AB173)))),"intermediate","low"))</f>
        <v>high</v>
      </c>
      <c r="AF173" s="40" t="str">
        <f t="shared" si="34"/>
        <v>3a</v>
      </c>
      <c r="AG173" s="40" t="str">
        <f t="shared" si="35"/>
        <v>1b</v>
      </c>
      <c r="AH173" s="40" t="str">
        <f t="shared" si="37"/>
        <v>0</v>
      </c>
      <c r="AI173" s="45" t="str">
        <f t="shared" si="38"/>
        <v>I</v>
      </c>
      <c r="AJ173" s="39" t="s">
        <v>697</v>
      </c>
      <c r="AK173" s="46" t="s">
        <v>894</v>
      </c>
      <c r="AL173" s="46" t="s">
        <v>888</v>
      </c>
      <c r="AM173" s="46" t="s">
        <v>892</v>
      </c>
      <c r="AN173" s="40" t="s">
        <v>73</v>
      </c>
      <c r="AO173" s="30">
        <f t="shared" si="44"/>
        <v>1</v>
      </c>
      <c r="AP173" s="14">
        <f t="shared" si="45"/>
        <v>1</v>
      </c>
      <c r="AQ173" s="14">
        <f t="shared" si="46"/>
        <v>1</v>
      </c>
      <c r="AR173" s="14">
        <f t="shared" si="47"/>
        <v>1</v>
      </c>
      <c r="AS173" s="15">
        <f t="shared" si="39"/>
        <v>1</v>
      </c>
    </row>
    <row r="174" spans="1:45">
      <c r="A174" t="str">
        <f>'Model output'!A173</f>
        <v>TCGA-EM-A2CT</v>
      </c>
      <c r="B174" s="52">
        <v>20</v>
      </c>
      <c r="C174" s="1" t="str">
        <f>IF(OR(ISNUMBER(SEARCH("0",'Model output'!D173)), ISNUMBER(SEARCH("1",'Model output'!D173)), ISNUMBER(SEARCH("1a",'Model output'!D173)), ISNUMBER(SEARCH("1b",'Model output'!D173)), ISNUMBER(SEARCH("2",'Model output'!D173)), ISNUMBER(SEARCH("3",'Model output'!D173)), ISNUMBER(SEARCH("4a",'Model output'!D173)), ISNUMBER(SEARCH("4b",'Model output'!D173))), IF(ISNUMBER(SEARCH("pT",'Model output'!D173)),IF(OR(ISNUMBER(SEARCH("a",'Model output'!D173)),ISNUMBER(SEARCH("b",'Model output'!D173))),MID(SUBSTITUTE('Model output'!D173," ",""),SEARCH("pT",'Model output'!D173)+2,2),MID(SUBSTITUTE('Model output'!D173," ",""),SEARCH("pT",'Model output'!D173)+2,1)),IF(ISNUMBER(SEARCH("T",'Model output'!D173)),IF(OR(ISNUMBER(SEARCH("a",'Model output'!D173)),ISNUMBER(SEARCH("b",'Model output'!D173))),MID(SUBSTITUTE('Model output'!D173," ",""),SEARCH("T",'Model output'!D173)+1,2),MID(SUBSTITUTE('Model output'!D173," ",""),SEARCH("T",'Model output'!D173)+1,1)),SUBSTITUTE('Model output'!D173," ",""))),"")</f>
        <v>1b</v>
      </c>
      <c r="D174" s="1" t="str">
        <f>IF(ISNUMBER(SEARCH("lymph node",'Model output'!E173)),"1", IF(AND('Model output'!E173&lt;&gt;"",ISNUMBER('Model output'!E173),'Model output'!E173&gt;0),"1",IF(OR(ISNUMBER(SEARCH("0",'Model output'!E173)), ISNUMBER(SEARCH("1",'Model output'!E173)), ISNUMBER(SEARCH("1a",'Model output'!E173)), ISNUMBER(SEARCH("1b",'Model output'!E173)), ISNUMBER(SEARCH("X",'Model output'!E173))), IF(ISNUMBER(SEARCH("pN",'Model output'!E173)),IF(OR(ISNUMBER(SEARCH("a",'Model output'!E173)),ISNUMBER(SEARCH("b",'Model output'!E173))),MID(SUBSTITUTE('Model output'!E173," ",""),SEARCH("pN",'Model output'!E173)+2,2),MID(SUBSTITUTE('Model output'!E173," ",""),SEARCH("pN",'Model output'!E173)+2,1)),IF(ISNUMBER(SEARCH("N",'Model output'!E173)),IF(OR(ISNUMBER(SEARCH("a",'Model output'!E173)),ISNUMBER(SEARCH("b",'Model output'!E173))),MID(SUBSTITUTE('Model output'!E173," ",""),SEARCH("N",'Model output'!E173)+1,2),MID(SUBSTITUTE('Model output'!E173," ",""),SEARCH("N",'Model output'!E173)+1,1)),SUBSTITUTE('Model output'!E173," ",""))),"")))</f>
        <v>0</v>
      </c>
      <c r="E174" s="1" t="str">
        <f>IF(OR(ISNUMBER(SEARCH("Not applicable",'Model output'!F173)), ISNUMBER(SEARCH("N/A",'Model output'!F173))),"0",IF(OR(ISNUMBER(SEARCH("0",'Model output'!F173)), ISNUMBER(SEARCH("1",'Model output'!F173)), ISNUMBER(SEARCH("X",'Model output'!F173))), IF(ISNUMBER(SEARCH("pM",'Model output'!F173)),MID(SUBSTITUTE('Model output'!F173," ",""),SEARCH("pM",'Model output'!F173)+2,1),IF(ISNUMBER(SEARCH("M",'Model output'!F173)),MID(SUBSTITUTE('Model output'!F173," ",""),SEARCH("M",'Model output'!F173)+1,1),SUBSTITUTE('Model output'!F173," ",""))),""))</f>
        <v/>
      </c>
      <c r="F174" t="str">
        <f t="shared" si="32"/>
        <v>negative</v>
      </c>
      <c r="G174" t="str">
        <f>IF(OR('Model output'!G173="",AND(ISNUMBER('Model output'!J173),'Model output'!J173&lt;1)),"",IF(OR(ISNUMBER(SEARCH("lateral",'Model output'!G173)),ISNUMBER(SEARCH("cervical",'Model output'!G173)),ISNUMBER(SEARCH("jugular",'Model output'!G173)),ISNUMBER(SEARCH("left neck",'Model output'!G173)),ISNUMBER(SEARCH("left anterior neck",'Model output'!G173)),ISNUMBER(SEARCH("left posterior neck",'Model output'!G173)),ISNUMBER(SEARCH("right neck",'Model output'!G173)),ISNUMBER(SEARCH("right anterior neck",'Model output'!G173)),ISNUMBER(SEARCH("right posterior neck",'Model output'!G173)),AND(ISNUMBER(SEARCH("level",'Model output'!G173)),OR(,ISNUMBER(SEARCH("II",'Model output'!G173)),ISNUMBER(SEARCH("two",'Model output'!G173)),ISNUMBER(SEARCH("2",'Model output'!G173)),ISNUMBER(SEARCH("III",'Model output'!G173)),ISNUMBER(SEARCH("three",'Model output'!G173)),ISNUMBER(SEARCH("3",'Model output'!G173)),ISNUMBER(SEARCH("IV",'Model output'!G173)),ISNUMBER(SEARCH("four",'Model output'!G173)),ISNUMBER(SEARCH("4",'Model output'!G173)),AND(ISNUMBER(SEARCH("V ",'Model output'!G173)),NOT(ISNUMBER(SEARCH("VI",'Model output'!G173)))),ISNUMBER(SEARCH("five",'Model output'!G173)),ISNUMBER(SEARCH("5",'Model output'!G173))))), "lateral", "central"))</f>
        <v/>
      </c>
      <c r="H174" t="str">
        <f>IF('Model output'!H173="","negative", IF('Model output'!H173=" ", "negative", IF(ISNUMBER(SEARCH("lymph node",'Model output'!H173)),"negative","positive")))</f>
        <v>negative</v>
      </c>
      <c r="I174">
        <f>IF('Model output'!I173="","",IF(ISNUMBER('Model output'!I173),'Model output'!I173,1))</f>
        <v>5</v>
      </c>
      <c r="J174">
        <f>IF('Model output'!J173="","",IF(AND(ISNUMBER('Model output'!J173),'Model output'!J173&lt;=I174),'Model output'!J173,IF(ISNUMBER(SEARCH("0/",'Model output'!J173)),0,1)))</f>
        <v>0</v>
      </c>
      <c r="K174" t="str" cm="1">
        <f t="array" ref="K174">IF(COUNT(FIND({0,1,2,3,4,5,6,7,8,9},'Model output'!K173))&gt;0,'Model output'!K173,"")</f>
        <v/>
      </c>
      <c r="L174" s="8" t="str">
        <f t="shared" si="36"/>
        <v/>
      </c>
      <c r="M174" t="str" cm="1">
        <f t="array" ref="M174">IF(L174="","",IF(ISNUMBER(SEARCH("cm",L174)),MAX(VALUE(SUBSTITUTE(_xlfn.FILTERXML("&lt;t&gt;&lt;s&gt;"&amp;SUBSTITUTE(L174,",","&lt;/s&gt;&lt;s&gt;")&amp;"&lt;/s&gt;&lt;/t&gt;","//s"),"cm",""))),MAX(VALUE(SUBSTITUTE(_xlfn.FILTERXML("&lt;t&gt;&lt;s&gt;"&amp;SUBSTITUTE(L174,",","&lt;/s&gt;&lt;s&gt;")&amp;"&lt;/s&gt;&lt;/t&gt;","//s"),"mm","")))/10))</f>
        <v/>
      </c>
      <c r="N174" t="str">
        <f>IF('Model output'!L173="","",'Model output'!L173)</f>
        <v>papillary</v>
      </c>
      <c r="O174" t="str">
        <f>IF('Model output'!M173="","",'Model output'!M173)</f>
        <v>oncocytic</v>
      </c>
      <c r="P174" t="str">
        <f>IF('Model output'!N173="","",'Model output'!N173)</f>
        <v>1.1 cm</v>
      </c>
      <c r="Q174" t="str">
        <f t="shared" si="33"/>
        <v>1.1cm</v>
      </c>
      <c r="R174" cm="1">
        <f t="array" ref="R174">IF(Q174="","",IF(ISNUMBER(SEARCH("cm",Q174)),MAX(VALUE(SUBSTITUTE(_xlfn.FILTERXML("&lt;t&gt;&lt;s&gt;"&amp;SUBSTITUTE(Q174,",","&lt;/s&gt;&lt;s&gt;")&amp;"&lt;/s&gt;&lt;/t&gt;","//s"),"cm",""))),IF(ISNUMBER(SEARCH("mm",Q174)), MAX(VALUE(SUBSTITUTE(_xlfn.FILTERXML("&lt;t&gt;&lt;s&gt;"&amp;SUBSTITUTE(Q174,",","&lt;/s&gt;&lt;s&gt;")&amp;"&lt;/s&gt;&lt;/t&gt;","//s"),"mm","")))/10, MAX(VALUE(_xlfn.FILTERXML("&lt;t&gt;&lt;s&gt;"&amp;SUBSTITUTE(Q174,",","&lt;/s&gt;&lt;s&gt;")&amp;"&lt;/s&gt;&lt;/t&gt;","//s"))))))</f>
        <v>1.1000000000000001</v>
      </c>
      <c r="S174" t="str">
        <f>IF(OR('Model output'!P173="",ISNUMBER(SEARCH("Not identified", 'Model output'!P173)),ISNUMBER(SEARCH("Absent",'Model output'!P173)),AND(ISNUMBER(SEARCH("No",'Model output'!P173)),NOT(ISNUMBER(SEARCH("diagnostic",'Model output'!P173)))),ISNUMBER(SEARCH("Negative",'Model output'!P173))),"negative","positive")</f>
        <v>negative</v>
      </c>
      <c r="T174">
        <f>IF('Model output'!O173="","",'Model output'!O173)</f>
        <v>1</v>
      </c>
      <c r="U174" t="str">
        <f>IF('Model output'!Q173&lt;&gt;"",'Model output'!Q173,IF('Classification result'!S174="positive",IF(ISNUMBER(SEARCH("single",'Model output'!P173)),1,IF(OR(ISNUMBER(SEARCH("&lt;4",'Model output'!P173)),ISNUMBER(SEARCH("&lt; 4",'Model output'!P173)),ISNUMBER(SEARCH("less than 4",'Model output'!P173))),"&lt;4",IF(OR(ISNUMBER(SEARCH("&gt;4",'Model output'!P173)),ISNUMBER(SEARCH("&gt; 4",'Model output'!P173)),ISNUMBER(SEARCH("4 or more",'Model output'!P173))),"&gt;4",""))),""))</f>
        <v/>
      </c>
      <c r="V174" t="str">
        <f>IF(S174="negative","",IF(OR(ISNUMBER(SEARCH("Focal",'Model output'!P173)),'Classification result'!U174&lt;4,ISNUMBER(SEARCH("Focal",'Classification result'!U174)),ISNUMBER(SEARCH("&lt;4",'Classification result'!U174)),ISNUMBER(SEARCH("&lt; 4",'Classification result'!U174))),"minimal", IF(OR(ISNUMBER(SEARCH("Extensive",'Model output'!P173)),ISNUMBER(SEARCH("Extensive",'Classification result'!U174)),ISNUMBER(SEARCH("&gt;4",'Classification result'!U174)),ISNUMBER(SEARCH("&gt; 4",'Classification result'!U174)),ISNUMBER(SEARCH("4 or more",'Classification result'!U174))),"extensive","")))</f>
        <v/>
      </c>
      <c r="W174" t="str">
        <f>IF(OR('Model output'!R173="",ISNUMBER(SEARCH("Not identified", 'Model output'!R173)),ISNUMBER(SEARCH("Absent",'Model output'!R173)),ISNUMBER(SEARCH("No",'Model output'!R173)),ISNUMBER(SEARCH("Negative",'Model output'!R173)),ISNUMBER(SEARCH("None seen",'Model output'!R173)),ISNUMBER(SEARCH("Free",'Model output'!R173)),ISNUMBER(SEARCH("Cannot be assessed",'Model output'!R173))),"negative","positive")</f>
        <v>negative</v>
      </c>
      <c r="X174" s="19" t="str">
        <f>IF('Model output'!S173="","",'Model output'!S173)</f>
        <v/>
      </c>
      <c r="Y174" t="str">
        <f>IF(OR('Model output'!S173="",ISNUMBER(SEARCH("Absent",'Model output'!S173)),ISNUMBER(SEARCH("Not identified",'Model output'!S173)),AND(ISNUMBER(SEARCH("No",'Model output'!S173)),NOT(ISNUMBER(SEARCH("carcinoma",'Model output'!S173)))),ISNUMBER(SEARCH("no extension",'Model output'!S173)),ISNUMBER(SEARCH("negative",'Model output'!S173))),"negative",IF(Z174="positive","gETE", "positive"))</f>
        <v>negative</v>
      </c>
      <c r="Z174" t="str">
        <f>IF(OR('Model output'!S173="",ISNUMBER(SEARCH("Absent",'Model output'!S173)),ISNUMBER(SEARCH("Not identified",'Model output'!S173)),ISNUMBER(SEARCH("No",'Model output'!S173)),ISNUMBER(SEARCH("Minimal",'Model output'!S173)),ISNUMBER(SEARCH("negative",'Model output'!S173))),"negative",IF(OR(ISNUMBER(SEARCH("extensive",X174)),ISNUMBER(SEARCH("skeletal muscle",X174)),ISNUMBER(SEARCH("larynx",X174)),ISNUMBER(SEARCH("trachea",X174)),ISNUMBER(SEARCH("esophagus",X174)),ISNUMBER(SEARCH("recurrent laryngeal nerve",X174))),"positive","negative"))</f>
        <v>negative</v>
      </c>
      <c r="AA174" t="str">
        <f>IF('Model output'!T173="","",IF('Model output'!T173="Not mentioned", "No", "Yes"))</f>
        <v/>
      </c>
      <c r="AB174" t="str">
        <f>IF(AA174&lt;&gt;"Yes","",IF(OR('Model output'!U173="",ISNUMBER(SEARCH("Not identified",'Model output'!U173))),"",'Model output'!U173))</f>
        <v/>
      </c>
      <c r="AC174" s="9" t="str">
        <f>IF(OR('Model output'!V173="", AND(ISERROR(SEARCH("Positive",'Model output'!V173)), ISNUMBER(SEARCH("Negative",'Model output'!V173))), ISNUMBER(SEARCH("Uninvolved",'Model output'!V173)), ISNUMBER(SEARCH("Free",'Model output'!V173)), ISNUMBER(SEARCH("1 mm",'Model output'!V173)), ISNUMBER(SEARCH("1.0 mm",'Model output'!V173)), ISNUMBER(SEARCH("0.01 cm",'Model output'!V173)), ISNUMBER(SEARCH("0.1 CM",'Model output'!V173)), ISNUMBER(SEARCH("less than 0.2 mm",'Model output'!V173)), ISNUMBER(SEARCH("less than 0.5 mm",'Model output'!V173)), ISNUMBER(SEARCH("very close",'Model output'!V173)), ISNUMBER(SEARCH("not involved",'Model output'!V173)), ISNUMBER(SEARCH("no involvement",'Model output'!V173)), ISNUMBER(SEARCH("abut",'Model output'!V173)), AND(ISNUMBER(SEARCH("No",'Model output'!V173)),NOT(ISNUMBER(SEARCH("noted",'Model output'!V173))),NOT(ISNUMBER(SEARCH("carcinoma",'Model output'!V173))))), "negative", "positive")</f>
        <v>negative</v>
      </c>
      <c r="AE174" s="39" t="str" cm="1">
        <f t="array" aca="1" ref="AE174" ca="1">IF(OR(AC174="positive",Z174="positive",AND(OR(ISNUMBER(SEARCH("Follicular carcinoma",N174)),ISNUMBER(SEARCH("Follicular thyroid carcinoma",N174))),V174="extensive"),AND(AND(ISNUMBER(J174),J174&gt;0),AND(ISNUMBER(M174),M174&gt;3)),OR(H174="positive",AH174=1)),"high",IF(OR(ISNUMBER(SEARCH("lateral",G174,1)),ISNUMBER(SEARCH("positive",Y174,1)),ISNUMBER(SEARCH("tall",O174,1)),ISNUMBER(SEARCH("hobnail",O174,1)),ISNUMBER(SEARCH("cribriform",O174,1)),ISNUMBER(SEARCH("diffuse",O174,1)),ISNUMBER(SEARCH("columnar",O174,1)),ISNUMBER(SEARCH("solid",O174,1)),ISNUMBER(SEARCH("tall",N174,1)),ISNUMBER(SEARCH("hobnail",N174,1)),ISNUMBER(SEARCH("cribriform",N174,1)),ISNUMBER(SEARCH("diffuse",N174,1)),ISNUMBER(SEARCH("columnar",N174,1)),ISNUMBER(SEARCH("solid",N174,1)),AND(ISNUMBER(SEARCH("papillary",N174,1)),S174="positive"),AND(ISNUMBER(J174),J174&gt;=5,M174=""),AND(AND(ISNUMBER(J174),J174&gt;=5),AND(ISNUMBER(M174),M174&gt;=1)),AND(ISNUMBER(SERACH("papillary",N174)),OR(Y174="positive",Z174="positive"), ISNUMBER(SEARCH("BRAF",AB174)))),"intermediate","low"))</f>
        <v>low</v>
      </c>
      <c r="AF174" s="40" t="str">
        <f t="shared" si="34"/>
        <v>1b</v>
      </c>
      <c r="AG174" s="40" t="str">
        <f t="shared" si="35"/>
        <v>0</v>
      </c>
      <c r="AH174" s="40" t="str">
        <f t="shared" si="37"/>
        <v>0</v>
      </c>
      <c r="AI174" s="45" t="str">
        <f t="shared" si="38"/>
        <v>I</v>
      </c>
      <c r="AJ174" s="39" t="s">
        <v>698</v>
      </c>
      <c r="AK174" s="46" t="s">
        <v>888</v>
      </c>
      <c r="AL174" s="46" t="s">
        <v>889</v>
      </c>
      <c r="AM174" s="46" t="s">
        <v>892</v>
      </c>
      <c r="AN174" s="40" t="s">
        <v>73</v>
      </c>
      <c r="AO174" s="30">
        <f t="shared" ca="1" si="44"/>
        <v>1</v>
      </c>
      <c r="AP174" s="14">
        <f t="shared" si="45"/>
        <v>1</v>
      </c>
      <c r="AQ174" s="14">
        <f t="shared" si="46"/>
        <v>1</v>
      </c>
      <c r="AR174" s="14">
        <f t="shared" si="47"/>
        <v>1</v>
      </c>
      <c r="AS174" s="15">
        <f t="shared" si="39"/>
        <v>1</v>
      </c>
    </row>
    <row r="175" spans="1:45">
      <c r="A175" t="str">
        <f>'Model output'!A174</f>
        <v>TCGA-EM-A2CU</v>
      </c>
      <c r="B175" s="52">
        <v>47</v>
      </c>
      <c r="C175" s="1" t="str">
        <f>IF(OR(ISNUMBER(SEARCH("0",'Model output'!D174)), ISNUMBER(SEARCH("1",'Model output'!D174)), ISNUMBER(SEARCH("1a",'Model output'!D174)), ISNUMBER(SEARCH("1b",'Model output'!D174)), ISNUMBER(SEARCH("2",'Model output'!D174)), ISNUMBER(SEARCH("3",'Model output'!D174)), ISNUMBER(SEARCH("4a",'Model output'!D174)), ISNUMBER(SEARCH("4b",'Model output'!D174))), IF(ISNUMBER(SEARCH("pT",'Model output'!D174)),IF(OR(ISNUMBER(SEARCH("a",'Model output'!D174)),ISNUMBER(SEARCH("b",'Model output'!D174))),MID(SUBSTITUTE('Model output'!D174," ",""),SEARCH("pT",'Model output'!D174)+2,2),MID(SUBSTITUTE('Model output'!D174," ",""),SEARCH("pT",'Model output'!D174)+2,1)),IF(ISNUMBER(SEARCH("T",'Model output'!D174)),IF(OR(ISNUMBER(SEARCH("a",'Model output'!D174)),ISNUMBER(SEARCH("b",'Model output'!D174))),MID(SUBSTITUTE('Model output'!D174," ",""),SEARCH("T",'Model output'!D174)+1,2),MID(SUBSTITUTE('Model output'!D174," ",""),SEARCH("T",'Model output'!D174)+1,1)),SUBSTITUTE('Model output'!D174," ",""))),"")</f>
        <v>2</v>
      </c>
      <c r="D175" s="1" t="str">
        <f>IF(ISNUMBER(SEARCH("lymph node",'Model output'!E174)),"1", IF(AND('Model output'!E174&lt;&gt;"",ISNUMBER('Model output'!E174),'Model output'!E174&gt;0),"1",IF(OR(ISNUMBER(SEARCH("0",'Model output'!E174)), ISNUMBER(SEARCH("1",'Model output'!E174)), ISNUMBER(SEARCH("1a",'Model output'!E174)), ISNUMBER(SEARCH("1b",'Model output'!E174)), ISNUMBER(SEARCH("X",'Model output'!E174))), IF(ISNUMBER(SEARCH("pN",'Model output'!E174)),IF(OR(ISNUMBER(SEARCH("a",'Model output'!E174)),ISNUMBER(SEARCH("b",'Model output'!E174))),MID(SUBSTITUTE('Model output'!E174," ",""),SEARCH("pN",'Model output'!E174)+2,2),MID(SUBSTITUTE('Model output'!E174," ",""),SEARCH("pN",'Model output'!E174)+2,1)),IF(ISNUMBER(SEARCH("N",'Model output'!E174)),IF(OR(ISNUMBER(SEARCH("a",'Model output'!E174)),ISNUMBER(SEARCH("b",'Model output'!E174))),MID(SUBSTITUTE('Model output'!E174," ",""),SEARCH("N",'Model output'!E174)+1,2),MID(SUBSTITUTE('Model output'!E174," ",""),SEARCH("N",'Model output'!E174)+1,1)),SUBSTITUTE('Model output'!E174," ",""))),"")))</f>
        <v>1a</v>
      </c>
      <c r="E175" s="1" t="str">
        <f>IF(OR(ISNUMBER(SEARCH("Not applicable",'Model output'!F174)), ISNUMBER(SEARCH("N/A",'Model output'!F174))),"0",IF(OR(ISNUMBER(SEARCH("0",'Model output'!F174)), ISNUMBER(SEARCH("1",'Model output'!F174)), ISNUMBER(SEARCH("X",'Model output'!F174))), IF(ISNUMBER(SEARCH("pM",'Model output'!F174)),MID(SUBSTITUTE('Model output'!F174," ",""),SEARCH("pM",'Model output'!F174)+2,1),IF(ISNUMBER(SEARCH("M",'Model output'!F174)),MID(SUBSTITUTE('Model output'!F174," ",""),SEARCH("M",'Model output'!F174)+1,1),SUBSTITUTE('Model output'!F174," ",""))),""))</f>
        <v/>
      </c>
      <c r="F175" t="str">
        <f t="shared" si="32"/>
        <v>positive</v>
      </c>
      <c r="G175" t="str">
        <f>IF(OR('Model output'!G174="",AND(ISNUMBER('Model output'!J174),'Model output'!J174&lt;1)),"",IF(OR(ISNUMBER(SEARCH("lateral",'Model output'!G174)),ISNUMBER(SEARCH("cervical",'Model output'!G174)),ISNUMBER(SEARCH("jugular",'Model output'!G174)),ISNUMBER(SEARCH("left neck",'Model output'!G174)),ISNUMBER(SEARCH("left anterior neck",'Model output'!G174)),ISNUMBER(SEARCH("left posterior neck",'Model output'!G174)),ISNUMBER(SEARCH("right neck",'Model output'!G174)),ISNUMBER(SEARCH("right anterior neck",'Model output'!G174)),ISNUMBER(SEARCH("right posterior neck",'Model output'!G174)),AND(ISNUMBER(SEARCH("level",'Model output'!G174)),OR(,ISNUMBER(SEARCH("II",'Model output'!G174)),ISNUMBER(SEARCH("two",'Model output'!G174)),ISNUMBER(SEARCH("2",'Model output'!G174)),ISNUMBER(SEARCH("III",'Model output'!G174)),ISNUMBER(SEARCH("three",'Model output'!G174)),ISNUMBER(SEARCH("3",'Model output'!G174)),ISNUMBER(SEARCH("IV",'Model output'!G174)),ISNUMBER(SEARCH("four",'Model output'!G174)),ISNUMBER(SEARCH("4",'Model output'!G174)),AND(ISNUMBER(SEARCH("V ",'Model output'!G174)),NOT(ISNUMBER(SEARCH("VI",'Model output'!G174)))),ISNUMBER(SEARCH("five",'Model output'!G174)),ISNUMBER(SEARCH("5",'Model output'!G174))))), "lateral", "central"))</f>
        <v>central</v>
      </c>
      <c r="H175" t="str">
        <f>IF('Model output'!H174="","negative", IF('Model output'!H174=" ", "negative", IF(ISNUMBER(SEARCH("lymph node",'Model output'!H174)),"negative","positive")))</f>
        <v>negative</v>
      </c>
      <c r="I175">
        <f>IF('Model output'!I174="","",IF(ISNUMBER('Model output'!I174),'Model output'!I174,1))</f>
        <v>30</v>
      </c>
      <c r="J175">
        <f>IF('Model output'!J174="","",IF(AND(ISNUMBER('Model output'!J174),'Model output'!J174&lt;=I175),'Model output'!J174,IF(ISNUMBER(SEARCH("0/",'Model output'!J174)),0,1)))</f>
        <v>4</v>
      </c>
      <c r="K175" t="str" cm="1">
        <f t="array" ref="K175">IF(COUNT(FIND({0,1,2,3,4,5,6,7,8,9},'Model output'!K174))&gt;0,'Model output'!K174,"")</f>
        <v/>
      </c>
      <c r="L175" s="8" t="str">
        <f t="shared" si="36"/>
        <v/>
      </c>
      <c r="M175" t="str" cm="1">
        <f t="array" ref="M175">IF(L175="","",IF(ISNUMBER(SEARCH("cm",L175)),MAX(VALUE(SUBSTITUTE(_xlfn.FILTERXML("&lt;t&gt;&lt;s&gt;"&amp;SUBSTITUTE(L175,",","&lt;/s&gt;&lt;s&gt;")&amp;"&lt;/s&gt;&lt;/t&gt;","//s"),"cm",""))),MAX(VALUE(SUBSTITUTE(_xlfn.FILTERXML("&lt;t&gt;&lt;s&gt;"&amp;SUBSTITUTE(L175,",","&lt;/s&gt;&lt;s&gt;")&amp;"&lt;/s&gt;&lt;/t&gt;","//s"),"mm","")))/10))</f>
        <v/>
      </c>
      <c r="N175" t="str">
        <f>IF('Model output'!L174="","",'Model output'!L174)</f>
        <v>Papillary</v>
      </c>
      <c r="O175" t="str">
        <f>IF('Model output'!M174="","",'Model output'!M174)</f>
        <v>Follicular</v>
      </c>
      <c r="P175" t="str">
        <f>IF('Model output'!N174="","",'Model output'!N174)</f>
        <v>4.0cm</v>
      </c>
      <c r="Q175" t="str">
        <f t="shared" si="33"/>
        <v>4.0cm</v>
      </c>
      <c r="R175" cm="1">
        <f t="array" ref="R175">IF(Q175="","",IF(ISNUMBER(SEARCH("cm",Q175)),MAX(VALUE(SUBSTITUTE(_xlfn.FILTERXML("&lt;t&gt;&lt;s&gt;"&amp;SUBSTITUTE(Q175,",","&lt;/s&gt;&lt;s&gt;")&amp;"&lt;/s&gt;&lt;/t&gt;","//s"),"cm",""))),IF(ISNUMBER(SEARCH("mm",Q175)), MAX(VALUE(SUBSTITUTE(_xlfn.FILTERXML("&lt;t&gt;&lt;s&gt;"&amp;SUBSTITUTE(Q175,",","&lt;/s&gt;&lt;s&gt;")&amp;"&lt;/s&gt;&lt;/t&gt;","//s"),"mm","")))/10, MAX(VALUE(_xlfn.FILTERXML("&lt;t&gt;&lt;s&gt;"&amp;SUBSTITUTE(Q175,",","&lt;/s&gt;&lt;s&gt;")&amp;"&lt;/s&gt;&lt;/t&gt;","//s"))))))</f>
        <v>4</v>
      </c>
      <c r="S175" t="str">
        <f>IF(OR('Model output'!P174="",ISNUMBER(SEARCH("Not identified", 'Model output'!P174)),ISNUMBER(SEARCH("Absent",'Model output'!P174)),AND(ISNUMBER(SEARCH("No",'Model output'!P174)),NOT(ISNUMBER(SEARCH("diagnostic",'Model output'!P174)))),ISNUMBER(SEARCH("Negative",'Model output'!P174))),"negative","positive")</f>
        <v>negative</v>
      </c>
      <c r="T175">
        <f>IF('Model output'!O174="","",'Model output'!O174)</f>
        <v>1</v>
      </c>
      <c r="U175" t="str">
        <f>IF('Model output'!Q174&lt;&gt;"",'Model output'!Q174,IF('Classification result'!S175="positive",IF(ISNUMBER(SEARCH("single",'Model output'!P174)),1,IF(OR(ISNUMBER(SEARCH("&lt;4",'Model output'!P174)),ISNUMBER(SEARCH("&lt; 4",'Model output'!P174)),ISNUMBER(SEARCH("less than 4",'Model output'!P174))),"&lt;4",IF(OR(ISNUMBER(SEARCH("&gt;4",'Model output'!P174)),ISNUMBER(SEARCH("&gt; 4",'Model output'!P174)),ISNUMBER(SEARCH("4 or more",'Model output'!P174))),"&gt;4",""))),""))</f>
        <v/>
      </c>
      <c r="V175" t="str">
        <f>IF(S175="negative","",IF(OR(ISNUMBER(SEARCH("Focal",'Model output'!P174)),'Classification result'!U175&lt;4,ISNUMBER(SEARCH("Focal",'Classification result'!U175)),ISNUMBER(SEARCH("&lt;4",'Classification result'!U175)),ISNUMBER(SEARCH("&lt; 4",'Classification result'!U175))),"minimal", IF(OR(ISNUMBER(SEARCH("Extensive",'Model output'!P174)),ISNUMBER(SEARCH("Extensive",'Classification result'!U175)),ISNUMBER(SEARCH("&gt;4",'Classification result'!U175)),ISNUMBER(SEARCH("&gt; 4",'Classification result'!U175)),ISNUMBER(SEARCH("4 or more",'Classification result'!U175))),"extensive","")))</f>
        <v/>
      </c>
      <c r="W175" t="str">
        <f>IF(OR('Model output'!R174="",ISNUMBER(SEARCH("Not identified", 'Model output'!R174)),ISNUMBER(SEARCH("Absent",'Model output'!R174)),ISNUMBER(SEARCH("No",'Model output'!R174)),ISNUMBER(SEARCH("Negative",'Model output'!R174)),ISNUMBER(SEARCH("None seen",'Model output'!R174)),ISNUMBER(SEARCH("Free",'Model output'!R174)),ISNUMBER(SEARCH("Cannot be assessed",'Model output'!R174))),"negative","positive")</f>
        <v>positive</v>
      </c>
      <c r="X175" s="19" t="str">
        <f>IF('Model output'!S174="","",'Model output'!S174)</f>
        <v/>
      </c>
      <c r="Y175" t="str">
        <f>IF(OR('Model output'!S174="",ISNUMBER(SEARCH("Absent",'Model output'!S174)),ISNUMBER(SEARCH("Not identified",'Model output'!S174)),AND(ISNUMBER(SEARCH("No",'Model output'!S174)),NOT(ISNUMBER(SEARCH("carcinoma",'Model output'!S174)))),ISNUMBER(SEARCH("no extension",'Model output'!S174)),ISNUMBER(SEARCH("negative",'Model output'!S174))),"negative",IF(Z175="positive","gETE", "positive"))</f>
        <v>negative</v>
      </c>
      <c r="Z175" t="str">
        <f>IF(OR('Model output'!S174="",ISNUMBER(SEARCH("Absent",'Model output'!S174)),ISNUMBER(SEARCH("Not identified",'Model output'!S174)),ISNUMBER(SEARCH("No",'Model output'!S174)),ISNUMBER(SEARCH("Minimal",'Model output'!S174)),ISNUMBER(SEARCH("negative",'Model output'!S174))),"negative",IF(OR(ISNUMBER(SEARCH("extensive",X175)),ISNUMBER(SEARCH("skeletal muscle",X175)),ISNUMBER(SEARCH("larynx",X175)),ISNUMBER(SEARCH("trachea",X175)),ISNUMBER(SEARCH("esophagus",X175)),ISNUMBER(SEARCH("recurrent laryngeal nerve",X175))),"positive","negative"))</f>
        <v>negative</v>
      </c>
      <c r="AA175" t="str">
        <f>IF('Model output'!T174="","",IF('Model output'!T174="Not mentioned", "No", "Yes"))</f>
        <v/>
      </c>
      <c r="AB175" t="str">
        <f>IF(AA175&lt;&gt;"Yes","",IF(OR('Model output'!U174="",ISNUMBER(SEARCH("Not identified",'Model output'!U174))),"",'Model output'!U174))</f>
        <v/>
      </c>
      <c r="AC175" s="9" t="str">
        <f>IF(OR('Model output'!V174="", AND(ISERROR(SEARCH("Positive",'Model output'!V174)), ISNUMBER(SEARCH("Negative",'Model output'!V174))), ISNUMBER(SEARCH("Uninvolved",'Model output'!V174)), ISNUMBER(SEARCH("Free",'Model output'!V174)), ISNUMBER(SEARCH("1 mm",'Model output'!V174)), ISNUMBER(SEARCH("1.0 mm",'Model output'!V174)), ISNUMBER(SEARCH("0.01 cm",'Model output'!V174)), ISNUMBER(SEARCH("0.1 CM",'Model output'!V174)), ISNUMBER(SEARCH("less than 0.2 mm",'Model output'!V174)), ISNUMBER(SEARCH("less than 0.5 mm",'Model output'!V174)), ISNUMBER(SEARCH("very close",'Model output'!V174)), ISNUMBER(SEARCH("not involved",'Model output'!V174)), ISNUMBER(SEARCH("no involvement",'Model output'!V174)), ISNUMBER(SEARCH("abut",'Model output'!V174)), AND(ISNUMBER(SEARCH("No",'Model output'!V174)),NOT(ISNUMBER(SEARCH("noted",'Model output'!V174))),NOT(ISNUMBER(SEARCH("carcinoma",'Model output'!V174))))), "negative", "positive")</f>
        <v>negative</v>
      </c>
      <c r="AE175" s="39" t="str" cm="1">
        <f t="array" aca="1" ref="AE175" ca="1">IF(OR(AC175="positive",Z175="positive",AND(OR(ISNUMBER(SEARCH("Follicular carcinoma",N175)),ISNUMBER(SEARCH("Follicular thyroid carcinoma",N175))),V175="extensive"),AND(AND(ISNUMBER(J175),J175&gt;0),AND(ISNUMBER(M175),M175&gt;3)),OR(H175="positive",AH175=1)),"high",IF(OR(ISNUMBER(SEARCH("lateral",G175,1)),ISNUMBER(SEARCH("positive",Y175,1)),ISNUMBER(SEARCH("tall",O175,1)),ISNUMBER(SEARCH("hobnail",O175,1)),ISNUMBER(SEARCH("cribriform",O175,1)),ISNUMBER(SEARCH("diffuse",O175,1)),ISNUMBER(SEARCH("columnar",O175,1)),ISNUMBER(SEARCH("solid",O175,1)),ISNUMBER(SEARCH("tall",N175,1)),ISNUMBER(SEARCH("hobnail",N175,1)),ISNUMBER(SEARCH("cribriform",N175,1)),ISNUMBER(SEARCH("diffuse",N175,1)),ISNUMBER(SEARCH("columnar",N175,1)),ISNUMBER(SEARCH("solid",N175,1)),AND(ISNUMBER(SEARCH("papillary",N175,1)),S175="positive"),AND(ISNUMBER(J175),J175&gt;=5,M175=""),AND(AND(ISNUMBER(J175),J175&gt;=5),AND(ISNUMBER(M175),M175&gt;=1)),AND(ISNUMBER(SERACH("papillary",N175)),OR(Y175="positive",Z175="positive"), ISNUMBER(SEARCH("BRAF",AB175)))),"intermediate","low"))</f>
        <v>low</v>
      </c>
      <c r="AF175" s="40" t="str">
        <f t="shared" si="34"/>
        <v>2</v>
      </c>
      <c r="AG175" s="40" t="str">
        <f t="shared" si="35"/>
        <v>1a</v>
      </c>
      <c r="AH175" s="40" t="str">
        <f t="shared" si="37"/>
        <v>0</v>
      </c>
      <c r="AI175" s="45" t="str">
        <f t="shared" si="38"/>
        <v>I</v>
      </c>
      <c r="AJ175" s="39" t="s">
        <v>698</v>
      </c>
      <c r="AK175" s="46" t="s">
        <v>891</v>
      </c>
      <c r="AL175" s="46" t="s">
        <v>893</v>
      </c>
      <c r="AM175" s="46" t="s">
        <v>892</v>
      </c>
      <c r="AN175" s="40" t="s">
        <v>73</v>
      </c>
      <c r="AO175" s="30">
        <f t="shared" ca="1" si="44"/>
        <v>1</v>
      </c>
      <c r="AP175" s="14">
        <f t="shared" si="45"/>
        <v>1</v>
      </c>
      <c r="AQ175" s="14">
        <f t="shared" si="46"/>
        <v>1</v>
      </c>
      <c r="AR175" s="14">
        <f t="shared" si="47"/>
        <v>1</v>
      </c>
      <c r="AS175" s="15">
        <f t="shared" si="39"/>
        <v>1</v>
      </c>
    </row>
    <row r="176" spans="1:45">
      <c r="A176" t="str">
        <f>'Model output'!A175</f>
        <v>TCGA-EM-A2OV</v>
      </c>
      <c r="B176" s="52">
        <v>64</v>
      </c>
      <c r="C176" s="1" t="str">
        <f>IF(OR(ISNUMBER(SEARCH("0",'Model output'!D175)), ISNUMBER(SEARCH("1",'Model output'!D175)), ISNUMBER(SEARCH("1a",'Model output'!D175)), ISNUMBER(SEARCH("1b",'Model output'!D175)), ISNUMBER(SEARCH("2",'Model output'!D175)), ISNUMBER(SEARCH("3",'Model output'!D175)), ISNUMBER(SEARCH("4a",'Model output'!D175)), ISNUMBER(SEARCH("4b",'Model output'!D175))), IF(ISNUMBER(SEARCH("pT",'Model output'!D175)),IF(OR(ISNUMBER(SEARCH("a",'Model output'!D175)),ISNUMBER(SEARCH("b",'Model output'!D175))),MID(SUBSTITUTE('Model output'!D175," ",""),SEARCH("pT",'Model output'!D175)+2,2),MID(SUBSTITUTE('Model output'!D175," ",""),SEARCH("pT",'Model output'!D175)+2,1)),IF(ISNUMBER(SEARCH("T",'Model output'!D175)),IF(OR(ISNUMBER(SEARCH("a",'Model output'!D175)),ISNUMBER(SEARCH("b",'Model output'!D175))),MID(SUBSTITUTE('Model output'!D175," ",""),SEARCH("T",'Model output'!D175)+1,2),MID(SUBSTITUTE('Model output'!D175," ",""),SEARCH("T",'Model output'!D175)+1,1)),SUBSTITUTE('Model output'!D175," ",""))),"")</f>
        <v>2</v>
      </c>
      <c r="D176" s="1" t="str">
        <f>IF(ISNUMBER(SEARCH("lymph node",'Model output'!E175)),"1", IF(AND('Model output'!E175&lt;&gt;"",ISNUMBER('Model output'!E175),'Model output'!E175&gt;0),"1",IF(OR(ISNUMBER(SEARCH("0",'Model output'!E175)), ISNUMBER(SEARCH("1",'Model output'!E175)), ISNUMBER(SEARCH("1a",'Model output'!E175)), ISNUMBER(SEARCH("1b",'Model output'!E175)), ISNUMBER(SEARCH("X",'Model output'!E175))), IF(ISNUMBER(SEARCH("pN",'Model output'!E175)),IF(OR(ISNUMBER(SEARCH("a",'Model output'!E175)),ISNUMBER(SEARCH("b",'Model output'!E175))),MID(SUBSTITUTE('Model output'!E175," ",""),SEARCH("pN",'Model output'!E175)+2,2),MID(SUBSTITUTE('Model output'!E175," ",""),SEARCH("pN",'Model output'!E175)+2,1)),IF(ISNUMBER(SEARCH("N",'Model output'!E175)),IF(OR(ISNUMBER(SEARCH("a",'Model output'!E175)),ISNUMBER(SEARCH("b",'Model output'!E175))),MID(SUBSTITUTE('Model output'!E175," ",""),SEARCH("N",'Model output'!E175)+1,2),MID(SUBSTITUTE('Model output'!E175," ",""),SEARCH("N",'Model output'!E175)+1,1)),SUBSTITUTE('Model output'!E175," ",""))),"")))</f>
        <v>0</v>
      </c>
      <c r="E176" s="1" t="str">
        <f>IF(OR(ISNUMBER(SEARCH("Not applicable",'Model output'!F175)), ISNUMBER(SEARCH("N/A",'Model output'!F175))),"0",IF(OR(ISNUMBER(SEARCH("0",'Model output'!F175)), ISNUMBER(SEARCH("1",'Model output'!F175)), ISNUMBER(SEARCH("X",'Model output'!F175))), IF(ISNUMBER(SEARCH("pM",'Model output'!F175)),MID(SUBSTITUTE('Model output'!F175," ",""),SEARCH("pM",'Model output'!F175)+2,1),IF(ISNUMBER(SEARCH("M",'Model output'!F175)),MID(SUBSTITUTE('Model output'!F175," ",""),SEARCH("M",'Model output'!F175)+1,1),SUBSTITUTE('Model output'!F175," ",""))),""))</f>
        <v/>
      </c>
      <c r="F176" t="str">
        <f t="shared" si="32"/>
        <v>negative</v>
      </c>
      <c r="G176" t="str">
        <f>IF(OR('Model output'!G175="",AND(ISNUMBER('Model output'!J175),'Model output'!J175&lt;1)),"",IF(OR(ISNUMBER(SEARCH("lateral",'Model output'!G175)),ISNUMBER(SEARCH("cervical",'Model output'!G175)),ISNUMBER(SEARCH("jugular",'Model output'!G175)),ISNUMBER(SEARCH("left neck",'Model output'!G175)),ISNUMBER(SEARCH("left anterior neck",'Model output'!G175)),ISNUMBER(SEARCH("left posterior neck",'Model output'!G175)),ISNUMBER(SEARCH("right neck",'Model output'!G175)),ISNUMBER(SEARCH("right anterior neck",'Model output'!G175)),ISNUMBER(SEARCH("right posterior neck",'Model output'!G175)),AND(ISNUMBER(SEARCH("level",'Model output'!G175)),OR(,ISNUMBER(SEARCH("II",'Model output'!G175)),ISNUMBER(SEARCH("two",'Model output'!G175)),ISNUMBER(SEARCH("2",'Model output'!G175)),ISNUMBER(SEARCH("III",'Model output'!G175)),ISNUMBER(SEARCH("three",'Model output'!G175)),ISNUMBER(SEARCH("3",'Model output'!G175)),ISNUMBER(SEARCH("IV",'Model output'!G175)),ISNUMBER(SEARCH("four",'Model output'!G175)),ISNUMBER(SEARCH("4",'Model output'!G175)),AND(ISNUMBER(SEARCH("V ",'Model output'!G175)),NOT(ISNUMBER(SEARCH("VI",'Model output'!G175)))),ISNUMBER(SEARCH("five",'Model output'!G175)),ISNUMBER(SEARCH("5",'Model output'!G175))))), "lateral", "central"))</f>
        <v/>
      </c>
      <c r="H176" t="str">
        <f>IF('Model output'!H175="","negative", IF('Model output'!H175=" ", "negative", IF(ISNUMBER(SEARCH("lymph node",'Model output'!H175)),"negative","positive")))</f>
        <v>negative</v>
      </c>
      <c r="I176">
        <f>IF('Model output'!I175="","",IF(ISNUMBER('Model output'!I175),'Model output'!I175,1))</f>
        <v>1</v>
      </c>
      <c r="J176">
        <f>IF('Model output'!J175="","",IF(AND(ISNUMBER('Model output'!J175),'Model output'!J175&lt;=I176),'Model output'!J175,IF(ISNUMBER(SEARCH("0/",'Model output'!J175)),0,1)))</f>
        <v>0</v>
      </c>
      <c r="K176" t="str" cm="1">
        <f t="array" ref="K176">IF(COUNT(FIND({0,1,2,3,4,5,6,7,8,9},'Model output'!K175))&gt;0,'Model output'!K175,"")</f>
        <v/>
      </c>
      <c r="L176" s="8" t="str">
        <f t="shared" si="36"/>
        <v/>
      </c>
      <c r="M176" t="str" cm="1">
        <f t="array" ref="M176">IF(L176="","",IF(ISNUMBER(SEARCH("cm",L176)),MAX(VALUE(SUBSTITUTE(_xlfn.FILTERXML("&lt;t&gt;&lt;s&gt;"&amp;SUBSTITUTE(L176,",","&lt;/s&gt;&lt;s&gt;")&amp;"&lt;/s&gt;&lt;/t&gt;","//s"),"cm",""))),MAX(VALUE(SUBSTITUTE(_xlfn.FILTERXML("&lt;t&gt;&lt;s&gt;"&amp;SUBSTITUTE(L176,",","&lt;/s&gt;&lt;s&gt;")&amp;"&lt;/s&gt;&lt;/t&gt;","//s"),"mm","")))/10))</f>
        <v/>
      </c>
      <c r="N176" t="str">
        <f>IF('Model output'!L175="","",'Model output'!L175)</f>
        <v>papillary</v>
      </c>
      <c r="O176" t="str">
        <f>IF('Model output'!M175="","",'Model output'!M175)</f>
        <v>oncocytic follicular</v>
      </c>
      <c r="P176" t="str">
        <f>IF('Model output'!N175="","",'Model output'!N175)</f>
        <v>2.1cm</v>
      </c>
      <c r="Q176" t="str">
        <f t="shared" si="33"/>
        <v>2.1cm</v>
      </c>
      <c r="R176" cm="1">
        <f t="array" ref="R176">IF(Q176="","",IF(ISNUMBER(SEARCH("cm",Q176)),MAX(VALUE(SUBSTITUTE(_xlfn.FILTERXML("&lt;t&gt;&lt;s&gt;"&amp;SUBSTITUTE(Q176,",","&lt;/s&gt;&lt;s&gt;")&amp;"&lt;/s&gt;&lt;/t&gt;","//s"),"cm",""))),IF(ISNUMBER(SEARCH("mm",Q176)), MAX(VALUE(SUBSTITUTE(_xlfn.FILTERXML("&lt;t&gt;&lt;s&gt;"&amp;SUBSTITUTE(Q176,",","&lt;/s&gt;&lt;s&gt;")&amp;"&lt;/s&gt;&lt;/t&gt;","//s"),"mm","")))/10, MAX(VALUE(_xlfn.FILTERXML("&lt;t&gt;&lt;s&gt;"&amp;SUBSTITUTE(Q176,",","&lt;/s&gt;&lt;s&gt;")&amp;"&lt;/s&gt;&lt;/t&gt;","//s"))))))</f>
        <v>2.1</v>
      </c>
      <c r="S176" t="str">
        <f>IF(OR('Model output'!P175="",ISNUMBER(SEARCH("Not identified", 'Model output'!P175)),ISNUMBER(SEARCH("Absent",'Model output'!P175)),AND(ISNUMBER(SEARCH("No",'Model output'!P175)),NOT(ISNUMBER(SEARCH("diagnostic",'Model output'!P175)))),ISNUMBER(SEARCH("Negative",'Model output'!P175))),"negative","positive")</f>
        <v>negative</v>
      </c>
      <c r="T176">
        <f>IF('Model output'!O175="","",'Model output'!O175)</f>
        <v>2</v>
      </c>
      <c r="U176" t="str">
        <f>IF('Model output'!Q175&lt;&gt;"",'Model output'!Q175,IF('Classification result'!S176="positive",IF(ISNUMBER(SEARCH("single",'Model output'!P175)),1,IF(OR(ISNUMBER(SEARCH("&lt;4",'Model output'!P175)),ISNUMBER(SEARCH("&lt; 4",'Model output'!P175)),ISNUMBER(SEARCH("less than 4",'Model output'!P175))),"&lt;4",IF(OR(ISNUMBER(SEARCH("&gt;4",'Model output'!P175)),ISNUMBER(SEARCH("&gt; 4",'Model output'!P175)),ISNUMBER(SEARCH("4 or more",'Model output'!P175))),"&gt;4",""))),""))</f>
        <v/>
      </c>
      <c r="V176" t="str">
        <f>IF(S176="negative","",IF(OR(ISNUMBER(SEARCH("Focal",'Model output'!P175)),'Classification result'!U176&lt;4,ISNUMBER(SEARCH("Focal",'Classification result'!U176)),ISNUMBER(SEARCH("&lt;4",'Classification result'!U176)),ISNUMBER(SEARCH("&lt; 4",'Classification result'!U176))),"minimal", IF(OR(ISNUMBER(SEARCH("Extensive",'Model output'!P175)),ISNUMBER(SEARCH("Extensive",'Classification result'!U176)),ISNUMBER(SEARCH("&gt;4",'Classification result'!U176)),ISNUMBER(SEARCH("&gt; 4",'Classification result'!U176)),ISNUMBER(SEARCH("4 or more",'Classification result'!U176))),"extensive","")))</f>
        <v/>
      </c>
      <c r="W176" t="str">
        <f>IF(OR('Model output'!R175="",ISNUMBER(SEARCH("Not identified", 'Model output'!R175)),ISNUMBER(SEARCH("Absent",'Model output'!R175)),ISNUMBER(SEARCH("No",'Model output'!R175)),ISNUMBER(SEARCH("Negative",'Model output'!R175)),ISNUMBER(SEARCH("None seen",'Model output'!R175)),ISNUMBER(SEARCH("Free",'Model output'!R175)),ISNUMBER(SEARCH("Cannot be assessed",'Model output'!R175))),"negative","positive")</f>
        <v>negative</v>
      </c>
      <c r="X176" s="19" t="str">
        <f>IF('Model output'!S175="","",'Model output'!S175)</f>
        <v>Not identified</v>
      </c>
      <c r="Y176" t="str">
        <f>IF(OR('Model output'!S175="",ISNUMBER(SEARCH("Absent",'Model output'!S175)),ISNUMBER(SEARCH("Not identified",'Model output'!S175)),AND(ISNUMBER(SEARCH("No",'Model output'!S175)),NOT(ISNUMBER(SEARCH("carcinoma",'Model output'!S175)))),ISNUMBER(SEARCH("no extension",'Model output'!S175)),ISNUMBER(SEARCH("negative",'Model output'!S175))),"negative",IF(Z176="positive","gETE", "positive"))</f>
        <v>negative</v>
      </c>
      <c r="Z176" t="str">
        <f>IF(OR('Model output'!S175="",ISNUMBER(SEARCH("Absent",'Model output'!S175)),ISNUMBER(SEARCH("Not identified",'Model output'!S175)),ISNUMBER(SEARCH("No",'Model output'!S175)),ISNUMBER(SEARCH("Minimal",'Model output'!S175)),ISNUMBER(SEARCH("negative",'Model output'!S175))),"negative",IF(OR(ISNUMBER(SEARCH("extensive",X176)),ISNUMBER(SEARCH("skeletal muscle",X176)),ISNUMBER(SEARCH("larynx",X176)),ISNUMBER(SEARCH("trachea",X176)),ISNUMBER(SEARCH("esophagus",X176)),ISNUMBER(SEARCH("recurrent laryngeal nerve",X176))),"positive","negative"))</f>
        <v>negative</v>
      </c>
      <c r="AA176" t="str">
        <f>IF('Model output'!T175="","",IF('Model output'!T175="Not mentioned", "No", "Yes"))</f>
        <v/>
      </c>
      <c r="AB176" t="str">
        <f>IF(AA176&lt;&gt;"Yes","",IF(OR('Model output'!U175="",ISNUMBER(SEARCH("Not identified",'Model output'!U175))),"",'Model output'!U175))</f>
        <v/>
      </c>
      <c r="AC176" s="9" t="str">
        <f>IF(OR('Model output'!V175="", AND(ISERROR(SEARCH("Positive",'Model output'!V175)), ISNUMBER(SEARCH("Negative",'Model output'!V175))), ISNUMBER(SEARCH("Uninvolved",'Model output'!V175)), ISNUMBER(SEARCH("Free",'Model output'!V175)), ISNUMBER(SEARCH("1 mm",'Model output'!V175)), ISNUMBER(SEARCH("1.0 mm",'Model output'!V175)), ISNUMBER(SEARCH("0.01 cm",'Model output'!V175)), ISNUMBER(SEARCH("0.1 CM",'Model output'!V175)), ISNUMBER(SEARCH("less than 0.2 mm",'Model output'!V175)), ISNUMBER(SEARCH("less than 0.5 mm",'Model output'!V175)), ISNUMBER(SEARCH("very close",'Model output'!V175)), ISNUMBER(SEARCH("not involved",'Model output'!V175)), ISNUMBER(SEARCH("no involvement",'Model output'!V175)), ISNUMBER(SEARCH("abut",'Model output'!V175)), AND(ISNUMBER(SEARCH("No",'Model output'!V175)),NOT(ISNUMBER(SEARCH("noted",'Model output'!V175))),NOT(ISNUMBER(SEARCH("carcinoma",'Model output'!V175))))), "negative", "positive")</f>
        <v>negative</v>
      </c>
      <c r="AE176" s="39" t="str" cm="1">
        <f t="array" aca="1" ref="AE176" ca="1">IF(OR(AC176="positive",Z176="positive",AND(OR(ISNUMBER(SEARCH("Follicular carcinoma",N176)),ISNUMBER(SEARCH("Follicular thyroid carcinoma",N176))),V176="extensive"),AND(AND(ISNUMBER(J176),J176&gt;0),AND(ISNUMBER(M176),M176&gt;3)),OR(H176="positive",AH176=1)),"high",IF(OR(ISNUMBER(SEARCH("lateral",G176,1)),ISNUMBER(SEARCH("positive",Y176,1)),ISNUMBER(SEARCH("tall",O176,1)),ISNUMBER(SEARCH("hobnail",O176,1)),ISNUMBER(SEARCH("cribriform",O176,1)),ISNUMBER(SEARCH("diffuse",O176,1)),ISNUMBER(SEARCH("columnar",O176,1)),ISNUMBER(SEARCH("solid",O176,1)),ISNUMBER(SEARCH("tall",N176,1)),ISNUMBER(SEARCH("hobnail",N176,1)),ISNUMBER(SEARCH("cribriform",N176,1)),ISNUMBER(SEARCH("diffuse",N176,1)),ISNUMBER(SEARCH("columnar",N176,1)),ISNUMBER(SEARCH("solid",N176,1)),AND(ISNUMBER(SEARCH("papillary",N176,1)),S176="positive"),AND(ISNUMBER(J176),J176&gt;=5,M176=""),AND(AND(ISNUMBER(J176),J176&gt;=5),AND(ISNUMBER(M176),M176&gt;=1)),AND(ISNUMBER(SERACH("papillary",N176)),OR(Y176="positive",Z176="positive"), ISNUMBER(SEARCH("BRAF",AB176)))),"intermediate","low"))</f>
        <v>low</v>
      </c>
      <c r="AF176" s="40" t="str">
        <f t="shared" si="34"/>
        <v>2</v>
      </c>
      <c r="AG176" s="40" t="str">
        <f t="shared" si="35"/>
        <v>0</v>
      </c>
      <c r="AH176" s="40" t="str">
        <f t="shared" si="37"/>
        <v>0</v>
      </c>
      <c r="AI176" s="45" t="str">
        <f t="shared" si="38"/>
        <v>I</v>
      </c>
      <c r="AJ176" s="39" t="s">
        <v>698</v>
      </c>
      <c r="AK176" s="46" t="s">
        <v>891</v>
      </c>
      <c r="AL176" s="46" t="s">
        <v>889</v>
      </c>
      <c r="AM176" s="46" t="s">
        <v>892</v>
      </c>
      <c r="AN176" s="40" t="s">
        <v>73</v>
      </c>
      <c r="AO176" s="30">
        <f t="shared" ca="1" si="44"/>
        <v>1</v>
      </c>
      <c r="AP176" s="14">
        <f t="shared" si="45"/>
        <v>1</v>
      </c>
      <c r="AQ176" s="14">
        <f t="shared" si="46"/>
        <v>1</v>
      </c>
      <c r="AR176" s="14">
        <f t="shared" si="47"/>
        <v>1</v>
      </c>
      <c r="AS176" s="15">
        <f t="shared" si="39"/>
        <v>1</v>
      </c>
    </row>
    <row r="177" spans="1:45">
      <c r="A177" t="str">
        <f>'Model output'!A176</f>
        <v>TCGA-EM-A2OW</v>
      </c>
      <c r="B177" s="52">
        <v>37</v>
      </c>
      <c r="C177" s="1" t="str">
        <f>IF(OR(ISNUMBER(SEARCH("0",'Model output'!D176)), ISNUMBER(SEARCH("1",'Model output'!D176)), ISNUMBER(SEARCH("1a",'Model output'!D176)), ISNUMBER(SEARCH("1b",'Model output'!D176)), ISNUMBER(SEARCH("2",'Model output'!D176)), ISNUMBER(SEARCH("3",'Model output'!D176)), ISNUMBER(SEARCH("4a",'Model output'!D176)), ISNUMBER(SEARCH("4b",'Model output'!D176))), IF(ISNUMBER(SEARCH("pT",'Model output'!D176)),IF(OR(ISNUMBER(SEARCH("a",'Model output'!D176)),ISNUMBER(SEARCH("b",'Model output'!D176))),MID(SUBSTITUTE('Model output'!D176," ",""),SEARCH("pT",'Model output'!D176)+2,2),MID(SUBSTITUTE('Model output'!D176," ",""),SEARCH("pT",'Model output'!D176)+2,1)),IF(ISNUMBER(SEARCH("T",'Model output'!D176)),IF(OR(ISNUMBER(SEARCH("a",'Model output'!D176)),ISNUMBER(SEARCH("b",'Model output'!D176))),MID(SUBSTITUTE('Model output'!D176," ",""),SEARCH("T",'Model output'!D176)+1,2),MID(SUBSTITUTE('Model output'!D176," ",""),SEARCH("T",'Model output'!D176)+1,1)),SUBSTITUTE('Model output'!D176," ",""))),"")</f>
        <v>1b</v>
      </c>
      <c r="D177" s="1" t="str">
        <f>IF(ISNUMBER(SEARCH("lymph node",'Model output'!E176)),"1", IF(AND('Model output'!E176&lt;&gt;"",ISNUMBER('Model output'!E176),'Model output'!E176&gt;0),"1",IF(OR(ISNUMBER(SEARCH("0",'Model output'!E176)), ISNUMBER(SEARCH("1",'Model output'!E176)), ISNUMBER(SEARCH("1a",'Model output'!E176)), ISNUMBER(SEARCH("1b",'Model output'!E176)), ISNUMBER(SEARCH("X",'Model output'!E176))), IF(ISNUMBER(SEARCH("pN",'Model output'!E176)),IF(OR(ISNUMBER(SEARCH("a",'Model output'!E176)),ISNUMBER(SEARCH("b",'Model output'!E176))),MID(SUBSTITUTE('Model output'!E176," ",""),SEARCH("pN",'Model output'!E176)+2,2),MID(SUBSTITUTE('Model output'!E176," ",""),SEARCH("pN",'Model output'!E176)+2,1)),IF(ISNUMBER(SEARCH("N",'Model output'!E176)),IF(OR(ISNUMBER(SEARCH("a",'Model output'!E176)),ISNUMBER(SEARCH("b",'Model output'!E176))),MID(SUBSTITUTE('Model output'!E176," ",""),SEARCH("N",'Model output'!E176)+1,2),MID(SUBSTITUTE('Model output'!E176," ",""),SEARCH("N",'Model output'!E176)+1,1)),SUBSTITUTE('Model output'!E176," ",""))),"")))</f>
        <v>X</v>
      </c>
      <c r="E177" s="1" t="str">
        <f>IF(OR(ISNUMBER(SEARCH("Not applicable",'Model output'!F176)), ISNUMBER(SEARCH("N/A",'Model output'!F176))),"0",IF(OR(ISNUMBER(SEARCH("0",'Model output'!F176)), ISNUMBER(SEARCH("1",'Model output'!F176)), ISNUMBER(SEARCH("X",'Model output'!F176))), IF(ISNUMBER(SEARCH("pM",'Model output'!F176)),MID(SUBSTITUTE('Model output'!F176," ",""),SEARCH("pM",'Model output'!F176)+2,1),IF(ISNUMBER(SEARCH("M",'Model output'!F176)),MID(SUBSTITUTE('Model output'!F176," ",""),SEARCH("M",'Model output'!F176)+1,1),SUBSTITUTE('Model output'!F176," ",""))),""))</f>
        <v/>
      </c>
      <c r="F177" t="str">
        <f t="shared" si="32"/>
        <v>negative</v>
      </c>
      <c r="G177" t="str">
        <f>IF(OR('Model output'!G176="",AND(ISNUMBER('Model output'!J176),'Model output'!J176&lt;1)),"",IF(OR(ISNUMBER(SEARCH("lateral",'Model output'!G176)),ISNUMBER(SEARCH("cervical",'Model output'!G176)),ISNUMBER(SEARCH("jugular",'Model output'!G176)),ISNUMBER(SEARCH("left neck",'Model output'!G176)),ISNUMBER(SEARCH("left anterior neck",'Model output'!G176)),ISNUMBER(SEARCH("left posterior neck",'Model output'!G176)),ISNUMBER(SEARCH("right neck",'Model output'!G176)),ISNUMBER(SEARCH("right anterior neck",'Model output'!G176)),ISNUMBER(SEARCH("right posterior neck",'Model output'!G176)),AND(ISNUMBER(SEARCH("level",'Model output'!G176)),OR(,ISNUMBER(SEARCH("II",'Model output'!G176)),ISNUMBER(SEARCH("two",'Model output'!G176)),ISNUMBER(SEARCH("2",'Model output'!G176)),ISNUMBER(SEARCH("III",'Model output'!G176)),ISNUMBER(SEARCH("three",'Model output'!G176)),ISNUMBER(SEARCH("3",'Model output'!G176)),ISNUMBER(SEARCH("IV",'Model output'!G176)),ISNUMBER(SEARCH("four",'Model output'!G176)),ISNUMBER(SEARCH("4",'Model output'!G176)),AND(ISNUMBER(SEARCH("V ",'Model output'!G176)),NOT(ISNUMBER(SEARCH("VI",'Model output'!G176)))),ISNUMBER(SEARCH("five",'Model output'!G176)),ISNUMBER(SEARCH("5",'Model output'!G176))))), "lateral", "central"))</f>
        <v/>
      </c>
      <c r="H177" t="str">
        <f>IF('Model output'!H176="","negative", IF('Model output'!H176=" ", "negative", IF(ISNUMBER(SEARCH("lymph node",'Model output'!H176)),"negative","positive")))</f>
        <v>negative</v>
      </c>
      <c r="I177">
        <f>IF('Model output'!I176="","",IF(ISNUMBER('Model output'!I176),'Model output'!I176,1))</f>
        <v>0</v>
      </c>
      <c r="J177">
        <f>IF('Model output'!J176="","",IF(AND(ISNUMBER('Model output'!J176),'Model output'!J176&lt;=I177),'Model output'!J176,IF(ISNUMBER(SEARCH("0/",'Model output'!J176)),0,1)))</f>
        <v>0</v>
      </c>
      <c r="K177" t="str" cm="1">
        <f t="array" ref="K177">IF(COUNT(FIND({0,1,2,3,4,5,6,7,8,9},'Model output'!K176))&gt;0,'Model output'!K176,"")</f>
        <v/>
      </c>
      <c r="L177" s="8" t="str">
        <f t="shared" si="36"/>
        <v/>
      </c>
      <c r="M177" t="str" cm="1">
        <f t="array" ref="M177">IF(L177="","",IF(ISNUMBER(SEARCH("cm",L177)),MAX(VALUE(SUBSTITUTE(_xlfn.FILTERXML("&lt;t&gt;&lt;s&gt;"&amp;SUBSTITUTE(L177,",","&lt;/s&gt;&lt;s&gt;")&amp;"&lt;/s&gt;&lt;/t&gt;","//s"),"cm",""))),MAX(VALUE(SUBSTITUTE(_xlfn.FILTERXML("&lt;t&gt;&lt;s&gt;"&amp;SUBSTITUTE(L177,",","&lt;/s&gt;&lt;s&gt;")&amp;"&lt;/s&gt;&lt;/t&gt;","//s"),"mm","")))/10))</f>
        <v/>
      </c>
      <c r="N177" t="str">
        <f>IF('Model output'!L176="","",'Model output'!L176)</f>
        <v>papillary</v>
      </c>
      <c r="O177" t="str">
        <f>IF('Model output'!M176="","",'Model output'!M176)</f>
        <v>oncocytic mixed follicular and macrofollicular</v>
      </c>
      <c r="P177" t="str">
        <f>IF('Model output'!N176="","",'Model output'!N176)</f>
        <v>1.3cm</v>
      </c>
      <c r="Q177" t="str">
        <f t="shared" si="33"/>
        <v>1.3cm</v>
      </c>
      <c r="R177" cm="1">
        <f t="array" ref="R177">IF(Q177="","",IF(ISNUMBER(SEARCH("cm",Q177)),MAX(VALUE(SUBSTITUTE(_xlfn.FILTERXML("&lt;t&gt;&lt;s&gt;"&amp;SUBSTITUTE(Q177,",","&lt;/s&gt;&lt;s&gt;")&amp;"&lt;/s&gt;&lt;/t&gt;","//s"),"cm",""))),IF(ISNUMBER(SEARCH("mm",Q177)), MAX(VALUE(SUBSTITUTE(_xlfn.FILTERXML("&lt;t&gt;&lt;s&gt;"&amp;SUBSTITUTE(Q177,",","&lt;/s&gt;&lt;s&gt;")&amp;"&lt;/s&gt;&lt;/t&gt;","//s"),"mm","")))/10, MAX(VALUE(_xlfn.FILTERXML("&lt;t&gt;&lt;s&gt;"&amp;SUBSTITUTE(Q177,",","&lt;/s&gt;&lt;s&gt;")&amp;"&lt;/s&gt;&lt;/t&gt;","//s"))))))</f>
        <v>1.3</v>
      </c>
      <c r="S177" t="str">
        <f>IF(OR('Model output'!P176="",ISNUMBER(SEARCH("Not identified", 'Model output'!P176)),ISNUMBER(SEARCH("Absent",'Model output'!P176)),AND(ISNUMBER(SEARCH("No",'Model output'!P176)),NOT(ISNUMBER(SEARCH("diagnostic",'Model output'!P176)))),ISNUMBER(SEARCH("Negative",'Model output'!P176))),"negative","positive")</f>
        <v>negative</v>
      </c>
      <c r="T177">
        <f>IF('Model output'!O176="","",'Model output'!O176)</f>
        <v>2</v>
      </c>
      <c r="U177" t="str">
        <f>IF('Model output'!Q176&lt;&gt;"",'Model output'!Q176,IF('Classification result'!S177="positive",IF(ISNUMBER(SEARCH("single",'Model output'!P176)),1,IF(OR(ISNUMBER(SEARCH("&lt;4",'Model output'!P176)),ISNUMBER(SEARCH("&lt; 4",'Model output'!P176)),ISNUMBER(SEARCH("less than 4",'Model output'!P176))),"&lt;4",IF(OR(ISNUMBER(SEARCH("&gt;4",'Model output'!P176)),ISNUMBER(SEARCH("&gt; 4",'Model output'!P176)),ISNUMBER(SEARCH("4 or more",'Model output'!P176))),"&gt;4",""))),""))</f>
        <v/>
      </c>
      <c r="V177" t="str">
        <f>IF(S177="negative","",IF(OR(ISNUMBER(SEARCH("Focal",'Model output'!P176)),'Classification result'!U177&lt;4,ISNUMBER(SEARCH("Focal",'Classification result'!U177)),ISNUMBER(SEARCH("&lt;4",'Classification result'!U177)),ISNUMBER(SEARCH("&lt; 4",'Classification result'!U177))),"minimal", IF(OR(ISNUMBER(SEARCH("Extensive",'Model output'!P176)),ISNUMBER(SEARCH("Extensive",'Classification result'!U177)),ISNUMBER(SEARCH("&gt;4",'Classification result'!U177)),ISNUMBER(SEARCH("&gt; 4",'Classification result'!U177)),ISNUMBER(SEARCH("4 or more",'Classification result'!U177))),"extensive","")))</f>
        <v/>
      </c>
      <c r="W177" t="str">
        <f>IF(OR('Model output'!R176="",ISNUMBER(SEARCH("Not identified", 'Model output'!R176)),ISNUMBER(SEARCH("Absent",'Model output'!R176)),ISNUMBER(SEARCH("No",'Model output'!R176)),ISNUMBER(SEARCH("Negative",'Model output'!R176)),ISNUMBER(SEARCH("None seen",'Model output'!R176)),ISNUMBER(SEARCH("Free",'Model output'!R176)),ISNUMBER(SEARCH("Cannot be assessed",'Model output'!R176))),"negative","positive")</f>
        <v>negative</v>
      </c>
      <c r="X177" s="19" t="str">
        <f>IF('Model output'!S176="","",'Model output'!S176)</f>
        <v>Not identified</v>
      </c>
      <c r="Y177" t="str">
        <f>IF(OR('Model output'!S176="",ISNUMBER(SEARCH("Absent",'Model output'!S176)),ISNUMBER(SEARCH("Not identified",'Model output'!S176)),AND(ISNUMBER(SEARCH("No",'Model output'!S176)),NOT(ISNUMBER(SEARCH("carcinoma",'Model output'!S176)))),ISNUMBER(SEARCH("no extension",'Model output'!S176)),ISNUMBER(SEARCH("negative",'Model output'!S176))),"negative",IF(Z177="positive","gETE", "positive"))</f>
        <v>negative</v>
      </c>
      <c r="Z177" t="str">
        <f>IF(OR('Model output'!S176="",ISNUMBER(SEARCH("Absent",'Model output'!S176)),ISNUMBER(SEARCH("Not identified",'Model output'!S176)),ISNUMBER(SEARCH("No",'Model output'!S176)),ISNUMBER(SEARCH("Minimal",'Model output'!S176)),ISNUMBER(SEARCH("negative",'Model output'!S176))),"negative",IF(OR(ISNUMBER(SEARCH("extensive",X177)),ISNUMBER(SEARCH("skeletal muscle",X177)),ISNUMBER(SEARCH("larynx",X177)),ISNUMBER(SEARCH("trachea",X177)),ISNUMBER(SEARCH("esophagus",X177)),ISNUMBER(SEARCH("recurrent laryngeal nerve",X177))),"positive","negative"))</f>
        <v>negative</v>
      </c>
      <c r="AA177" t="str">
        <f>IF('Model output'!T176="","",IF('Model output'!T176="Not mentioned", "No", "Yes"))</f>
        <v/>
      </c>
      <c r="AB177" t="str">
        <f>IF(AA177&lt;&gt;"Yes","",IF(OR('Model output'!U176="",ISNUMBER(SEARCH("Not identified",'Model output'!U176))),"",'Model output'!U176))</f>
        <v/>
      </c>
      <c r="AC177" s="9" t="str">
        <f>IF(OR('Model output'!V176="", AND(ISERROR(SEARCH("Positive",'Model output'!V176)), ISNUMBER(SEARCH("Negative",'Model output'!V176))), ISNUMBER(SEARCH("Uninvolved",'Model output'!V176)), ISNUMBER(SEARCH("Free",'Model output'!V176)), ISNUMBER(SEARCH("1 mm",'Model output'!V176)), ISNUMBER(SEARCH("1.0 mm",'Model output'!V176)), ISNUMBER(SEARCH("0.01 cm",'Model output'!V176)), ISNUMBER(SEARCH("0.1 CM",'Model output'!V176)), ISNUMBER(SEARCH("less than 0.2 mm",'Model output'!V176)), ISNUMBER(SEARCH("less than 0.5 mm",'Model output'!V176)), ISNUMBER(SEARCH("very close",'Model output'!V176)), ISNUMBER(SEARCH("not involved",'Model output'!V176)), ISNUMBER(SEARCH("no involvement",'Model output'!V176)), ISNUMBER(SEARCH("abut",'Model output'!V176)), AND(ISNUMBER(SEARCH("No",'Model output'!V176)),NOT(ISNUMBER(SEARCH("noted",'Model output'!V176))),NOT(ISNUMBER(SEARCH("carcinoma",'Model output'!V176))))), "negative", "positive")</f>
        <v>negative</v>
      </c>
      <c r="AE177" s="39" t="str" cm="1">
        <f t="array" aca="1" ref="AE177" ca="1">IF(OR(AC177="positive",Z177="positive",AND(OR(ISNUMBER(SEARCH("Follicular carcinoma",N177)),ISNUMBER(SEARCH("Follicular thyroid carcinoma",N177))),V177="extensive"),AND(AND(ISNUMBER(J177),J177&gt;0),AND(ISNUMBER(M177),M177&gt;3)),OR(H177="positive",AH177=1)),"high",IF(OR(ISNUMBER(SEARCH("lateral",G177,1)),ISNUMBER(SEARCH("positive",Y177,1)),ISNUMBER(SEARCH("tall",O177,1)),ISNUMBER(SEARCH("hobnail",O177,1)),ISNUMBER(SEARCH("cribriform",O177,1)),ISNUMBER(SEARCH("diffuse",O177,1)),ISNUMBER(SEARCH("columnar",O177,1)),ISNUMBER(SEARCH("solid",O177,1)),ISNUMBER(SEARCH("tall",N177,1)),ISNUMBER(SEARCH("hobnail",N177,1)),ISNUMBER(SEARCH("cribriform",N177,1)),ISNUMBER(SEARCH("diffuse",N177,1)),ISNUMBER(SEARCH("columnar",N177,1)),ISNUMBER(SEARCH("solid",N177,1)),AND(ISNUMBER(SEARCH("papillary",N177,1)),S177="positive"),AND(ISNUMBER(J177),J177&gt;=5,M177=""),AND(AND(ISNUMBER(J177),J177&gt;=5),AND(ISNUMBER(M177),M177&gt;=1)),AND(ISNUMBER(SERACH("papillary",N177)),OR(Y177="positive",Z177="positive"), ISNUMBER(SEARCH("BRAF",AB177)))),"intermediate","low"))</f>
        <v>low</v>
      </c>
      <c r="AF177" s="40" t="str">
        <f t="shared" si="34"/>
        <v>1b</v>
      </c>
      <c r="AG177" s="40" t="str">
        <f t="shared" si="35"/>
        <v>0</v>
      </c>
      <c r="AH177" s="40" t="str">
        <f t="shared" si="37"/>
        <v>0</v>
      </c>
      <c r="AI177" s="45" t="str">
        <f t="shared" si="38"/>
        <v>I</v>
      </c>
      <c r="AJ177" s="39" t="s">
        <v>698</v>
      </c>
      <c r="AK177" s="46" t="s">
        <v>888</v>
      </c>
      <c r="AL177" s="46" t="s">
        <v>892</v>
      </c>
      <c r="AM177" s="46" t="s">
        <v>892</v>
      </c>
      <c r="AN177" s="40" t="s">
        <v>73</v>
      </c>
      <c r="AO177" s="30">
        <f t="shared" ca="1" si="44"/>
        <v>1</v>
      </c>
      <c r="AP177" s="14">
        <f t="shared" si="45"/>
        <v>1</v>
      </c>
      <c r="AQ177" s="14">
        <f t="shared" si="46"/>
        <v>1</v>
      </c>
      <c r="AR177" s="14">
        <f t="shared" si="47"/>
        <v>1</v>
      </c>
      <c r="AS177" s="15">
        <f t="shared" si="39"/>
        <v>1</v>
      </c>
    </row>
    <row r="178" spans="1:45">
      <c r="A178" t="str">
        <f>'Model output'!A177</f>
        <v>TCGA-EM-A2OX</v>
      </c>
      <c r="B178" s="52">
        <v>46</v>
      </c>
      <c r="C178" s="1" t="str">
        <f>IF(OR(ISNUMBER(SEARCH("0",'Model output'!D177)), ISNUMBER(SEARCH("1",'Model output'!D177)), ISNUMBER(SEARCH("1a",'Model output'!D177)), ISNUMBER(SEARCH("1b",'Model output'!D177)), ISNUMBER(SEARCH("2",'Model output'!D177)), ISNUMBER(SEARCH("3",'Model output'!D177)), ISNUMBER(SEARCH("4a",'Model output'!D177)), ISNUMBER(SEARCH("4b",'Model output'!D177))), IF(ISNUMBER(SEARCH("pT",'Model output'!D177)),IF(OR(ISNUMBER(SEARCH("a",'Model output'!D177)),ISNUMBER(SEARCH("b",'Model output'!D177))),MID(SUBSTITUTE('Model output'!D177," ",""),SEARCH("pT",'Model output'!D177)+2,2),MID(SUBSTITUTE('Model output'!D177," ",""),SEARCH("pT",'Model output'!D177)+2,1)),IF(ISNUMBER(SEARCH("T",'Model output'!D177)),IF(OR(ISNUMBER(SEARCH("a",'Model output'!D177)),ISNUMBER(SEARCH("b",'Model output'!D177))),MID(SUBSTITUTE('Model output'!D177," ",""),SEARCH("T",'Model output'!D177)+1,2),MID(SUBSTITUTE('Model output'!D177," ",""),SEARCH("T",'Model output'!D177)+1,1)),SUBSTITUTE('Model output'!D177," ",""))),"")</f>
        <v>1b</v>
      </c>
      <c r="D178" s="1" t="str">
        <f>IF(ISNUMBER(SEARCH("lymph node",'Model output'!E177)),"1", IF(AND('Model output'!E177&lt;&gt;"",ISNUMBER('Model output'!E177),'Model output'!E177&gt;0),"1",IF(OR(ISNUMBER(SEARCH("0",'Model output'!E177)), ISNUMBER(SEARCH("1",'Model output'!E177)), ISNUMBER(SEARCH("1a",'Model output'!E177)), ISNUMBER(SEARCH("1b",'Model output'!E177)), ISNUMBER(SEARCH("X",'Model output'!E177))), IF(ISNUMBER(SEARCH("pN",'Model output'!E177)),IF(OR(ISNUMBER(SEARCH("a",'Model output'!E177)),ISNUMBER(SEARCH("b",'Model output'!E177))),MID(SUBSTITUTE('Model output'!E177," ",""),SEARCH("pN",'Model output'!E177)+2,2),MID(SUBSTITUTE('Model output'!E177," ",""),SEARCH("pN",'Model output'!E177)+2,1)),IF(ISNUMBER(SEARCH("N",'Model output'!E177)),IF(OR(ISNUMBER(SEARCH("a",'Model output'!E177)),ISNUMBER(SEARCH("b",'Model output'!E177))),MID(SUBSTITUTE('Model output'!E177," ",""),SEARCH("N",'Model output'!E177)+1,2),MID(SUBSTITUTE('Model output'!E177," ",""),SEARCH("N",'Model output'!E177)+1,1)),SUBSTITUTE('Model output'!E177," ",""))),"")))</f>
        <v>1b</v>
      </c>
      <c r="E178" s="1" t="str">
        <f>IF(OR(ISNUMBER(SEARCH("Not applicable",'Model output'!F177)), ISNUMBER(SEARCH("N/A",'Model output'!F177))),"0",IF(OR(ISNUMBER(SEARCH("0",'Model output'!F177)), ISNUMBER(SEARCH("1",'Model output'!F177)), ISNUMBER(SEARCH("X",'Model output'!F177))), IF(ISNUMBER(SEARCH("pM",'Model output'!F177)),MID(SUBSTITUTE('Model output'!F177," ",""),SEARCH("pM",'Model output'!F177)+2,1),IF(ISNUMBER(SEARCH("M",'Model output'!F177)),MID(SUBSTITUTE('Model output'!F177," ",""),SEARCH("M",'Model output'!F177)+1,1),SUBSTITUTE('Model output'!F177," ",""))),""))</f>
        <v/>
      </c>
      <c r="F178" t="str">
        <f t="shared" si="32"/>
        <v>positive</v>
      </c>
      <c r="G178" t="str">
        <f>IF(OR('Model output'!G177="",AND(ISNUMBER('Model output'!J177),'Model output'!J177&lt;1)),"",IF(OR(ISNUMBER(SEARCH("lateral",'Model output'!G177)),ISNUMBER(SEARCH("cervical",'Model output'!G177)),ISNUMBER(SEARCH("jugular",'Model output'!G177)),ISNUMBER(SEARCH("left neck",'Model output'!G177)),ISNUMBER(SEARCH("left anterior neck",'Model output'!G177)),ISNUMBER(SEARCH("left posterior neck",'Model output'!G177)),ISNUMBER(SEARCH("right neck",'Model output'!G177)),ISNUMBER(SEARCH("right anterior neck",'Model output'!G177)),ISNUMBER(SEARCH("right posterior neck",'Model output'!G177)),AND(ISNUMBER(SEARCH("level",'Model output'!G177)),OR(,ISNUMBER(SEARCH("II",'Model output'!G177)),ISNUMBER(SEARCH("two",'Model output'!G177)),ISNUMBER(SEARCH("2",'Model output'!G177)),ISNUMBER(SEARCH("III",'Model output'!G177)),ISNUMBER(SEARCH("three",'Model output'!G177)),ISNUMBER(SEARCH("3",'Model output'!G177)),ISNUMBER(SEARCH("IV",'Model output'!G177)),ISNUMBER(SEARCH("four",'Model output'!G177)),ISNUMBER(SEARCH("4",'Model output'!G177)),AND(ISNUMBER(SEARCH("V ",'Model output'!G177)),NOT(ISNUMBER(SEARCH("VI",'Model output'!G177)))),ISNUMBER(SEARCH("five",'Model output'!G177)),ISNUMBER(SEARCH("5",'Model output'!G177))))), "lateral", "central"))</f>
        <v/>
      </c>
      <c r="H178" t="str">
        <f>IF('Model output'!H177="","negative", IF('Model output'!H177=" ", "negative", IF(ISNUMBER(SEARCH("lymph node",'Model output'!H177)),"negative","positive")))</f>
        <v>negative</v>
      </c>
      <c r="I178">
        <f>IF('Model output'!I177="","",IF(ISNUMBER('Model output'!I177),'Model output'!I177,1))</f>
        <v>9</v>
      </c>
      <c r="J178">
        <f>IF('Model output'!J177="","",IF(AND(ISNUMBER('Model output'!J177),'Model output'!J177&lt;=I178),'Model output'!J177,IF(ISNUMBER(SEARCH("0/",'Model output'!J177)),0,1)))</f>
        <v>8</v>
      </c>
      <c r="K178" t="str" cm="1">
        <f t="array" ref="K178">IF(COUNT(FIND({0,1,2,3,4,5,6,7,8,9},'Model output'!K177))&gt;0,'Model output'!K177,"")</f>
        <v/>
      </c>
      <c r="L178" s="8" t="str">
        <f t="shared" si="36"/>
        <v/>
      </c>
      <c r="M178" t="str" cm="1">
        <f t="array" ref="M178">IF(L178="","",IF(ISNUMBER(SEARCH("cm",L178)),MAX(VALUE(SUBSTITUTE(_xlfn.FILTERXML("&lt;t&gt;&lt;s&gt;"&amp;SUBSTITUTE(L178,",","&lt;/s&gt;&lt;s&gt;")&amp;"&lt;/s&gt;&lt;/t&gt;","//s"),"cm",""))),MAX(VALUE(SUBSTITUTE(_xlfn.FILTERXML("&lt;t&gt;&lt;s&gt;"&amp;SUBSTITUTE(L178,",","&lt;/s&gt;&lt;s&gt;")&amp;"&lt;/s&gt;&lt;/t&gt;","//s"),"mm","")))/10))</f>
        <v/>
      </c>
      <c r="N178" t="str">
        <f>IF('Model output'!L177="","",'Model output'!L177)</f>
        <v>papillary</v>
      </c>
      <c r="O178" t="str">
        <f>IF('Model output'!M177="","",'Model output'!M177)</f>
        <v>classical</v>
      </c>
      <c r="P178" t="str">
        <f>IF('Model output'!N177="","",'Model output'!N177)</f>
        <v>1.8cm</v>
      </c>
      <c r="Q178" t="str">
        <f t="shared" si="33"/>
        <v>1.8cm</v>
      </c>
      <c r="R178" cm="1">
        <f t="array" ref="R178">IF(Q178="","",IF(ISNUMBER(SEARCH("cm",Q178)),MAX(VALUE(SUBSTITUTE(_xlfn.FILTERXML("&lt;t&gt;&lt;s&gt;"&amp;SUBSTITUTE(Q178,",","&lt;/s&gt;&lt;s&gt;")&amp;"&lt;/s&gt;&lt;/t&gt;","//s"),"cm",""))),IF(ISNUMBER(SEARCH("mm",Q178)), MAX(VALUE(SUBSTITUTE(_xlfn.FILTERXML("&lt;t&gt;&lt;s&gt;"&amp;SUBSTITUTE(Q178,",","&lt;/s&gt;&lt;s&gt;")&amp;"&lt;/s&gt;&lt;/t&gt;","//s"),"mm","")))/10, MAX(VALUE(_xlfn.FILTERXML("&lt;t&gt;&lt;s&gt;"&amp;SUBSTITUTE(Q178,",","&lt;/s&gt;&lt;s&gt;")&amp;"&lt;/s&gt;&lt;/t&gt;","//s"))))))</f>
        <v>1.8</v>
      </c>
      <c r="S178" t="str">
        <f>IF(OR('Model output'!P177="",ISNUMBER(SEARCH("Not identified", 'Model output'!P177)),ISNUMBER(SEARCH("Absent",'Model output'!P177)),AND(ISNUMBER(SEARCH("No",'Model output'!P177)),NOT(ISNUMBER(SEARCH("diagnostic",'Model output'!P177)))),ISNUMBER(SEARCH("Negative",'Model output'!P177))),"negative","positive")</f>
        <v>positive</v>
      </c>
      <c r="T178">
        <f>IF('Model output'!O177="","",'Model output'!O177)</f>
        <v>2</v>
      </c>
      <c r="U178" t="str">
        <f>IF('Model output'!Q177&lt;&gt;"",'Model output'!Q177,IF('Classification result'!S178="positive",IF(ISNUMBER(SEARCH("single",'Model output'!P177)),1,IF(OR(ISNUMBER(SEARCH("&lt;4",'Model output'!P177)),ISNUMBER(SEARCH("&lt; 4",'Model output'!P177)),ISNUMBER(SEARCH("less than 4",'Model output'!P177))),"&lt;4",IF(OR(ISNUMBER(SEARCH("&gt;4",'Model output'!P177)),ISNUMBER(SEARCH("&gt; 4",'Model output'!P177)),ISNUMBER(SEARCH("4 or more",'Model output'!P177))),"&gt;4",""))),""))</f>
        <v/>
      </c>
      <c r="V178" t="str">
        <f>IF(S178="negative","",IF(OR(ISNUMBER(SEARCH("Focal",'Model output'!P177)),'Classification result'!U178&lt;4,ISNUMBER(SEARCH("Focal",'Classification result'!U178)),ISNUMBER(SEARCH("&lt;4",'Classification result'!U178)),ISNUMBER(SEARCH("&lt; 4",'Classification result'!U178))),"minimal", IF(OR(ISNUMBER(SEARCH("Extensive",'Model output'!P177)),ISNUMBER(SEARCH("Extensive",'Classification result'!U178)),ISNUMBER(SEARCH("&gt;4",'Classification result'!U178)),ISNUMBER(SEARCH("&gt; 4",'Classification result'!U178)),ISNUMBER(SEARCH("4 or more",'Classification result'!U178))),"extensive","")))</f>
        <v/>
      </c>
      <c r="W178" t="str">
        <f>IF(OR('Model output'!R177="",ISNUMBER(SEARCH("Not identified", 'Model output'!R177)),ISNUMBER(SEARCH("Absent",'Model output'!R177)),ISNUMBER(SEARCH("No",'Model output'!R177)),ISNUMBER(SEARCH("Negative",'Model output'!R177)),ISNUMBER(SEARCH("None seen",'Model output'!R177)),ISNUMBER(SEARCH("Free",'Model output'!R177)),ISNUMBER(SEARCH("Cannot be assessed",'Model output'!R177))),"negative","positive")</f>
        <v>positive</v>
      </c>
      <c r="X178" s="19" t="str">
        <f>IF('Model output'!S177="","",'Model output'!S177)</f>
        <v>Not identified</v>
      </c>
      <c r="Y178" t="str">
        <f>IF(OR('Model output'!S177="",ISNUMBER(SEARCH("Absent",'Model output'!S177)),ISNUMBER(SEARCH("Not identified",'Model output'!S177)),AND(ISNUMBER(SEARCH("No",'Model output'!S177)),NOT(ISNUMBER(SEARCH("carcinoma",'Model output'!S177)))),ISNUMBER(SEARCH("no extension",'Model output'!S177)),ISNUMBER(SEARCH("negative",'Model output'!S177))),"negative",IF(Z178="positive","gETE", "positive"))</f>
        <v>negative</v>
      </c>
      <c r="Z178" t="str">
        <f>IF(OR('Model output'!S177="",ISNUMBER(SEARCH("Absent",'Model output'!S177)),ISNUMBER(SEARCH("Not identified",'Model output'!S177)),ISNUMBER(SEARCH("No",'Model output'!S177)),ISNUMBER(SEARCH("Minimal",'Model output'!S177)),ISNUMBER(SEARCH("negative",'Model output'!S177))),"negative",IF(OR(ISNUMBER(SEARCH("extensive",X178)),ISNUMBER(SEARCH("skeletal muscle",X178)),ISNUMBER(SEARCH("larynx",X178)),ISNUMBER(SEARCH("trachea",X178)),ISNUMBER(SEARCH("esophagus",X178)),ISNUMBER(SEARCH("recurrent laryngeal nerve",X178))),"positive","negative"))</f>
        <v>negative</v>
      </c>
      <c r="AA178" t="str">
        <f>IF('Model output'!T177="","",IF('Model output'!T177="Not mentioned", "No", "Yes"))</f>
        <v/>
      </c>
      <c r="AB178" t="str">
        <f>IF(AA178&lt;&gt;"Yes","",IF(OR('Model output'!U177="",ISNUMBER(SEARCH("Not identified",'Model output'!U177))),"",'Model output'!U177))</f>
        <v/>
      </c>
      <c r="AC178" s="9" t="str">
        <f>IF(OR('Model output'!V177="", AND(ISERROR(SEARCH("Positive",'Model output'!V177)), ISNUMBER(SEARCH("Negative",'Model output'!V177))), ISNUMBER(SEARCH("Uninvolved",'Model output'!V177)), ISNUMBER(SEARCH("Free",'Model output'!V177)), ISNUMBER(SEARCH("1 mm",'Model output'!V177)), ISNUMBER(SEARCH("1.0 mm",'Model output'!V177)), ISNUMBER(SEARCH("0.01 cm",'Model output'!V177)), ISNUMBER(SEARCH("0.1 CM",'Model output'!V177)), ISNUMBER(SEARCH("less than 0.2 mm",'Model output'!V177)), ISNUMBER(SEARCH("less than 0.5 mm",'Model output'!V177)), ISNUMBER(SEARCH("very close",'Model output'!V177)), ISNUMBER(SEARCH("not involved",'Model output'!V177)), ISNUMBER(SEARCH("no involvement",'Model output'!V177)), ISNUMBER(SEARCH("abut",'Model output'!V177)), AND(ISNUMBER(SEARCH("No",'Model output'!V177)),NOT(ISNUMBER(SEARCH("noted",'Model output'!V177))),NOT(ISNUMBER(SEARCH("carcinoma",'Model output'!V177))))), "negative", "positive")</f>
        <v>negative</v>
      </c>
      <c r="AE178" s="39" t="str" cm="1">
        <f t="array" aca="1" ref="AE178" ca="1">IF(OR(AC178="positive",Z178="positive",AND(OR(ISNUMBER(SEARCH("Follicular carcinoma",N178)),ISNUMBER(SEARCH("Follicular thyroid carcinoma",N178))),V178="extensive"),AND(AND(ISNUMBER(J178),J178&gt;0),AND(ISNUMBER(M178),M178&gt;3)),OR(H178="positive",AH178=1)),"high",IF(OR(ISNUMBER(SEARCH("lateral",G178,1)),ISNUMBER(SEARCH("positive",Y178,1)),ISNUMBER(SEARCH("tall",O178,1)),ISNUMBER(SEARCH("hobnail",O178,1)),ISNUMBER(SEARCH("cribriform",O178,1)),ISNUMBER(SEARCH("diffuse",O178,1)),ISNUMBER(SEARCH("columnar",O178,1)),ISNUMBER(SEARCH("solid",O178,1)),ISNUMBER(SEARCH("tall",N178,1)),ISNUMBER(SEARCH("hobnail",N178,1)),ISNUMBER(SEARCH("cribriform",N178,1)),ISNUMBER(SEARCH("diffuse",N178,1)),ISNUMBER(SEARCH("columnar",N178,1)),ISNUMBER(SEARCH("solid",N178,1)),AND(ISNUMBER(SEARCH("papillary",N178,1)),S178="positive"),AND(ISNUMBER(J178),J178&gt;=5,M178=""),AND(AND(ISNUMBER(J178),J178&gt;=5),AND(ISNUMBER(M178),M178&gt;=1)),AND(ISNUMBER(SERACH("papillary",N178)),OR(Y178="positive",Z178="positive"), ISNUMBER(SEARCH("BRAF",AB178)))),"intermediate","low"))</f>
        <v>intermediate</v>
      </c>
      <c r="AF178" s="40" t="str">
        <f t="shared" si="34"/>
        <v>1b</v>
      </c>
      <c r="AG178" s="40" t="str">
        <f t="shared" si="35"/>
        <v>1a</v>
      </c>
      <c r="AH178" s="40" t="str">
        <f t="shared" si="37"/>
        <v>0</v>
      </c>
      <c r="AI178" s="45" t="str">
        <f t="shared" si="38"/>
        <v>I</v>
      </c>
      <c r="AJ178" s="39" t="s">
        <v>699</v>
      </c>
      <c r="AK178" s="46" t="s">
        <v>888</v>
      </c>
      <c r="AL178" s="46" t="s">
        <v>888</v>
      </c>
      <c r="AM178" s="46" t="s">
        <v>892</v>
      </c>
      <c r="AN178" s="40" t="s">
        <v>73</v>
      </c>
      <c r="AO178" s="30">
        <f t="shared" ca="1" si="44"/>
        <v>1</v>
      </c>
      <c r="AP178" s="14">
        <f t="shared" si="45"/>
        <v>1</v>
      </c>
      <c r="AQ178" s="14">
        <f t="shared" si="46"/>
        <v>0</v>
      </c>
      <c r="AR178" s="14">
        <f t="shared" si="47"/>
        <v>1</v>
      </c>
      <c r="AS178" s="15">
        <f t="shared" si="39"/>
        <v>1</v>
      </c>
    </row>
    <row r="179" spans="1:45">
      <c r="A179" t="str">
        <f>'Model output'!A178</f>
        <v>TCGA-EM-A2OY</v>
      </c>
      <c r="B179" s="52">
        <v>46</v>
      </c>
      <c r="C179" s="1" t="str">
        <f>IF(OR(ISNUMBER(SEARCH("0",'Model output'!D178)), ISNUMBER(SEARCH("1",'Model output'!D178)), ISNUMBER(SEARCH("1a",'Model output'!D178)), ISNUMBER(SEARCH("1b",'Model output'!D178)), ISNUMBER(SEARCH("2",'Model output'!D178)), ISNUMBER(SEARCH("3",'Model output'!D178)), ISNUMBER(SEARCH("4a",'Model output'!D178)), ISNUMBER(SEARCH("4b",'Model output'!D178))), IF(ISNUMBER(SEARCH("pT",'Model output'!D178)),IF(OR(ISNUMBER(SEARCH("a",'Model output'!D178)),ISNUMBER(SEARCH("b",'Model output'!D178))),MID(SUBSTITUTE('Model output'!D178," ",""),SEARCH("pT",'Model output'!D178)+2,2),MID(SUBSTITUTE('Model output'!D178," ",""),SEARCH("pT",'Model output'!D178)+2,1)),IF(ISNUMBER(SEARCH("T",'Model output'!D178)),IF(OR(ISNUMBER(SEARCH("a",'Model output'!D178)),ISNUMBER(SEARCH("b",'Model output'!D178))),MID(SUBSTITUTE('Model output'!D178," ",""),SEARCH("T",'Model output'!D178)+1,2),MID(SUBSTITUTE('Model output'!D178," ",""),SEARCH("T",'Model output'!D178)+1,1)),SUBSTITUTE('Model output'!D178," ",""))),"")</f>
        <v>2</v>
      </c>
      <c r="D179" s="1" t="str">
        <f>IF(ISNUMBER(SEARCH("lymph node",'Model output'!E178)),"1", IF(AND('Model output'!E178&lt;&gt;"",ISNUMBER('Model output'!E178),'Model output'!E178&gt;0),"1",IF(OR(ISNUMBER(SEARCH("0",'Model output'!E178)), ISNUMBER(SEARCH("1",'Model output'!E178)), ISNUMBER(SEARCH("1a",'Model output'!E178)), ISNUMBER(SEARCH("1b",'Model output'!E178)), ISNUMBER(SEARCH("X",'Model output'!E178))), IF(ISNUMBER(SEARCH("pN",'Model output'!E178)),IF(OR(ISNUMBER(SEARCH("a",'Model output'!E178)),ISNUMBER(SEARCH("b",'Model output'!E178))),MID(SUBSTITUTE('Model output'!E178," ",""),SEARCH("pN",'Model output'!E178)+2,2),MID(SUBSTITUTE('Model output'!E178," ",""),SEARCH("pN",'Model output'!E178)+2,1)),IF(ISNUMBER(SEARCH("N",'Model output'!E178)),IF(OR(ISNUMBER(SEARCH("a",'Model output'!E178)),ISNUMBER(SEARCH("b",'Model output'!E178))),MID(SUBSTITUTE('Model output'!E178," ",""),SEARCH("N",'Model output'!E178)+1,2),MID(SUBSTITUTE('Model output'!E178," ",""),SEARCH("N",'Model output'!E178)+1,1)),SUBSTITUTE('Model output'!E178," ",""))),"")))</f>
        <v>0</v>
      </c>
      <c r="E179" s="1" t="str">
        <f>IF(OR(ISNUMBER(SEARCH("Not applicable",'Model output'!F178)), ISNUMBER(SEARCH("N/A",'Model output'!F178))),"0",IF(OR(ISNUMBER(SEARCH("0",'Model output'!F178)), ISNUMBER(SEARCH("1",'Model output'!F178)), ISNUMBER(SEARCH("X",'Model output'!F178))), IF(ISNUMBER(SEARCH("pM",'Model output'!F178)),MID(SUBSTITUTE('Model output'!F178," ",""),SEARCH("pM",'Model output'!F178)+2,1),IF(ISNUMBER(SEARCH("M",'Model output'!F178)),MID(SUBSTITUTE('Model output'!F178," ",""),SEARCH("M",'Model output'!F178)+1,1),SUBSTITUTE('Model output'!F178," ",""))),""))</f>
        <v/>
      </c>
      <c r="F179" t="str">
        <f t="shared" si="32"/>
        <v>negative</v>
      </c>
      <c r="G179" t="str">
        <f>IF(OR('Model output'!G178="",AND(ISNUMBER('Model output'!J178),'Model output'!J178&lt;1)),"",IF(OR(ISNUMBER(SEARCH("lateral",'Model output'!G178)),ISNUMBER(SEARCH("cervical",'Model output'!G178)),ISNUMBER(SEARCH("jugular",'Model output'!G178)),ISNUMBER(SEARCH("left neck",'Model output'!G178)),ISNUMBER(SEARCH("left anterior neck",'Model output'!G178)),ISNUMBER(SEARCH("left posterior neck",'Model output'!G178)),ISNUMBER(SEARCH("right neck",'Model output'!G178)),ISNUMBER(SEARCH("right anterior neck",'Model output'!G178)),ISNUMBER(SEARCH("right posterior neck",'Model output'!G178)),AND(ISNUMBER(SEARCH("level",'Model output'!G178)),OR(,ISNUMBER(SEARCH("II",'Model output'!G178)),ISNUMBER(SEARCH("two",'Model output'!G178)),ISNUMBER(SEARCH("2",'Model output'!G178)),ISNUMBER(SEARCH("III",'Model output'!G178)),ISNUMBER(SEARCH("three",'Model output'!G178)),ISNUMBER(SEARCH("3",'Model output'!G178)),ISNUMBER(SEARCH("IV",'Model output'!G178)),ISNUMBER(SEARCH("four",'Model output'!G178)),ISNUMBER(SEARCH("4",'Model output'!G178)),AND(ISNUMBER(SEARCH("V ",'Model output'!G178)),NOT(ISNUMBER(SEARCH("VI",'Model output'!G178)))),ISNUMBER(SEARCH("five",'Model output'!G178)),ISNUMBER(SEARCH("5",'Model output'!G178))))), "lateral", "central"))</f>
        <v/>
      </c>
      <c r="H179" t="str">
        <f>IF('Model output'!H178="","negative", IF('Model output'!H178=" ", "negative", IF(ISNUMBER(SEARCH("lymph node",'Model output'!H178)),"negative","positive")))</f>
        <v>negative</v>
      </c>
      <c r="I179">
        <f>IF('Model output'!I178="","",IF(ISNUMBER('Model output'!I178),'Model output'!I178,1))</f>
        <v>1</v>
      </c>
      <c r="J179">
        <f>IF('Model output'!J178="","",IF(AND(ISNUMBER('Model output'!J178),'Model output'!J178&lt;=I179),'Model output'!J178,IF(ISNUMBER(SEARCH("0/",'Model output'!J178)),0,1)))</f>
        <v>0</v>
      </c>
      <c r="K179" t="str" cm="1">
        <f t="array" ref="K179">IF(COUNT(FIND({0,1,2,3,4,5,6,7,8,9},'Model output'!K178))&gt;0,'Model output'!K178,"")</f>
        <v/>
      </c>
      <c r="L179" s="8" t="str">
        <f t="shared" si="36"/>
        <v/>
      </c>
      <c r="M179" t="str" cm="1">
        <f t="array" ref="M179">IF(L179="","",IF(ISNUMBER(SEARCH("cm",L179)),MAX(VALUE(SUBSTITUTE(_xlfn.FILTERXML("&lt;t&gt;&lt;s&gt;"&amp;SUBSTITUTE(L179,",","&lt;/s&gt;&lt;s&gt;")&amp;"&lt;/s&gt;&lt;/t&gt;","//s"),"cm",""))),MAX(VALUE(SUBSTITUTE(_xlfn.FILTERXML("&lt;t&gt;&lt;s&gt;"&amp;SUBSTITUTE(L179,",","&lt;/s&gt;&lt;s&gt;")&amp;"&lt;/s&gt;&lt;/t&gt;","//s"),"mm","")))/10))</f>
        <v/>
      </c>
      <c r="N179" t="str">
        <f>IF('Model output'!L178="","",'Model output'!L178)</f>
        <v>papillary</v>
      </c>
      <c r="O179" t="str">
        <f>IF('Model output'!M178="","",'Model output'!M178)</f>
        <v>oncocytic follicular</v>
      </c>
      <c r="P179" t="str">
        <f>IF('Model output'!N178="","",'Model output'!N178)</f>
        <v>2.6cm</v>
      </c>
      <c r="Q179" t="str">
        <f t="shared" si="33"/>
        <v>2.6cm</v>
      </c>
      <c r="R179" cm="1">
        <f t="array" ref="R179">IF(Q179="","",IF(ISNUMBER(SEARCH("cm",Q179)),MAX(VALUE(SUBSTITUTE(_xlfn.FILTERXML("&lt;t&gt;&lt;s&gt;"&amp;SUBSTITUTE(Q179,",","&lt;/s&gt;&lt;s&gt;")&amp;"&lt;/s&gt;&lt;/t&gt;","//s"),"cm",""))),IF(ISNUMBER(SEARCH("mm",Q179)), MAX(VALUE(SUBSTITUTE(_xlfn.FILTERXML("&lt;t&gt;&lt;s&gt;"&amp;SUBSTITUTE(Q179,",","&lt;/s&gt;&lt;s&gt;")&amp;"&lt;/s&gt;&lt;/t&gt;","//s"),"mm","")))/10, MAX(VALUE(_xlfn.FILTERXML("&lt;t&gt;&lt;s&gt;"&amp;SUBSTITUTE(Q179,",","&lt;/s&gt;&lt;s&gt;")&amp;"&lt;/s&gt;&lt;/t&gt;","//s"))))))</f>
        <v>2.6</v>
      </c>
      <c r="S179" t="str">
        <f>IF(OR('Model output'!P178="",ISNUMBER(SEARCH("Not identified", 'Model output'!P178)),ISNUMBER(SEARCH("Absent",'Model output'!P178)),AND(ISNUMBER(SEARCH("No",'Model output'!P178)),NOT(ISNUMBER(SEARCH("diagnostic",'Model output'!P178)))),ISNUMBER(SEARCH("Negative",'Model output'!P178))),"negative","positive")</f>
        <v>negative</v>
      </c>
      <c r="T179">
        <f>IF('Model output'!O178="","",'Model output'!O178)</f>
        <v>2</v>
      </c>
      <c r="U179" t="str">
        <f>IF('Model output'!Q178&lt;&gt;"",'Model output'!Q178,IF('Classification result'!S179="positive",IF(ISNUMBER(SEARCH("single",'Model output'!P178)),1,IF(OR(ISNUMBER(SEARCH("&lt;4",'Model output'!P178)),ISNUMBER(SEARCH("&lt; 4",'Model output'!P178)),ISNUMBER(SEARCH("less than 4",'Model output'!P178))),"&lt;4",IF(OR(ISNUMBER(SEARCH("&gt;4",'Model output'!P178)),ISNUMBER(SEARCH("&gt; 4",'Model output'!P178)),ISNUMBER(SEARCH("4 or more",'Model output'!P178))),"&gt;4",""))),""))</f>
        <v/>
      </c>
      <c r="V179" t="str">
        <f>IF(S179="negative","",IF(OR(ISNUMBER(SEARCH("Focal",'Model output'!P178)),'Classification result'!U179&lt;4,ISNUMBER(SEARCH("Focal",'Classification result'!U179)),ISNUMBER(SEARCH("&lt;4",'Classification result'!U179)),ISNUMBER(SEARCH("&lt; 4",'Classification result'!U179))),"minimal", IF(OR(ISNUMBER(SEARCH("Extensive",'Model output'!P178)),ISNUMBER(SEARCH("Extensive",'Classification result'!U179)),ISNUMBER(SEARCH("&gt;4",'Classification result'!U179)),ISNUMBER(SEARCH("&gt; 4",'Classification result'!U179)),ISNUMBER(SEARCH("4 or more",'Classification result'!U179))),"extensive","")))</f>
        <v/>
      </c>
      <c r="W179" t="str">
        <f>IF(OR('Model output'!R178="",ISNUMBER(SEARCH("Not identified", 'Model output'!R178)),ISNUMBER(SEARCH("Absent",'Model output'!R178)),ISNUMBER(SEARCH("No",'Model output'!R178)),ISNUMBER(SEARCH("Negative",'Model output'!R178)),ISNUMBER(SEARCH("None seen",'Model output'!R178)),ISNUMBER(SEARCH("Free",'Model output'!R178)),ISNUMBER(SEARCH("Cannot be assessed",'Model output'!R178))),"negative","positive")</f>
        <v>positive</v>
      </c>
      <c r="X179" s="19" t="str">
        <f>IF('Model output'!S178="","",'Model output'!S178)</f>
        <v>Not identified</v>
      </c>
      <c r="Y179" t="str">
        <f>IF(OR('Model output'!S178="",ISNUMBER(SEARCH("Absent",'Model output'!S178)),ISNUMBER(SEARCH("Not identified",'Model output'!S178)),AND(ISNUMBER(SEARCH("No",'Model output'!S178)),NOT(ISNUMBER(SEARCH("carcinoma",'Model output'!S178)))),ISNUMBER(SEARCH("no extension",'Model output'!S178)),ISNUMBER(SEARCH("negative",'Model output'!S178))),"negative",IF(Z179="positive","gETE", "positive"))</f>
        <v>negative</v>
      </c>
      <c r="Z179" t="str">
        <f>IF(OR('Model output'!S178="",ISNUMBER(SEARCH("Absent",'Model output'!S178)),ISNUMBER(SEARCH("Not identified",'Model output'!S178)),ISNUMBER(SEARCH("No",'Model output'!S178)),ISNUMBER(SEARCH("Minimal",'Model output'!S178)),ISNUMBER(SEARCH("negative",'Model output'!S178))),"negative",IF(OR(ISNUMBER(SEARCH("extensive",X179)),ISNUMBER(SEARCH("skeletal muscle",X179)),ISNUMBER(SEARCH("larynx",X179)),ISNUMBER(SEARCH("trachea",X179)),ISNUMBER(SEARCH("esophagus",X179)),ISNUMBER(SEARCH("recurrent laryngeal nerve",X179))),"positive","negative"))</f>
        <v>negative</v>
      </c>
      <c r="AA179" t="str">
        <f>IF('Model output'!T178="","",IF('Model output'!T178="Not mentioned", "No", "Yes"))</f>
        <v/>
      </c>
      <c r="AB179" t="str">
        <f>IF(AA179&lt;&gt;"Yes","",IF(OR('Model output'!U178="",ISNUMBER(SEARCH("Not identified",'Model output'!U178))),"",'Model output'!U178))</f>
        <v/>
      </c>
      <c r="AC179" s="9" t="str">
        <f>IF(OR('Model output'!V178="", AND(ISERROR(SEARCH("Positive",'Model output'!V178)), ISNUMBER(SEARCH("Negative",'Model output'!V178))), ISNUMBER(SEARCH("Uninvolved",'Model output'!V178)), ISNUMBER(SEARCH("Free",'Model output'!V178)), ISNUMBER(SEARCH("1 mm",'Model output'!V178)), ISNUMBER(SEARCH("1.0 mm",'Model output'!V178)), ISNUMBER(SEARCH("0.01 cm",'Model output'!V178)), ISNUMBER(SEARCH("0.1 CM",'Model output'!V178)), ISNUMBER(SEARCH("less than 0.2 mm",'Model output'!V178)), ISNUMBER(SEARCH("less than 0.5 mm",'Model output'!V178)), ISNUMBER(SEARCH("very close",'Model output'!V178)), ISNUMBER(SEARCH("not involved",'Model output'!V178)), ISNUMBER(SEARCH("no involvement",'Model output'!V178)), ISNUMBER(SEARCH("abut",'Model output'!V178)), AND(ISNUMBER(SEARCH("No",'Model output'!V178)),NOT(ISNUMBER(SEARCH("noted",'Model output'!V178))),NOT(ISNUMBER(SEARCH("carcinoma",'Model output'!V178))))), "negative", "positive")</f>
        <v>negative</v>
      </c>
      <c r="AE179" s="39" t="str" cm="1">
        <f t="array" aca="1" ref="AE179" ca="1">IF(OR(AC179="positive",Z179="positive",AND(OR(ISNUMBER(SEARCH("Follicular carcinoma",N179)),ISNUMBER(SEARCH("Follicular thyroid carcinoma",N179))),V179="extensive"),AND(AND(ISNUMBER(J179),J179&gt;0),AND(ISNUMBER(M179),M179&gt;3)),OR(H179="positive",AH179=1)),"high",IF(OR(ISNUMBER(SEARCH("lateral",G179,1)),ISNUMBER(SEARCH("positive",Y179,1)),ISNUMBER(SEARCH("tall",O179,1)),ISNUMBER(SEARCH("hobnail",O179,1)),ISNUMBER(SEARCH("cribriform",O179,1)),ISNUMBER(SEARCH("diffuse",O179,1)),ISNUMBER(SEARCH("columnar",O179,1)),ISNUMBER(SEARCH("solid",O179,1)),ISNUMBER(SEARCH("tall",N179,1)),ISNUMBER(SEARCH("hobnail",N179,1)),ISNUMBER(SEARCH("cribriform",N179,1)),ISNUMBER(SEARCH("diffuse",N179,1)),ISNUMBER(SEARCH("columnar",N179,1)),ISNUMBER(SEARCH("solid",N179,1)),AND(ISNUMBER(SEARCH("papillary",N179,1)),S179="positive"),AND(ISNUMBER(J179),J179&gt;=5,M179=""),AND(AND(ISNUMBER(J179),J179&gt;=5),AND(ISNUMBER(M179),M179&gt;=1)),AND(ISNUMBER(SERACH("papillary",N179)),OR(Y179="positive",Z179="positive"), ISNUMBER(SEARCH("BRAF",AB179)))),"intermediate","low"))</f>
        <v>low</v>
      </c>
      <c r="AF179" s="40" t="str">
        <f t="shared" si="34"/>
        <v>2</v>
      </c>
      <c r="AG179" s="40" t="str">
        <f t="shared" si="35"/>
        <v>0</v>
      </c>
      <c r="AH179" s="40" t="str">
        <f t="shared" si="37"/>
        <v>0</v>
      </c>
      <c r="AI179" s="45" t="str">
        <f t="shared" si="38"/>
        <v>I</v>
      </c>
      <c r="AJ179" s="39" t="s">
        <v>699</v>
      </c>
      <c r="AK179" s="46" t="s">
        <v>891</v>
      </c>
      <c r="AL179" s="46" t="s">
        <v>889</v>
      </c>
      <c r="AM179" s="46" t="s">
        <v>892</v>
      </c>
      <c r="AN179" s="40" t="s">
        <v>73</v>
      </c>
      <c r="AO179" s="30">
        <f t="shared" ca="1" si="44"/>
        <v>0</v>
      </c>
      <c r="AP179" s="14">
        <f t="shared" si="45"/>
        <v>1</v>
      </c>
      <c r="AQ179" s="14">
        <f t="shared" si="46"/>
        <v>1</v>
      </c>
      <c r="AR179" s="14">
        <f t="shared" si="47"/>
        <v>1</v>
      </c>
      <c r="AS179" s="15">
        <f t="shared" si="39"/>
        <v>1</v>
      </c>
    </row>
    <row r="180" spans="1:45">
      <c r="A180" t="str">
        <f>'Model output'!A179</f>
        <v>TCGA-EM-A2OZ</v>
      </c>
      <c r="B180" s="52">
        <v>66</v>
      </c>
      <c r="C180" s="1" t="str">
        <f>IF(OR(ISNUMBER(SEARCH("0",'Model output'!D179)), ISNUMBER(SEARCH("1",'Model output'!D179)), ISNUMBER(SEARCH("1a",'Model output'!D179)), ISNUMBER(SEARCH("1b",'Model output'!D179)), ISNUMBER(SEARCH("2",'Model output'!D179)), ISNUMBER(SEARCH("3",'Model output'!D179)), ISNUMBER(SEARCH("4a",'Model output'!D179)), ISNUMBER(SEARCH("4b",'Model output'!D179))), IF(ISNUMBER(SEARCH("pT",'Model output'!D179)),IF(OR(ISNUMBER(SEARCH("a",'Model output'!D179)),ISNUMBER(SEARCH("b",'Model output'!D179))),MID(SUBSTITUTE('Model output'!D179," ",""),SEARCH("pT",'Model output'!D179)+2,2),MID(SUBSTITUTE('Model output'!D179," ",""),SEARCH("pT",'Model output'!D179)+2,1)),IF(ISNUMBER(SEARCH("T",'Model output'!D179)),IF(OR(ISNUMBER(SEARCH("a",'Model output'!D179)),ISNUMBER(SEARCH("b",'Model output'!D179))),MID(SUBSTITUTE('Model output'!D179," ",""),SEARCH("T",'Model output'!D179)+1,2),MID(SUBSTITUTE('Model output'!D179," ",""),SEARCH("T",'Model output'!D179)+1,1)),SUBSTITUTE('Model output'!D179," ",""))),"")</f>
        <v>1b</v>
      </c>
      <c r="D180" s="1" t="str">
        <f>IF(ISNUMBER(SEARCH("lymph node",'Model output'!E179)),"1", IF(AND('Model output'!E179&lt;&gt;"",ISNUMBER('Model output'!E179),'Model output'!E179&gt;0),"1",IF(OR(ISNUMBER(SEARCH("0",'Model output'!E179)), ISNUMBER(SEARCH("1",'Model output'!E179)), ISNUMBER(SEARCH("1a",'Model output'!E179)), ISNUMBER(SEARCH("1b",'Model output'!E179)), ISNUMBER(SEARCH("X",'Model output'!E179))), IF(ISNUMBER(SEARCH("pN",'Model output'!E179)),IF(OR(ISNUMBER(SEARCH("a",'Model output'!E179)),ISNUMBER(SEARCH("b",'Model output'!E179))),MID(SUBSTITUTE('Model output'!E179," ",""),SEARCH("pN",'Model output'!E179)+2,2),MID(SUBSTITUTE('Model output'!E179," ",""),SEARCH("pN",'Model output'!E179)+2,1)),IF(ISNUMBER(SEARCH("N",'Model output'!E179)),IF(OR(ISNUMBER(SEARCH("a",'Model output'!E179)),ISNUMBER(SEARCH("b",'Model output'!E179))),MID(SUBSTITUTE('Model output'!E179," ",""),SEARCH("N",'Model output'!E179)+1,2),MID(SUBSTITUTE('Model output'!E179," ",""),SEARCH("N",'Model output'!E179)+1,1)),SUBSTITUTE('Model output'!E179," ",""))),"")))</f>
        <v>0</v>
      </c>
      <c r="E180" s="1" t="str">
        <f>IF(OR(ISNUMBER(SEARCH("Not applicable",'Model output'!F179)), ISNUMBER(SEARCH("N/A",'Model output'!F179))),"0",IF(OR(ISNUMBER(SEARCH("0",'Model output'!F179)), ISNUMBER(SEARCH("1",'Model output'!F179)), ISNUMBER(SEARCH("X",'Model output'!F179))), IF(ISNUMBER(SEARCH("pM",'Model output'!F179)),MID(SUBSTITUTE('Model output'!F179," ",""),SEARCH("pM",'Model output'!F179)+2,1),IF(ISNUMBER(SEARCH("M",'Model output'!F179)),MID(SUBSTITUTE('Model output'!F179," ",""),SEARCH("M",'Model output'!F179)+1,1),SUBSTITUTE('Model output'!F179," ",""))),""))</f>
        <v/>
      </c>
      <c r="F180" t="str">
        <f t="shared" si="32"/>
        <v>negative</v>
      </c>
      <c r="G180" t="str">
        <f>IF(OR('Model output'!G179="",AND(ISNUMBER('Model output'!J179),'Model output'!J179&lt;1)),"",IF(OR(ISNUMBER(SEARCH("lateral",'Model output'!G179)),ISNUMBER(SEARCH("cervical",'Model output'!G179)),ISNUMBER(SEARCH("jugular",'Model output'!G179)),ISNUMBER(SEARCH("left neck",'Model output'!G179)),ISNUMBER(SEARCH("left anterior neck",'Model output'!G179)),ISNUMBER(SEARCH("left posterior neck",'Model output'!G179)),ISNUMBER(SEARCH("right neck",'Model output'!G179)),ISNUMBER(SEARCH("right anterior neck",'Model output'!G179)),ISNUMBER(SEARCH("right posterior neck",'Model output'!G179)),AND(ISNUMBER(SEARCH("level",'Model output'!G179)),OR(,ISNUMBER(SEARCH("II",'Model output'!G179)),ISNUMBER(SEARCH("two",'Model output'!G179)),ISNUMBER(SEARCH("2",'Model output'!G179)),ISNUMBER(SEARCH("III",'Model output'!G179)),ISNUMBER(SEARCH("three",'Model output'!G179)),ISNUMBER(SEARCH("3",'Model output'!G179)),ISNUMBER(SEARCH("IV",'Model output'!G179)),ISNUMBER(SEARCH("four",'Model output'!G179)),ISNUMBER(SEARCH("4",'Model output'!G179)),AND(ISNUMBER(SEARCH("V ",'Model output'!G179)),NOT(ISNUMBER(SEARCH("VI",'Model output'!G179)))),ISNUMBER(SEARCH("five",'Model output'!G179)),ISNUMBER(SEARCH("5",'Model output'!G179))))), "lateral", "central"))</f>
        <v/>
      </c>
      <c r="H180" t="str">
        <f>IF('Model output'!H179="","negative", IF('Model output'!H179=" ", "negative", IF(ISNUMBER(SEARCH("lymph node",'Model output'!H179)),"negative","positive")))</f>
        <v>negative</v>
      </c>
      <c r="I180">
        <f>IF('Model output'!I179="","",IF(ISNUMBER('Model output'!I179),'Model output'!I179,1))</f>
        <v>2</v>
      </c>
      <c r="J180">
        <f>IF('Model output'!J179="","",IF(AND(ISNUMBER('Model output'!J179),'Model output'!J179&lt;=I180),'Model output'!J179,IF(ISNUMBER(SEARCH("0/",'Model output'!J179)),0,1)))</f>
        <v>0</v>
      </c>
      <c r="K180" t="str" cm="1">
        <f t="array" ref="K180">IF(COUNT(FIND({0,1,2,3,4,5,6,7,8,9},'Model output'!K179))&gt;0,'Model output'!K179,"")</f>
        <v/>
      </c>
      <c r="L180" s="8" t="str">
        <f t="shared" si="36"/>
        <v/>
      </c>
      <c r="M180" t="str" cm="1">
        <f t="array" ref="M180">IF(L180="","",IF(ISNUMBER(SEARCH("cm",L180)),MAX(VALUE(SUBSTITUTE(_xlfn.FILTERXML("&lt;t&gt;&lt;s&gt;"&amp;SUBSTITUTE(L180,",","&lt;/s&gt;&lt;s&gt;")&amp;"&lt;/s&gt;&lt;/t&gt;","//s"),"cm",""))),MAX(VALUE(SUBSTITUTE(_xlfn.FILTERXML("&lt;t&gt;&lt;s&gt;"&amp;SUBSTITUTE(L180,",","&lt;/s&gt;&lt;s&gt;")&amp;"&lt;/s&gt;&lt;/t&gt;","//s"),"mm","")))/10))</f>
        <v/>
      </c>
      <c r="N180" t="str">
        <f>IF('Model output'!L179="","",'Model output'!L179)</f>
        <v>papillary</v>
      </c>
      <c r="O180" t="str">
        <f>IF('Model output'!M179="","",'Model output'!M179)</f>
        <v>classical</v>
      </c>
      <c r="P180" t="str">
        <f>IF('Model output'!N179="","",'Model output'!N179)</f>
        <v>1.7cm</v>
      </c>
      <c r="Q180" t="str">
        <f t="shared" si="33"/>
        <v>1.7cm</v>
      </c>
      <c r="R180" cm="1">
        <f t="array" ref="R180">IF(Q180="","",IF(ISNUMBER(SEARCH("cm",Q180)),MAX(VALUE(SUBSTITUTE(_xlfn.FILTERXML("&lt;t&gt;&lt;s&gt;"&amp;SUBSTITUTE(Q180,",","&lt;/s&gt;&lt;s&gt;")&amp;"&lt;/s&gt;&lt;/t&gt;","//s"),"cm",""))),IF(ISNUMBER(SEARCH("mm",Q180)), MAX(VALUE(SUBSTITUTE(_xlfn.FILTERXML("&lt;t&gt;&lt;s&gt;"&amp;SUBSTITUTE(Q180,",","&lt;/s&gt;&lt;s&gt;")&amp;"&lt;/s&gt;&lt;/t&gt;","//s"),"mm","")))/10, MAX(VALUE(_xlfn.FILTERXML("&lt;t&gt;&lt;s&gt;"&amp;SUBSTITUTE(Q180,",","&lt;/s&gt;&lt;s&gt;")&amp;"&lt;/s&gt;&lt;/t&gt;","//s"))))))</f>
        <v>1.7</v>
      </c>
      <c r="S180" t="str">
        <f>IF(OR('Model output'!P179="",ISNUMBER(SEARCH("Not identified", 'Model output'!P179)),ISNUMBER(SEARCH("Absent",'Model output'!P179)),AND(ISNUMBER(SEARCH("No",'Model output'!P179)),NOT(ISNUMBER(SEARCH("diagnostic",'Model output'!P179)))),ISNUMBER(SEARCH("Negative",'Model output'!P179))),"negative","positive")</f>
        <v>negative</v>
      </c>
      <c r="T180">
        <f>IF('Model output'!O179="","",'Model output'!O179)</f>
        <v>2</v>
      </c>
      <c r="U180" t="str">
        <f>IF('Model output'!Q179&lt;&gt;"",'Model output'!Q179,IF('Classification result'!S180="positive",IF(ISNUMBER(SEARCH("single",'Model output'!P179)),1,IF(OR(ISNUMBER(SEARCH("&lt;4",'Model output'!P179)),ISNUMBER(SEARCH("&lt; 4",'Model output'!P179)),ISNUMBER(SEARCH("less than 4",'Model output'!P179))),"&lt;4",IF(OR(ISNUMBER(SEARCH("&gt;4",'Model output'!P179)),ISNUMBER(SEARCH("&gt; 4",'Model output'!P179)),ISNUMBER(SEARCH("4 or more",'Model output'!P179))),"&gt;4",""))),""))</f>
        <v/>
      </c>
      <c r="V180" t="str">
        <f>IF(S180="negative","",IF(OR(ISNUMBER(SEARCH("Focal",'Model output'!P179)),'Classification result'!U180&lt;4,ISNUMBER(SEARCH("Focal",'Classification result'!U180)),ISNUMBER(SEARCH("&lt;4",'Classification result'!U180)),ISNUMBER(SEARCH("&lt; 4",'Classification result'!U180))),"minimal", IF(OR(ISNUMBER(SEARCH("Extensive",'Model output'!P179)),ISNUMBER(SEARCH("Extensive",'Classification result'!U180)),ISNUMBER(SEARCH("&gt;4",'Classification result'!U180)),ISNUMBER(SEARCH("&gt; 4",'Classification result'!U180)),ISNUMBER(SEARCH("4 or more",'Classification result'!U180))),"extensive","")))</f>
        <v/>
      </c>
      <c r="W180" t="str">
        <f>IF(OR('Model output'!R179="",ISNUMBER(SEARCH("Not identified", 'Model output'!R179)),ISNUMBER(SEARCH("Absent",'Model output'!R179)),ISNUMBER(SEARCH("No",'Model output'!R179)),ISNUMBER(SEARCH("Negative",'Model output'!R179)),ISNUMBER(SEARCH("None seen",'Model output'!R179)),ISNUMBER(SEARCH("Free",'Model output'!R179)),ISNUMBER(SEARCH("Cannot be assessed",'Model output'!R179))),"negative","positive")</f>
        <v>positive</v>
      </c>
      <c r="X180" s="19" t="str">
        <f>IF('Model output'!S179="","",'Model output'!S179)</f>
        <v>Not identified</v>
      </c>
      <c r="Y180" t="str">
        <f>IF(OR('Model output'!S179="",ISNUMBER(SEARCH("Absent",'Model output'!S179)),ISNUMBER(SEARCH("Not identified",'Model output'!S179)),AND(ISNUMBER(SEARCH("No",'Model output'!S179)),NOT(ISNUMBER(SEARCH("carcinoma",'Model output'!S179)))),ISNUMBER(SEARCH("no extension",'Model output'!S179)),ISNUMBER(SEARCH("negative",'Model output'!S179))),"negative",IF(Z180="positive","gETE", "positive"))</f>
        <v>negative</v>
      </c>
      <c r="Z180" t="str">
        <f>IF(OR('Model output'!S179="",ISNUMBER(SEARCH("Absent",'Model output'!S179)),ISNUMBER(SEARCH("Not identified",'Model output'!S179)),ISNUMBER(SEARCH("No",'Model output'!S179)),ISNUMBER(SEARCH("Minimal",'Model output'!S179)),ISNUMBER(SEARCH("negative",'Model output'!S179))),"negative",IF(OR(ISNUMBER(SEARCH("extensive",X180)),ISNUMBER(SEARCH("skeletal muscle",X180)),ISNUMBER(SEARCH("larynx",X180)),ISNUMBER(SEARCH("trachea",X180)),ISNUMBER(SEARCH("esophagus",X180)),ISNUMBER(SEARCH("recurrent laryngeal nerve",X180))),"positive","negative"))</f>
        <v>negative</v>
      </c>
      <c r="AA180" t="str">
        <f>IF('Model output'!T179="","",IF('Model output'!T179="Not mentioned", "No", "Yes"))</f>
        <v/>
      </c>
      <c r="AB180" t="str">
        <f>IF(AA180&lt;&gt;"Yes","",IF(OR('Model output'!U179="",ISNUMBER(SEARCH("Not identified",'Model output'!U179))),"",'Model output'!U179))</f>
        <v/>
      </c>
      <c r="AC180" s="9" t="str">
        <f>IF(OR('Model output'!V179="", AND(ISERROR(SEARCH("Positive",'Model output'!V179)), ISNUMBER(SEARCH("Negative",'Model output'!V179))), ISNUMBER(SEARCH("Uninvolved",'Model output'!V179)), ISNUMBER(SEARCH("Free",'Model output'!V179)), ISNUMBER(SEARCH("1 mm",'Model output'!V179)), ISNUMBER(SEARCH("1.0 mm",'Model output'!V179)), ISNUMBER(SEARCH("0.01 cm",'Model output'!V179)), ISNUMBER(SEARCH("0.1 CM",'Model output'!V179)), ISNUMBER(SEARCH("less than 0.2 mm",'Model output'!V179)), ISNUMBER(SEARCH("less than 0.5 mm",'Model output'!V179)), ISNUMBER(SEARCH("very close",'Model output'!V179)), ISNUMBER(SEARCH("not involved",'Model output'!V179)), ISNUMBER(SEARCH("no involvement",'Model output'!V179)), ISNUMBER(SEARCH("abut",'Model output'!V179)), AND(ISNUMBER(SEARCH("No",'Model output'!V179)),NOT(ISNUMBER(SEARCH("noted",'Model output'!V179))),NOT(ISNUMBER(SEARCH("carcinoma",'Model output'!V179))))), "negative", "positive")</f>
        <v>negative</v>
      </c>
      <c r="AE180" s="39" t="str" cm="1">
        <f t="array" aca="1" ref="AE180" ca="1">IF(OR(AC180="positive",Z180="positive",AND(OR(ISNUMBER(SEARCH("Follicular carcinoma",N180)),ISNUMBER(SEARCH("Follicular thyroid carcinoma",N180))),V180="extensive"),AND(AND(ISNUMBER(J180),J180&gt;0),AND(ISNUMBER(M180),M180&gt;3)),OR(H180="positive",AH180=1)),"high",IF(OR(ISNUMBER(SEARCH("lateral",G180,1)),ISNUMBER(SEARCH("positive",Y180,1)),ISNUMBER(SEARCH("tall",O180,1)),ISNUMBER(SEARCH("hobnail",O180,1)),ISNUMBER(SEARCH("cribriform",O180,1)),ISNUMBER(SEARCH("diffuse",O180,1)),ISNUMBER(SEARCH("columnar",O180,1)),ISNUMBER(SEARCH("solid",O180,1)),ISNUMBER(SEARCH("tall",N180,1)),ISNUMBER(SEARCH("hobnail",N180,1)),ISNUMBER(SEARCH("cribriform",N180,1)),ISNUMBER(SEARCH("diffuse",N180,1)),ISNUMBER(SEARCH("columnar",N180,1)),ISNUMBER(SEARCH("solid",N180,1)),AND(ISNUMBER(SEARCH("papillary",N180,1)),S180="positive"),AND(ISNUMBER(J180),J180&gt;=5,M180=""),AND(AND(ISNUMBER(J180),J180&gt;=5),AND(ISNUMBER(M180),M180&gt;=1)),AND(ISNUMBER(SERACH("papillary",N180)),OR(Y180="positive",Z180="positive"), ISNUMBER(SEARCH("BRAF",AB180)))),"intermediate","low"))</f>
        <v>low</v>
      </c>
      <c r="AF180" s="40" t="str">
        <f t="shared" si="34"/>
        <v>1b</v>
      </c>
      <c r="AG180" s="40" t="str">
        <f t="shared" si="35"/>
        <v>0</v>
      </c>
      <c r="AH180" s="40" t="str">
        <f t="shared" si="37"/>
        <v>0</v>
      </c>
      <c r="AI180" s="45" t="str">
        <f t="shared" si="38"/>
        <v>I</v>
      </c>
      <c r="AJ180" s="39" t="s">
        <v>699</v>
      </c>
      <c r="AK180" s="46" t="s">
        <v>888</v>
      </c>
      <c r="AL180" s="46" t="s">
        <v>889</v>
      </c>
      <c r="AM180" s="46" t="s">
        <v>892</v>
      </c>
      <c r="AN180" s="40" t="s">
        <v>73</v>
      </c>
      <c r="AO180" s="30">
        <f t="shared" ca="1" si="44"/>
        <v>0</v>
      </c>
      <c r="AP180" s="14">
        <f t="shared" si="45"/>
        <v>1</v>
      </c>
      <c r="AQ180" s="14">
        <f t="shared" si="46"/>
        <v>1</v>
      </c>
      <c r="AR180" s="14">
        <f t="shared" si="47"/>
        <v>1</v>
      </c>
      <c r="AS180" s="15">
        <f t="shared" si="39"/>
        <v>1</v>
      </c>
    </row>
    <row r="181" spans="1:45">
      <c r="A181" t="str">
        <f>'Model output'!A180</f>
        <v>TCGA-EM-A2P0</v>
      </c>
      <c r="B181" s="52">
        <v>33</v>
      </c>
      <c r="C181" s="1" t="str">
        <f>IF(OR(ISNUMBER(SEARCH("0",'Model output'!D180)), ISNUMBER(SEARCH("1",'Model output'!D180)), ISNUMBER(SEARCH("1a",'Model output'!D180)), ISNUMBER(SEARCH("1b",'Model output'!D180)), ISNUMBER(SEARCH("2",'Model output'!D180)), ISNUMBER(SEARCH("3",'Model output'!D180)), ISNUMBER(SEARCH("4a",'Model output'!D180)), ISNUMBER(SEARCH("4b",'Model output'!D180))), IF(ISNUMBER(SEARCH("pT",'Model output'!D180)),IF(OR(ISNUMBER(SEARCH("a",'Model output'!D180)),ISNUMBER(SEARCH("b",'Model output'!D180))),MID(SUBSTITUTE('Model output'!D180," ",""),SEARCH("pT",'Model output'!D180)+2,2),MID(SUBSTITUTE('Model output'!D180," ",""),SEARCH("pT",'Model output'!D180)+2,1)),IF(ISNUMBER(SEARCH("T",'Model output'!D180)),IF(OR(ISNUMBER(SEARCH("a",'Model output'!D180)),ISNUMBER(SEARCH("b",'Model output'!D180))),MID(SUBSTITUTE('Model output'!D180," ",""),SEARCH("T",'Model output'!D180)+1,2),MID(SUBSTITUTE('Model output'!D180," ",""),SEARCH("T",'Model output'!D180)+1,1)),SUBSTITUTE('Model output'!D180," ",""))),"")</f>
        <v>2</v>
      </c>
      <c r="D181" s="1" t="str">
        <f>IF(ISNUMBER(SEARCH("lymph node",'Model output'!E180)),"1", IF(AND('Model output'!E180&lt;&gt;"",ISNUMBER('Model output'!E180),'Model output'!E180&gt;0),"1",IF(OR(ISNUMBER(SEARCH("0",'Model output'!E180)), ISNUMBER(SEARCH("1",'Model output'!E180)), ISNUMBER(SEARCH("1a",'Model output'!E180)), ISNUMBER(SEARCH("1b",'Model output'!E180)), ISNUMBER(SEARCH("X",'Model output'!E180))), IF(ISNUMBER(SEARCH("pN",'Model output'!E180)),IF(OR(ISNUMBER(SEARCH("a",'Model output'!E180)),ISNUMBER(SEARCH("b",'Model output'!E180))),MID(SUBSTITUTE('Model output'!E180," ",""),SEARCH("pN",'Model output'!E180)+2,2),MID(SUBSTITUTE('Model output'!E180," ",""),SEARCH("pN",'Model output'!E180)+2,1)),IF(ISNUMBER(SEARCH("N",'Model output'!E180)),IF(OR(ISNUMBER(SEARCH("a",'Model output'!E180)),ISNUMBER(SEARCH("b",'Model output'!E180))),MID(SUBSTITUTE('Model output'!E180," ",""),SEARCH("N",'Model output'!E180)+1,2),MID(SUBSTITUTE('Model output'!E180," ",""),SEARCH("N",'Model output'!E180)+1,1)),SUBSTITUTE('Model output'!E180," ",""))),"")))</f>
        <v>1b</v>
      </c>
      <c r="E181" s="1" t="str">
        <f>IF(OR(ISNUMBER(SEARCH("Not applicable",'Model output'!F180)), ISNUMBER(SEARCH("N/A",'Model output'!F180))),"0",IF(OR(ISNUMBER(SEARCH("0",'Model output'!F180)), ISNUMBER(SEARCH("1",'Model output'!F180)), ISNUMBER(SEARCH("X",'Model output'!F180))), IF(ISNUMBER(SEARCH("pM",'Model output'!F180)),MID(SUBSTITUTE('Model output'!F180," ",""),SEARCH("pM",'Model output'!F180)+2,1),IF(ISNUMBER(SEARCH("M",'Model output'!F180)),MID(SUBSTITUTE('Model output'!F180," ",""),SEARCH("M",'Model output'!F180)+1,1),SUBSTITUTE('Model output'!F180," ",""))),""))</f>
        <v/>
      </c>
      <c r="F181" t="str">
        <f t="shared" si="32"/>
        <v>positive</v>
      </c>
      <c r="G181" t="str">
        <f>IF(OR('Model output'!G180="",AND(ISNUMBER('Model output'!J180),'Model output'!J180&lt;1)),"",IF(OR(ISNUMBER(SEARCH("lateral",'Model output'!G180)),ISNUMBER(SEARCH("cervical",'Model output'!G180)),ISNUMBER(SEARCH("jugular",'Model output'!G180)),ISNUMBER(SEARCH("left neck",'Model output'!G180)),ISNUMBER(SEARCH("left anterior neck",'Model output'!G180)),ISNUMBER(SEARCH("left posterior neck",'Model output'!G180)),ISNUMBER(SEARCH("right neck",'Model output'!G180)),ISNUMBER(SEARCH("right anterior neck",'Model output'!G180)),ISNUMBER(SEARCH("right posterior neck",'Model output'!G180)),AND(ISNUMBER(SEARCH("level",'Model output'!G180)),OR(,ISNUMBER(SEARCH("II",'Model output'!G180)),ISNUMBER(SEARCH("two",'Model output'!G180)),ISNUMBER(SEARCH("2",'Model output'!G180)),ISNUMBER(SEARCH("III",'Model output'!G180)),ISNUMBER(SEARCH("three",'Model output'!G180)),ISNUMBER(SEARCH("3",'Model output'!G180)),ISNUMBER(SEARCH("IV",'Model output'!G180)),ISNUMBER(SEARCH("four",'Model output'!G180)),ISNUMBER(SEARCH("4",'Model output'!G180)),AND(ISNUMBER(SEARCH("V ",'Model output'!G180)),NOT(ISNUMBER(SEARCH("VI",'Model output'!G180)))),ISNUMBER(SEARCH("five",'Model output'!G180)),ISNUMBER(SEARCH("5",'Model output'!G180))))), "lateral", "central"))</f>
        <v>central</v>
      </c>
      <c r="H181" t="str">
        <f>IF('Model output'!H180="","negative", IF('Model output'!H180=" ", "negative", IF(ISNUMBER(SEARCH("lymph node",'Model output'!H180)),"negative","positive")))</f>
        <v>negative</v>
      </c>
      <c r="I181">
        <f>IF('Model output'!I180="","",IF(ISNUMBER('Model output'!I180),'Model output'!I180,1))</f>
        <v>34</v>
      </c>
      <c r="J181">
        <f>IF('Model output'!J180="","",IF(AND(ISNUMBER('Model output'!J180),'Model output'!J180&lt;=I181),'Model output'!J180,IF(ISNUMBER(SEARCH("0/",'Model output'!J180)),0,1)))</f>
        <v>9</v>
      </c>
      <c r="K181" t="str" cm="1">
        <f t="array" ref="K181">IF(COUNT(FIND({0,1,2,3,4,5,6,7,8,9},'Model output'!K180))&gt;0,'Model output'!K180,"")</f>
        <v>1.8 cm</v>
      </c>
      <c r="L181" s="8" t="str">
        <f t="shared" si="36"/>
        <v>1.8cm</v>
      </c>
      <c r="M181" cm="1">
        <f t="array" ref="M181">IF(L181="","",IF(ISNUMBER(SEARCH("cm",L181)),MAX(VALUE(SUBSTITUTE(_xlfn.FILTERXML("&lt;t&gt;&lt;s&gt;"&amp;SUBSTITUTE(L181,",","&lt;/s&gt;&lt;s&gt;")&amp;"&lt;/s&gt;&lt;/t&gt;","//s"),"cm",""))),MAX(VALUE(SUBSTITUTE(_xlfn.FILTERXML("&lt;t&gt;&lt;s&gt;"&amp;SUBSTITUTE(L181,",","&lt;/s&gt;&lt;s&gt;")&amp;"&lt;/s&gt;&lt;/t&gt;","//s"),"mm","")))/10))</f>
        <v>1.8</v>
      </c>
      <c r="N181" t="str">
        <f>IF('Model output'!L180="","",'Model output'!L180)</f>
        <v>papillary</v>
      </c>
      <c r="O181" t="str">
        <f>IF('Model output'!M180="","",'Model output'!M180)</f>
        <v>classical (usual)</v>
      </c>
      <c r="P181" t="str">
        <f>IF('Model output'!N180="","",'Model output'!N180)</f>
        <v>2.1 cm</v>
      </c>
      <c r="Q181" t="str">
        <f t="shared" si="33"/>
        <v>2.1cm</v>
      </c>
      <c r="R181" cm="1">
        <f t="array" ref="R181">IF(Q181="","",IF(ISNUMBER(SEARCH("cm",Q181)),MAX(VALUE(SUBSTITUTE(_xlfn.FILTERXML("&lt;t&gt;&lt;s&gt;"&amp;SUBSTITUTE(Q181,",","&lt;/s&gt;&lt;s&gt;")&amp;"&lt;/s&gt;&lt;/t&gt;","//s"),"cm",""))),IF(ISNUMBER(SEARCH("mm",Q181)), MAX(VALUE(SUBSTITUTE(_xlfn.FILTERXML("&lt;t&gt;&lt;s&gt;"&amp;SUBSTITUTE(Q181,",","&lt;/s&gt;&lt;s&gt;")&amp;"&lt;/s&gt;&lt;/t&gt;","//s"),"mm","")))/10, MAX(VALUE(_xlfn.FILTERXML("&lt;t&gt;&lt;s&gt;"&amp;SUBSTITUTE(Q181,",","&lt;/s&gt;&lt;s&gt;")&amp;"&lt;/s&gt;&lt;/t&gt;","//s"))))))</f>
        <v>2.1</v>
      </c>
      <c r="S181" t="str">
        <f>IF(OR('Model output'!P180="",ISNUMBER(SEARCH("Not identified", 'Model output'!P180)),ISNUMBER(SEARCH("Absent",'Model output'!P180)),AND(ISNUMBER(SEARCH("No",'Model output'!P180)),NOT(ISNUMBER(SEARCH("diagnostic",'Model output'!P180)))),ISNUMBER(SEARCH("Negative",'Model output'!P180))),"negative","positive")</f>
        <v>positive</v>
      </c>
      <c r="T181">
        <f>IF('Model output'!O180="","",'Model output'!O180)</f>
        <v>1</v>
      </c>
      <c r="U181" t="str">
        <f>IF('Model output'!Q180&lt;&gt;"",'Model output'!Q180,IF('Classification result'!S181="positive",IF(ISNUMBER(SEARCH("single",'Model output'!P180)),1,IF(OR(ISNUMBER(SEARCH("&lt;4",'Model output'!P180)),ISNUMBER(SEARCH("&lt; 4",'Model output'!P180)),ISNUMBER(SEARCH("less than 4",'Model output'!P180))),"&lt;4",IF(OR(ISNUMBER(SEARCH("&gt;4",'Model output'!P180)),ISNUMBER(SEARCH("&gt; 4",'Model output'!P180)),ISNUMBER(SEARCH("4 or more",'Model output'!P180))),"&gt;4",""))),""))</f>
        <v/>
      </c>
      <c r="V181" t="str">
        <f>IF(S181="negative","",IF(OR(ISNUMBER(SEARCH("Focal",'Model output'!P180)),'Classification result'!U181&lt;4,ISNUMBER(SEARCH("Focal",'Classification result'!U181)),ISNUMBER(SEARCH("&lt;4",'Classification result'!U181)),ISNUMBER(SEARCH("&lt; 4",'Classification result'!U181))),"minimal", IF(OR(ISNUMBER(SEARCH("Extensive",'Model output'!P180)),ISNUMBER(SEARCH("Extensive",'Classification result'!U181)),ISNUMBER(SEARCH("&gt;4",'Classification result'!U181)),ISNUMBER(SEARCH("&gt; 4",'Classification result'!U181)),ISNUMBER(SEARCH("4 or more",'Classification result'!U181))),"extensive","")))</f>
        <v/>
      </c>
      <c r="W181" t="str">
        <f>IF(OR('Model output'!R180="",ISNUMBER(SEARCH("Not identified", 'Model output'!R180)),ISNUMBER(SEARCH("Absent",'Model output'!R180)),ISNUMBER(SEARCH("No",'Model output'!R180)),ISNUMBER(SEARCH("Negative",'Model output'!R180)),ISNUMBER(SEARCH("None seen",'Model output'!R180)),ISNUMBER(SEARCH("Free",'Model output'!R180)),ISNUMBER(SEARCH("Cannot be assessed",'Model output'!R180))),"negative","positive")</f>
        <v>positive</v>
      </c>
      <c r="X181" s="19" t="str">
        <f>IF('Model output'!S180="","",'Model output'!S180)</f>
        <v>Not identified</v>
      </c>
      <c r="Y181" t="str">
        <f>IF(OR('Model output'!S180="",ISNUMBER(SEARCH("Absent",'Model output'!S180)),ISNUMBER(SEARCH("Not identified",'Model output'!S180)),AND(ISNUMBER(SEARCH("No",'Model output'!S180)),NOT(ISNUMBER(SEARCH("carcinoma",'Model output'!S180)))),ISNUMBER(SEARCH("no extension",'Model output'!S180)),ISNUMBER(SEARCH("negative",'Model output'!S180))),"negative",IF(Z181="positive","gETE", "positive"))</f>
        <v>negative</v>
      </c>
      <c r="Z181" t="str">
        <f>IF(OR('Model output'!S180="",ISNUMBER(SEARCH("Absent",'Model output'!S180)),ISNUMBER(SEARCH("Not identified",'Model output'!S180)),ISNUMBER(SEARCH("No",'Model output'!S180)),ISNUMBER(SEARCH("Minimal",'Model output'!S180)),ISNUMBER(SEARCH("negative",'Model output'!S180))),"negative",IF(OR(ISNUMBER(SEARCH("extensive",X181)),ISNUMBER(SEARCH("skeletal muscle",X181)),ISNUMBER(SEARCH("larynx",X181)),ISNUMBER(SEARCH("trachea",X181)),ISNUMBER(SEARCH("esophagus",X181)),ISNUMBER(SEARCH("recurrent laryngeal nerve",X181))),"positive","negative"))</f>
        <v>negative</v>
      </c>
      <c r="AA181" t="str">
        <f>IF('Model output'!T180="","",IF('Model output'!T180="Not mentioned", "No", "Yes"))</f>
        <v/>
      </c>
      <c r="AB181" t="str">
        <f>IF(AA181&lt;&gt;"Yes","",IF(OR('Model output'!U180="",ISNUMBER(SEARCH("Not identified",'Model output'!U180))),"",'Model output'!U180))</f>
        <v/>
      </c>
      <c r="AC181" s="9" t="str">
        <f>IF(OR('Model output'!V180="", AND(ISERROR(SEARCH("Positive",'Model output'!V180)), ISNUMBER(SEARCH("Negative",'Model output'!V180))), ISNUMBER(SEARCH("Uninvolved",'Model output'!V180)), ISNUMBER(SEARCH("Free",'Model output'!V180)), ISNUMBER(SEARCH("1 mm",'Model output'!V180)), ISNUMBER(SEARCH("1.0 mm",'Model output'!V180)), ISNUMBER(SEARCH("0.01 cm",'Model output'!V180)), ISNUMBER(SEARCH("0.1 CM",'Model output'!V180)), ISNUMBER(SEARCH("less than 0.2 mm",'Model output'!V180)), ISNUMBER(SEARCH("less than 0.5 mm",'Model output'!V180)), ISNUMBER(SEARCH("very close",'Model output'!V180)), ISNUMBER(SEARCH("not involved",'Model output'!V180)), ISNUMBER(SEARCH("no involvement",'Model output'!V180)), ISNUMBER(SEARCH("abut",'Model output'!V180)), AND(ISNUMBER(SEARCH("No",'Model output'!V180)),NOT(ISNUMBER(SEARCH("noted",'Model output'!V180))),NOT(ISNUMBER(SEARCH("carcinoma",'Model output'!V180))))), "negative", "positive")</f>
        <v>negative</v>
      </c>
      <c r="AE181" s="39" t="str" cm="1">
        <f t="array" aca="1" ref="AE181" ca="1">IF(OR(AC181="positive",Z181="positive",AND(OR(ISNUMBER(SEARCH("Follicular carcinoma",N181)),ISNUMBER(SEARCH("Follicular thyroid carcinoma",N181))),V181="extensive"),AND(AND(ISNUMBER(J181),J181&gt;0),AND(ISNUMBER(M181),M181&gt;3)),OR(H181="positive",AH181=1)),"high",IF(OR(ISNUMBER(SEARCH("lateral",G181,1)),ISNUMBER(SEARCH("positive",Y181,1)),ISNUMBER(SEARCH("tall",O181,1)),ISNUMBER(SEARCH("hobnail",O181,1)),ISNUMBER(SEARCH("cribriform",O181,1)),ISNUMBER(SEARCH("diffuse",O181,1)),ISNUMBER(SEARCH("columnar",O181,1)),ISNUMBER(SEARCH("solid",O181,1)),ISNUMBER(SEARCH("tall",N181,1)),ISNUMBER(SEARCH("hobnail",N181,1)),ISNUMBER(SEARCH("cribriform",N181,1)),ISNUMBER(SEARCH("diffuse",N181,1)),ISNUMBER(SEARCH("columnar",N181,1)),ISNUMBER(SEARCH("solid",N181,1)),AND(ISNUMBER(SEARCH("papillary",N181,1)),S181="positive"),AND(ISNUMBER(J181),J181&gt;=5,M181=""),AND(AND(ISNUMBER(J181),J181&gt;=5),AND(ISNUMBER(M181),M181&gt;=1)),AND(ISNUMBER(SERACH("papillary",N181)),OR(Y181="positive",Z181="positive"), ISNUMBER(SEARCH("BRAF",AB181)))),"intermediate","low"))</f>
        <v>intermediate</v>
      </c>
      <c r="AF181" s="40" t="str">
        <f t="shared" si="34"/>
        <v>2</v>
      </c>
      <c r="AG181" s="40" t="str">
        <f t="shared" si="35"/>
        <v>1a</v>
      </c>
      <c r="AH181" s="40" t="str">
        <f t="shared" si="37"/>
        <v>0</v>
      </c>
      <c r="AI181" s="45" t="str">
        <f t="shared" si="38"/>
        <v>I</v>
      </c>
      <c r="AJ181" s="39" t="s">
        <v>699</v>
      </c>
      <c r="AK181" s="46" t="s">
        <v>891</v>
      </c>
      <c r="AL181" s="46" t="s">
        <v>888</v>
      </c>
      <c r="AM181" s="46" t="s">
        <v>892</v>
      </c>
      <c r="AN181" s="40" t="s">
        <v>73</v>
      </c>
      <c r="AO181" s="30">
        <f t="shared" ca="1" si="44"/>
        <v>1</v>
      </c>
      <c r="AP181" s="14">
        <f t="shared" si="45"/>
        <v>1</v>
      </c>
      <c r="AQ181" s="14">
        <f t="shared" si="46"/>
        <v>0</v>
      </c>
      <c r="AR181" s="14">
        <f t="shared" si="47"/>
        <v>1</v>
      </c>
      <c r="AS181" s="15">
        <f t="shared" si="39"/>
        <v>1</v>
      </c>
    </row>
    <row r="182" spans="1:45">
      <c r="A182" t="str">
        <f>'Model output'!A181</f>
        <v>TCGA-EM-A2P1</v>
      </c>
      <c r="B182" s="52">
        <v>33</v>
      </c>
      <c r="C182" s="1" t="str">
        <f>IF(OR(ISNUMBER(SEARCH("0",'Model output'!D181)), ISNUMBER(SEARCH("1",'Model output'!D181)), ISNUMBER(SEARCH("1a",'Model output'!D181)), ISNUMBER(SEARCH("1b",'Model output'!D181)), ISNUMBER(SEARCH("2",'Model output'!D181)), ISNUMBER(SEARCH("3",'Model output'!D181)), ISNUMBER(SEARCH("4a",'Model output'!D181)), ISNUMBER(SEARCH("4b",'Model output'!D181))), IF(ISNUMBER(SEARCH("pT",'Model output'!D181)),IF(OR(ISNUMBER(SEARCH("a",'Model output'!D181)),ISNUMBER(SEARCH("b",'Model output'!D181))),MID(SUBSTITUTE('Model output'!D181," ",""),SEARCH("pT",'Model output'!D181)+2,2),MID(SUBSTITUTE('Model output'!D181," ",""),SEARCH("pT",'Model output'!D181)+2,1)),IF(ISNUMBER(SEARCH("T",'Model output'!D181)),IF(OR(ISNUMBER(SEARCH("a",'Model output'!D181)),ISNUMBER(SEARCH("b",'Model output'!D181))),MID(SUBSTITUTE('Model output'!D181," ",""),SEARCH("T",'Model output'!D181)+1,2),MID(SUBSTITUTE('Model output'!D181," ",""),SEARCH("T",'Model output'!D181)+1,1)),SUBSTITUTE('Model output'!D181," ",""))),"")</f>
        <v>2</v>
      </c>
      <c r="D182" s="1" t="str">
        <f>IF(ISNUMBER(SEARCH("lymph node",'Model output'!E181)),"1", IF(AND('Model output'!E181&lt;&gt;"",ISNUMBER('Model output'!E181),'Model output'!E181&gt;0),"1",IF(OR(ISNUMBER(SEARCH("0",'Model output'!E181)), ISNUMBER(SEARCH("1",'Model output'!E181)), ISNUMBER(SEARCH("1a",'Model output'!E181)), ISNUMBER(SEARCH("1b",'Model output'!E181)), ISNUMBER(SEARCH("X",'Model output'!E181))), IF(ISNUMBER(SEARCH("pN",'Model output'!E181)),IF(OR(ISNUMBER(SEARCH("a",'Model output'!E181)),ISNUMBER(SEARCH("b",'Model output'!E181))),MID(SUBSTITUTE('Model output'!E181," ",""),SEARCH("pN",'Model output'!E181)+2,2),MID(SUBSTITUTE('Model output'!E181," ",""),SEARCH("pN",'Model output'!E181)+2,1)),IF(ISNUMBER(SEARCH("N",'Model output'!E181)),IF(OR(ISNUMBER(SEARCH("a",'Model output'!E181)),ISNUMBER(SEARCH("b",'Model output'!E181))),MID(SUBSTITUTE('Model output'!E181," ",""),SEARCH("N",'Model output'!E181)+1,2),MID(SUBSTITUTE('Model output'!E181," ",""),SEARCH("N",'Model output'!E181)+1,1)),SUBSTITUTE('Model output'!E181," ",""))),"")))</f>
        <v>1b</v>
      </c>
      <c r="E182" s="1" t="str">
        <f>IF(OR(ISNUMBER(SEARCH("Not applicable",'Model output'!F181)), ISNUMBER(SEARCH("N/A",'Model output'!F181))),"0",IF(OR(ISNUMBER(SEARCH("0",'Model output'!F181)), ISNUMBER(SEARCH("1",'Model output'!F181)), ISNUMBER(SEARCH("X",'Model output'!F181))), IF(ISNUMBER(SEARCH("pM",'Model output'!F181)),MID(SUBSTITUTE('Model output'!F181," ",""),SEARCH("pM",'Model output'!F181)+2,1),IF(ISNUMBER(SEARCH("M",'Model output'!F181)),MID(SUBSTITUTE('Model output'!F181," ",""),SEARCH("M",'Model output'!F181)+1,1),SUBSTITUTE('Model output'!F181," ",""))),""))</f>
        <v/>
      </c>
      <c r="F182" t="str">
        <f t="shared" si="32"/>
        <v>positive</v>
      </c>
      <c r="G182" t="str">
        <f>IF(OR('Model output'!G181="",AND(ISNUMBER('Model output'!J181),'Model output'!J181&lt;1)),"",IF(OR(ISNUMBER(SEARCH("lateral",'Model output'!G181)),ISNUMBER(SEARCH("cervical",'Model output'!G181)),ISNUMBER(SEARCH("jugular",'Model output'!G181)),ISNUMBER(SEARCH("left neck",'Model output'!G181)),ISNUMBER(SEARCH("left anterior neck",'Model output'!G181)),ISNUMBER(SEARCH("left posterior neck",'Model output'!G181)),ISNUMBER(SEARCH("right neck",'Model output'!G181)),ISNUMBER(SEARCH("right anterior neck",'Model output'!G181)),ISNUMBER(SEARCH("right posterior neck",'Model output'!G181)),AND(ISNUMBER(SEARCH("level",'Model output'!G181)),OR(,ISNUMBER(SEARCH("II",'Model output'!G181)),ISNUMBER(SEARCH("two",'Model output'!G181)),ISNUMBER(SEARCH("2",'Model output'!G181)),ISNUMBER(SEARCH("III",'Model output'!G181)),ISNUMBER(SEARCH("three",'Model output'!G181)),ISNUMBER(SEARCH("3",'Model output'!G181)),ISNUMBER(SEARCH("IV",'Model output'!G181)),ISNUMBER(SEARCH("four",'Model output'!G181)),ISNUMBER(SEARCH("4",'Model output'!G181)),AND(ISNUMBER(SEARCH("V ",'Model output'!G181)),NOT(ISNUMBER(SEARCH("VI",'Model output'!G181)))),ISNUMBER(SEARCH("five",'Model output'!G181)),ISNUMBER(SEARCH("5",'Model output'!G181))))), "lateral", "central"))</f>
        <v>lateral</v>
      </c>
      <c r="H182" t="str">
        <f>IF('Model output'!H181="","negative", IF('Model output'!H181=" ", "negative", IF(ISNUMBER(SEARCH("lymph node",'Model output'!H181)),"negative","positive")))</f>
        <v>negative</v>
      </c>
      <c r="I182">
        <f>IF('Model output'!I181="","",IF(ISNUMBER('Model output'!I181),'Model output'!I181,1))</f>
        <v>54</v>
      </c>
      <c r="J182">
        <f>IF('Model output'!J181="","",IF(AND(ISNUMBER('Model output'!J181),'Model output'!J181&lt;=I182),'Model output'!J181,IF(ISNUMBER(SEARCH("0/",'Model output'!J181)),0,1)))</f>
        <v>15</v>
      </c>
      <c r="K182" t="str" cm="1">
        <f t="array" ref="K182">IF(COUNT(FIND({0,1,2,3,4,5,6,7,8,9},'Model output'!K181))&gt;0,'Model output'!K181,"")</f>
        <v>2.8 cm</v>
      </c>
      <c r="L182" s="8" t="str">
        <f t="shared" si="36"/>
        <v>2.8cm</v>
      </c>
      <c r="M182" cm="1">
        <f t="array" ref="M182">IF(L182="","",IF(ISNUMBER(SEARCH("cm",L182)),MAX(VALUE(SUBSTITUTE(_xlfn.FILTERXML("&lt;t&gt;&lt;s&gt;"&amp;SUBSTITUTE(L182,",","&lt;/s&gt;&lt;s&gt;")&amp;"&lt;/s&gt;&lt;/t&gt;","//s"),"cm",""))),MAX(VALUE(SUBSTITUTE(_xlfn.FILTERXML("&lt;t&gt;&lt;s&gt;"&amp;SUBSTITUTE(L182,",","&lt;/s&gt;&lt;s&gt;")&amp;"&lt;/s&gt;&lt;/t&gt;","//s"),"mm","")))/10))</f>
        <v>2.8</v>
      </c>
      <c r="N182" t="str">
        <f>IF('Model output'!L181="","",'Model output'!L181)</f>
        <v>papillary</v>
      </c>
      <c r="O182" t="str">
        <f>IF('Model output'!M181="","",'Model output'!M181)</f>
        <v>Warthin-like variant with focal follicular growth</v>
      </c>
      <c r="P182" t="str">
        <f>IF('Model output'!N181="","",'Model output'!N181)</f>
        <v>3.1 cm</v>
      </c>
      <c r="Q182" t="str">
        <f t="shared" si="33"/>
        <v>3.1cm</v>
      </c>
      <c r="R182" cm="1">
        <f t="array" ref="R182">IF(Q182="","",IF(ISNUMBER(SEARCH("cm",Q182)),MAX(VALUE(SUBSTITUTE(_xlfn.FILTERXML("&lt;t&gt;&lt;s&gt;"&amp;SUBSTITUTE(Q182,",","&lt;/s&gt;&lt;s&gt;")&amp;"&lt;/s&gt;&lt;/t&gt;","//s"),"cm",""))),IF(ISNUMBER(SEARCH("mm",Q182)), MAX(VALUE(SUBSTITUTE(_xlfn.FILTERXML("&lt;t&gt;&lt;s&gt;"&amp;SUBSTITUTE(Q182,",","&lt;/s&gt;&lt;s&gt;")&amp;"&lt;/s&gt;&lt;/t&gt;","//s"),"mm","")))/10, MAX(VALUE(_xlfn.FILTERXML("&lt;t&gt;&lt;s&gt;"&amp;SUBSTITUTE(Q182,",","&lt;/s&gt;&lt;s&gt;")&amp;"&lt;/s&gt;&lt;/t&gt;","//s"))))))</f>
        <v>3.1</v>
      </c>
      <c r="S182" t="str">
        <f>IF(OR('Model output'!P181="",ISNUMBER(SEARCH("Not identified", 'Model output'!P181)),ISNUMBER(SEARCH("Absent",'Model output'!P181)),AND(ISNUMBER(SEARCH("No",'Model output'!P181)),NOT(ISNUMBER(SEARCH("diagnostic",'Model output'!P181)))),ISNUMBER(SEARCH("Negative",'Model output'!P181))),"negative","positive")</f>
        <v>positive</v>
      </c>
      <c r="T182" t="str">
        <f>IF('Model output'!O181="","",'Model output'!O181)</f>
        <v/>
      </c>
      <c r="U182" t="str">
        <f>IF('Model output'!Q181&lt;&gt;"",'Model output'!Q181,IF('Classification result'!S182="positive",IF(ISNUMBER(SEARCH("single",'Model output'!P181)),1,IF(OR(ISNUMBER(SEARCH("&lt;4",'Model output'!P181)),ISNUMBER(SEARCH("&lt; 4",'Model output'!P181)),ISNUMBER(SEARCH("less than 4",'Model output'!P181))),"&lt;4",IF(OR(ISNUMBER(SEARCH("&gt;4",'Model output'!P181)),ISNUMBER(SEARCH("&gt; 4",'Model output'!P181)),ISNUMBER(SEARCH("4 or more",'Model output'!P181))),"&gt;4",""))),""))</f>
        <v/>
      </c>
      <c r="V182" t="str">
        <f>IF(S182="negative","",IF(OR(ISNUMBER(SEARCH("Focal",'Model output'!P181)),'Classification result'!U182&lt;4,ISNUMBER(SEARCH("Focal",'Classification result'!U182)),ISNUMBER(SEARCH("&lt;4",'Classification result'!U182)),ISNUMBER(SEARCH("&lt; 4",'Classification result'!U182))),"minimal", IF(OR(ISNUMBER(SEARCH("Extensive",'Model output'!P181)),ISNUMBER(SEARCH("Extensive",'Classification result'!U182)),ISNUMBER(SEARCH("&gt;4",'Classification result'!U182)),ISNUMBER(SEARCH("&gt; 4",'Classification result'!U182)),ISNUMBER(SEARCH("4 or more",'Classification result'!U182))),"extensive","")))</f>
        <v/>
      </c>
      <c r="W182" t="str">
        <f>IF(OR('Model output'!R181="",ISNUMBER(SEARCH("Not identified", 'Model output'!R181)),ISNUMBER(SEARCH("Absent",'Model output'!R181)),ISNUMBER(SEARCH("No",'Model output'!R181)),ISNUMBER(SEARCH("Negative",'Model output'!R181)),ISNUMBER(SEARCH("None seen",'Model output'!R181)),ISNUMBER(SEARCH("Free",'Model output'!R181)),ISNUMBER(SEARCH("Cannot be assessed",'Model output'!R181))),"negative","positive")</f>
        <v>positive</v>
      </c>
      <c r="X182" s="19" t="str">
        <f>IF('Model output'!S181="","",'Model output'!S181)</f>
        <v>Not identified</v>
      </c>
      <c r="Y182" t="str">
        <f>IF(OR('Model output'!S181="",ISNUMBER(SEARCH("Absent",'Model output'!S181)),ISNUMBER(SEARCH("Not identified",'Model output'!S181)),AND(ISNUMBER(SEARCH("No",'Model output'!S181)),NOT(ISNUMBER(SEARCH("carcinoma",'Model output'!S181)))),ISNUMBER(SEARCH("no extension",'Model output'!S181)),ISNUMBER(SEARCH("negative",'Model output'!S181))),"negative",IF(Z182="positive","gETE", "positive"))</f>
        <v>negative</v>
      </c>
      <c r="Z182" t="str">
        <f>IF(OR('Model output'!S181="",ISNUMBER(SEARCH("Absent",'Model output'!S181)),ISNUMBER(SEARCH("Not identified",'Model output'!S181)),ISNUMBER(SEARCH("No",'Model output'!S181)),ISNUMBER(SEARCH("Minimal",'Model output'!S181)),ISNUMBER(SEARCH("negative",'Model output'!S181))),"negative",IF(OR(ISNUMBER(SEARCH("extensive",X182)),ISNUMBER(SEARCH("skeletal muscle",X182)),ISNUMBER(SEARCH("larynx",X182)),ISNUMBER(SEARCH("trachea",X182)),ISNUMBER(SEARCH("esophagus",X182)),ISNUMBER(SEARCH("recurrent laryngeal nerve",X182))),"positive","negative"))</f>
        <v>negative</v>
      </c>
      <c r="AA182" t="str">
        <f>IF('Model output'!T181="","",IF('Model output'!T181="Not mentioned", "No", "Yes"))</f>
        <v/>
      </c>
      <c r="AB182" t="str">
        <f>IF(AA182&lt;&gt;"Yes","",IF(OR('Model output'!U181="",ISNUMBER(SEARCH("Not identified",'Model output'!U181))),"",'Model output'!U181))</f>
        <v/>
      </c>
      <c r="AC182" s="9" t="str">
        <f>IF(OR('Model output'!V181="", AND(ISERROR(SEARCH("Positive",'Model output'!V181)), ISNUMBER(SEARCH("Negative",'Model output'!V181))), ISNUMBER(SEARCH("Uninvolved",'Model output'!V181)), ISNUMBER(SEARCH("Free",'Model output'!V181)), ISNUMBER(SEARCH("1 mm",'Model output'!V181)), ISNUMBER(SEARCH("1.0 mm",'Model output'!V181)), ISNUMBER(SEARCH("0.01 cm",'Model output'!V181)), ISNUMBER(SEARCH("0.1 CM",'Model output'!V181)), ISNUMBER(SEARCH("less than 0.2 mm",'Model output'!V181)), ISNUMBER(SEARCH("less than 0.5 mm",'Model output'!V181)), ISNUMBER(SEARCH("very close",'Model output'!V181)), ISNUMBER(SEARCH("not involved",'Model output'!V181)), ISNUMBER(SEARCH("no involvement",'Model output'!V181)), ISNUMBER(SEARCH("abut",'Model output'!V181)), AND(ISNUMBER(SEARCH("No",'Model output'!V181)),NOT(ISNUMBER(SEARCH("noted",'Model output'!V181))),NOT(ISNUMBER(SEARCH("carcinoma",'Model output'!V181))))), "negative", "positive")</f>
        <v>negative</v>
      </c>
      <c r="AE182" s="39" t="str" cm="1">
        <f t="array" aca="1" ref="AE182" ca="1">IF(OR(AC182="positive",Z182="positive",AND(OR(ISNUMBER(SEARCH("Follicular carcinoma",N182)),ISNUMBER(SEARCH("Follicular thyroid carcinoma",N182))),V182="extensive"),AND(AND(ISNUMBER(J182),J182&gt;0),AND(ISNUMBER(M182),M182&gt;3)),OR(H182="positive",AH182=1)),"high",IF(OR(ISNUMBER(SEARCH("lateral",G182,1)),ISNUMBER(SEARCH("positive",Y182,1)),ISNUMBER(SEARCH("tall",O182,1)),ISNUMBER(SEARCH("hobnail",O182,1)),ISNUMBER(SEARCH("cribriform",O182,1)),ISNUMBER(SEARCH("diffuse",O182,1)),ISNUMBER(SEARCH("columnar",O182,1)),ISNUMBER(SEARCH("solid",O182,1)),ISNUMBER(SEARCH("tall",N182,1)),ISNUMBER(SEARCH("hobnail",N182,1)),ISNUMBER(SEARCH("cribriform",N182,1)),ISNUMBER(SEARCH("diffuse",N182,1)),ISNUMBER(SEARCH("columnar",N182,1)),ISNUMBER(SEARCH("solid",N182,1)),AND(ISNUMBER(SEARCH("papillary",N182,1)),S182="positive"),AND(ISNUMBER(J182),J182&gt;=5,M182=""),AND(AND(ISNUMBER(J182),J182&gt;=5),AND(ISNUMBER(M182),M182&gt;=1)),AND(ISNUMBER(SERACH("papillary",N182)),OR(Y182="positive",Z182="positive"), ISNUMBER(SEARCH("BRAF",AB182)))),"intermediate","low"))</f>
        <v>intermediate</v>
      </c>
      <c r="AF182" s="40" t="str">
        <f t="shared" si="34"/>
        <v>2</v>
      </c>
      <c r="AG182" s="40" t="str">
        <f t="shared" si="35"/>
        <v>1b</v>
      </c>
      <c r="AH182" s="40" t="str">
        <f t="shared" si="37"/>
        <v>0</v>
      </c>
      <c r="AI182" s="45" t="str">
        <f t="shared" si="38"/>
        <v>I</v>
      </c>
      <c r="AJ182" s="39" t="s">
        <v>699</v>
      </c>
      <c r="AK182" s="46" t="s">
        <v>891</v>
      </c>
      <c r="AL182" s="46" t="s">
        <v>888</v>
      </c>
      <c r="AM182" s="46" t="s">
        <v>892</v>
      </c>
      <c r="AN182" s="40" t="s">
        <v>73</v>
      </c>
      <c r="AO182" s="30">
        <f t="shared" ca="1" si="44"/>
        <v>1</v>
      </c>
      <c r="AP182" s="14">
        <f t="shared" si="45"/>
        <v>1</v>
      </c>
      <c r="AQ182" s="14">
        <f t="shared" si="46"/>
        <v>1</v>
      </c>
      <c r="AR182" s="14">
        <f t="shared" si="47"/>
        <v>1</v>
      </c>
      <c r="AS182" s="15">
        <f t="shared" si="39"/>
        <v>1</v>
      </c>
    </row>
    <row r="183" spans="1:45">
      <c r="A183" t="str">
        <f>'Model output'!A182</f>
        <v>TCGA-EM-A2P2</v>
      </c>
      <c r="B183" s="52">
        <v>46</v>
      </c>
      <c r="C183" s="1" t="str">
        <f>IF(OR(ISNUMBER(SEARCH("0",'Model output'!D182)), ISNUMBER(SEARCH("1",'Model output'!D182)), ISNUMBER(SEARCH("1a",'Model output'!D182)), ISNUMBER(SEARCH("1b",'Model output'!D182)), ISNUMBER(SEARCH("2",'Model output'!D182)), ISNUMBER(SEARCH("3",'Model output'!D182)), ISNUMBER(SEARCH("4a",'Model output'!D182)), ISNUMBER(SEARCH("4b",'Model output'!D182))), IF(ISNUMBER(SEARCH("pT",'Model output'!D182)),IF(OR(ISNUMBER(SEARCH("a",'Model output'!D182)),ISNUMBER(SEARCH("b",'Model output'!D182))),MID(SUBSTITUTE('Model output'!D182," ",""),SEARCH("pT",'Model output'!D182)+2,2),MID(SUBSTITUTE('Model output'!D182," ",""),SEARCH("pT",'Model output'!D182)+2,1)),IF(ISNUMBER(SEARCH("T",'Model output'!D182)),IF(OR(ISNUMBER(SEARCH("a",'Model output'!D182)),ISNUMBER(SEARCH("b",'Model output'!D182))),MID(SUBSTITUTE('Model output'!D182," ",""),SEARCH("T",'Model output'!D182)+1,2),MID(SUBSTITUTE('Model output'!D182," ",""),SEARCH("T",'Model output'!D182)+1,1)),SUBSTITUTE('Model output'!D182," ",""))),"")</f>
        <v>3</v>
      </c>
      <c r="D183" s="1" t="str">
        <f>IF(ISNUMBER(SEARCH("lymph node",'Model output'!E182)),"1", IF(AND('Model output'!E182&lt;&gt;"",ISNUMBER('Model output'!E182),'Model output'!E182&gt;0),"1",IF(OR(ISNUMBER(SEARCH("0",'Model output'!E182)), ISNUMBER(SEARCH("1",'Model output'!E182)), ISNUMBER(SEARCH("1a",'Model output'!E182)), ISNUMBER(SEARCH("1b",'Model output'!E182)), ISNUMBER(SEARCH("X",'Model output'!E182))), IF(ISNUMBER(SEARCH("pN",'Model output'!E182)),IF(OR(ISNUMBER(SEARCH("a",'Model output'!E182)),ISNUMBER(SEARCH("b",'Model output'!E182))),MID(SUBSTITUTE('Model output'!E182," ",""),SEARCH("pN",'Model output'!E182)+2,2),MID(SUBSTITUTE('Model output'!E182," ",""),SEARCH("pN",'Model output'!E182)+2,1)),IF(ISNUMBER(SEARCH("N",'Model output'!E182)),IF(OR(ISNUMBER(SEARCH("a",'Model output'!E182)),ISNUMBER(SEARCH("b",'Model output'!E182))),MID(SUBSTITUTE('Model output'!E182," ",""),SEARCH("N",'Model output'!E182)+1,2),MID(SUBSTITUTE('Model output'!E182," ",""),SEARCH("N",'Model output'!E182)+1,1)),SUBSTITUTE('Model output'!E182," ",""))),"")))</f>
        <v>0</v>
      </c>
      <c r="E183" s="1" t="str">
        <f>IF(OR(ISNUMBER(SEARCH("Not applicable",'Model output'!F182)), ISNUMBER(SEARCH("N/A",'Model output'!F182))),"0",IF(OR(ISNUMBER(SEARCH("0",'Model output'!F182)), ISNUMBER(SEARCH("1",'Model output'!F182)), ISNUMBER(SEARCH("X",'Model output'!F182))), IF(ISNUMBER(SEARCH("pM",'Model output'!F182)),MID(SUBSTITUTE('Model output'!F182," ",""),SEARCH("pM",'Model output'!F182)+2,1),IF(ISNUMBER(SEARCH("M",'Model output'!F182)),MID(SUBSTITUTE('Model output'!F182," ",""),SEARCH("M",'Model output'!F182)+1,1),SUBSTITUTE('Model output'!F182," ",""))),""))</f>
        <v/>
      </c>
      <c r="F183" t="str">
        <f t="shared" si="32"/>
        <v>negative</v>
      </c>
      <c r="G183" t="str">
        <f>IF(OR('Model output'!G182="",AND(ISNUMBER('Model output'!J182),'Model output'!J182&lt;1)),"",IF(OR(ISNUMBER(SEARCH("lateral",'Model output'!G182)),ISNUMBER(SEARCH("cervical",'Model output'!G182)),ISNUMBER(SEARCH("jugular",'Model output'!G182)),ISNUMBER(SEARCH("left neck",'Model output'!G182)),ISNUMBER(SEARCH("left anterior neck",'Model output'!G182)),ISNUMBER(SEARCH("left posterior neck",'Model output'!G182)),ISNUMBER(SEARCH("right neck",'Model output'!G182)),ISNUMBER(SEARCH("right anterior neck",'Model output'!G182)),ISNUMBER(SEARCH("right posterior neck",'Model output'!G182)),AND(ISNUMBER(SEARCH("level",'Model output'!G182)),OR(,ISNUMBER(SEARCH("II",'Model output'!G182)),ISNUMBER(SEARCH("two",'Model output'!G182)),ISNUMBER(SEARCH("2",'Model output'!G182)),ISNUMBER(SEARCH("III",'Model output'!G182)),ISNUMBER(SEARCH("three",'Model output'!G182)),ISNUMBER(SEARCH("3",'Model output'!G182)),ISNUMBER(SEARCH("IV",'Model output'!G182)),ISNUMBER(SEARCH("four",'Model output'!G182)),ISNUMBER(SEARCH("4",'Model output'!G182)),AND(ISNUMBER(SEARCH("V ",'Model output'!G182)),NOT(ISNUMBER(SEARCH("VI",'Model output'!G182)))),ISNUMBER(SEARCH("five",'Model output'!G182)),ISNUMBER(SEARCH("5",'Model output'!G182))))), "lateral", "central"))</f>
        <v/>
      </c>
      <c r="H183" t="str">
        <f>IF('Model output'!H182="","negative", IF('Model output'!H182=" ", "negative", IF(ISNUMBER(SEARCH("lymph node",'Model output'!H182)),"negative","positive")))</f>
        <v>negative</v>
      </c>
      <c r="I183">
        <f>IF('Model output'!I182="","",IF(ISNUMBER('Model output'!I182),'Model output'!I182,1))</f>
        <v>5</v>
      </c>
      <c r="J183">
        <f>IF('Model output'!J182="","",IF(AND(ISNUMBER('Model output'!J182),'Model output'!J182&lt;=I183),'Model output'!J182,IF(ISNUMBER(SEARCH("0/",'Model output'!J182)),0,1)))</f>
        <v>0</v>
      </c>
      <c r="K183" t="str" cm="1">
        <f t="array" ref="K183">IF(COUNT(FIND({0,1,2,3,4,5,6,7,8,9},'Model output'!K182))&gt;0,'Model output'!K182,"")</f>
        <v/>
      </c>
      <c r="L183" s="8" t="str">
        <f t="shared" si="36"/>
        <v/>
      </c>
      <c r="M183" t="str" cm="1">
        <f t="array" ref="M183">IF(L183="","",IF(ISNUMBER(SEARCH("cm",L183)),MAX(VALUE(SUBSTITUTE(_xlfn.FILTERXML("&lt;t&gt;&lt;s&gt;"&amp;SUBSTITUTE(L183,",","&lt;/s&gt;&lt;s&gt;")&amp;"&lt;/s&gt;&lt;/t&gt;","//s"),"cm",""))),MAX(VALUE(SUBSTITUTE(_xlfn.FILTERXML("&lt;t&gt;&lt;s&gt;"&amp;SUBSTITUTE(L183,",","&lt;/s&gt;&lt;s&gt;")&amp;"&lt;/s&gt;&lt;/t&gt;","//s"),"mm","")))/10))</f>
        <v/>
      </c>
      <c r="N183" t="str">
        <f>IF('Model output'!L182="","",'Model output'!L182)</f>
        <v>papillary</v>
      </c>
      <c r="O183" t="str">
        <f>IF('Model output'!M182="","",'Model output'!M182)</f>
        <v>follicular</v>
      </c>
      <c r="P183" t="str">
        <f>IF('Model output'!N182="","",'Model output'!N182)</f>
        <v>5.0cm</v>
      </c>
      <c r="Q183" t="str">
        <f t="shared" si="33"/>
        <v>5.0cm</v>
      </c>
      <c r="R183" cm="1">
        <f t="array" ref="R183">IF(Q183="","",IF(ISNUMBER(SEARCH("cm",Q183)),MAX(VALUE(SUBSTITUTE(_xlfn.FILTERXML("&lt;t&gt;&lt;s&gt;"&amp;SUBSTITUTE(Q183,",","&lt;/s&gt;&lt;s&gt;")&amp;"&lt;/s&gt;&lt;/t&gt;","//s"),"cm",""))),IF(ISNUMBER(SEARCH("mm",Q183)), MAX(VALUE(SUBSTITUTE(_xlfn.FILTERXML("&lt;t&gt;&lt;s&gt;"&amp;SUBSTITUTE(Q183,",","&lt;/s&gt;&lt;s&gt;")&amp;"&lt;/s&gt;&lt;/t&gt;","//s"),"mm","")))/10, MAX(VALUE(_xlfn.FILTERXML("&lt;t&gt;&lt;s&gt;"&amp;SUBSTITUTE(Q183,",","&lt;/s&gt;&lt;s&gt;")&amp;"&lt;/s&gt;&lt;/t&gt;","//s"))))))</f>
        <v>5</v>
      </c>
      <c r="S183" t="str">
        <f>IF(OR('Model output'!P182="",ISNUMBER(SEARCH("Not identified", 'Model output'!P182)),ISNUMBER(SEARCH("Absent",'Model output'!P182)),AND(ISNUMBER(SEARCH("No",'Model output'!P182)),NOT(ISNUMBER(SEARCH("diagnostic",'Model output'!P182)))),ISNUMBER(SEARCH("Negative",'Model output'!P182))),"negative","positive")</f>
        <v>positive</v>
      </c>
      <c r="T183">
        <f>IF('Model output'!O182="","",'Model output'!O182)</f>
        <v>2</v>
      </c>
      <c r="U183" t="str">
        <f>IF('Model output'!Q182&lt;&gt;"",'Model output'!Q182,IF('Classification result'!S183="positive",IF(ISNUMBER(SEARCH("single",'Model output'!P182)),1,IF(OR(ISNUMBER(SEARCH("&lt;4",'Model output'!P182)),ISNUMBER(SEARCH("&lt; 4",'Model output'!P182)),ISNUMBER(SEARCH("less than 4",'Model output'!P182))),"&lt;4",IF(OR(ISNUMBER(SEARCH("&gt;4",'Model output'!P182)),ISNUMBER(SEARCH("&gt; 4",'Model output'!P182)),ISNUMBER(SEARCH("4 or more",'Model output'!P182))),"&gt;4",""))),""))</f>
        <v/>
      </c>
      <c r="V183" t="str">
        <f>IF(S183="negative","",IF(OR(ISNUMBER(SEARCH("Focal",'Model output'!P182)),'Classification result'!U183&lt;4,ISNUMBER(SEARCH("Focal",'Classification result'!U183)),ISNUMBER(SEARCH("&lt;4",'Classification result'!U183)),ISNUMBER(SEARCH("&lt; 4",'Classification result'!U183))),"minimal", IF(OR(ISNUMBER(SEARCH("Extensive",'Model output'!P182)),ISNUMBER(SEARCH("Extensive",'Classification result'!U183)),ISNUMBER(SEARCH("&gt;4",'Classification result'!U183)),ISNUMBER(SEARCH("&gt; 4",'Classification result'!U183)),ISNUMBER(SEARCH("4 or more",'Classification result'!U183))),"extensive","")))</f>
        <v/>
      </c>
      <c r="W183" t="str">
        <f>IF(OR('Model output'!R182="",ISNUMBER(SEARCH("Not identified", 'Model output'!R182)),ISNUMBER(SEARCH("Absent",'Model output'!R182)),ISNUMBER(SEARCH("No",'Model output'!R182)),ISNUMBER(SEARCH("Negative",'Model output'!R182)),ISNUMBER(SEARCH("None seen",'Model output'!R182)),ISNUMBER(SEARCH("Free",'Model output'!R182)),ISNUMBER(SEARCH("Cannot be assessed",'Model output'!R182))),"negative","positive")</f>
        <v>positive</v>
      </c>
      <c r="X183" s="19" t="str">
        <f>IF('Model output'!S182="","",'Model output'!S182)</f>
        <v>Not identified</v>
      </c>
      <c r="Y183" t="str">
        <f>IF(OR('Model output'!S182="",ISNUMBER(SEARCH("Absent",'Model output'!S182)),ISNUMBER(SEARCH("Not identified",'Model output'!S182)),AND(ISNUMBER(SEARCH("No",'Model output'!S182)),NOT(ISNUMBER(SEARCH("carcinoma",'Model output'!S182)))),ISNUMBER(SEARCH("no extension",'Model output'!S182)),ISNUMBER(SEARCH("negative",'Model output'!S182))),"negative",IF(Z183="positive","gETE", "positive"))</f>
        <v>negative</v>
      </c>
      <c r="Z183" t="str">
        <f>IF(OR('Model output'!S182="",ISNUMBER(SEARCH("Absent",'Model output'!S182)),ISNUMBER(SEARCH("Not identified",'Model output'!S182)),ISNUMBER(SEARCH("No",'Model output'!S182)),ISNUMBER(SEARCH("Minimal",'Model output'!S182)),ISNUMBER(SEARCH("negative",'Model output'!S182))),"negative",IF(OR(ISNUMBER(SEARCH("extensive",X183)),ISNUMBER(SEARCH("skeletal muscle",X183)),ISNUMBER(SEARCH("larynx",X183)),ISNUMBER(SEARCH("trachea",X183)),ISNUMBER(SEARCH("esophagus",X183)),ISNUMBER(SEARCH("recurrent laryngeal nerve",X183))),"positive","negative"))</f>
        <v>negative</v>
      </c>
      <c r="AA183" t="str">
        <f>IF('Model output'!T182="","",IF('Model output'!T182="Not mentioned", "No", "Yes"))</f>
        <v/>
      </c>
      <c r="AB183" t="str">
        <f>IF(AA183&lt;&gt;"Yes","",IF(OR('Model output'!U182="",ISNUMBER(SEARCH("Not identified",'Model output'!U182))),"",'Model output'!U182))</f>
        <v/>
      </c>
      <c r="AC183" s="9" t="str">
        <f>IF(OR('Model output'!V182="", AND(ISERROR(SEARCH("Positive",'Model output'!V182)), ISNUMBER(SEARCH("Negative",'Model output'!V182))), ISNUMBER(SEARCH("Uninvolved",'Model output'!V182)), ISNUMBER(SEARCH("Free",'Model output'!V182)), ISNUMBER(SEARCH("1 mm",'Model output'!V182)), ISNUMBER(SEARCH("1.0 mm",'Model output'!V182)), ISNUMBER(SEARCH("0.01 cm",'Model output'!V182)), ISNUMBER(SEARCH("0.1 CM",'Model output'!V182)), ISNUMBER(SEARCH("less than 0.2 mm",'Model output'!V182)), ISNUMBER(SEARCH("less than 0.5 mm",'Model output'!V182)), ISNUMBER(SEARCH("very close",'Model output'!V182)), ISNUMBER(SEARCH("not involved",'Model output'!V182)), ISNUMBER(SEARCH("no involvement",'Model output'!V182)), ISNUMBER(SEARCH("abut",'Model output'!V182)), AND(ISNUMBER(SEARCH("No",'Model output'!V182)),NOT(ISNUMBER(SEARCH("noted",'Model output'!V182))),NOT(ISNUMBER(SEARCH("carcinoma",'Model output'!V182))))), "negative", "positive")</f>
        <v>negative</v>
      </c>
      <c r="AE183" s="39" t="str" cm="1">
        <f t="array" aca="1" ref="AE183" ca="1">IF(OR(AC183="positive",Z183="positive",AND(OR(ISNUMBER(SEARCH("Follicular carcinoma",N183)),ISNUMBER(SEARCH("Follicular thyroid carcinoma",N183))),V183="extensive"),AND(AND(ISNUMBER(J183),J183&gt;0),AND(ISNUMBER(M183),M183&gt;3)),OR(H183="positive",AH183=1)),"high",IF(OR(ISNUMBER(SEARCH("lateral",G183,1)),ISNUMBER(SEARCH("positive",Y183,1)),ISNUMBER(SEARCH("tall",O183,1)),ISNUMBER(SEARCH("hobnail",O183,1)),ISNUMBER(SEARCH("cribriform",O183,1)),ISNUMBER(SEARCH("diffuse",O183,1)),ISNUMBER(SEARCH("columnar",O183,1)),ISNUMBER(SEARCH("solid",O183,1)),ISNUMBER(SEARCH("tall",N183,1)),ISNUMBER(SEARCH("hobnail",N183,1)),ISNUMBER(SEARCH("cribriform",N183,1)),ISNUMBER(SEARCH("diffuse",N183,1)),ISNUMBER(SEARCH("columnar",N183,1)),ISNUMBER(SEARCH("solid",N183,1)),AND(ISNUMBER(SEARCH("papillary",N183,1)),S183="positive"),AND(ISNUMBER(J183),J183&gt;=5,M183=""),AND(AND(ISNUMBER(J183),J183&gt;=5),AND(ISNUMBER(M183),M183&gt;=1)),AND(ISNUMBER(SERACH("papillary",N183)),OR(Y183="positive",Z183="positive"), ISNUMBER(SEARCH("BRAF",AB183)))),"intermediate","low"))</f>
        <v>intermediate</v>
      </c>
      <c r="AF183" s="40" t="str">
        <f t="shared" si="34"/>
        <v>3a</v>
      </c>
      <c r="AG183" s="40" t="str">
        <f t="shared" si="35"/>
        <v>0</v>
      </c>
      <c r="AH183" s="40" t="str">
        <f t="shared" si="37"/>
        <v>0</v>
      </c>
      <c r="AI183" s="45" t="str">
        <f t="shared" si="38"/>
        <v>I</v>
      </c>
      <c r="AJ183" s="39" t="s">
        <v>699</v>
      </c>
      <c r="AK183" s="46" t="s">
        <v>894</v>
      </c>
      <c r="AL183" s="46" t="s">
        <v>889</v>
      </c>
      <c r="AM183" s="46" t="s">
        <v>892</v>
      </c>
      <c r="AN183" s="40" t="s">
        <v>73</v>
      </c>
      <c r="AO183" s="30">
        <f t="shared" ca="1" si="44"/>
        <v>1</v>
      </c>
      <c r="AP183" s="14">
        <f t="shared" si="45"/>
        <v>1</v>
      </c>
      <c r="AQ183" s="14">
        <f t="shared" si="46"/>
        <v>1</v>
      </c>
      <c r="AR183" s="14">
        <f t="shared" si="47"/>
        <v>1</v>
      </c>
      <c r="AS183" s="15">
        <f t="shared" si="39"/>
        <v>1</v>
      </c>
    </row>
    <row r="184" spans="1:45">
      <c r="A184" t="str">
        <f>'Model output'!A183</f>
        <v>TCGA-EM-A2P3</v>
      </c>
      <c r="B184" s="52">
        <v>47</v>
      </c>
      <c r="C184" s="1" t="str">
        <f>IF(OR(ISNUMBER(SEARCH("0",'Model output'!D183)), ISNUMBER(SEARCH("1",'Model output'!D183)), ISNUMBER(SEARCH("1a",'Model output'!D183)), ISNUMBER(SEARCH("1b",'Model output'!D183)), ISNUMBER(SEARCH("2",'Model output'!D183)), ISNUMBER(SEARCH("3",'Model output'!D183)), ISNUMBER(SEARCH("4a",'Model output'!D183)), ISNUMBER(SEARCH("4b",'Model output'!D183))), IF(ISNUMBER(SEARCH("pT",'Model output'!D183)),IF(OR(ISNUMBER(SEARCH("a",'Model output'!D183)),ISNUMBER(SEARCH("b",'Model output'!D183))),MID(SUBSTITUTE('Model output'!D183," ",""),SEARCH("pT",'Model output'!D183)+2,2),MID(SUBSTITUTE('Model output'!D183," ",""),SEARCH("pT",'Model output'!D183)+2,1)),IF(ISNUMBER(SEARCH("T",'Model output'!D183)),IF(OR(ISNUMBER(SEARCH("a",'Model output'!D183)),ISNUMBER(SEARCH("b",'Model output'!D183))),MID(SUBSTITUTE('Model output'!D183," ",""),SEARCH("T",'Model output'!D183)+1,2),MID(SUBSTITUTE('Model output'!D183," ",""),SEARCH("T",'Model output'!D183)+1,1)),SUBSTITUTE('Model output'!D183," ",""))),"")</f>
        <v>1b</v>
      </c>
      <c r="D184" s="1" t="str">
        <f>IF(ISNUMBER(SEARCH("lymph node",'Model output'!E183)),"1", IF(AND('Model output'!E183&lt;&gt;"",ISNUMBER('Model output'!E183),'Model output'!E183&gt;0),"1",IF(OR(ISNUMBER(SEARCH("0",'Model output'!E183)), ISNUMBER(SEARCH("1",'Model output'!E183)), ISNUMBER(SEARCH("1a",'Model output'!E183)), ISNUMBER(SEARCH("1b",'Model output'!E183)), ISNUMBER(SEARCH("X",'Model output'!E183))), IF(ISNUMBER(SEARCH("pN",'Model output'!E183)),IF(OR(ISNUMBER(SEARCH("a",'Model output'!E183)),ISNUMBER(SEARCH("b",'Model output'!E183))),MID(SUBSTITUTE('Model output'!E183," ",""),SEARCH("pN",'Model output'!E183)+2,2),MID(SUBSTITUTE('Model output'!E183," ",""),SEARCH("pN",'Model output'!E183)+2,1)),IF(ISNUMBER(SEARCH("N",'Model output'!E183)),IF(OR(ISNUMBER(SEARCH("a",'Model output'!E183)),ISNUMBER(SEARCH("b",'Model output'!E183))),MID(SUBSTITUTE('Model output'!E183," ",""),SEARCH("N",'Model output'!E183)+1,2),MID(SUBSTITUTE('Model output'!E183," ",""),SEARCH("N",'Model output'!E183)+1,1)),SUBSTITUTE('Model output'!E183," ",""))),"")))</f>
        <v>X</v>
      </c>
      <c r="E184" s="1" t="str">
        <f>IF(OR(ISNUMBER(SEARCH("Not applicable",'Model output'!F183)), ISNUMBER(SEARCH("N/A",'Model output'!F183))),"0",IF(OR(ISNUMBER(SEARCH("0",'Model output'!F183)), ISNUMBER(SEARCH("1",'Model output'!F183)), ISNUMBER(SEARCH("X",'Model output'!F183))), IF(ISNUMBER(SEARCH("pM",'Model output'!F183)),MID(SUBSTITUTE('Model output'!F183," ",""),SEARCH("pM",'Model output'!F183)+2,1),IF(ISNUMBER(SEARCH("M",'Model output'!F183)),MID(SUBSTITUTE('Model output'!F183," ",""),SEARCH("M",'Model output'!F183)+1,1),SUBSTITUTE('Model output'!F183," ",""))),""))</f>
        <v/>
      </c>
      <c r="F184" t="str">
        <f t="shared" si="32"/>
        <v>negative</v>
      </c>
      <c r="G184" t="str">
        <f>IF(OR('Model output'!G183="",AND(ISNUMBER('Model output'!J183),'Model output'!J183&lt;1)),"",IF(OR(ISNUMBER(SEARCH("lateral",'Model output'!G183)),ISNUMBER(SEARCH("cervical",'Model output'!G183)),ISNUMBER(SEARCH("jugular",'Model output'!G183)),ISNUMBER(SEARCH("left neck",'Model output'!G183)),ISNUMBER(SEARCH("left anterior neck",'Model output'!G183)),ISNUMBER(SEARCH("left posterior neck",'Model output'!G183)),ISNUMBER(SEARCH("right neck",'Model output'!G183)),ISNUMBER(SEARCH("right anterior neck",'Model output'!G183)),ISNUMBER(SEARCH("right posterior neck",'Model output'!G183)),AND(ISNUMBER(SEARCH("level",'Model output'!G183)),OR(,ISNUMBER(SEARCH("II",'Model output'!G183)),ISNUMBER(SEARCH("two",'Model output'!G183)),ISNUMBER(SEARCH("2",'Model output'!G183)),ISNUMBER(SEARCH("III",'Model output'!G183)),ISNUMBER(SEARCH("three",'Model output'!G183)),ISNUMBER(SEARCH("3",'Model output'!G183)),ISNUMBER(SEARCH("IV",'Model output'!G183)),ISNUMBER(SEARCH("four",'Model output'!G183)),ISNUMBER(SEARCH("4",'Model output'!G183)),AND(ISNUMBER(SEARCH("V ",'Model output'!G183)),NOT(ISNUMBER(SEARCH("VI",'Model output'!G183)))),ISNUMBER(SEARCH("five",'Model output'!G183)),ISNUMBER(SEARCH("5",'Model output'!G183))))), "lateral", "central"))</f>
        <v/>
      </c>
      <c r="H184" t="str">
        <f>IF('Model output'!H183="","negative", IF('Model output'!H183=" ", "negative", IF(ISNUMBER(SEARCH("lymph node",'Model output'!H183)),"negative","positive")))</f>
        <v>negative</v>
      </c>
      <c r="I184">
        <f>IF('Model output'!I183="","",IF(ISNUMBER('Model output'!I183),'Model output'!I183,1))</f>
        <v>0</v>
      </c>
      <c r="J184">
        <f>IF('Model output'!J183="","",IF(AND(ISNUMBER('Model output'!J183),'Model output'!J183&lt;=I184),'Model output'!J183,IF(ISNUMBER(SEARCH("0/",'Model output'!J183)),0,1)))</f>
        <v>0</v>
      </c>
      <c r="K184" t="str" cm="1">
        <f t="array" ref="K184">IF(COUNT(FIND({0,1,2,3,4,5,6,7,8,9},'Model output'!K183))&gt;0,'Model output'!K183,"")</f>
        <v/>
      </c>
      <c r="L184" s="8" t="str">
        <f t="shared" si="36"/>
        <v/>
      </c>
      <c r="M184" t="str" cm="1">
        <f t="array" ref="M184">IF(L184="","",IF(ISNUMBER(SEARCH("cm",L184)),MAX(VALUE(SUBSTITUTE(_xlfn.FILTERXML("&lt;t&gt;&lt;s&gt;"&amp;SUBSTITUTE(L184,",","&lt;/s&gt;&lt;s&gt;")&amp;"&lt;/s&gt;&lt;/t&gt;","//s"),"cm",""))),MAX(VALUE(SUBSTITUTE(_xlfn.FILTERXML("&lt;t&gt;&lt;s&gt;"&amp;SUBSTITUTE(L184,",","&lt;/s&gt;&lt;s&gt;")&amp;"&lt;/s&gt;&lt;/t&gt;","//s"),"mm","")))/10))</f>
        <v/>
      </c>
      <c r="N184" t="str">
        <f>IF('Model output'!L183="","",'Model output'!L183)</f>
        <v>papillary</v>
      </c>
      <c r="O184" t="str">
        <f>IF('Model output'!M183="","",'Model output'!M183)</f>
        <v>classical</v>
      </c>
      <c r="P184" t="str">
        <f>IF('Model output'!N183="","",'Model output'!N183)</f>
        <v>1.4cm</v>
      </c>
      <c r="Q184" t="str">
        <f t="shared" si="33"/>
        <v>1.4cm</v>
      </c>
      <c r="R184" cm="1">
        <f t="array" ref="R184">IF(Q184="","",IF(ISNUMBER(SEARCH("cm",Q184)),MAX(VALUE(SUBSTITUTE(_xlfn.FILTERXML("&lt;t&gt;&lt;s&gt;"&amp;SUBSTITUTE(Q184,",","&lt;/s&gt;&lt;s&gt;")&amp;"&lt;/s&gt;&lt;/t&gt;","//s"),"cm",""))),IF(ISNUMBER(SEARCH("mm",Q184)), MAX(VALUE(SUBSTITUTE(_xlfn.FILTERXML("&lt;t&gt;&lt;s&gt;"&amp;SUBSTITUTE(Q184,",","&lt;/s&gt;&lt;s&gt;")&amp;"&lt;/s&gt;&lt;/t&gt;","//s"),"mm","")))/10, MAX(VALUE(_xlfn.FILTERXML("&lt;t&gt;&lt;s&gt;"&amp;SUBSTITUTE(Q184,",","&lt;/s&gt;&lt;s&gt;")&amp;"&lt;/s&gt;&lt;/t&gt;","//s"))))))</f>
        <v>1.4</v>
      </c>
      <c r="S184" t="str">
        <f>IF(OR('Model output'!P183="",ISNUMBER(SEARCH("Not identified", 'Model output'!P183)),ISNUMBER(SEARCH("Absent",'Model output'!P183)),AND(ISNUMBER(SEARCH("No",'Model output'!P183)),NOT(ISNUMBER(SEARCH("diagnostic",'Model output'!P183)))),ISNUMBER(SEARCH("Negative",'Model output'!P183))),"negative","positive")</f>
        <v>negative</v>
      </c>
      <c r="T184">
        <f>IF('Model output'!O183="","",'Model output'!O183)</f>
        <v>2</v>
      </c>
      <c r="U184" t="str">
        <f>IF('Model output'!Q183&lt;&gt;"",'Model output'!Q183,IF('Classification result'!S184="positive",IF(ISNUMBER(SEARCH("single",'Model output'!P183)),1,IF(OR(ISNUMBER(SEARCH("&lt;4",'Model output'!P183)),ISNUMBER(SEARCH("&lt; 4",'Model output'!P183)),ISNUMBER(SEARCH("less than 4",'Model output'!P183))),"&lt;4",IF(OR(ISNUMBER(SEARCH("&gt;4",'Model output'!P183)),ISNUMBER(SEARCH("&gt; 4",'Model output'!P183)),ISNUMBER(SEARCH("4 or more",'Model output'!P183))),"&gt;4",""))),""))</f>
        <v/>
      </c>
      <c r="V184" t="str">
        <f>IF(S184="negative","",IF(OR(ISNUMBER(SEARCH("Focal",'Model output'!P183)),'Classification result'!U184&lt;4,ISNUMBER(SEARCH("Focal",'Classification result'!U184)),ISNUMBER(SEARCH("&lt;4",'Classification result'!U184)),ISNUMBER(SEARCH("&lt; 4",'Classification result'!U184))),"minimal", IF(OR(ISNUMBER(SEARCH("Extensive",'Model output'!P183)),ISNUMBER(SEARCH("Extensive",'Classification result'!U184)),ISNUMBER(SEARCH("&gt;4",'Classification result'!U184)),ISNUMBER(SEARCH("&gt; 4",'Classification result'!U184)),ISNUMBER(SEARCH("4 or more",'Classification result'!U184))),"extensive","")))</f>
        <v/>
      </c>
      <c r="W184" t="str">
        <f>IF(OR('Model output'!R183="",ISNUMBER(SEARCH("Not identified", 'Model output'!R183)),ISNUMBER(SEARCH("Absent",'Model output'!R183)),ISNUMBER(SEARCH("No",'Model output'!R183)),ISNUMBER(SEARCH("Negative",'Model output'!R183)),ISNUMBER(SEARCH("None seen",'Model output'!R183)),ISNUMBER(SEARCH("Free",'Model output'!R183)),ISNUMBER(SEARCH("Cannot be assessed",'Model output'!R183))),"negative","positive")</f>
        <v>positive</v>
      </c>
      <c r="X184" s="19" t="str">
        <f>IF('Model output'!S183="","",'Model output'!S183)</f>
        <v>Not identified</v>
      </c>
      <c r="Y184" t="str">
        <f>IF(OR('Model output'!S183="",ISNUMBER(SEARCH("Absent",'Model output'!S183)),ISNUMBER(SEARCH("Not identified",'Model output'!S183)),AND(ISNUMBER(SEARCH("No",'Model output'!S183)),NOT(ISNUMBER(SEARCH("carcinoma",'Model output'!S183)))),ISNUMBER(SEARCH("no extension",'Model output'!S183)),ISNUMBER(SEARCH("negative",'Model output'!S183))),"negative",IF(Z184="positive","gETE", "positive"))</f>
        <v>negative</v>
      </c>
      <c r="Z184" t="str">
        <f>IF(OR('Model output'!S183="",ISNUMBER(SEARCH("Absent",'Model output'!S183)),ISNUMBER(SEARCH("Not identified",'Model output'!S183)),ISNUMBER(SEARCH("No",'Model output'!S183)),ISNUMBER(SEARCH("Minimal",'Model output'!S183)),ISNUMBER(SEARCH("negative",'Model output'!S183))),"negative",IF(OR(ISNUMBER(SEARCH("extensive",X184)),ISNUMBER(SEARCH("skeletal muscle",X184)),ISNUMBER(SEARCH("larynx",X184)),ISNUMBER(SEARCH("trachea",X184)),ISNUMBER(SEARCH("esophagus",X184)),ISNUMBER(SEARCH("recurrent laryngeal nerve",X184))),"positive","negative"))</f>
        <v>negative</v>
      </c>
      <c r="AA184" t="str">
        <f>IF('Model output'!T183="","",IF('Model output'!T183="Not mentioned", "No", "Yes"))</f>
        <v/>
      </c>
      <c r="AB184" t="str">
        <f>IF(AA184&lt;&gt;"Yes","",IF(OR('Model output'!U183="",ISNUMBER(SEARCH("Not identified",'Model output'!U183))),"",'Model output'!U183))</f>
        <v/>
      </c>
      <c r="AC184" s="9" t="str">
        <f>IF(OR('Model output'!V183="", AND(ISERROR(SEARCH("Positive",'Model output'!V183)), ISNUMBER(SEARCH("Negative",'Model output'!V183))), ISNUMBER(SEARCH("Uninvolved",'Model output'!V183)), ISNUMBER(SEARCH("Free",'Model output'!V183)), ISNUMBER(SEARCH("1 mm",'Model output'!V183)), ISNUMBER(SEARCH("1.0 mm",'Model output'!V183)), ISNUMBER(SEARCH("0.01 cm",'Model output'!V183)), ISNUMBER(SEARCH("0.1 CM",'Model output'!V183)), ISNUMBER(SEARCH("less than 0.2 mm",'Model output'!V183)), ISNUMBER(SEARCH("less than 0.5 mm",'Model output'!V183)), ISNUMBER(SEARCH("very close",'Model output'!V183)), ISNUMBER(SEARCH("not involved",'Model output'!V183)), ISNUMBER(SEARCH("no involvement",'Model output'!V183)), ISNUMBER(SEARCH("abut",'Model output'!V183)), AND(ISNUMBER(SEARCH("No",'Model output'!V183)),NOT(ISNUMBER(SEARCH("noted",'Model output'!V183))),NOT(ISNUMBER(SEARCH("carcinoma",'Model output'!V183))))), "negative", "positive")</f>
        <v>negative</v>
      </c>
      <c r="AE184" s="39" t="str" cm="1">
        <f t="array" aca="1" ref="AE184" ca="1">IF(OR(AC184="positive",Z184="positive",AND(OR(ISNUMBER(SEARCH("Follicular carcinoma",N184)),ISNUMBER(SEARCH("Follicular thyroid carcinoma",N184))),V184="extensive"),AND(AND(ISNUMBER(J184),J184&gt;0),AND(ISNUMBER(M184),M184&gt;3)),OR(H184="positive",AH184=1)),"high",IF(OR(ISNUMBER(SEARCH("lateral",G184,1)),ISNUMBER(SEARCH("positive",Y184,1)),ISNUMBER(SEARCH("tall",O184,1)),ISNUMBER(SEARCH("hobnail",O184,1)),ISNUMBER(SEARCH("cribriform",O184,1)),ISNUMBER(SEARCH("diffuse",O184,1)),ISNUMBER(SEARCH("columnar",O184,1)),ISNUMBER(SEARCH("solid",O184,1)),ISNUMBER(SEARCH("tall",N184,1)),ISNUMBER(SEARCH("hobnail",N184,1)),ISNUMBER(SEARCH("cribriform",N184,1)),ISNUMBER(SEARCH("diffuse",N184,1)),ISNUMBER(SEARCH("columnar",N184,1)),ISNUMBER(SEARCH("solid",N184,1)),AND(ISNUMBER(SEARCH("papillary",N184,1)),S184="positive"),AND(ISNUMBER(J184),J184&gt;=5,M184=""),AND(AND(ISNUMBER(J184),J184&gt;=5),AND(ISNUMBER(M184),M184&gt;=1)),AND(ISNUMBER(SERACH("papillary",N184)),OR(Y184="positive",Z184="positive"), ISNUMBER(SEARCH("BRAF",AB184)))),"intermediate","low"))</f>
        <v>low</v>
      </c>
      <c r="AF184" s="40" t="str">
        <f t="shared" si="34"/>
        <v>1b</v>
      </c>
      <c r="AG184" s="40" t="str">
        <f t="shared" si="35"/>
        <v>0</v>
      </c>
      <c r="AH184" s="40" t="str">
        <f t="shared" si="37"/>
        <v>0</v>
      </c>
      <c r="AI184" s="45" t="str">
        <f t="shared" si="38"/>
        <v>I</v>
      </c>
      <c r="AJ184" s="39" t="s">
        <v>698</v>
      </c>
      <c r="AK184" s="46" t="s">
        <v>888</v>
      </c>
      <c r="AL184" s="46" t="s">
        <v>892</v>
      </c>
      <c r="AM184" s="46" t="s">
        <v>892</v>
      </c>
      <c r="AN184" s="40" t="s">
        <v>73</v>
      </c>
      <c r="AO184" s="30">
        <f t="shared" ca="1" si="44"/>
        <v>1</v>
      </c>
      <c r="AP184" s="14">
        <f t="shared" si="45"/>
        <v>1</v>
      </c>
      <c r="AQ184" s="14">
        <f t="shared" si="46"/>
        <v>1</v>
      </c>
      <c r="AR184" s="14">
        <f t="shared" si="47"/>
        <v>1</v>
      </c>
      <c r="AS184" s="15">
        <f t="shared" si="39"/>
        <v>1</v>
      </c>
    </row>
    <row r="185" spans="1:45">
      <c r="A185" t="str">
        <f>'Model output'!A184</f>
        <v>TCGA-EM-A3AI</v>
      </c>
      <c r="B185" s="52">
        <v>67</v>
      </c>
      <c r="C185" s="1" t="str">
        <f>IF(OR(ISNUMBER(SEARCH("0",'Model output'!D184)), ISNUMBER(SEARCH("1",'Model output'!D184)), ISNUMBER(SEARCH("1a",'Model output'!D184)), ISNUMBER(SEARCH("1b",'Model output'!D184)), ISNUMBER(SEARCH("2",'Model output'!D184)), ISNUMBER(SEARCH("3",'Model output'!D184)), ISNUMBER(SEARCH("4a",'Model output'!D184)), ISNUMBER(SEARCH("4b",'Model output'!D184))), IF(ISNUMBER(SEARCH("pT",'Model output'!D184)),IF(OR(ISNUMBER(SEARCH("a",'Model output'!D184)),ISNUMBER(SEARCH("b",'Model output'!D184))),MID(SUBSTITUTE('Model output'!D184," ",""),SEARCH("pT",'Model output'!D184)+2,2),MID(SUBSTITUTE('Model output'!D184," ",""),SEARCH("pT",'Model output'!D184)+2,1)),IF(ISNUMBER(SEARCH("T",'Model output'!D184)),IF(OR(ISNUMBER(SEARCH("a",'Model output'!D184)),ISNUMBER(SEARCH("b",'Model output'!D184))),MID(SUBSTITUTE('Model output'!D184," ",""),SEARCH("T",'Model output'!D184)+1,2),MID(SUBSTITUTE('Model output'!D184," ",""),SEARCH("T",'Model output'!D184)+1,1)),SUBSTITUTE('Model output'!D184," ",""))),"")</f>
        <v>2</v>
      </c>
      <c r="D185" s="1" t="str">
        <f>IF(ISNUMBER(SEARCH("lymph node",'Model output'!E184)),"1", IF(AND('Model output'!E184&lt;&gt;"",ISNUMBER('Model output'!E184),'Model output'!E184&gt;0),"1",IF(OR(ISNUMBER(SEARCH("0",'Model output'!E184)), ISNUMBER(SEARCH("1",'Model output'!E184)), ISNUMBER(SEARCH("1a",'Model output'!E184)), ISNUMBER(SEARCH("1b",'Model output'!E184)), ISNUMBER(SEARCH("X",'Model output'!E184))), IF(ISNUMBER(SEARCH("pN",'Model output'!E184)),IF(OR(ISNUMBER(SEARCH("a",'Model output'!E184)),ISNUMBER(SEARCH("b",'Model output'!E184))),MID(SUBSTITUTE('Model output'!E184," ",""),SEARCH("pN",'Model output'!E184)+2,2),MID(SUBSTITUTE('Model output'!E184," ",""),SEARCH("pN",'Model output'!E184)+2,1)),IF(ISNUMBER(SEARCH("N",'Model output'!E184)),IF(OR(ISNUMBER(SEARCH("a",'Model output'!E184)),ISNUMBER(SEARCH("b",'Model output'!E184))),MID(SUBSTITUTE('Model output'!E184," ",""),SEARCH("N",'Model output'!E184)+1,2),MID(SUBSTITUTE('Model output'!E184," ",""),SEARCH("N",'Model output'!E184)+1,1)),SUBSTITUTE('Model output'!E184," ",""))),"")))</f>
        <v>X</v>
      </c>
      <c r="E185" s="1" t="str">
        <f>IF(OR(ISNUMBER(SEARCH("Not applicable",'Model output'!F184)), ISNUMBER(SEARCH("N/A",'Model output'!F184))),"0",IF(OR(ISNUMBER(SEARCH("0",'Model output'!F184)), ISNUMBER(SEARCH("1",'Model output'!F184)), ISNUMBER(SEARCH("X",'Model output'!F184))), IF(ISNUMBER(SEARCH("pM",'Model output'!F184)),MID(SUBSTITUTE('Model output'!F184," ",""),SEARCH("pM",'Model output'!F184)+2,1),IF(ISNUMBER(SEARCH("M",'Model output'!F184)),MID(SUBSTITUTE('Model output'!F184," ",""),SEARCH("M",'Model output'!F184)+1,1),SUBSTITUTE('Model output'!F184," ",""))),""))</f>
        <v>0</v>
      </c>
      <c r="F185" t="str">
        <f t="shared" si="32"/>
        <v>negative</v>
      </c>
      <c r="G185" t="str">
        <f>IF(OR('Model output'!G184="",AND(ISNUMBER('Model output'!J184),'Model output'!J184&lt;1)),"",IF(OR(ISNUMBER(SEARCH("lateral",'Model output'!G184)),ISNUMBER(SEARCH("cervical",'Model output'!G184)),ISNUMBER(SEARCH("jugular",'Model output'!G184)),ISNUMBER(SEARCH("left neck",'Model output'!G184)),ISNUMBER(SEARCH("left anterior neck",'Model output'!G184)),ISNUMBER(SEARCH("left posterior neck",'Model output'!G184)),ISNUMBER(SEARCH("right neck",'Model output'!G184)),ISNUMBER(SEARCH("right anterior neck",'Model output'!G184)),ISNUMBER(SEARCH("right posterior neck",'Model output'!G184)),AND(ISNUMBER(SEARCH("level",'Model output'!G184)),OR(,ISNUMBER(SEARCH("II",'Model output'!G184)),ISNUMBER(SEARCH("two",'Model output'!G184)),ISNUMBER(SEARCH("2",'Model output'!G184)),ISNUMBER(SEARCH("III",'Model output'!G184)),ISNUMBER(SEARCH("three",'Model output'!G184)),ISNUMBER(SEARCH("3",'Model output'!G184)),ISNUMBER(SEARCH("IV",'Model output'!G184)),ISNUMBER(SEARCH("four",'Model output'!G184)),ISNUMBER(SEARCH("4",'Model output'!G184)),AND(ISNUMBER(SEARCH("V ",'Model output'!G184)),NOT(ISNUMBER(SEARCH("VI",'Model output'!G184)))),ISNUMBER(SEARCH("five",'Model output'!G184)),ISNUMBER(SEARCH("5",'Model output'!G184))))), "lateral", "central"))</f>
        <v/>
      </c>
      <c r="H185" t="str">
        <f>IF('Model output'!H184="","negative", IF('Model output'!H184=" ", "negative", IF(ISNUMBER(SEARCH("lymph node",'Model output'!H184)),"negative","positive")))</f>
        <v>negative</v>
      </c>
      <c r="I185">
        <f>IF('Model output'!I184="","",IF(ISNUMBER('Model output'!I184),'Model output'!I184,1))</f>
        <v>0</v>
      </c>
      <c r="J185">
        <f>IF('Model output'!J184="","",IF(AND(ISNUMBER('Model output'!J184),'Model output'!J184&lt;=I185),'Model output'!J184,IF(ISNUMBER(SEARCH("0/",'Model output'!J184)),0,1)))</f>
        <v>0</v>
      </c>
      <c r="K185" t="str" cm="1">
        <f t="array" ref="K185">IF(COUNT(FIND({0,1,2,3,4,5,6,7,8,9},'Model output'!K184))&gt;0,'Model output'!K184,"")</f>
        <v/>
      </c>
      <c r="L185" s="8" t="str">
        <f t="shared" si="36"/>
        <v/>
      </c>
      <c r="M185" t="str" cm="1">
        <f t="array" ref="M185">IF(L185="","",IF(ISNUMBER(SEARCH("cm",L185)),MAX(VALUE(SUBSTITUTE(_xlfn.FILTERXML("&lt;t&gt;&lt;s&gt;"&amp;SUBSTITUTE(L185,",","&lt;/s&gt;&lt;s&gt;")&amp;"&lt;/s&gt;&lt;/t&gt;","//s"),"cm",""))),MAX(VALUE(SUBSTITUTE(_xlfn.FILTERXML("&lt;t&gt;&lt;s&gt;"&amp;SUBSTITUTE(L185,",","&lt;/s&gt;&lt;s&gt;")&amp;"&lt;/s&gt;&lt;/t&gt;","//s"),"mm","")))/10))</f>
        <v/>
      </c>
      <c r="N185" t="str">
        <f>IF('Model output'!L184="","",'Model output'!L184)</f>
        <v>papillary</v>
      </c>
      <c r="O185" t="str">
        <f>IF('Model output'!M184="","",'Model output'!M184)</f>
        <v>follicular variant</v>
      </c>
      <c r="P185" t="str">
        <f>IF('Model output'!N184="","",'Model output'!N184)</f>
        <v>2.3cm</v>
      </c>
      <c r="Q185" t="str">
        <f t="shared" si="33"/>
        <v>2.3cm</v>
      </c>
      <c r="R185" cm="1">
        <f t="array" ref="R185">IF(Q185="","",IF(ISNUMBER(SEARCH("cm",Q185)),MAX(VALUE(SUBSTITUTE(_xlfn.FILTERXML("&lt;t&gt;&lt;s&gt;"&amp;SUBSTITUTE(Q185,",","&lt;/s&gt;&lt;s&gt;")&amp;"&lt;/s&gt;&lt;/t&gt;","//s"),"cm",""))),IF(ISNUMBER(SEARCH("mm",Q185)), MAX(VALUE(SUBSTITUTE(_xlfn.FILTERXML("&lt;t&gt;&lt;s&gt;"&amp;SUBSTITUTE(Q185,",","&lt;/s&gt;&lt;s&gt;")&amp;"&lt;/s&gt;&lt;/t&gt;","//s"),"mm","")))/10, MAX(VALUE(_xlfn.FILTERXML("&lt;t&gt;&lt;s&gt;"&amp;SUBSTITUTE(Q185,",","&lt;/s&gt;&lt;s&gt;")&amp;"&lt;/s&gt;&lt;/t&gt;","//s"))))))</f>
        <v>2.2999999999999998</v>
      </c>
      <c r="S185" t="str">
        <f>IF(OR('Model output'!P184="",ISNUMBER(SEARCH("Not identified", 'Model output'!P184)),ISNUMBER(SEARCH("Absent",'Model output'!P184)),AND(ISNUMBER(SEARCH("No",'Model output'!P184)),NOT(ISNUMBER(SEARCH("diagnostic",'Model output'!P184)))),ISNUMBER(SEARCH("Negative",'Model output'!P184))),"negative","positive")</f>
        <v>negative</v>
      </c>
      <c r="T185">
        <f>IF('Model output'!O184="","",'Model output'!O184)</f>
        <v>2</v>
      </c>
      <c r="U185" t="str">
        <f>IF('Model output'!Q184&lt;&gt;"",'Model output'!Q184,IF('Classification result'!S185="positive",IF(ISNUMBER(SEARCH("single",'Model output'!P184)),1,IF(OR(ISNUMBER(SEARCH("&lt;4",'Model output'!P184)),ISNUMBER(SEARCH("&lt; 4",'Model output'!P184)),ISNUMBER(SEARCH("less than 4",'Model output'!P184))),"&lt;4",IF(OR(ISNUMBER(SEARCH("&gt;4",'Model output'!P184)),ISNUMBER(SEARCH("&gt; 4",'Model output'!P184)),ISNUMBER(SEARCH("4 or more",'Model output'!P184))),"&gt;4",""))),""))</f>
        <v/>
      </c>
      <c r="V185" t="str">
        <f>IF(S185="negative","",IF(OR(ISNUMBER(SEARCH("Focal",'Model output'!P184)),'Classification result'!U185&lt;4,ISNUMBER(SEARCH("Focal",'Classification result'!U185)),ISNUMBER(SEARCH("&lt;4",'Classification result'!U185)),ISNUMBER(SEARCH("&lt; 4",'Classification result'!U185))),"minimal", IF(OR(ISNUMBER(SEARCH("Extensive",'Model output'!P184)),ISNUMBER(SEARCH("Extensive",'Classification result'!U185)),ISNUMBER(SEARCH("&gt;4",'Classification result'!U185)),ISNUMBER(SEARCH("&gt; 4",'Classification result'!U185)),ISNUMBER(SEARCH("4 or more",'Classification result'!U185))),"extensive","")))</f>
        <v/>
      </c>
      <c r="W185" t="str">
        <f>IF(OR('Model output'!R184="",ISNUMBER(SEARCH("Not identified", 'Model output'!R184)),ISNUMBER(SEARCH("Absent",'Model output'!R184)),ISNUMBER(SEARCH("No",'Model output'!R184)),ISNUMBER(SEARCH("Negative",'Model output'!R184)),ISNUMBER(SEARCH("None seen",'Model output'!R184)),ISNUMBER(SEARCH("Free",'Model output'!R184)),ISNUMBER(SEARCH("Cannot be assessed",'Model output'!R184))),"negative","positive")</f>
        <v>negative</v>
      </c>
      <c r="X185" s="19" t="str">
        <f>IF('Model output'!S184="","",'Model output'!S184)</f>
        <v>Not identified</v>
      </c>
      <c r="Y185" t="str">
        <f>IF(OR('Model output'!S184="",ISNUMBER(SEARCH("Absent",'Model output'!S184)),ISNUMBER(SEARCH("Not identified",'Model output'!S184)),AND(ISNUMBER(SEARCH("No",'Model output'!S184)),NOT(ISNUMBER(SEARCH("carcinoma",'Model output'!S184)))),ISNUMBER(SEARCH("no extension",'Model output'!S184)),ISNUMBER(SEARCH("negative",'Model output'!S184))),"negative",IF(Z185="positive","gETE", "positive"))</f>
        <v>negative</v>
      </c>
      <c r="Z185" t="str">
        <f>IF(OR('Model output'!S184="",ISNUMBER(SEARCH("Absent",'Model output'!S184)),ISNUMBER(SEARCH("Not identified",'Model output'!S184)),ISNUMBER(SEARCH("No",'Model output'!S184)),ISNUMBER(SEARCH("Minimal",'Model output'!S184)),ISNUMBER(SEARCH("negative",'Model output'!S184))),"negative",IF(OR(ISNUMBER(SEARCH("extensive",X185)),ISNUMBER(SEARCH("skeletal muscle",X185)),ISNUMBER(SEARCH("larynx",X185)),ISNUMBER(SEARCH("trachea",X185)),ISNUMBER(SEARCH("esophagus",X185)),ISNUMBER(SEARCH("recurrent laryngeal nerve",X185))),"positive","negative"))</f>
        <v>negative</v>
      </c>
      <c r="AA185" t="str">
        <f>IF('Model output'!T184="","",IF('Model output'!T184="Not mentioned", "No", "Yes"))</f>
        <v/>
      </c>
      <c r="AB185" t="str">
        <f>IF(AA185&lt;&gt;"Yes","",IF(OR('Model output'!U184="",ISNUMBER(SEARCH("Not identified",'Model output'!U184))),"",'Model output'!U184))</f>
        <v/>
      </c>
      <c r="AC185" s="9" t="str">
        <f>IF(OR('Model output'!V184="", AND(ISERROR(SEARCH("Positive",'Model output'!V184)), ISNUMBER(SEARCH("Negative",'Model output'!V184))), ISNUMBER(SEARCH("Uninvolved",'Model output'!V184)), ISNUMBER(SEARCH("Free",'Model output'!V184)), ISNUMBER(SEARCH("1 mm",'Model output'!V184)), ISNUMBER(SEARCH("1.0 mm",'Model output'!V184)), ISNUMBER(SEARCH("0.01 cm",'Model output'!V184)), ISNUMBER(SEARCH("0.1 CM",'Model output'!V184)), ISNUMBER(SEARCH("less than 0.2 mm",'Model output'!V184)), ISNUMBER(SEARCH("less than 0.5 mm",'Model output'!V184)), ISNUMBER(SEARCH("very close",'Model output'!V184)), ISNUMBER(SEARCH("not involved",'Model output'!V184)), ISNUMBER(SEARCH("no involvement",'Model output'!V184)), ISNUMBER(SEARCH("abut",'Model output'!V184)), AND(ISNUMBER(SEARCH("No",'Model output'!V184)),NOT(ISNUMBER(SEARCH("noted",'Model output'!V184))),NOT(ISNUMBER(SEARCH("carcinoma",'Model output'!V184))))), "negative", "positive")</f>
        <v>negative</v>
      </c>
      <c r="AE185" s="39" t="str" cm="1">
        <f t="array" aca="1" ref="AE185" ca="1">IF(OR(AC185="positive",Z185="positive",AND(OR(ISNUMBER(SEARCH("Follicular carcinoma",N185)),ISNUMBER(SEARCH("Follicular thyroid carcinoma",N185))),V185="extensive"),AND(AND(ISNUMBER(J185),J185&gt;0),AND(ISNUMBER(M185),M185&gt;3)),OR(H185="positive",AH185=1)),"high",IF(OR(ISNUMBER(SEARCH("lateral",G185,1)),ISNUMBER(SEARCH("positive",Y185,1)),ISNUMBER(SEARCH("tall",O185,1)),ISNUMBER(SEARCH("hobnail",O185,1)),ISNUMBER(SEARCH("cribriform",O185,1)),ISNUMBER(SEARCH("diffuse",O185,1)),ISNUMBER(SEARCH("columnar",O185,1)),ISNUMBER(SEARCH("solid",O185,1)),ISNUMBER(SEARCH("tall",N185,1)),ISNUMBER(SEARCH("hobnail",N185,1)),ISNUMBER(SEARCH("cribriform",N185,1)),ISNUMBER(SEARCH("diffuse",N185,1)),ISNUMBER(SEARCH("columnar",N185,1)),ISNUMBER(SEARCH("solid",N185,1)),AND(ISNUMBER(SEARCH("papillary",N185,1)),S185="positive"),AND(ISNUMBER(J185),J185&gt;=5,M185=""),AND(AND(ISNUMBER(J185),J185&gt;=5),AND(ISNUMBER(M185),M185&gt;=1)),AND(ISNUMBER(SERACH("papillary",N185)),OR(Y185="positive",Z185="positive"), ISNUMBER(SEARCH("BRAF",AB185)))),"intermediate","low"))</f>
        <v>low</v>
      </c>
      <c r="AF185" s="40" t="str">
        <f t="shared" si="34"/>
        <v>2</v>
      </c>
      <c r="AG185" s="40" t="str">
        <f t="shared" si="35"/>
        <v>0</v>
      </c>
      <c r="AH185" s="40" t="str">
        <f t="shared" si="37"/>
        <v>0</v>
      </c>
      <c r="AI185" s="45" t="str">
        <f t="shared" si="38"/>
        <v>I</v>
      </c>
      <c r="AJ185" s="39" t="s">
        <v>698</v>
      </c>
      <c r="AK185" s="46" t="s">
        <v>891</v>
      </c>
      <c r="AL185" s="46" t="s">
        <v>892</v>
      </c>
      <c r="AM185" s="46" t="s">
        <v>892</v>
      </c>
      <c r="AN185" s="40" t="s">
        <v>73</v>
      </c>
      <c r="AO185" s="30">
        <f t="shared" ca="1" si="44"/>
        <v>1</v>
      </c>
      <c r="AP185" s="14">
        <f t="shared" si="45"/>
        <v>1</v>
      </c>
      <c r="AQ185" s="14">
        <f t="shared" si="46"/>
        <v>1</v>
      </c>
      <c r="AR185" s="14">
        <f t="shared" si="47"/>
        <v>1</v>
      </c>
      <c r="AS185" s="15">
        <f t="shared" si="39"/>
        <v>1</v>
      </c>
    </row>
    <row r="186" spans="1:45">
      <c r="A186" t="str">
        <f>'Model output'!A185</f>
        <v>TCGA-EM-A3AJ</v>
      </c>
      <c r="B186" s="52">
        <v>39</v>
      </c>
      <c r="C186" s="1" t="str">
        <f>IF(OR(ISNUMBER(SEARCH("0",'Model output'!D185)), ISNUMBER(SEARCH("1",'Model output'!D185)), ISNUMBER(SEARCH("1a",'Model output'!D185)), ISNUMBER(SEARCH("1b",'Model output'!D185)), ISNUMBER(SEARCH("2",'Model output'!D185)), ISNUMBER(SEARCH("3",'Model output'!D185)), ISNUMBER(SEARCH("4a",'Model output'!D185)), ISNUMBER(SEARCH("4b",'Model output'!D185))), IF(ISNUMBER(SEARCH("pT",'Model output'!D185)),IF(OR(ISNUMBER(SEARCH("a",'Model output'!D185)),ISNUMBER(SEARCH("b",'Model output'!D185))),MID(SUBSTITUTE('Model output'!D185," ",""),SEARCH("pT",'Model output'!D185)+2,2),MID(SUBSTITUTE('Model output'!D185," ",""),SEARCH("pT",'Model output'!D185)+2,1)),IF(ISNUMBER(SEARCH("T",'Model output'!D185)),IF(OR(ISNUMBER(SEARCH("a",'Model output'!D185)),ISNUMBER(SEARCH("b",'Model output'!D185))),MID(SUBSTITUTE('Model output'!D185," ",""),SEARCH("T",'Model output'!D185)+1,2),MID(SUBSTITUTE('Model output'!D185," ",""),SEARCH("T",'Model output'!D185)+1,1)),SUBSTITUTE('Model output'!D185," ",""))),"")</f>
        <v>3</v>
      </c>
      <c r="D186" s="1" t="str">
        <f>IF(ISNUMBER(SEARCH("lymph node",'Model output'!E185)),"1", IF(AND('Model output'!E185&lt;&gt;"",ISNUMBER('Model output'!E185),'Model output'!E185&gt;0),"1",IF(OR(ISNUMBER(SEARCH("0",'Model output'!E185)), ISNUMBER(SEARCH("1",'Model output'!E185)), ISNUMBER(SEARCH("1a",'Model output'!E185)), ISNUMBER(SEARCH("1b",'Model output'!E185)), ISNUMBER(SEARCH("X",'Model output'!E185))), IF(ISNUMBER(SEARCH("pN",'Model output'!E185)),IF(OR(ISNUMBER(SEARCH("a",'Model output'!E185)),ISNUMBER(SEARCH("b",'Model output'!E185))),MID(SUBSTITUTE('Model output'!E185," ",""),SEARCH("pN",'Model output'!E185)+2,2),MID(SUBSTITUTE('Model output'!E185," ",""),SEARCH("pN",'Model output'!E185)+2,1)),IF(ISNUMBER(SEARCH("N",'Model output'!E185)),IF(OR(ISNUMBER(SEARCH("a",'Model output'!E185)),ISNUMBER(SEARCH("b",'Model output'!E185))),MID(SUBSTITUTE('Model output'!E185," ",""),SEARCH("N",'Model output'!E185)+1,2),MID(SUBSTITUTE('Model output'!E185," ",""),SEARCH("N",'Model output'!E185)+1,1)),SUBSTITUTE('Model output'!E185," ",""))),"")))</f>
        <v>1a</v>
      </c>
      <c r="E186" s="1" t="str">
        <f>IF(OR(ISNUMBER(SEARCH("Not applicable",'Model output'!F185)), ISNUMBER(SEARCH("N/A",'Model output'!F185))),"0",IF(OR(ISNUMBER(SEARCH("0",'Model output'!F185)), ISNUMBER(SEARCH("1",'Model output'!F185)), ISNUMBER(SEARCH("X",'Model output'!F185))), IF(ISNUMBER(SEARCH("pM",'Model output'!F185)),MID(SUBSTITUTE('Model output'!F185," ",""),SEARCH("pM",'Model output'!F185)+2,1),IF(ISNUMBER(SEARCH("M",'Model output'!F185)),MID(SUBSTITUTE('Model output'!F185," ",""),SEARCH("M",'Model output'!F185)+1,1),SUBSTITUTE('Model output'!F185," ",""))),""))</f>
        <v/>
      </c>
      <c r="F186" t="str">
        <f t="shared" si="32"/>
        <v>positive</v>
      </c>
      <c r="G186" t="str">
        <f>IF(OR('Model output'!G185="",AND(ISNUMBER('Model output'!J185),'Model output'!J185&lt;1)),"",IF(OR(ISNUMBER(SEARCH("lateral",'Model output'!G185)),ISNUMBER(SEARCH("cervical",'Model output'!G185)),ISNUMBER(SEARCH("jugular",'Model output'!G185)),ISNUMBER(SEARCH("left neck",'Model output'!G185)),ISNUMBER(SEARCH("left anterior neck",'Model output'!G185)),ISNUMBER(SEARCH("left posterior neck",'Model output'!G185)),ISNUMBER(SEARCH("right neck",'Model output'!G185)),ISNUMBER(SEARCH("right anterior neck",'Model output'!G185)),ISNUMBER(SEARCH("right posterior neck",'Model output'!G185)),AND(ISNUMBER(SEARCH("level",'Model output'!G185)),OR(,ISNUMBER(SEARCH("II",'Model output'!G185)),ISNUMBER(SEARCH("two",'Model output'!G185)),ISNUMBER(SEARCH("2",'Model output'!G185)),ISNUMBER(SEARCH("III",'Model output'!G185)),ISNUMBER(SEARCH("three",'Model output'!G185)),ISNUMBER(SEARCH("3",'Model output'!G185)),ISNUMBER(SEARCH("IV",'Model output'!G185)),ISNUMBER(SEARCH("four",'Model output'!G185)),ISNUMBER(SEARCH("4",'Model output'!G185)),AND(ISNUMBER(SEARCH("V ",'Model output'!G185)),NOT(ISNUMBER(SEARCH("VI",'Model output'!G185)))),ISNUMBER(SEARCH("five",'Model output'!G185)),ISNUMBER(SEARCH("5",'Model output'!G185))))), "lateral", "central"))</f>
        <v>central</v>
      </c>
      <c r="H186" t="str">
        <f>IF('Model output'!H185="","negative", IF('Model output'!H185=" ", "negative", IF(ISNUMBER(SEARCH("lymph node",'Model output'!H185)),"negative","positive")))</f>
        <v>negative</v>
      </c>
      <c r="I186">
        <f>IF('Model output'!I185="","",IF(ISNUMBER('Model output'!I185),'Model output'!I185,1))</f>
        <v>24</v>
      </c>
      <c r="J186">
        <f>IF('Model output'!J185="","",IF(AND(ISNUMBER('Model output'!J185),'Model output'!J185&lt;=I186),'Model output'!J185,IF(ISNUMBER(SEARCH("0/",'Model output'!J185)),0,1)))</f>
        <v>4</v>
      </c>
      <c r="K186" t="str" cm="1">
        <f t="array" ref="K186">IF(COUNT(FIND({0,1,2,3,4,5,6,7,8,9},'Model output'!K185))&gt;0,'Model output'!K185,"")</f>
        <v/>
      </c>
      <c r="L186" s="8" t="str">
        <f t="shared" si="36"/>
        <v/>
      </c>
      <c r="M186" t="str" cm="1">
        <f t="array" ref="M186">IF(L186="","",IF(ISNUMBER(SEARCH("cm",L186)),MAX(VALUE(SUBSTITUTE(_xlfn.FILTERXML("&lt;t&gt;&lt;s&gt;"&amp;SUBSTITUTE(L186,",","&lt;/s&gt;&lt;s&gt;")&amp;"&lt;/s&gt;&lt;/t&gt;","//s"),"cm",""))),MAX(VALUE(SUBSTITUTE(_xlfn.FILTERXML("&lt;t&gt;&lt;s&gt;"&amp;SUBSTITUTE(L186,",","&lt;/s&gt;&lt;s&gt;")&amp;"&lt;/s&gt;&lt;/t&gt;","//s"),"mm","")))/10))</f>
        <v/>
      </c>
      <c r="N186" t="str">
        <f>IF('Model output'!L185="","",'Model output'!L185)</f>
        <v>papillary</v>
      </c>
      <c r="O186" t="str">
        <f>IF('Model output'!M185="","",'Model output'!M185)</f>
        <v>follicular variant</v>
      </c>
      <c r="P186" t="str">
        <f>IF('Model output'!N185="","",'Model output'!N185)</f>
        <v>4.1cm</v>
      </c>
      <c r="Q186" t="str">
        <f t="shared" si="33"/>
        <v>4.1cm</v>
      </c>
      <c r="R186" cm="1">
        <f t="array" ref="R186">IF(Q186="","",IF(ISNUMBER(SEARCH("cm",Q186)),MAX(VALUE(SUBSTITUTE(_xlfn.FILTERXML("&lt;t&gt;&lt;s&gt;"&amp;SUBSTITUTE(Q186,",","&lt;/s&gt;&lt;s&gt;")&amp;"&lt;/s&gt;&lt;/t&gt;","//s"),"cm",""))),IF(ISNUMBER(SEARCH("mm",Q186)), MAX(VALUE(SUBSTITUTE(_xlfn.FILTERXML("&lt;t&gt;&lt;s&gt;"&amp;SUBSTITUTE(Q186,",","&lt;/s&gt;&lt;s&gt;")&amp;"&lt;/s&gt;&lt;/t&gt;","//s"),"mm","")))/10, MAX(VALUE(_xlfn.FILTERXML("&lt;t&gt;&lt;s&gt;"&amp;SUBSTITUTE(Q186,",","&lt;/s&gt;&lt;s&gt;")&amp;"&lt;/s&gt;&lt;/t&gt;","//s"))))))</f>
        <v>4.0999999999999996</v>
      </c>
      <c r="S186" t="str">
        <f>IF(OR('Model output'!P185="",ISNUMBER(SEARCH("Not identified", 'Model output'!P185)),ISNUMBER(SEARCH("Absent",'Model output'!P185)),AND(ISNUMBER(SEARCH("No",'Model output'!P185)),NOT(ISNUMBER(SEARCH("diagnostic",'Model output'!P185)))),ISNUMBER(SEARCH("Negative",'Model output'!P185))),"negative","positive")</f>
        <v>positive</v>
      </c>
      <c r="T186">
        <f>IF('Model output'!O185="","",'Model output'!O185)</f>
        <v>2</v>
      </c>
      <c r="U186" t="str">
        <f>IF('Model output'!Q185&lt;&gt;"",'Model output'!Q185,IF('Classification result'!S186="positive",IF(ISNUMBER(SEARCH("single",'Model output'!P185)),1,IF(OR(ISNUMBER(SEARCH("&lt;4",'Model output'!P185)),ISNUMBER(SEARCH("&lt; 4",'Model output'!P185)),ISNUMBER(SEARCH("less than 4",'Model output'!P185))),"&lt;4",IF(OR(ISNUMBER(SEARCH("&gt;4",'Model output'!P185)),ISNUMBER(SEARCH("&gt; 4",'Model output'!P185)),ISNUMBER(SEARCH("4 or more",'Model output'!P185))),"&gt;4",""))),""))</f>
        <v/>
      </c>
      <c r="V186" t="str">
        <f>IF(S186="negative","",IF(OR(ISNUMBER(SEARCH("Focal",'Model output'!P185)),'Classification result'!U186&lt;4,ISNUMBER(SEARCH("Focal",'Classification result'!U186)),ISNUMBER(SEARCH("&lt;4",'Classification result'!U186)),ISNUMBER(SEARCH("&lt; 4",'Classification result'!U186))),"minimal", IF(OR(ISNUMBER(SEARCH("Extensive",'Model output'!P185)),ISNUMBER(SEARCH("Extensive",'Classification result'!U186)),ISNUMBER(SEARCH("&gt;4",'Classification result'!U186)),ISNUMBER(SEARCH("&gt; 4",'Classification result'!U186)),ISNUMBER(SEARCH("4 or more",'Classification result'!U186))),"extensive","")))</f>
        <v/>
      </c>
      <c r="W186" t="str">
        <f>IF(OR('Model output'!R185="",ISNUMBER(SEARCH("Not identified", 'Model output'!R185)),ISNUMBER(SEARCH("Absent",'Model output'!R185)),ISNUMBER(SEARCH("No",'Model output'!R185)),ISNUMBER(SEARCH("Negative",'Model output'!R185)),ISNUMBER(SEARCH("None seen",'Model output'!R185)),ISNUMBER(SEARCH("Free",'Model output'!R185)),ISNUMBER(SEARCH("Cannot be assessed",'Model output'!R185))),"negative","positive")</f>
        <v>positive</v>
      </c>
      <c r="X186" s="19" t="str">
        <f>IF('Model output'!S185="","",'Model output'!S185)</f>
        <v>Cannot be assessed</v>
      </c>
      <c r="Y186" t="str">
        <f>IF(OR('Model output'!S185="",ISNUMBER(SEARCH("Absent",'Model output'!S185)),ISNUMBER(SEARCH("Not identified",'Model output'!S185)),AND(ISNUMBER(SEARCH("No",'Model output'!S185)),NOT(ISNUMBER(SEARCH("carcinoma",'Model output'!S185)))),ISNUMBER(SEARCH("no extension",'Model output'!S185)),ISNUMBER(SEARCH("negative",'Model output'!S185))),"negative",IF(Z186="positive","gETE", "positive"))</f>
        <v>negative</v>
      </c>
      <c r="Z186" t="str">
        <f>IF(OR('Model output'!S185="",ISNUMBER(SEARCH("Absent",'Model output'!S185)),ISNUMBER(SEARCH("Not identified",'Model output'!S185)),ISNUMBER(SEARCH("No",'Model output'!S185)),ISNUMBER(SEARCH("Minimal",'Model output'!S185)),ISNUMBER(SEARCH("negative",'Model output'!S185))),"negative",IF(OR(ISNUMBER(SEARCH("extensive",X186)),ISNUMBER(SEARCH("skeletal muscle",X186)),ISNUMBER(SEARCH("larynx",X186)),ISNUMBER(SEARCH("trachea",X186)),ISNUMBER(SEARCH("esophagus",X186)),ISNUMBER(SEARCH("recurrent laryngeal nerve",X186))),"positive","negative"))</f>
        <v>negative</v>
      </c>
      <c r="AA186" t="str">
        <f>IF('Model output'!T185="","",IF('Model output'!T185="Not mentioned", "No", "Yes"))</f>
        <v/>
      </c>
      <c r="AB186" t="str">
        <f>IF(AA186&lt;&gt;"Yes","",IF(OR('Model output'!U185="",ISNUMBER(SEARCH("Not identified",'Model output'!U185))),"",'Model output'!U185))</f>
        <v/>
      </c>
      <c r="AC186" s="9" t="str">
        <f>IF(OR('Model output'!V185="", AND(ISERROR(SEARCH("Positive",'Model output'!V185)), ISNUMBER(SEARCH("Negative",'Model output'!V185))), ISNUMBER(SEARCH("Uninvolved",'Model output'!V185)), ISNUMBER(SEARCH("Free",'Model output'!V185)), ISNUMBER(SEARCH("1 mm",'Model output'!V185)), ISNUMBER(SEARCH("1.0 mm",'Model output'!V185)), ISNUMBER(SEARCH("0.01 cm",'Model output'!V185)), ISNUMBER(SEARCH("0.1 CM",'Model output'!V185)), ISNUMBER(SEARCH("less than 0.2 mm",'Model output'!V185)), ISNUMBER(SEARCH("less than 0.5 mm",'Model output'!V185)), ISNUMBER(SEARCH("very close",'Model output'!V185)), ISNUMBER(SEARCH("not involved",'Model output'!V185)), ISNUMBER(SEARCH("no involvement",'Model output'!V185)), ISNUMBER(SEARCH("abut",'Model output'!V185)), AND(ISNUMBER(SEARCH("No",'Model output'!V185)),NOT(ISNUMBER(SEARCH("noted",'Model output'!V185))),NOT(ISNUMBER(SEARCH("carcinoma",'Model output'!V185))))), "negative", "positive")</f>
        <v>positive</v>
      </c>
      <c r="AE186" s="39" t="str" cm="1">
        <f t="array" ref="AE186">IF(OR(AC186="positive",Z186="positive",AND(OR(ISNUMBER(SEARCH("Follicular carcinoma",N186)),ISNUMBER(SEARCH("Follicular thyroid carcinoma",N186))),V186="extensive"),AND(AND(ISNUMBER(J186),J186&gt;0),AND(ISNUMBER(M186),M186&gt;3)),OR(H186="positive",AH186=1)),"high",IF(OR(ISNUMBER(SEARCH("lateral",G186,1)),ISNUMBER(SEARCH("positive",Y186,1)),ISNUMBER(SEARCH("tall",O186,1)),ISNUMBER(SEARCH("hobnail",O186,1)),ISNUMBER(SEARCH("cribriform",O186,1)),ISNUMBER(SEARCH("diffuse",O186,1)),ISNUMBER(SEARCH("columnar",O186,1)),ISNUMBER(SEARCH("solid",O186,1)),ISNUMBER(SEARCH("tall",N186,1)),ISNUMBER(SEARCH("hobnail",N186,1)),ISNUMBER(SEARCH("cribriform",N186,1)),ISNUMBER(SEARCH("diffuse",N186,1)),ISNUMBER(SEARCH("columnar",N186,1)),ISNUMBER(SEARCH("solid",N186,1)),AND(ISNUMBER(SEARCH("papillary",N186,1)),S186="positive"),AND(ISNUMBER(J186),J186&gt;=5,M186=""),AND(AND(ISNUMBER(J186),J186&gt;=5),AND(ISNUMBER(M186),M186&gt;=1)),AND(ISNUMBER(SERACH("papillary",N186)),OR(Y186="positive",Z186="positive"), ISNUMBER(SEARCH("BRAF",AB186)))),"intermediate","low"))</f>
        <v>high</v>
      </c>
      <c r="AF186" s="40" t="str">
        <f t="shared" si="34"/>
        <v>3a</v>
      </c>
      <c r="AG186" s="40" t="str">
        <f t="shared" si="35"/>
        <v>1a</v>
      </c>
      <c r="AH186" s="40" t="str">
        <f t="shared" si="37"/>
        <v>0</v>
      </c>
      <c r="AI186" s="45" t="str">
        <f t="shared" si="38"/>
        <v>I</v>
      </c>
      <c r="AJ186" s="39" t="s">
        <v>697</v>
      </c>
      <c r="AK186" s="46" t="s">
        <v>894</v>
      </c>
      <c r="AL186" s="46" t="s">
        <v>893</v>
      </c>
      <c r="AM186" s="46" t="s">
        <v>892</v>
      </c>
      <c r="AN186" s="40" t="s">
        <v>73</v>
      </c>
      <c r="AO186" s="30">
        <f t="shared" si="44"/>
        <v>1</v>
      </c>
      <c r="AP186" s="14">
        <f t="shared" si="45"/>
        <v>1</v>
      </c>
      <c r="AQ186" s="14">
        <f t="shared" si="46"/>
        <v>1</v>
      </c>
      <c r="AR186" s="14">
        <f t="shared" si="47"/>
        <v>1</v>
      </c>
      <c r="AS186" s="15">
        <f t="shared" si="39"/>
        <v>1</v>
      </c>
    </row>
    <row r="187" spans="1:45">
      <c r="A187" t="str">
        <f>'Model output'!A186</f>
        <v>TCGA-EM-A3AK</v>
      </c>
      <c r="B187" s="52">
        <v>62</v>
      </c>
      <c r="C187" s="1" t="str">
        <f>IF(OR(ISNUMBER(SEARCH("0",'Model output'!D186)), ISNUMBER(SEARCH("1",'Model output'!D186)), ISNUMBER(SEARCH("1a",'Model output'!D186)), ISNUMBER(SEARCH("1b",'Model output'!D186)), ISNUMBER(SEARCH("2",'Model output'!D186)), ISNUMBER(SEARCH("3",'Model output'!D186)), ISNUMBER(SEARCH("4a",'Model output'!D186)), ISNUMBER(SEARCH("4b",'Model output'!D186))), IF(ISNUMBER(SEARCH("pT",'Model output'!D186)),IF(OR(ISNUMBER(SEARCH("a",'Model output'!D186)),ISNUMBER(SEARCH("b",'Model output'!D186))),MID(SUBSTITUTE('Model output'!D186," ",""),SEARCH("pT",'Model output'!D186)+2,2),MID(SUBSTITUTE('Model output'!D186," ",""),SEARCH("pT",'Model output'!D186)+2,1)),IF(ISNUMBER(SEARCH("T",'Model output'!D186)),IF(OR(ISNUMBER(SEARCH("a",'Model output'!D186)),ISNUMBER(SEARCH("b",'Model output'!D186))),MID(SUBSTITUTE('Model output'!D186," ",""),SEARCH("T",'Model output'!D186)+1,2),MID(SUBSTITUTE('Model output'!D186," ",""),SEARCH("T",'Model output'!D186)+1,1)),SUBSTITUTE('Model output'!D186," ",""))),"")</f>
        <v>1b</v>
      </c>
      <c r="D187" s="1" t="str">
        <f>IF(ISNUMBER(SEARCH("lymph node",'Model output'!E186)),"1", IF(AND('Model output'!E186&lt;&gt;"",ISNUMBER('Model output'!E186),'Model output'!E186&gt;0),"1",IF(OR(ISNUMBER(SEARCH("0",'Model output'!E186)), ISNUMBER(SEARCH("1",'Model output'!E186)), ISNUMBER(SEARCH("1a",'Model output'!E186)), ISNUMBER(SEARCH("1b",'Model output'!E186)), ISNUMBER(SEARCH("X",'Model output'!E186))), IF(ISNUMBER(SEARCH("pN",'Model output'!E186)),IF(OR(ISNUMBER(SEARCH("a",'Model output'!E186)),ISNUMBER(SEARCH("b",'Model output'!E186))),MID(SUBSTITUTE('Model output'!E186," ",""),SEARCH("pN",'Model output'!E186)+2,2),MID(SUBSTITUTE('Model output'!E186," ",""),SEARCH("pN",'Model output'!E186)+2,1)),IF(ISNUMBER(SEARCH("N",'Model output'!E186)),IF(OR(ISNUMBER(SEARCH("a",'Model output'!E186)),ISNUMBER(SEARCH("b",'Model output'!E186))),MID(SUBSTITUTE('Model output'!E186," ",""),SEARCH("N",'Model output'!E186)+1,2),MID(SUBSTITUTE('Model output'!E186," ",""),SEARCH("N",'Model output'!E186)+1,1)),SUBSTITUTE('Model output'!E186," ",""))),"")))</f>
        <v>0</v>
      </c>
      <c r="E187" s="1" t="str">
        <f>IF(OR(ISNUMBER(SEARCH("Not applicable",'Model output'!F186)), ISNUMBER(SEARCH("N/A",'Model output'!F186))),"0",IF(OR(ISNUMBER(SEARCH("0",'Model output'!F186)), ISNUMBER(SEARCH("1",'Model output'!F186)), ISNUMBER(SEARCH("X",'Model output'!F186))), IF(ISNUMBER(SEARCH("pM",'Model output'!F186)),MID(SUBSTITUTE('Model output'!F186," ",""),SEARCH("pM",'Model output'!F186)+2,1),IF(ISNUMBER(SEARCH("M",'Model output'!F186)),MID(SUBSTITUTE('Model output'!F186," ",""),SEARCH("M",'Model output'!F186)+1,1),SUBSTITUTE('Model output'!F186," ",""))),""))</f>
        <v/>
      </c>
      <c r="F187" t="str">
        <f t="shared" si="32"/>
        <v>negative</v>
      </c>
      <c r="G187" t="str">
        <f>IF(OR('Model output'!G186="",AND(ISNUMBER('Model output'!J186),'Model output'!J186&lt;1)),"",IF(OR(ISNUMBER(SEARCH("lateral",'Model output'!G186)),ISNUMBER(SEARCH("cervical",'Model output'!G186)),ISNUMBER(SEARCH("jugular",'Model output'!G186)),ISNUMBER(SEARCH("left neck",'Model output'!G186)),ISNUMBER(SEARCH("left anterior neck",'Model output'!G186)),ISNUMBER(SEARCH("left posterior neck",'Model output'!G186)),ISNUMBER(SEARCH("right neck",'Model output'!G186)),ISNUMBER(SEARCH("right anterior neck",'Model output'!G186)),ISNUMBER(SEARCH("right posterior neck",'Model output'!G186)),AND(ISNUMBER(SEARCH("level",'Model output'!G186)),OR(,ISNUMBER(SEARCH("II",'Model output'!G186)),ISNUMBER(SEARCH("two",'Model output'!G186)),ISNUMBER(SEARCH("2",'Model output'!G186)),ISNUMBER(SEARCH("III",'Model output'!G186)),ISNUMBER(SEARCH("three",'Model output'!G186)),ISNUMBER(SEARCH("3",'Model output'!G186)),ISNUMBER(SEARCH("IV",'Model output'!G186)),ISNUMBER(SEARCH("four",'Model output'!G186)),ISNUMBER(SEARCH("4",'Model output'!G186)),AND(ISNUMBER(SEARCH("V ",'Model output'!G186)),NOT(ISNUMBER(SEARCH("VI",'Model output'!G186)))),ISNUMBER(SEARCH("five",'Model output'!G186)),ISNUMBER(SEARCH("5",'Model output'!G186))))), "lateral", "central"))</f>
        <v/>
      </c>
      <c r="H187" t="str">
        <f>IF('Model output'!H186="","negative", IF('Model output'!H186=" ", "negative", IF(ISNUMBER(SEARCH("lymph node",'Model output'!H186)),"negative","positive")))</f>
        <v>negative</v>
      </c>
      <c r="I187">
        <f>IF('Model output'!I186="","",IF(ISNUMBER('Model output'!I186),'Model output'!I186,1))</f>
        <v>2</v>
      </c>
      <c r="J187">
        <f>IF('Model output'!J186="","",IF(AND(ISNUMBER('Model output'!J186),'Model output'!J186&lt;=I187),'Model output'!J186,IF(ISNUMBER(SEARCH("0/",'Model output'!J186)),0,1)))</f>
        <v>0</v>
      </c>
      <c r="K187" t="str" cm="1">
        <f t="array" ref="K187">IF(COUNT(FIND({0,1,2,3,4,5,6,7,8,9},'Model output'!K186))&gt;0,'Model output'!K186,"")</f>
        <v/>
      </c>
      <c r="L187" s="8" t="str">
        <f t="shared" si="36"/>
        <v/>
      </c>
      <c r="M187" t="str" cm="1">
        <f t="array" ref="M187">IF(L187="","",IF(ISNUMBER(SEARCH("cm",L187)),MAX(VALUE(SUBSTITUTE(_xlfn.FILTERXML("&lt;t&gt;&lt;s&gt;"&amp;SUBSTITUTE(L187,",","&lt;/s&gt;&lt;s&gt;")&amp;"&lt;/s&gt;&lt;/t&gt;","//s"),"cm",""))),MAX(VALUE(SUBSTITUTE(_xlfn.FILTERXML("&lt;t&gt;&lt;s&gt;"&amp;SUBSTITUTE(L187,",","&lt;/s&gt;&lt;s&gt;")&amp;"&lt;/s&gt;&lt;/t&gt;","//s"),"mm","")))/10))</f>
        <v/>
      </c>
      <c r="N187" t="str">
        <f>IF('Model output'!L186="","",'Model output'!L186)</f>
        <v>papillary</v>
      </c>
      <c r="O187" t="str">
        <f>IF('Model output'!M186="","",'Model output'!M186)</f>
        <v>classical</v>
      </c>
      <c r="P187" t="str">
        <f>IF('Model output'!N186="","",'Model output'!N186)</f>
        <v>2.0cm</v>
      </c>
      <c r="Q187" t="str">
        <f t="shared" si="33"/>
        <v>2.0cm</v>
      </c>
      <c r="R187" cm="1">
        <f t="array" ref="R187">IF(Q187="","",IF(ISNUMBER(SEARCH("cm",Q187)),MAX(VALUE(SUBSTITUTE(_xlfn.FILTERXML("&lt;t&gt;&lt;s&gt;"&amp;SUBSTITUTE(Q187,",","&lt;/s&gt;&lt;s&gt;")&amp;"&lt;/s&gt;&lt;/t&gt;","//s"),"cm",""))),IF(ISNUMBER(SEARCH("mm",Q187)), MAX(VALUE(SUBSTITUTE(_xlfn.FILTERXML("&lt;t&gt;&lt;s&gt;"&amp;SUBSTITUTE(Q187,",","&lt;/s&gt;&lt;s&gt;")&amp;"&lt;/s&gt;&lt;/t&gt;","//s"),"mm","")))/10, MAX(VALUE(_xlfn.FILTERXML("&lt;t&gt;&lt;s&gt;"&amp;SUBSTITUTE(Q187,",","&lt;/s&gt;&lt;s&gt;")&amp;"&lt;/s&gt;&lt;/t&gt;","//s"))))))</f>
        <v>2</v>
      </c>
      <c r="S187" t="str">
        <f>IF(OR('Model output'!P186="",ISNUMBER(SEARCH("Not identified", 'Model output'!P186)),ISNUMBER(SEARCH("Absent",'Model output'!P186)),AND(ISNUMBER(SEARCH("No",'Model output'!P186)),NOT(ISNUMBER(SEARCH("diagnostic",'Model output'!P186)))),ISNUMBER(SEARCH("Negative",'Model output'!P186))),"negative","positive")</f>
        <v>negative</v>
      </c>
      <c r="T187">
        <f>IF('Model output'!O186="","",'Model output'!O186)</f>
        <v>2</v>
      </c>
      <c r="U187" t="str">
        <f>IF('Model output'!Q186&lt;&gt;"",'Model output'!Q186,IF('Classification result'!S187="positive",IF(ISNUMBER(SEARCH("single",'Model output'!P186)),1,IF(OR(ISNUMBER(SEARCH("&lt;4",'Model output'!P186)),ISNUMBER(SEARCH("&lt; 4",'Model output'!P186)),ISNUMBER(SEARCH("less than 4",'Model output'!P186))),"&lt;4",IF(OR(ISNUMBER(SEARCH("&gt;4",'Model output'!P186)),ISNUMBER(SEARCH("&gt; 4",'Model output'!P186)),ISNUMBER(SEARCH("4 or more",'Model output'!P186))),"&gt;4",""))),""))</f>
        <v/>
      </c>
      <c r="V187" t="str">
        <f>IF(S187="negative","",IF(OR(ISNUMBER(SEARCH("Focal",'Model output'!P186)),'Classification result'!U187&lt;4,ISNUMBER(SEARCH("Focal",'Classification result'!U187)),ISNUMBER(SEARCH("&lt;4",'Classification result'!U187)),ISNUMBER(SEARCH("&lt; 4",'Classification result'!U187))),"minimal", IF(OR(ISNUMBER(SEARCH("Extensive",'Model output'!P186)),ISNUMBER(SEARCH("Extensive",'Classification result'!U187)),ISNUMBER(SEARCH("&gt;4",'Classification result'!U187)),ISNUMBER(SEARCH("&gt; 4",'Classification result'!U187)),ISNUMBER(SEARCH("4 or more",'Classification result'!U187))),"extensive","")))</f>
        <v/>
      </c>
      <c r="W187" t="str">
        <f>IF(OR('Model output'!R186="",ISNUMBER(SEARCH("Not identified", 'Model output'!R186)),ISNUMBER(SEARCH("Absent",'Model output'!R186)),ISNUMBER(SEARCH("No",'Model output'!R186)),ISNUMBER(SEARCH("Negative",'Model output'!R186)),ISNUMBER(SEARCH("None seen",'Model output'!R186)),ISNUMBER(SEARCH("Free",'Model output'!R186)),ISNUMBER(SEARCH("Cannot be assessed",'Model output'!R186))),"negative","positive")</f>
        <v>positive</v>
      </c>
      <c r="X187" s="19" t="str">
        <f>IF('Model output'!S186="","",'Model output'!S186)</f>
        <v>Not identified</v>
      </c>
      <c r="Y187" t="str">
        <f>IF(OR('Model output'!S186="",ISNUMBER(SEARCH("Absent",'Model output'!S186)),ISNUMBER(SEARCH("Not identified",'Model output'!S186)),AND(ISNUMBER(SEARCH("No",'Model output'!S186)),NOT(ISNUMBER(SEARCH("carcinoma",'Model output'!S186)))),ISNUMBER(SEARCH("no extension",'Model output'!S186)),ISNUMBER(SEARCH("negative",'Model output'!S186))),"negative",IF(Z187="positive","gETE", "positive"))</f>
        <v>negative</v>
      </c>
      <c r="Z187" t="str">
        <f>IF(OR('Model output'!S186="",ISNUMBER(SEARCH("Absent",'Model output'!S186)),ISNUMBER(SEARCH("Not identified",'Model output'!S186)),ISNUMBER(SEARCH("No",'Model output'!S186)),ISNUMBER(SEARCH("Minimal",'Model output'!S186)),ISNUMBER(SEARCH("negative",'Model output'!S186))),"negative",IF(OR(ISNUMBER(SEARCH("extensive",X187)),ISNUMBER(SEARCH("skeletal muscle",X187)),ISNUMBER(SEARCH("larynx",X187)),ISNUMBER(SEARCH("trachea",X187)),ISNUMBER(SEARCH("esophagus",X187)),ISNUMBER(SEARCH("recurrent laryngeal nerve",X187))),"positive","negative"))</f>
        <v>negative</v>
      </c>
      <c r="AA187" t="str">
        <f>IF('Model output'!T186="","",IF('Model output'!T186="Not mentioned", "No", "Yes"))</f>
        <v/>
      </c>
      <c r="AB187" t="str">
        <f>IF(AA187&lt;&gt;"Yes","",IF(OR('Model output'!U186="",ISNUMBER(SEARCH("Not identified",'Model output'!U186))),"",'Model output'!U186))</f>
        <v/>
      </c>
      <c r="AC187" s="9" t="str">
        <f>IF(OR('Model output'!V186="", AND(ISERROR(SEARCH("Positive",'Model output'!V186)), ISNUMBER(SEARCH("Negative",'Model output'!V186))), ISNUMBER(SEARCH("Uninvolved",'Model output'!V186)), ISNUMBER(SEARCH("Free",'Model output'!V186)), ISNUMBER(SEARCH("1 mm",'Model output'!V186)), ISNUMBER(SEARCH("1.0 mm",'Model output'!V186)), ISNUMBER(SEARCH("0.01 cm",'Model output'!V186)), ISNUMBER(SEARCH("0.1 CM",'Model output'!V186)), ISNUMBER(SEARCH("less than 0.2 mm",'Model output'!V186)), ISNUMBER(SEARCH("less than 0.5 mm",'Model output'!V186)), ISNUMBER(SEARCH("very close",'Model output'!V186)), ISNUMBER(SEARCH("not involved",'Model output'!V186)), ISNUMBER(SEARCH("no involvement",'Model output'!V186)), ISNUMBER(SEARCH("abut",'Model output'!V186)), AND(ISNUMBER(SEARCH("No",'Model output'!V186)),NOT(ISNUMBER(SEARCH("noted",'Model output'!V186))),NOT(ISNUMBER(SEARCH("carcinoma",'Model output'!V186))))), "negative", "positive")</f>
        <v>negative</v>
      </c>
      <c r="AE187" s="39" t="str" cm="1">
        <f t="array" aca="1" ref="AE187" ca="1">IF(OR(AC187="positive",Z187="positive",AND(OR(ISNUMBER(SEARCH("Follicular carcinoma",N187)),ISNUMBER(SEARCH("Follicular thyroid carcinoma",N187))),V187="extensive"),AND(AND(ISNUMBER(J187),J187&gt;0),AND(ISNUMBER(M187),M187&gt;3)),OR(H187="positive",AH187=1)),"high",IF(OR(ISNUMBER(SEARCH("lateral",G187,1)),ISNUMBER(SEARCH("positive",Y187,1)),ISNUMBER(SEARCH("tall",O187,1)),ISNUMBER(SEARCH("hobnail",O187,1)),ISNUMBER(SEARCH("cribriform",O187,1)),ISNUMBER(SEARCH("diffuse",O187,1)),ISNUMBER(SEARCH("columnar",O187,1)),ISNUMBER(SEARCH("solid",O187,1)),ISNUMBER(SEARCH("tall",N187,1)),ISNUMBER(SEARCH("hobnail",N187,1)),ISNUMBER(SEARCH("cribriform",N187,1)),ISNUMBER(SEARCH("diffuse",N187,1)),ISNUMBER(SEARCH("columnar",N187,1)),ISNUMBER(SEARCH("solid",N187,1)),AND(ISNUMBER(SEARCH("papillary",N187,1)),S187="positive"),AND(ISNUMBER(J187),J187&gt;=5,M187=""),AND(AND(ISNUMBER(J187),J187&gt;=5),AND(ISNUMBER(M187),M187&gt;=1)),AND(ISNUMBER(SERACH("papillary",N187)),OR(Y187="positive",Z187="positive"), ISNUMBER(SEARCH("BRAF",AB187)))),"intermediate","low"))</f>
        <v>low</v>
      </c>
      <c r="AF187" s="40" t="str">
        <f t="shared" si="34"/>
        <v>1b</v>
      </c>
      <c r="AG187" s="40" t="str">
        <f t="shared" si="35"/>
        <v>0</v>
      </c>
      <c r="AH187" s="40" t="str">
        <f t="shared" si="37"/>
        <v>0</v>
      </c>
      <c r="AI187" s="45" t="str">
        <f t="shared" si="38"/>
        <v>I</v>
      </c>
      <c r="AJ187" s="39" t="s">
        <v>699</v>
      </c>
      <c r="AK187" s="46" t="s">
        <v>888</v>
      </c>
      <c r="AL187" s="46" t="s">
        <v>889</v>
      </c>
      <c r="AM187" s="46" t="s">
        <v>892</v>
      </c>
      <c r="AN187" s="40" t="s">
        <v>73</v>
      </c>
      <c r="AO187" s="30">
        <f t="shared" ca="1" si="44"/>
        <v>0</v>
      </c>
      <c r="AP187" s="14">
        <f t="shared" si="45"/>
        <v>1</v>
      </c>
      <c r="AQ187" s="14">
        <f t="shared" si="46"/>
        <v>1</v>
      </c>
      <c r="AR187" s="14">
        <f t="shared" si="47"/>
        <v>1</v>
      </c>
      <c r="AS187" s="15">
        <f t="shared" si="39"/>
        <v>1</v>
      </c>
    </row>
    <row r="188" spans="1:45">
      <c r="A188" t="str">
        <f>'Model output'!A187</f>
        <v>TCGA-EM-A3AL</v>
      </c>
      <c r="B188" s="52">
        <v>45</v>
      </c>
      <c r="C188" s="1" t="str">
        <f>IF(OR(ISNUMBER(SEARCH("0",'Model output'!D187)), ISNUMBER(SEARCH("1",'Model output'!D187)), ISNUMBER(SEARCH("1a",'Model output'!D187)), ISNUMBER(SEARCH("1b",'Model output'!D187)), ISNUMBER(SEARCH("2",'Model output'!D187)), ISNUMBER(SEARCH("3",'Model output'!D187)), ISNUMBER(SEARCH("4a",'Model output'!D187)), ISNUMBER(SEARCH("4b",'Model output'!D187))), IF(ISNUMBER(SEARCH("pT",'Model output'!D187)),IF(OR(ISNUMBER(SEARCH("a",'Model output'!D187)),ISNUMBER(SEARCH("b",'Model output'!D187))),MID(SUBSTITUTE('Model output'!D187," ",""),SEARCH("pT",'Model output'!D187)+2,2),MID(SUBSTITUTE('Model output'!D187," ",""),SEARCH("pT",'Model output'!D187)+2,1)),IF(ISNUMBER(SEARCH("T",'Model output'!D187)),IF(OR(ISNUMBER(SEARCH("a",'Model output'!D187)),ISNUMBER(SEARCH("b",'Model output'!D187))),MID(SUBSTITUTE('Model output'!D187," ",""),SEARCH("T",'Model output'!D187)+1,2),MID(SUBSTITUTE('Model output'!D187," ",""),SEARCH("T",'Model output'!D187)+1,1)),SUBSTITUTE('Model output'!D187," ",""))),"")</f>
        <v>1b</v>
      </c>
      <c r="D188" s="1" t="str">
        <f>IF(ISNUMBER(SEARCH("lymph node",'Model output'!E187)),"1", IF(AND('Model output'!E187&lt;&gt;"",ISNUMBER('Model output'!E187),'Model output'!E187&gt;0),"1",IF(OR(ISNUMBER(SEARCH("0",'Model output'!E187)), ISNUMBER(SEARCH("1",'Model output'!E187)), ISNUMBER(SEARCH("1a",'Model output'!E187)), ISNUMBER(SEARCH("1b",'Model output'!E187)), ISNUMBER(SEARCH("X",'Model output'!E187))), IF(ISNUMBER(SEARCH("pN",'Model output'!E187)),IF(OR(ISNUMBER(SEARCH("a",'Model output'!E187)),ISNUMBER(SEARCH("b",'Model output'!E187))),MID(SUBSTITUTE('Model output'!E187," ",""),SEARCH("pN",'Model output'!E187)+2,2),MID(SUBSTITUTE('Model output'!E187," ",""),SEARCH("pN",'Model output'!E187)+2,1)),IF(ISNUMBER(SEARCH("N",'Model output'!E187)),IF(OR(ISNUMBER(SEARCH("a",'Model output'!E187)),ISNUMBER(SEARCH("b",'Model output'!E187))),MID(SUBSTITUTE('Model output'!E187," ",""),SEARCH("N",'Model output'!E187)+1,2),MID(SUBSTITUTE('Model output'!E187," ",""),SEARCH("N",'Model output'!E187)+1,1)),SUBSTITUTE('Model output'!E187," ",""))),"")))</f>
        <v>0</v>
      </c>
      <c r="E188" s="1" t="str">
        <f>IF(OR(ISNUMBER(SEARCH("Not applicable",'Model output'!F187)), ISNUMBER(SEARCH("N/A",'Model output'!F187))),"0",IF(OR(ISNUMBER(SEARCH("0",'Model output'!F187)), ISNUMBER(SEARCH("1",'Model output'!F187)), ISNUMBER(SEARCH("X",'Model output'!F187))), IF(ISNUMBER(SEARCH("pM",'Model output'!F187)),MID(SUBSTITUTE('Model output'!F187," ",""),SEARCH("pM",'Model output'!F187)+2,1),IF(ISNUMBER(SEARCH("M",'Model output'!F187)),MID(SUBSTITUTE('Model output'!F187," ",""),SEARCH("M",'Model output'!F187)+1,1),SUBSTITUTE('Model output'!F187," ",""))),""))</f>
        <v/>
      </c>
      <c r="F188" t="str">
        <f t="shared" si="32"/>
        <v>negative</v>
      </c>
      <c r="G188" t="str">
        <f>IF(OR('Model output'!G187="",AND(ISNUMBER('Model output'!J187),'Model output'!J187&lt;1)),"",IF(OR(ISNUMBER(SEARCH("lateral",'Model output'!G187)),ISNUMBER(SEARCH("cervical",'Model output'!G187)),ISNUMBER(SEARCH("jugular",'Model output'!G187)),ISNUMBER(SEARCH("left neck",'Model output'!G187)),ISNUMBER(SEARCH("left anterior neck",'Model output'!G187)),ISNUMBER(SEARCH("left posterior neck",'Model output'!G187)),ISNUMBER(SEARCH("right neck",'Model output'!G187)),ISNUMBER(SEARCH("right anterior neck",'Model output'!G187)),ISNUMBER(SEARCH("right posterior neck",'Model output'!G187)),AND(ISNUMBER(SEARCH("level",'Model output'!G187)),OR(,ISNUMBER(SEARCH("II",'Model output'!G187)),ISNUMBER(SEARCH("two",'Model output'!G187)),ISNUMBER(SEARCH("2",'Model output'!G187)),ISNUMBER(SEARCH("III",'Model output'!G187)),ISNUMBER(SEARCH("three",'Model output'!G187)),ISNUMBER(SEARCH("3",'Model output'!G187)),ISNUMBER(SEARCH("IV",'Model output'!G187)),ISNUMBER(SEARCH("four",'Model output'!G187)),ISNUMBER(SEARCH("4",'Model output'!G187)),AND(ISNUMBER(SEARCH("V ",'Model output'!G187)),NOT(ISNUMBER(SEARCH("VI",'Model output'!G187)))),ISNUMBER(SEARCH("five",'Model output'!G187)),ISNUMBER(SEARCH("5",'Model output'!G187))))), "lateral", "central"))</f>
        <v/>
      </c>
      <c r="H188" t="str">
        <f>IF('Model output'!H187="","negative", IF('Model output'!H187=" ", "negative", IF(ISNUMBER(SEARCH("lymph node",'Model output'!H187)),"negative","positive")))</f>
        <v>negative</v>
      </c>
      <c r="I188">
        <f>IF('Model output'!I187="","",IF(ISNUMBER('Model output'!I187),'Model output'!I187,1))</f>
        <v>14</v>
      </c>
      <c r="J188">
        <f>IF('Model output'!J187="","",IF(AND(ISNUMBER('Model output'!J187),'Model output'!J187&lt;=I188),'Model output'!J187,IF(ISNUMBER(SEARCH("0/",'Model output'!J187)),0,1)))</f>
        <v>0</v>
      </c>
      <c r="K188" t="str" cm="1">
        <f t="array" ref="K188">IF(COUNT(FIND({0,1,2,3,4,5,6,7,8,9},'Model output'!K187))&gt;0,'Model output'!K187,"")</f>
        <v/>
      </c>
      <c r="L188" s="8" t="str">
        <f t="shared" si="36"/>
        <v/>
      </c>
      <c r="M188" t="str" cm="1">
        <f t="array" ref="M188">IF(L188="","",IF(ISNUMBER(SEARCH("cm",L188)),MAX(VALUE(SUBSTITUTE(_xlfn.FILTERXML("&lt;t&gt;&lt;s&gt;"&amp;SUBSTITUTE(L188,",","&lt;/s&gt;&lt;s&gt;")&amp;"&lt;/s&gt;&lt;/t&gt;","//s"),"cm",""))),MAX(VALUE(SUBSTITUTE(_xlfn.FILTERXML("&lt;t&gt;&lt;s&gt;"&amp;SUBSTITUTE(L188,",","&lt;/s&gt;&lt;s&gt;")&amp;"&lt;/s&gt;&lt;/t&gt;","//s"),"mm","")))/10))</f>
        <v/>
      </c>
      <c r="N188" t="str">
        <f>IF('Model output'!L187="","",'Model output'!L187)</f>
        <v>papillary</v>
      </c>
      <c r="O188" t="str">
        <f>IF('Model output'!M187="","",'Model output'!M187)</f>
        <v>follicular variant</v>
      </c>
      <c r="P188" t="str">
        <f>IF('Model output'!N187="","",'Model output'!N187)</f>
        <v>1.9cm</v>
      </c>
      <c r="Q188" t="str">
        <f t="shared" si="33"/>
        <v>1.9cm</v>
      </c>
      <c r="R188" cm="1">
        <f t="array" ref="R188">IF(Q188="","",IF(ISNUMBER(SEARCH("cm",Q188)),MAX(VALUE(SUBSTITUTE(_xlfn.FILTERXML("&lt;t&gt;&lt;s&gt;"&amp;SUBSTITUTE(Q188,",","&lt;/s&gt;&lt;s&gt;")&amp;"&lt;/s&gt;&lt;/t&gt;","//s"),"cm",""))),IF(ISNUMBER(SEARCH("mm",Q188)), MAX(VALUE(SUBSTITUTE(_xlfn.FILTERXML("&lt;t&gt;&lt;s&gt;"&amp;SUBSTITUTE(Q188,",","&lt;/s&gt;&lt;s&gt;")&amp;"&lt;/s&gt;&lt;/t&gt;","//s"),"mm","")))/10, MAX(VALUE(_xlfn.FILTERXML("&lt;t&gt;&lt;s&gt;"&amp;SUBSTITUTE(Q188,",","&lt;/s&gt;&lt;s&gt;")&amp;"&lt;/s&gt;&lt;/t&gt;","//s"))))))</f>
        <v>1.9</v>
      </c>
      <c r="S188" t="str">
        <f>IF(OR('Model output'!P187="",ISNUMBER(SEARCH("Not identified", 'Model output'!P187)),ISNUMBER(SEARCH("Absent",'Model output'!P187)),AND(ISNUMBER(SEARCH("No",'Model output'!P187)),NOT(ISNUMBER(SEARCH("diagnostic",'Model output'!P187)))),ISNUMBER(SEARCH("Negative",'Model output'!P187))),"negative","positive")</f>
        <v>positive</v>
      </c>
      <c r="T188">
        <f>IF('Model output'!O187="","",'Model output'!O187)</f>
        <v>2</v>
      </c>
      <c r="U188" t="str">
        <f>IF('Model output'!Q187&lt;&gt;"",'Model output'!Q187,IF('Classification result'!S188="positive",IF(ISNUMBER(SEARCH("single",'Model output'!P187)),1,IF(OR(ISNUMBER(SEARCH("&lt;4",'Model output'!P187)),ISNUMBER(SEARCH("&lt; 4",'Model output'!P187)),ISNUMBER(SEARCH("less than 4",'Model output'!P187))),"&lt;4",IF(OR(ISNUMBER(SEARCH("&gt;4",'Model output'!P187)),ISNUMBER(SEARCH("&gt; 4",'Model output'!P187)),ISNUMBER(SEARCH("4 or more",'Model output'!P187))),"&gt;4",""))),""))</f>
        <v/>
      </c>
      <c r="V188" t="str">
        <f>IF(S188="negative","",IF(OR(ISNUMBER(SEARCH("Focal",'Model output'!P187)),'Classification result'!U188&lt;4,ISNUMBER(SEARCH("Focal",'Classification result'!U188)),ISNUMBER(SEARCH("&lt;4",'Classification result'!U188)),ISNUMBER(SEARCH("&lt; 4",'Classification result'!U188))),"minimal", IF(OR(ISNUMBER(SEARCH("Extensive",'Model output'!P187)),ISNUMBER(SEARCH("Extensive",'Classification result'!U188)),ISNUMBER(SEARCH("&gt;4",'Classification result'!U188)),ISNUMBER(SEARCH("&gt; 4",'Classification result'!U188)),ISNUMBER(SEARCH("4 or more",'Classification result'!U188))),"extensive","")))</f>
        <v/>
      </c>
      <c r="W188" t="str">
        <f>IF(OR('Model output'!R187="",ISNUMBER(SEARCH("Not identified", 'Model output'!R187)),ISNUMBER(SEARCH("Absent",'Model output'!R187)),ISNUMBER(SEARCH("No",'Model output'!R187)),ISNUMBER(SEARCH("Negative",'Model output'!R187)),ISNUMBER(SEARCH("None seen",'Model output'!R187)),ISNUMBER(SEARCH("Free",'Model output'!R187)),ISNUMBER(SEARCH("Cannot be assessed",'Model output'!R187))),"negative","positive")</f>
        <v>positive</v>
      </c>
      <c r="X188" s="19" t="str">
        <f>IF('Model output'!S187="","",'Model output'!S187)</f>
        <v>Not identified</v>
      </c>
      <c r="Y188" t="str">
        <f>IF(OR('Model output'!S187="",ISNUMBER(SEARCH("Absent",'Model output'!S187)),ISNUMBER(SEARCH("Not identified",'Model output'!S187)),AND(ISNUMBER(SEARCH("No",'Model output'!S187)),NOT(ISNUMBER(SEARCH("carcinoma",'Model output'!S187)))),ISNUMBER(SEARCH("no extension",'Model output'!S187)),ISNUMBER(SEARCH("negative",'Model output'!S187))),"negative",IF(Z188="positive","gETE", "positive"))</f>
        <v>negative</v>
      </c>
      <c r="Z188" t="str">
        <f>IF(OR('Model output'!S187="",ISNUMBER(SEARCH("Absent",'Model output'!S187)),ISNUMBER(SEARCH("Not identified",'Model output'!S187)),ISNUMBER(SEARCH("No",'Model output'!S187)),ISNUMBER(SEARCH("Minimal",'Model output'!S187)),ISNUMBER(SEARCH("negative",'Model output'!S187))),"negative",IF(OR(ISNUMBER(SEARCH("extensive",X188)),ISNUMBER(SEARCH("skeletal muscle",X188)),ISNUMBER(SEARCH("larynx",X188)),ISNUMBER(SEARCH("trachea",X188)),ISNUMBER(SEARCH("esophagus",X188)),ISNUMBER(SEARCH("recurrent laryngeal nerve",X188))),"positive","negative"))</f>
        <v>negative</v>
      </c>
      <c r="AA188" t="str">
        <f>IF('Model output'!T187="","",IF('Model output'!T187="Not mentioned", "No", "Yes"))</f>
        <v/>
      </c>
      <c r="AB188" t="str">
        <f>IF(AA188&lt;&gt;"Yes","",IF(OR('Model output'!U187="",ISNUMBER(SEARCH("Not identified",'Model output'!U187))),"",'Model output'!U187))</f>
        <v/>
      </c>
      <c r="AC188" s="9" t="str">
        <f>IF(OR('Model output'!V187="", AND(ISERROR(SEARCH("Positive",'Model output'!V187)), ISNUMBER(SEARCH("Negative",'Model output'!V187))), ISNUMBER(SEARCH("Uninvolved",'Model output'!V187)), ISNUMBER(SEARCH("Free",'Model output'!V187)), ISNUMBER(SEARCH("1 mm",'Model output'!V187)), ISNUMBER(SEARCH("1.0 mm",'Model output'!V187)), ISNUMBER(SEARCH("0.01 cm",'Model output'!V187)), ISNUMBER(SEARCH("0.1 CM",'Model output'!V187)), ISNUMBER(SEARCH("less than 0.2 mm",'Model output'!V187)), ISNUMBER(SEARCH("less than 0.5 mm",'Model output'!V187)), ISNUMBER(SEARCH("very close",'Model output'!V187)), ISNUMBER(SEARCH("not involved",'Model output'!V187)), ISNUMBER(SEARCH("no involvement",'Model output'!V187)), ISNUMBER(SEARCH("abut",'Model output'!V187)), AND(ISNUMBER(SEARCH("No",'Model output'!V187)),NOT(ISNUMBER(SEARCH("noted",'Model output'!V187))),NOT(ISNUMBER(SEARCH("carcinoma",'Model output'!V187))))), "negative", "positive")</f>
        <v>negative</v>
      </c>
      <c r="AE188" s="39" t="str" cm="1">
        <f t="array" aca="1" ref="AE188" ca="1">IF(OR(AC188="positive",Z188="positive",AND(OR(ISNUMBER(SEARCH("Follicular carcinoma",N188)),ISNUMBER(SEARCH("Follicular thyroid carcinoma",N188))),V188="extensive"),AND(AND(ISNUMBER(J188),J188&gt;0),AND(ISNUMBER(M188),M188&gt;3)),OR(H188="positive",AH188=1)),"high",IF(OR(ISNUMBER(SEARCH("lateral",G188,1)),ISNUMBER(SEARCH("positive",Y188,1)),ISNUMBER(SEARCH("tall",O188,1)),ISNUMBER(SEARCH("hobnail",O188,1)),ISNUMBER(SEARCH("cribriform",O188,1)),ISNUMBER(SEARCH("diffuse",O188,1)),ISNUMBER(SEARCH("columnar",O188,1)),ISNUMBER(SEARCH("solid",O188,1)),ISNUMBER(SEARCH("tall",N188,1)),ISNUMBER(SEARCH("hobnail",N188,1)),ISNUMBER(SEARCH("cribriform",N188,1)),ISNUMBER(SEARCH("diffuse",N188,1)),ISNUMBER(SEARCH("columnar",N188,1)),ISNUMBER(SEARCH("solid",N188,1)),AND(ISNUMBER(SEARCH("papillary",N188,1)),S188="positive"),AND(ISNUMBER(J188),J188&gt;=5,M188=""),AND(AND(ISNUMBER(J188),J188&gt;=5),AND(ISNUMBER(M188),M188&gt;=1)),AND(ISNUMBER(SERACH("papillary",N188)),OR(Y188="positive",Z188="positive"), ISNUMBER(SEARCH("BRAF",AB188)))),"intermediate","low"))</f>
        <v>intermediate</v>
      </c>
      <c r="AF188" s="40" t="str">
        <f t="shared" si="34"/>
        <v>1b</v>
      </c>
      <c r="AG188" s="40" t="str">
        <f t="shared" si="35"/>
        <v>0</v>
      </c>
      <c r="AH188" s="40" t="str">
        <f t="shared" si="37"/>
        <v>0</v>
      </c>
      <c r="AI188" s="45" t="str">
        <f t="shared" si="38"/>
        <v>I</v>
      </c>
      <c r="AJ188" s="39" t="s">
        <v>698</v>
      </c>
      <c r="AK188" s="46" t="s">
        <v>888</v>
      </c>
      <c r="AL188" s="46" t="s">
        <v>889</v>
      </c>
      <c r="AM188" s="46" t="s">
        <v>892</v>
      </c>
      <c r="AN188" s="40" t="s">
        <v>73</v>
      </c>
      <c r="AO188" s="30">
        <f t="shared" ca="1" si="44"/>
        <v>0</v>
      </c>
      <c r="AP188" s="14">
        <f t="shared" si="45"/>
        <v>1</v>
      </c>
      <c r="AQ188" s="14">
        <f t="shared" si="46"/>
        <v>1</v>
      </c>
      <c r="AR188" s="14">
        <f t="shared" si="47"/>
        <v>1</v>
      </c>
      <c r="AS188" s="15">
        <f t="shared" si="39"/>
        <v>1</v>
      </c>
    </row>
    <row r="189" spans="1:45">
      <c r="A189" t="str">
        <f>'Model output'!A188</f>
        <v>TCGA-EM-A3AN</v>
      </c>
      <c r="B189" s="52">
        <v>36</v>
      </c>
      <c r="C189" s="1" t="str">
        <f>IF(OR(ISNUMBER(SEARCH("0",'Model output'!D188)), ISNUMBER(SEARCH("1",'Model output'!D188)), ISNUMBER(SEARCH("1a",'Model output'!D188)), ISNUMBER(SEARCH("1b",'Model output'!D188)), ISNUMBER(SEARCH("2",'Model output'!D188)), ISNUMBER(SEARCH("3",'Model output'!D188)), ISNUMBER(SEARCH("4a",'Model output'!D188)), ISNUMBER(SEARCH("4b",'Model output'!D188))), IF(ISNUMBER(SEARCH("pT",'Model output'!D188)),IF(OR(ISNUMBER(SEARCH("a",'Model output'!D188)),ISNUMBER(SEARCH("b",'Model output'!D188))),MID(SUBSTITUTE('Model output'!D188," ",""),SEARCH("pT",'Model output'!D188)+2,2),MID(SUBSTITUTE('Model output'!D188," ",""),SEARCH("pT",'Model output'!D188)+2,1)),IF(ISNUMBER(SEARCH("T",'Model output'!D188)),IF(OR(ISNUMBER(SEARCH("a",'Model output'!D188)),ISNUMBER(SEARCH("b",'Model output'!D188))),MID(SUBSTITUTE('Model output'!D188," ",""),SEARCH("T",'Model output'!D188)+1,2),MID(SUBSTITUTE('Model output'!D188," ",""),SEARCH("T",'Model output'!D188)+1,1)),SUBSTITUTE('Model output'!D188," ",""))),"")</f>
        <v>1b</v>
      </c>
      <c r="D189" s="1" t="str">
        <f>IF(ISNUMBER(SEARCH("lymph node",'Model output'!E188)),"1", IF(AND('Model output'!E188&lt;&gt;"",ISNUMBER('Model output'!E188),'Model output'!E188&gt;0),"1",IF(OR(ISNUMBER(SEARCH("0",'Model output'!E188)), ISNUMBER(SEARCH("1",'Model output'!E188)), ISNUMBER(SEARCH("1a",'Model output'!E188)), ISNUMBER(SEARCH("1b",'Model output'!E188)), ISNUMBER(SEARCH("X",'Model output'!E188))), IF(ISNUMBER(SEARCH("pN",'Model output'!E188)),IF(OR(ISNUMBER(SEARCH("a",'Model output'!E188)),ISNUMBER(SEARCH("b",'Model output'!E188))),MID(SUBSTITUTE('Model output'!E188," ",""),SEARCH("pN",'Model output'!E188)+2,2),MID(SUBSTITUTE('Model output'!E188," ",""),SEARCH("pN",'Model output'!E188)+2,1)),IF(ISNUMBER(SEARCH("N",'Model output'!E188)),IF(OR(ISNUMBER(SEARCH("a",'Model output'!E188)),ISNUMBER(SEARCH("b",'Model output'!E188))),MID(SUBSTITUTE('Model output'!E188," ",""),SEARCH("N",'Model output'!E188)+1,2),MID(SUBSTITUTE('Model output'!E188," ",""),SEARCH("N",'Model output'!E188)+1,1)),SUBSTITUTE('Model output'!E188," ",""))),"")))</f>
        <v>1b</v>
      </c>
      <c r="E189" s="1" t="str">
        <f>IF(OR(ISNUMBER(SEARCH("Not applicable",'Model output'!F188)), ISNUMBER(SEARCH("N/A",'Model output'!F188))),"0",IF(OR(ISNUMBER(SEARCH("0",'Model output'!F188)), ISNUMBER(SEARCH("1",'Model output'!F188)), ISNUMBER(SEARCH("X",'Model output'!F188))), IF(ISNUMBER(SEARCH("pM",'Model output'!F188)),MID(SUBSTITUTE('Model output'!F188," ",""),SEARCH("pM",'Model output'!F188)+2,1),IF(ISNUMBER(SEARCH("M",'Model output'!F188)),MID(SUBSTITUTE('Model output'!F188," ",""),SEARCH("M",'Model output'!F188)+1,1),SUBSTITUTE('Model output'!F188," ",""))),""))</f>
        <v/>
      </c>
      <c r="F189" t="str">
        <f t="shared" si="32"/>
        <v>positive</v>
      </c>
      <c r="G189" t="str">
        <f>IF(OR('Model output'!G188="",AND(ISNUMBER('Model output'!J188),'Model output'!J188&lt;1)),"",IF(OR(ISNUMBER(SEARCH("lateral",'Model output'!G188)),ISNUMBER(SEARCH("cervical",'Model output'!G188)),ISNUMBER(SEARCH("jugular",'Model output'!G188)),ISNUMBER(SEARCH("left neck",'Model output'!G188)),ISNUMBER(SEARCH("left anterior neck",'Model output'!G188)),ISNUMBER(SEARCH("left posterior neck",'Model output'!G188)),ISNUMBER(SEARCH("right neck",'Model output'!G188)),ISNUMBER(SEARCH("right anterior neck",'Model output'!G188)),ISNUMBER(SEARCH("right posterior neck",'Model output'!G188)),AND(ISNUMBER(SEARCH("level",'Model output'!G188)),OR(,ISNUMBER(SEARCH("II",'Model output'!G188)),ISNUMBER(SEARCH("two",'Model output'!G188)),ISNUMBER(SEARCH("2",'Model output'!G188)),ISNUMBER(SEARCH("III",'Model output'!G188)),ISNUMBER(SEARCH("three",'Model output'!G188)),ISNUMBER(SEARCH("3",'Model output'!G188)),ISNUMBER(SEARCH("IV",'Model output'!G188)),ISNUMBER(SEARCH("four",'Model output'!G188)),ISNUMBER(SEARCH("4",'Model output'!G188)),AND(ISNUMBER(SEARCH("V ",'Model output'!G188)),NOT(ISNUMBER(SEARCH("VI",'Model output'!G188)))),ISNUMBER(SEARCH("five",'Model output'!G188)),ISNUMBER(SEARCH("5",'Model output'!G188))))), "lateral", "central"))</f>
        <v>lateral</v>
      </c>
      <c r="H189" t="str">
        <f>IF('Model output'!H188="","negative", IF('Model output'!H188=" ", "negative", IF(ISNUMBER(SEARCH("lymph node",'Model output'!H188)),"negative","positive")))</f>
        <v>negative</v>
      </c>
      <c r="I189">
        <f>IF('Model output'!I188="","",IF(ISNUMBER('Model output'!I188),'Model output'!I188,1))</f>
        <v>80</v>
      </c>
      <c r="J189">
        <f>IF('Model output'!J188="","",IF(AND(ISNUMBER('Model output'!J188),'Model output'!J188&lt;=I189),'Model output'!J188,IF(ISNUMBER(SEARCH("0/",'Model output'!J188)),0,1)))</f>
        <v>27</v>
      </c>
      <c r="K189" t="str" cm="1">
        <f t="array" ref="K189">IF(COUNT(FIND({0,1,2,3,4,5,6,7,8,9},'Model output'!K188))&gt;0,'Model output'!K188,"")</f>
        <v>3.8 cm</v>
      </c>
      <c r="L189" s="8" t="str">
        <f t="shared" si="36"/>
        <v>3.8cm</v>
      </c>
      <c r="M189" cm="1">
        <f t="array" ref="M189">IF(L189="","",IF(ISNUMBER(SEARCH("cm",L189)),MAX(VALUE(SUBSTITUTE(_xlfn.FILTERXML("&lt;t&gt;&lt;s&gt;"&amp;SUBSTITUTE(L189,",","&lt;/s&gt;&lt;s&gt;")&amp;"&lt;/s&gt;&lt;/t&gt;","//s"),"cm",""))),MAX(VALUE(SUBSTITUTE(_xlfn.FILTERXML("&lt;t&gt;&lt;s&gt;"&amp;SUBSTITUTE(L189,",","&lt;/s&gt;&lt;s&gt;")&amp;"&lt;/s&gt;&lt;/t&gt;","//s"),"mm","")))/10))</f>
        <v>3.8</v>
      </c>
      <c r="N189" t="str">
        <f>IF('Model output'!L188="","",'Model output'!L188)</f>
        <v>papillary</v>
      </c>
      <c r="O189" t="str">
        <f>IF('Model output'!M188="","",'Model output'!M188)</f>
        <v>classical, follicular</v>
      </c>
      <c r="P189" t="str">
        <f>IF('Model output'!N188="","",'Model output'!N188)</f>
        <v>1.2cm</v>
      </c>
      <c r="Q189" t="str">
        <f t="shared" si="33"/>
        <v>1.2cm</v>
      </c>
      <c r="R189" cm="1">
        <f t="array" ref="R189">IF(Q189="","",IF(ISNUMBER(SEARCH("cm",Q189)),MAX(VALUE(SUBSTITUTE(_xlfn.FILTERXML("&lt;t&gt;&lt;s&gt;"&amp;SUBSTITUTE(Q189,",","&lt;/s&gt;&lt;s&gt;")&amp;"&lt;/s&gt;&lt;/t&gt;","//s"),"cm",""))),IF(ISNUMBER(SEARCH("mm",Q189)), MAX(VALUE(SUBSTITUTE(_xlfn.FILTERXML("&lt;t&gt;&lt;s&gt;"&amp;SUBSTITUTE(Q189,",","&lt;/s&gt;&lt;s&gt;")&amp;"&lt;/s&gt;&lt;/t&gt;","//s"),"mm","")))/10, MAX(VALUE(_xlfn.FILTERXML("&lt;t&gt;&lt;s&gt;"&amp;SUBSTITUTE(Q189,",","&lt;/s&gt;&lt;s&gt;")&amp;"&lt;/s&gt;&lt;/t&gt;","//s"))))))</f>
        <v>1.2</v>
      </c>
      <c r="S189" t="str">
        <f>IF(OR('Model output'!P188="",ISNUMBER(SEARCH("Not identified", 'Model output'!P188)),ISNUMBER(SEARCH("Absent",'Model output'!P188)),AND(ISNUMBER(SEARCH("No",'Model output'!P188)),NOT(ISNUMBER(SEARCH("diagnostic",'Model output'!P188)))),ISNUMBER(SEARCH("Negative",'Model output'!P188))),"negative","positive")</f>
        <v>positive</v>
      </c>
      <c r="T189">
        <f>IF('Model output'!O188="","",'Model output'!O188)</f>
        <v>1</v>
      </c>
      <c r="U189" t="str">
        <f>IF('Model output'!Q188&lt;&gt;"",'Model output'!Q188,IF('Classification result'!S189="positive",IF(ISNUMBER(SEARCH("single",'Model output'!P188)),1,IF(OR(ISNUMBER(SEARCH("&lt;4",'Model output'!P188)),ISNUMBER(SEARCH("&lt; 4",'Model output'!P188)),ISNUMBER(SEARCH("less than 4",'Model output'!P188))),"&lt;4",IF(OR(ISNUMBER(SEARCH("&gt;4",'Model output'!P188)),ISNUMBER(SEARCH("&gt; 4",'Model output'!P188)),ISNUMBER(SEARCH("4 or more",'Model output'!P188))),"&gt;4",""))),""))</f>
        <v/>
      </c>
      <c r="V189" t="str">
        <f>IF(S189="negative","",IF(OR(ISNUMBER(SEARCH("Focal",'Model output'!P188)),'Classification result'!U189&lt;4,ISNUMBER(SEARCH("Focal",'Classification result'!U189)),ISNUMBER(SEARCH("&lt;4",'Classification result'!U189)),ISNUMBER(SEARCH("&lt; 4",'Classification result'!U189))),"minimal", IF(OR(ISNUMBER(SEARCH("Extensive",'Model output'!P188)),ISNUMBER(SEARCH("Extensive",'Classification result'!U189)),ISNUMBER(SEARCH("&gt;4",'Classification result'!U189)),ISNUMBER(SEARCH("&gt; 4",'Classification result'!U189)),ISNUMBER(SEARCH("4 or more",'Classification result'!U189))),"extensive","")))</f>
        <v/>
      </c>
      <c r="W189" t="str">
        <f>IF(OR('Model output'!R188="",ISNUMBER(SEARCH("Not identified", 'Model output'!R188)),ISNUMBER(SEARCH("Absent",'Model output'!R188)),ISNUMBER(SEARCH("No",'Model output'!R188)),ISNUMBER(SEARCH("Negative",'Model output'!R188)),ISNUMBER(SEARCH("None seen",'Model output'!R188)),ISNUMBER(SEARCH("Free",'Model output'!R188)),ISNUMBER(SEARCH("Cannot be assessed",'Model output'!R188))),"negative","positive")</f>
        <v>positive</v>
      </c>
      <c r="X189" s="19" t="str">
        <f>IF('Model output'!S188="","",'Model output'!S188)</f>
        <v>Cannot be assessed</v>
      </c>
      <c r="Y189" t="str">
        <f>IF(OR('Model output'!S188="",ISNUMBER(SEARCH("Absent",'Model output'!S188)),ISNUMBER(SEARCH("Not identified",'Model output'!S188)),AND(ISNUMBER(SEARCH("No",'Model output'!S188)),NOT(ISNUMBER(SEARCH("carcinoma",'Model output'!S188)))),ISNUMBER(SEARCH("no extension",'Model output'!S188)),ISNUMBER(SEARCH("negative",'Model output'!S188))),"negative",IF(Z189="positive","gETE", "positive"))</f>
        <v>negative</v>
      </c>
      <c r="Z189" t="str">
        <f>IF(OR('Model output'!S188="",ISNUMBER(SEARCH("Absent",'Model output'!S188)),ISNUMBER(SEARCH("Not identified",'Model output'!S188)),ISNUMBER(SEARCH("No",'Model output'!S188)),ISNUMBER(SEARCH("Minimal",'Model output'!S188)),ISNUMBER(SEARCH("negative",'Model output'!S188))),"negative",IF(OR(ISNUMBER(SEARCH("extensive",X189)),ISNUMBER(SEARCH("skeletal muscle",X189)),ISNUMBER(SEARCH("larynx",X189)),ISNUMBER(SEARCH("trachea",X189)),ISNUMBER(SEARCH("esophagus",X189)),ISNUMBER(SEARCH("recurrent laryngeal nerve",X189))),"positive","negative"))</f>
        <v>negative</v>
      </c>
      <c r="AA189" t="str">
        <f>IF('Model output'!T188="","",IF('Model output'!T188="Not mentioned", "No", "Yes"))</f>
        <v/>
      </c>
      <c r="AB189" t="str">
        <f>IF(AA189&lt;&gt;"Yes","",IF(OR('Model output'!U188="",ISNUMBER(SEARCH("Not identified",'Model output'!U188))),"",'Model output'!U188))</f>
        <v/>
      </c>
      <c r="AC189" s="9" t="str">
        <f>IF(OR('Model output'!V188="", AND(ISERROR(SEARCH("Positive",'Model output'!V188)), ISNUMBER(SEARCH("Negative",'Model output'!V188))), ISNUMBER(SEARCH("Uninvolved",'Model output'!V188)), ISNUMBER(SEARCH("Free",'Model output'!V188)), ISNUMBER(SEARCH("1 mm",'Model output'!V188)), ISNUMBER(SEARCH("1.0 mm",'Model output'!V188)), ISNUMBER(SEARCH("0.01 cm",'Model output'!V188)), ISNUMBER(SEARCH("0.1 CM",'Model output'!V188)), ISNUMBER(SEARCH("less than 0.2 mm",'Model output'!V188)), ISNUMBER(SEARCH("less than 0.5 mm",'Model output'!V188)), ISNUMBER(SEARCH("very close",'Model output'!V188)), ISNUMBER(SEARCH("not involved",'Model output'!V188)), ISNUMBER(SEARCH("no involvement",'Model output'!V188)), ISNUMBER(SEARCH("abut",'Model output'!V188)), AND(ISNUMBER(SEARCH("No",'Model output'!V188)),NOT(ISNUMBER(SEARCH("noted",'Model output'!V188))),NOT(ISNUMBER(SEARCH("carcinoma",'Model output'!V188))))), "negative", "positive")</f>
        <v>positive</v>
      </c>
      <c r="AE189" s="39" t="str" cm="1">
        <f t="array" ref="AE189">IF(OR(AC189="positive",Z189="positive",AND(OR(ISNUMBER(SEARCH("Follicular carcinoma",N189)),ISNUMBER(SEARCH("Follicular thyroid carcinoma",N189))),V189="extensive"),AND(AND(ISNUMBER(J189),J189&gt;0),AND(ISNUMBER(M189),M189&gt;3)),OR(H189="positive",AH189=1)),"high",IF(OR(ISNUMBER(SEARCH("lateral",G189,1)),ISNUMBER(SEARCH("positive",Y189,1)),ISNUMBER(SEARCH("tall",O189,1)),ISNUMBER(SEARCH("hobnail",O189,1)),ISNUMBER(SEARCH("cribriform",O189,1)),ISNUMBER(SEARCH("diffuse",O189,1)),ISNUMBER(SEARCH("columnar",O189,1)),ISNUMBER(SEARCH("solid",O189,1)),ISNUMBER(SEARCH("tall",N189,1)),ISNUMBER(SEARCH("hobnail",N189,1)),ISNUMBER(SEARCH("cribriform",N189,1)),ISNUMBER(SEARCH("diffuse",N189,1)),ISNUMBER(SEARCH("columnar",N189,1)),ISNUMBER(SEARCH("solid",N189,1)),AND(ISNUMBER(SEARCH("papillary",N189,1)),S189="positive"),AND(ISNUMBER(J189),J189&gt;=5,M189=""),AND(AND(ISNUMBER(J189),J189&gt;=5),AND(ISNUMBER(M189),M189&gt;=1)),AND(ISNUMBER(SERACH("papillary",N189)),OR(Y189="positive",Z189="positive"), ISNUMBER(SEARCH("BRAF",AB189)))),"intermediate","low"))</f>
        <v>high</v>
      </c>
      <c r="AF189" s="40" t="str">
        <f t="shared" si="34"/>
        <v>1b</v>
      </c>
      <c r="AG189" s="40" t="str">
        <f t="shared" si="35"/>
        <v>1b</v>
      </c>
      <c r="AH189" s="40" t="str">
        <f t="shared" si="37"/>
        <v>0</v>
      </c>
      <c r="AI189" s="45" t="str">
        <f t="shared" si="38"/>
        <v>I</v>
      </c>
      <c r="AJ189" s="39" t="s">
        <v>697</v>
      </c>
      <c r="AK189" s="46" t="s">
        <v>888</v>
      </c>
      <c r="AL189" s="46" t="s">
        <v>888</v>
      </c>
      <c r="AM189" s="46" t="s">
        <v>892</v>
      </c>
      <c r="AN189" s="40" t="s">
        <v>73</v>
      </c>
      <c r="AO189" s="30">
        <f t="shared" si="44"/>
        <v>1</v>
      </c>
      <c r="AP189" s="14">
        <f t="shared" si="45"/>
        <v>1</v>
      </c>
      <c r="AQ189" s="14">
        <f t="shared" si="46"/>
        <v>1</v>
      </c>
      <c r="AR189" s="14">
        <f t="shared" si="47"/>
        <v>1</v>
      </c>
      <c r="AS189" s="15">
        <f t="shared" si="39"/>
        <v>1</v>
      </c>
    </row>
    <row r="190" spans="1:45">
      <c r="A190" t="str">
        <f>'Model output'!A189</f>
        <v>TCGA-EM-A3AO</v>
      </c>
      <c r="B190" s="52">
        <v>61</v>
      </c>
      <c r="C190" s="1" t="str">
        <f>IF(OR(ISNUMBER(SEARCH("0",'Model output'!D189)), ISNUMBER(SEARCH("1",'Model output'!D189)), ISNUMBER(SEARCH("1a",'Model output'!D189)), ISNUMBER(SEARCH("1b",'Model output'!D189)), ISNUMBER(SEARCH("2",'Model output'!D189)), ISNUMBER(SEARCH("3",'Model output'!D189)), ISNUMBER(SEARCH("4a",'Model output'!D189)), ISNUMBER(SEARCH("4b",'Model output'!D189))), IF(ISNUMBER(SEARCH("pT",'Model output'!D189)),IF(OR(ISNUMBER(SEARCH("a",'Model output'!D189)),ISNUMBER(SEARCH("b",'Model output'!D189))),MID(SUBSTITUTE('Model output'!D189," ",""),SEARCH("pT",'Model output'!D189)+2,2),MID(SUBSTITUTE('Model output'!D189," ",""),SEARCH("pT",'Model output'!D189)+2,1)),IF(ISNUMBER(SEARCH("T",'Model output'!D189)),IF(OR(ISNUMBER(SEARCH("a",'Model output'!D189)),ISNUMBER(SEARCH("b",'Model output'!D189))),MID(SUBSTITUTE('Model output'!D189," ",""),SEARCH("T",'Model output'!D189)+1,2),MID(SUBSTITUTE('Model output'!D189," ",""),SEARCH("T",'Model output'!D189)+1,1)),SUBSTITUTE('Model output'!D189," ",""))),"")</f>
        <v>2</v>
      </c>
      <c r="D190" s="1" t="str">
        <f>IF(ISNUMBER(SEARCH("lymph node",'Model output'!E189)),"1", IF(AND('Model output'!E189&lt;&gt;"",ISNUMBER('Model output'!E189),'Model output'!E189&gt;0),"1",IF(OR(ISNUMBER(SEARCH("0",'Model output'!E189)), ISNUMBER(SEARCH("1",'Model output'!E189)), ISNUMBER(SEARCH("1a",'Model output'!E189)), ISNUMBER(SEARCH("1b",'Model output'!E189)), ISNUMBER(SEARCH("X",'Model output'!E189))), IF(ISNUMBER(SEARCH("pN",'Model output'!E189)),IF(OR(ISNUMBER(SEARCH("a",'Model output'!E189)),ISNUMBER(SEARCH("b",'Model output'!E189))),MID(SUBSTITUTE('Model output'!E189," ",""),SEARCH("pN",'Model output'!E189)+2,2),MID(SUBSTITUTE('Model output'!E189," ",""),SEARCH("pN",'Model output'!E189)+2,1)),IF(ISNUMBER(SEARCH("N",'Model output'!E189)),IF(OR(ISNUMBER(SEARCH("a",'Model output'!E189)),ISNUMBER(SEARCH("b",'Model output'!E189))),MID(SUBSTITUTE('Model output'!E189," ",""),SEARCH("N",'Model output'!E189)+1,2),MID(SUBSTITUTE('Model output'!E189," ",""),SEARCH("N",'Model output'!E189)+1,1)),SUBSTITUTE('Model output'!E189," ",""))),"")))</f>
        <v>1b</v>
      </c>
      <c r="E190" s="1" t="str">
        <f>IF(OR(ISNUMBER(SEARCH("Not applicable",'Model output'!F189)), ISNUMBER(SEARCH("N/A",'Model output'!F189))),"0",IF(OR(ISNUMBER(SEARCH("0",'Model output'!F189)), ISNUMBER(SEARCH("1",'Model output'!F189)), ISNUMBER(SEARCH("X",'Model output'!F189))), IF(ISNUMBER(SEARCH("pM",'Model output'!F189)),MID(SUBSTITUTE('Model output'!F189," ",""),SEARCH("pM",'Model output'!F189)+2,1),IF(ISNUMBER(SEARCH("M",'Model output'!F189)),MID(SUBSTITUTE('Model output'!F189," ",""),SEARCH("M",'Model output'!F189)+1,1),SUBSTITUTE('Model output'!F189," ",""))),""))</f>
        <v>0</v>
      </c>
      <c r="F190" t="str">
        <f t="shared" ref="F190:F222" si="48">IF(OR(G190&lt;&gt;"",AND(J190&lt;&gt;"",ISNUMBER(J190),J190&gt;0),AND(M190&lt;&gt;"",M190&gt;0)),"positive","negative")</f>
        <v>positive</v>
      </c>
      <c r="G190" t="str">
        <f>IF(OR('Model output'!G189="",AND(ISNUMBER('Model output'!J189),'Model output'!J189&lt;1)),"",IF(OR(ISNUMBER(SEARCH("lateral",'Model output'!G189)),ISNUMBER(SEARCH("cervical",'Model output'!G189)),ISNUMBER(SEARCH("jugular",'Model output'!G189)),ISNUMBER(SEARCH("left neck",'Model output'!G189)),ISNUMBER(SEARCH("left anterior neck",'Model output'!G189)),ISNUMBER(SEARCH("left posterior neck",'Model output'!G189)),ISNUMBER(SEARCH("right neck",'Model output'!G189)),ISNUMBER(SEARCH("right anterior neck",'Model output'!G189)),ISNUMBER(SEARCH("right posterior neck",'Model output'!G189)),AND(ISNUMBER(SEARCH("level",'Model output'!G189)),OR(,ISNUMBER(SEARCH("II",'Model output'!G189)),ISNUMBER(SEARCH("two",'Model output'!G189)),ISNUMBER(SEARCH("2",'Model output'!G189)),ISNUMBER(SEARCH("III",'Model output'!G189)),ISNUMBER(SEARCH("three",'Model output'!G189)),ISNUMBER(SEARCH("3",'Model output'!G189)),ISNUMBER(SEARCH("IV",'Model output'!G189)),ISNUMBER(SEARCH("four",'Model output'!G189)),ISNUMBER(SEARCH("4",'Model output'!G189)),AND(ISNUMBER(SEARCH("V ",'Model output'!G189)),NOT(ISNUMBER(SEARCH("VI",'Model output'!G189)))),ISNUMBER(SEARCH("five",'Model output'!G189)),ISNUMBER(SEARCH("5",'Model output'!G189))))), "lateral", "central"))</f>
        <v>lateral</v>
      </c>
      <c r="H190" t="str">
        <f>IF('Model output'!H189="","negative", IF('Model output'!H189=" ", "negative", IF(ISNUMBER(SEARCH("lymph node",'Model output'!H189)),"negative","positive")))</f>
        <v>negative</v>
      </c>
      <c r="I190">
        <f>IF('Model output'!I189="","",IF(ISNUMBER('Model output'!I189),'Model output'!I189,1))</f>
        <v>28</v>
      </c>
      <c r="J190">
        <f>IF('Model output'!J189="","",IF(AND(ISNUMBER('Model output'!J189),'Model output'!J189&lt;=I190),'Model output'!J189,IF(ISNUMBER(SEARCH("0/",'Model output'!J189)),0,1)))</f>
        <v>10</v>
      </c>
      <c r="K190" t="str" cm="1">
        <f t="array" ref="K190">IF(COUNT(FIND({0,1,2,3,4,5,6,7,8,9},'Model output'!K189))&gt;0,'Model output'!K189,"")</f>
        <v>3.5 cm</v>
      </c>
      <c r="L190" s="8" t="str">
        <f t="shared" si="36"/>
        <v>3.5cm</v>
      </c>
      <c r="M190" cm="1">
        <f t="array" ref="M190">IF(L190="","",IF(ISNUMBER(SEARCH("cm",L190)),MAX(VALUE(SUBSTITUTE(_xlfn.FILTERXML("&lt;t&gt;&lt;s&gt;"&amp;SUBSTITUTE(L190,",","&lt;/s&gt;&lt;s&gt;")&amp;"&lt;/s&gt;&lt;/t&gt;","//s"),"cm",""))),MAX(VALUE(SUBSTITUTE(_xlfn.FILTERXML("&lt;t&gt;&lt;s&gt;"&amp;SUBSTITUTE(L190,",","&lt;/s&gt;&lt;s&gt;")&amp;"&lt;/s&gt;&lt;/t&gt;","//s"),"mm","")))/10))</f>
        <v>3.5</v>
      </c>
      <c r="N190" t="str">
        <f>IF('Model output'!L189="","",'Model output'!L189)</f>
        <v>papillary</v>
      </c>
      <c r="O190" t="str">
        <f>IF('Model output'!M189="","",'Model output'!M189)</f>
        <v>classical</v>
      </c>
      <c r="P190" t="str">
        <f>IF('Model output'!N189="","",'Model output'!N189)</f>
        <v>3.0cm</v>
      </c>
      <c r="Q190" t="str">
        <f t="shared" ref="Q190:Q222" si="49">LOWER(SUBSTITUTE(SUBSTITUTE(SUBSTITUTE(SUBSTITUTE(SUBSTITUTE(SUBSTITUTE(SUBSTITUTE(SUBSTITUTE(SUBSTITUTE(SUBSTITUTE(SUBSTITUTE(SUBSTITUTE(SUBSTITUTE(SUBSTITUTE(SUBSTITUTE(SUBSTITUTE(SUBSTITUTE(P190,"cm.","cm"), "the", ""), "tumor", ""), "nodule", ""), "isthmic", ""), "lobe",""), "largest", ""), "left", ""), "right", ""), "for", ""), "in", ""), "and", ","), "(", ""), ")", ""), "A", ""), "x", ","), " ",""))</f>
        <v>3.0cm</v>
      </c>
      <c r="R190" cm="1">
        <f t="array" ref="R190">IF(Q190="","",IF(ISNUMBER(SEARCH("cm",Q190)),MAX(VALUE(SUBSTITUTE(_xlfn.FILTERXML("&lt;t&gt;&lt;s&gt;"&amp;SUBSTITUTE(Q190,",","&lt;/s&gt;&lt;s&gt;")&amp;"&lt;/s&gt;&lt;/t&gt;","//s"),"cm",""))),IF(ISNUMBER(SEARCH("mm",Q190)), MAX(VALUE(SUBSTITUTE(_xlfn.FILTERXML("&lt;t&gt;&lt;s&gt;"&amp;SUBSTITUTE(Q190,",","&lt;/s&gt;&lt;s&gt;")&amp;"&lt;/s&gt;&lt;/t&gt;","//s"),"mm","")))/10, MAX(VALUE(_xlfn.FILTERXML("&lt;t&gt;&lt;s&gt;"&amp;SUBSTITUTE(Q190,",","&lt;/s&gt;&lt;s&gt;")&amp;"&lt;/s&gt;&lt;/t&gt;","//s"))))))</f>
        <v>3</v>
      </c>
      <c r="S190" t="str">
        <f>IF(OR('Model output'!P189="",ISNUMBER(SEARCH("Not identified", 'Model output'!P189)),ISNUMBER(SEARCH("Absent",'Model output'!P189)),AND(ISNUMBER(SEARCH("No",'Model output'!P189)),NOT(ISNUMBER(SEARCH("diagnostic",'Model output'!P189)))),ISNUMBER(SEARCH("Negative",'Model output'!P189))),"negative","positive")</f>
        <v>negative</v>
      </c>
      <c r="T190">
        <f>IF('Model output'!O189="","",'Model output'!O189)</f>
        <v>2</v>
      </c>
      <c r="U190" t="str">
        <f>IF('Model output'!Q189&lt;&gt;"",'Model output'!Q189,IF('Classification result'!S190="positive",IF(ISNUMBER(SEARCH("single",'Model output'!P189)),1,IF(OR(ISNUMBER(SEARCH("&lt;4",'Model output'!P189)),ISNUMBER(SEARCH("&lt; 4",'Model output'!P189)),ISNUMBER(SEARCH("less than 4",'Model output'!P189))),"&lt;4",IF(OR(ISNUMBER(SEARCH("&gt;4",'Model output'!P189)),ISNUMBER(SEARCH("&gt; 4",'Model output'!P189)),ISNUMBER(SEARCH("4 or more",'Model output'!P189))),"&gt;4",""))),""))</f>
        <v/>
      </c>
      <c r="V190" t="str">
        <f>IF(S190="negative","",IF(OR(ISNUMBER(SEARCH("Focal",'Model output'!P189)),'Classification result'!U190&lt;4,ISNUMBER(SEARCH("Focal",'Classification result'!U190)),ISNUMBER(SEARCH("&lt;4",'Classification result'!U190)),ISNUMBER(SEARCH("&lt; 4",'Classification result'!U190))),"minimal", IF(OR(ISNUMBER(SEARCH("Extensive",'Model output'!P189)),ISNUMBER(SEARCH("Extensive",'Classification result'!U190)),ISNUMBER(SEARCH("&gt;4",'Classification result'!U190)),ISNUMBER(SEARCH("&gt; 4",'Classification result'!U190)),ISNUMBER(SEARCH("4 or more",'Classification result'!U190))),"extensive","")))</f>
        <v/>
      </c>
      <c r="W190" t="str">
        <f>IF(OR('Model output'!R189="",ISNUMBER(SEARCH("Not identified", 'Model output'!R189)),ISNUMBER(SEARCH("Absent",'Model output'!R189)),ISNUMBER(SEARCH("No",'Model output'!R189)),ISNUMBER(SEARCH("Negative",'Model output'!R189)),ISNUMBER(SEARCH("None seen",'Model output'!R189)),ISNUMBER(SEARCH("Free",'Model output'!R189)),ISNUMBER(SEARCH("Cannot be assessed",'Model output'!R189))),"negative","positive")</f>
        <v>positive</v>
      </c>
      <c r="X190" s="19" t="str">
        <f>IF('Model output'!S189="","",'Model output'!S189)</f>
        <v>Not identified</v>
      </c>
      <c r="Y190" t="str">
        <f>IF(OR('Model output'!S189="",ISNUMBER(SEARCH("Absent",'Model output'!S189)),ISNUMBER(SEARCH("Not identified",'Model output'!S189)),AND(ISNUMBER(SEARCH("No",'Model output'!S189)),NOT(ISNUMBER(SEARCH("carcinoma",'Model output'!S189)))),ISNUMBER(SEARCH("no extension",'Model output'!S189)),ISNUMBER(SEARCH("negative",'Model output'!S189))),"negative",IF(Z190="positive","gETE", "positive"))</f>
        <v>negative</v>
      </c>
      <c r="Z190" t="str">
        <f>IF(OR('Model output'!S189="",ISNUMBER(SEARCH("Absent",'Model output'!S189)),ISNUMBER(SEARCH("Not identified",'Model output'!S189)),ISNUMBER(SEARCH("No",'Model output'!S189)),ISNUMBER(SEARCH("Minimal",'Model output'!S189)),ISNUMBER(SEARCH("negative",'Model output'!S189))),"negative",IF(OR(ISNUMBER(SEARCH("extensive",X190)),ISNUMBER(SEARCH("skeletal muscle",X190)),ISNUMBER(SEARCH("larynx",X190)),ISNUMBER(SEARCH("trachea",X190)),ISNUMBER(SEARCH("esophagus",X190)),ISNUMBER(SEARCH("recurrent laryngeal nerve",X190))),"positive","negative"))</f>
        <v>negative</v>
      </c>
      <c r="AA190" t="str">
        <f>IF('Model output'!T189="","",IF('Model output'!T189="Not mentioned", "No", "Yes"))</f>
        <v/>
      </c>
      <c r="AB190" t="str">
        <f>IF(AA190&lt;&gt;"Yes","",IF(OR('Model output'!U189="",ISNUMBER(SEARCH("Not identified",'Model output'!U189))),"",'Model output'!U189))</f>
        <v/>
      </c>
      <c r="AC190" s="9" t="str">
        <f>IF(OR('Model output'!V189="", AND(ISERROR(SEARCH("Positive",'Model output'!V189)), ISNUMBER(SEARCH("Negative",'Model output'!V189))), ISNUMBER(SEARCH("Uninvolved",'Model output'!V189)), ISNUMBER(SEARCH("Free",'Model output'!V189)), ISNUMBER(SEARCH("1 mm",'Model output'!V189)), ISNUMBER(SEARCH("1.0 mm",'Model output'!V189)), ISNUMBER(SEARCH("0.01 cm",'Model output'!V189)), ISNUMBER(SEARCH("0.1 CM",'Model output'!V189)), ISNUMBER(SEARCH("less than 0.2 mm",'Model output'!V189)), ISNUMBER(SEARCH("less than 0.5 mm",'Model output'!V189)), ISNUMBER(SEARCH("very close",'Model output'!V189)), ISNUMBER(SEARCH("not involved",'Model output'!V189)), ISNUMBER(SEARCH("no involvement",'Model output'!V189)), ISNUMBER(SEARCH("abut",'Model output'!V189)), AND(ISNUMBER(SEARCH("No",'Model output'!V189)),NOT(ISNUMBER(SEARCH("noted",'Model output'!V189))),NOT(ISNUMBER(SEARCH("carcinoma",'Model output'!V189))))), "negative", "positive")</f>
        <v>negative</v>
      </c>
      <c r="AE190" s="39" t="str" cm="1">
        <f t="array" ref="AE190">IF(OR(AC190="positive",Z190="positive",AND(OR(ISNUMBER(SEARCH("Follicular carcinoma",N190)),ISNUMBER(SEARCH("Follicular thyroid carcinoma",N190))),V190="extensive"),AND(AND(ISNUMBER(J190),J190&gt;0),AND(ISNUMBER(M190),M190&gt;3)),OR(H190="positive",AH190=1)),"high",IF(OR(ISNUMBER(SEARCH("lateral",G190,1)),ISNUMBER(SEARCH("positive",Y190,1)),ISNUMBER(SEARCH("tall",O190,1)),ISNUMBER(SEARCH("hobnail",O190,1)),ISNUMBER(SEARCH("cribriform",O190,1)),ISNUMBER(SEARCH("diffuse",O190,1)),ISNUMBER(SEARCH("columnar",O190,1)),ISNUMBER(SEARCH("solid",O190,1)),ISNUMBER(SEARCH("tall",N190,1)),ISNUMBER(SEARCH("hobnail",N190,1)),ISNUMBER(SEARCH("cribriform",N190,1)),ISNUMBER(SEARCH("diffuse",N190,1)),ISNUMBER(SEARCH("columnar",N190,1)),ISNUMBER(SEARCH("solid",N190,1)),AND(ISNUMBER(SEARCH("papillary",N190,1)),S190="positive"),AND(ISNUMBER(J190),J190&gt;=5,M190=""),AND(AND(ISNUMBER(J190),J190&gt;=5),AND(ISNUMBER(M190),M190&gt;=1)),AND(ISNUMBER(SERACH("papillary",N190)),OR(Y190="positive",Z190="positive"), ISNUMBER(SEARCH("BRAF",AB190)))),"intermediate","low"))</f>
        <v>high</v>
      </c>
      <c r="AF190" s="40" t="str">
        <f t="shared" si="34"/>
        <v>2</v>
      </c>
      <c r="AG190" s="40" t="str">
        <f t="shared" si="35"/>
        <v>1b</v>
      </c>
      <c r="AH190" s="40" t="str">
        <f t="shared" si="37"/>
        <v>0</v>
      </c>
      <c r="AI190" s="45" t="str">
        <f t="shared" si="38"/>
        <v>II</v>
      </c>
      <c r="AJ190" s="39" t="s">
        <v>697</v>
      </c>
      <c r="AK190" s="46" t="s">
        <v>891</v>
      </c>
      <c r="AL190" s="46" t="s">
        <v>888</v>
      </c>
      <c r="AM190" s="46" t="s">
        <v>892</v>
      </c>
      <c r="AN190" s="40" t="s">
        <v>890</v>
      </c>
      <c r="AO190" s="30">
        <f t="shared" si="44"/>
        <v>1</v>
      </c>
      <c r="AP190" s="14">
        <f t="shared" si="45"/>
        <v>1</v>
      </c>
      <c r="AQ190" s="14">
        <f t="shared" si="46"/>
        <v>1</v>
      </c>
      <c r="AR190" s="14">
        <f t="shared" si="47"/>
        <v>1</v>
      </c>
      <c r="AS190" s="15">
        <f t="shared" si="39"/>
        <v>1</v>
      </c>
    </row>
    <row r="191" spans="1:45">
      <c r="A191" t="str">
        <f>'Model output'!A190</f>
        <v>TCGA-EM-A3AP</v>
      </c>
      <c r="B191" s="52">
        <v>31</v>
      </c>
      <c r="C191" s="1" t="str">
        <f>IF(OR(ISNUMBER(SEARCH("0",'Model output'!D190)), ISNUMBER(SEARCH("1",'Model output'!D190)), ISNUMBER(SEARCH("1a",'Model output'!D190)), ISNUMBER(SEARCH("1b",'Model output'!D190)), ISNUMBER(SEARCH("2",'Model output'!D190)), ISNUMBER(SEARCH("3",'Model output'!D190)), ISNUMBER(SEARCH("4a",'Model output'!D190)), ISNUMBER(SEARCH("4b",'Model output'!D190))), IF(ISNUMBER(SEARCH("pT",'Model output'!D190)),IF(OR(ISNUMBER(SEARCH("a",'Model output'!D190)),ISNUMBER(SEARCH("b",'Model output'!D190))),MID(SUBSTITUTE('Model output'!D190," ",""),SEARCH("pT",'Model output'!D190)+2,2),MID(SUBSTITUTE('Model output'!D190," ",""),SEARCH("pT",'Model output'!D190)+2,1)),IF(ISNUMBER(SEARCH("T",'Model output'!D190)),IF(OR(ISNUMBER(SEARCH("a",'Model output'!D190)),ISNUMBER(SEARCH("b",'Model output'!D190))),MID(SUBSTITUTE('Model output'!D190," ",""),SEARCH("T",'Model output'!D190)+1,2),MID(SUBSTITUTE('Model output'!D190," ",""),SEARCH("T",'Model output'!D190)+1,1)),SUBSTITUTE('Model output'!D190," ",""))),"")</f>
        <v>2</v>
      </c>
      <c r="D191" s="1" t="str">
        <f>IF(ISNUMBER(SEARCH("lymph node",'Model output'!E190)),"1", IF(AND('Model output'!E190&lt;&gt;"",ISNUMBER('Model output'!E190),'Model output'!E190&gt;0),"1",IF(OR(ISNUMBER(SEARCH("0",'Model output'!E190)), ISNUMBER(SEARCH("1",'Model output'!E190)), ISNUMBER(SEARCH("1a",'Model output'!E190)), ISNUMBER(SEARCH("1b",'Model output'!E190)), ISNUMBER(SEARCH("X",'Model output'!E190))), IF(ISNUMBER(SEARCH("pN",'Model output'!E190)),IF(OR(ISNUMBER(SEARCH("a",'Model output'!E190)),ISNUMBER(SEARCH("b",'Model output'!E190))),MID(SUBSTITUTE('Model output'!E190," ",""),SEARCH("pN",'Model output'!E190)+2,2),MID(SUBSTITUTE('Model output'!E190," ",""),SEARCH("pN",'Model output'!E190)+2,1)),IF(ISNUMBER(SEARCH("N",'Model output'!E190)),IF(OR(ISNUMBER(SEARCH("a",'Model output'!E190)),ISNUMBER(SEARCH("b",'Model output'!E190))),MID(SUBSTITUTE('Model output'!E190," ",""),SEARCH("N",'Model output'!E190)+1,2),MID(SUBSTITUTE('Model output'!E190," ",""),SEARCH("N",'Model output'!E190)+1,1)),SUBSTITUTE('Model output'!E190," ",""))),"")))</f>
        <v>X</v>
      </c>
      <c r="E191" s="1" t="str">
        <f>IF(OR(ISNUMBER(SEARCH("Not applicable",'Model output'!F190)), ISNUMBER(SEARCH("N/A",'Model output'!F190))),"0",IF(OR(ISNUMBER(SEARCH("0",'Model output'!F190)), ISNUMBER(SEARCH("1",'Model output'!F190)), ISNUMBER(SEARCH("X",'Model output'!F190))), IF(ISNUMBER(SEARCH("pM",'Model output'!F190)),MID(SUBSTITUTE('Model output'!F190," ",""),SEARCH("pM",'Model output'!F190)+2,1),IF(ISNUMBER(SEARCH("M",'Model output'!F190)),MID(SUBSTITUTE('Model output'!F190," ",""),SEARCH("M",'Model output'!F190)+1,1),SUBSTITUTE('Model output'!F190," ",""))),""))</f>
        <v/>
      </c>
      <c r="F191" t="str">
        <f t="shared" si="48"/>
        <v>negative</v>
      </c>
      <c r="G191" t="str">
        <f>IF(OR('Model output'!G190="",AND(ISNUMBER('Model output'!J190),'Model output'!J190&lt;1)),"",IF(OR(ISNUMBER(SEARCH("lateral",'Model output'!G190)),ISNUMBER(SEARCH("cervical",'Model output'!G190)),ISNUMBER(SEARCH("jugular",'Model output'!G190)),ISNUMBER(SEARCH("left neck",'Model output'!G190)),ISNUMBER(SEARCH("left anterior neck",'Model output'!G190)),ISNUMBER(SEARCH("left posterior neck",'Model output'!G190)),ISNUMBER(SEARCH("right neck",'Model output'!G190)),ISNUMBER(SEARCH("right anterior neck",'Model output'!G190)),ISNUMBER(SEARCH("right posterior neck",'Model output'!G190)),AND(ISNUMBER(SEARCH("level",'Model output'!G190)),OR(,ISNUMBER(SEARCH("II",'Model output'!G190)),ISNUMBER(SEARCH("two",'Model output'!G190)),ISNUMBER(SEARCH("2",'Model output'!G190)),ISNUMBER(SEARCH("III",'Model output'!G190)),ISNUMBER(SEARCH("three",'Model output'!G190)),ISNUMBER(SEARCH("3",'Model output'!G190)),ISNUMBER(SEARCH("IV",'Model output'!G190)),ISNUMBER(SEARCH("four",'Model output'!G190)),ISNUMBER(SEARCH("4",'Model output'!G190)),AND(ISNUMBER(SEARCH("V ",'Model output'!G190)),NOT(ISNUMBER(SEARCH("VI",'Model output'!G190)))),ISNUMBER(SEARCH("five",'Model output'!G190)),ISNUMBER(SEARCH("5",'Model output'!G190))))), "lateral", "central"))</f>
        <v/>
      </c>
      <c r="H191" t="str">
        <f>IF('Model output'!H190="","negative", IF('Model output'!H190=" ", "negative", IF(ISNUMBER(SEARCH("lymph node",'Model output'!H190)),"negative","positive")))</f>
        <v>negative</v>
      </c>
      <c r="I191">
        <f>IF('Model output'!I190="","",IF(ISNUMBER('Model output'!I190),'Model output'!I190,1))</f>
        <v>0</v>
      </c>
      <c r="J191">
        <f>IF('Model output'!J190="","",IF(AND(ISNUMBER('Model output'!J190),'Model output'!J190&lt;=I191),'Model output'!J190,IF(ISNUMBER(SEARCH("0/",'Model output'!J190)),0,1)))</f>
        <v>0</v>
      </c>
      <c r="K191" t="str" cm="1">
        <f t="array" ref="K191">IF(COUNT(FIND({0,1,2,3,4,5,6,7,8,9},'Model output'!K190))&gt;0,'Model output'!K190,"")</f>
        <v/>
      </c>
      <c r="L191" s="8" t="str">
        <f t="shared" ref="L191:L254" si="50">LOWER(SUBSTITUTE(SUBSTITUTE(SUBSTITUTE(SUBSTITUTE(SUBSTITUTE(SUBSTITUTE(SUBSTITUTE(SUBSTITUTE(K191,"cm.","cm"), "up to", ""), "to", ","), "x", ","), "'", ""), "[", ""), "]", ""), " ", ""))</f>
        <v/>
      </c>
      <c r="M191" t="str" cm="1">
        <f t="array" ref="M191">IF(L191="","",IF(ISNUMBER(SEARCH("cm",L191)),MAX(VALUE(SUBSTITUTE(_xlfn.FILTERXML("&lt;t&gt;&lt;s&gt;"&amp;SUBSTITUTE(L191,",","&lt;/s&gt;&lt;s&gt;")&amp;"&lt;/s&gt;&lt;/t&gt;","//s"),"cm",""))),MAX(VALUE(SUBSTITUTE(_xlfn.FILTERXML("&lt;t&gt;&lt;s&gt;"&amp;SUBSTITUTE(L191,",","&lt;/s&gt;&lt;s&gt;")&amp;"&lt;/s&gt;&lt;/t&gt;","//s"),"mm","")))/10))</f>
        <v/>
      </c>
      <c r="N191" t="str">
        <f>IF('Model output'!L190="","",'Model output'!L190)</f>
        <v>papillary</v>
      </c>
      <c r="O191" t="str">
        <f>IF('Model output'!M190="","",'Model output'!M190)</f>
        <v>follicular variant</v>
      </c>
      <c r="P191" t="str">
        <f>IF('Model output'!N190="","",'Model output'!N190)</f>
        <v>3.6cm</v>
      </c>
      <c r="Q191" t="str">
        <f t="shared" si="49"/>
        <v>3.6cm</v>
      </c>
      <c r="R191" cm="1">
        <f t="array" ref="R191">IF(Q191="","",IF(ISNUMBER(SEARCH("cm",Q191)),MAX(VALUE(SUBSTITUTE(_xlfn.FILTERXML("&lt;t&gt;&lt;s&gt;"&amp;SUBSTITUTE(Q191,",","&lt;/s&gt;&lt;s&gt;")&amp;"&lt;/s&gt;&lt;/t&gt;","//s"),"cm",""))),IF(ISNUMBER(SEARCH("mm",Q191)), MAX(VALUE(SUBSTITUTE(_xlfn.FILTERXML("&lt;t&gt;&lt;s&gt;"&amp;SUBSTITUTE(Q191,",","&lt;/s&gt;&lt;s&gt;")&amp;"&lt;/s&gt;&lt;/t&gt;","//s"),"mm","")))/10, MAX(VALUE(_xlfn.FILTERXML("&lt;t&gt;&lt;s&gt;"&amp;SUBSTITUTE(Q191,",","&lt;/s&gt;&lt;s&gt;")&amp;"&lt;/s&gt;&lt;/t&gt;","//s"))))))</f>
        <v>3.6</v>
      </c>
      <c r="S191" t="str">
        <f>IF(OR('Model output'!P190="",ISNUMBER(SEARCH("Not identified", 'Model output'!P190)),ISNUMBER(SEARCH("Absent",'Model output'!P190)),AND(ISNUMBER(SEARCH("No",'Model output'!P190)),NOT(ISNUMBER(SEARCH("diagnostic",'Model output'!P190)))),ISNUMBER(SEARCH("Negative",'Model output'!P190))),"negative","positive")</f>
        <v>negative</v>
      </c>
      <c r="T191">
        <f>IF('Model output'!O190="","",'Model output'!O190)</f>
        <v>1</v>
      </c>
      <c r="U191" t="str">
        <f>IF('Model output'!Q190&lt;&gt;"",'Model output'!Q190,IF('Classification result'!S191="positive",IF(ISNUMBER(SEARCH("single",'Model output'!P190)),1,IF(OR(ISNUMBER(SEARCH("&lt;4",'Model output'!P190)),ISNUMBER(SEARCH("&lt; 4",'Model output'!P190)),ISNUMBER(SEARCH("less than 4",'Model output'!P190))),"&lt;4",IF(OR(ISNUMBER(SEARCH("&gt;4",'Model output'!P190)),ISNUMBER(SEARCH("&gt; 4",'Model output'!P190)),ISNUMBER(SEARCH("4 or more",'Model output'!P190))),"&gt;4",""))),""))</f>
        <v/>
      </c>
      <c r="V191" t="str">
        <f>IF(S191="negative","",IF(OR(ISNUMBER(SEARCH("Focal",'Model output'!P190)),'Classification result'!U191&lt;4,ISNUMBER(SEARCH("Focal",'Classification result'!U191)),ISNUMBER(SEARCH("&lt;4",'Classification result'!U191)),ISNUMBER(SEARCH("&lt; 4",'Classification result'!U191))),"minimal", IF(OR(ISNUMBER(SEARCH("Extensive",'Model output'!P190)),ISNUMBER(SEARCH("Extensive",'Classification result'!U191)),ISNUMBER(SEARCH("&gt;4",'Classification result'!U191)),ISNUMBER(SEARCH("&gt; 4",'Classification result'!U191)),ISNUMBER(SEARCH("4 or more",'Classification result'!U191))),"extensive","")))</f>
        <v/>
      </c>
      <c r="W191" t="str">
        <f>IF(OR('Model output'!R190="",ISNUMBER(SEARCH("Not identified", 'Model output'!R190)),ISNUMBER(SEARCH("Absent",'Model output'!R190)),ISNUMBER(SEARCH("No",'Model output'!R190)),ISNUMBER(SEARCH("Negative",'Model output'!R190)),ISNUMBER(SEARCH("None seen",'Model output'!R190)),ISNUMBER(SEARCH("Free",'Model output'!R190)),ISNUMBER(SEARCH("Cannot be assessed",'Model output'!R190))),"negative","positive")</f>
        <v>negative</v>
      </c>
      <c r="X191" s="19" t="str">
        <f>IF('Model output'!S190="","",'Model output'!S190)</f>
        <v>Not identified</v>
      </c>
      <c r="Y191" t="str">
        <f>IF(OR('Model output'!S190="",ISNUMBER(SEARCH("Absent",'Model output'!S190)),ISNUMBER(SEARCH("Not identified",'Model output'!S190)),AND(ISNUMBER(SEARCH("No",'Model output'!S190)),NOT(ISNUMBER(SEARCH("carcinoma",'Model output'!S190)))),ISNUMBER(SEARCH("no extension",'Model output'!S190)),ISNUMBER(SEARCH("negative",'Model output'!S190))),"negative",IF(Z191="positive","gETE", "positive"))</f>
        <v>negative</v>
      </c>
      <c r="Z191" t="str">
        <f>IF(OR('Model output'!S190="",ISNUMBER(SEARCH("Absent",'Model output'!S190)),ISNUMBER(SEARCH("Not identified",'Model output'!S190)),ISNUMBER(SEARCH("No",'Model output'!S190)),ISNUMBER(SEARCH("Minimal",'Model output'!S190)),ISNUMBER(SEARCH("negative",'Model output'!S190))),"negative",IF(OR(ISNUMBER(SEARCH("extensive",X191)),ISNUMBER(SEARCH("skeletal muscle",X191)),ISNUMBER(SEARCH("larynx",X191)),ISNUMBER(SEARCH("trachea",X191)),ISNUMBER(SEARCH("esophagus",X191)),ISNUMBER(SEARCH("recurrent laryngeal nerve",X191))),"positive","negative"))</f>
        <v>negative</v>
      </c>
      <c r="AA191" t="str">
        <f>IF('Model output'!T190="","",IF('Model output'!T190="Not mentioned", "No", "Yes"))</f>
        <v/>
      </c>
      <c r="AB191" t="str">
        <f>IF(AA191&lt;&gt;"Yes","",IF(OR('Model output'!U190="",ISNUMBER(SEARCH("Not identified",'Model output'!U190))),"",'Model output'!U190))</f>
        <v/>
      </c>
      <c r="AC191" s="9" t="str">
        <f>IF(OR('Model output'!V190="", AND(ISERROR(SEARCH("Positive",'Model output'!V190)), ISNUMBER(SEARCH("Negative",'Model output'!V190))), ISNUMBER(SEARCH("Uninvolved",'Model output'!V190)), ISNUMBER(SEARCH("Free",'Model output'!V190)), ISNUMBER(SEARCH("1 mm",'Model output'!V190)), ISNUMBER(SEARCH("1.0 mm",'Model output'!V190)), ISNUMBER(SEARCH("0.01 cm",'Model output'!V190)), ISNUMBER(SEARCH("0.1 CM",'Model output'!V190)), ISNUMBER(SEARCH("less than 0.2 mm",'Model output'!V190)), ISNUMBER(SEARCH("less than 0.5 mm",'Model output'!V190)), ISNUMBER(SEARCH("very close",'Model output'!V190)), ISNUMBER(SEARCH("not involved",'Model output'!V190)), ISNUMBER(SEARCH("no involvement",'Model output'!V190)), ISNUMBER(SEARCH("abut",'Model output'!V190)), AND(ISNUMBER(SEARCH("No",'Model output'!V190)),NOT(ISNUMBER(SEARCH("noted",'Model output'!V190))),NOT(ISNUMBER(SEARCH("carcinoma",'Model output'!V190))))), "negative", "positive")</f>
        <v>negative</v>
      </c>
      <c r="AE191" s="39" t="str" cm="1">
        <f t="array" aca="1" ref="AE191" ca="1">IF(OR(AC191="positive",Z191="positive",AND(OR(ISNUMBER(SEARCH("Follicular carcinoma",N191)),ISNUMBER(SEARCH("Follicular thyroid carcinoma",N191))),V191="extensive"),AND(AND(ISNUMBER(J191),J191&gt;0),AND(ISNUMBER(M191),M191&gt;3)),OR(H191="positive",AH191=1)),"high",IF(OR(ISNUMBER(SEARCH("lateral",G191,1)),ISNUMBER(SEARCH("positive",Y191,1)),ISNUMBER(SEARCH("tall",O191,1)),ISNUMBER(SEARCH("hobnail",O191,1)),ISNUMBER(SEARCH("cribriform",O191,1)),ISNUMBER(SEARCH("diffuse",O191,1)),ISNUMBER(SEARCH("columnar",O191,1)),ISNUMBER(SEARCH("solid",O191,1)),ISNUMBER(SEARCH("tall",N191,1)),ISNUMBER(SEARCH("hobnail",N191,1)),ISNUMBER(SEARCH("cribriform",N191,1)),ISNUMBER(SEARCH("diffuse",N191,1)),ISNUMBER(SEARCH("columnar",N191,1)),ISNUMBER(SEARCH("solid",N191,1)),AND(ISNUMBER(SEARCH("papillary",N191,1)),S191="positive"),AND(ISNUMBER(J191),J191&gt;=5,M191=""),AND(AND(ISNUMBER(J191),J191&gt;=5),AND(ISNUMBER(M191),M191&gt;=1)),AND(ISNUMBER(SERACH("papillary",N191)),OR(Y191="positive",Z191="positive"), ISNUMBER(SEARCH("BRAF",AB191)))),"intermediate","low"))</f>
        <v>low</v>
      </c>
      <c r="AF191" s="40" t="str">
        <f t="shared" ref="AF191:AF254" si="51">IF(AND(Z191="positive",OR(ISNUMBER(SEARCH("prevertebral",X191,1)),ISNUMBER(SEARCH("fascia",X191,1)),ISNUMBER(SEARCH("carotid artery",X191,1)),ISNUMBER(SEARCH("mediastinal",X191,1)))),"4b",
IF(AND(Z191="positive",OR(ISNUMBER(SEARCH("larynx",X191,1)),ISNUMBER(SEARCH("trachea",X191,1)),ISNUMBER(SEARCH("esophagus",X191,1)),ISNUMBER(SEARCH("recurrent laryngeal nerve",X191,1)),
ISNUMBER(SEARCH("RLN",X191,1)))),"4a",
IF(OR(Z191="positive",ISNUMBER(SEARCH("strap",X191,1)),ISNUMBER(SEARCH("sternothyroid",X191,1)),ISNUMBER(SEARCH("sternohyoid",X191,1)),ISNUMBER(SEARCH("thyrohyoid",X191,1)),ISNUMBER(SEARCH("omohyoid",X191,1))),"3b",
IF(AND(C191&lt;&gt;"", N191=""),C191,
IF(OR(AND(R191&lt;&gt;"",R191&gt;4)),"3a",
IF(AND(R191&lt;&gt;"", R191&lt;=4,R191&gt;2),"2",
IF(AND(R191&lt;&gt;"",R191&lt;=2,R191&gt;1),"1b",
IF(AND(R191&lt;&gt;"",R191&lt;=1),"1a","x"
))))))))</f>
        <v>2</v>
      </c>
      <c r="AG191" s="40" t="str">
        <f t="shared" ref="AG191:AG254" si="52">IF(AND(ISNUMBER(J191),J191&gt;0),
IF(G191="lateral", "1b","1a"), "0")</f>
        <v>0</v>
      </c>
      <c r="AH191" s="40" t="str">
        <f t="shared" si="37"/>
        <v>0</v>
      </c>
      <c r="AI191" s="45" t="str">
        <f t="shared" si="38"/>
        <v>I</v>
      </c>
      <c r="AJ191" s="39" t="s">
        <v>698</v>
      </c>
      <c r="AK191" s="46" t="s">
        <v>891</v>
      </c>
      <c r="AL191" s="46" t="s">
        <v>892</v>
      </c>
      <c r="AM191" s="46" t="s">
        <v>892</v>
      </c>
      <c r="AN191" s="40" t="s">
        <v>73</v>
      </c>
      <c r="AO191" s="30">
        <f t="shared" ca="1" si="44"/>
        <v>1</v>
      </c>
      <c r="AP191" s="14">
        <f t="shared" si="45"/>
        <v>1</v>
      </c>
      <c r="AQ191" s="14">
        <f t="shared" si="46"/>
        <v>1</v>
      </c>
      <c r="AR191" s="14">
        <f t="shared" si="47"/>
        <v>1</v>
      </c>
      <c r="AS191" s="15">
        <f t="shared" si="39"/>
        <v>1</v>
      </c>
    </row>
    <row r="192" spans="1:45">
      <c r="A192" t="str">
        <f>'Model output'!A191</f>
        <v>TCGA-EM-A3AQ</v>
      </c>
      <c r="B192" s="52">
        <v>85</v>
      </c>
      <c r="C192" s="1" t="str">
        <f>IF(OR(ISNUMBER(SEARCH("0",'Model output'!D191)), ISNUMBER(SEARCH("1",'Model output'!D191)), ISNUMBER(SEARCH("1a",'Model output'!D191)), ISNUMBER(SEARCH("1b",'Model output'!D191)), ISNUMBER(SEARCH("2",'Model output'!D191)), ISNUMBER(SEARCH("3",'Model output'!D191)), ISNUMBER(SEARCH("4a",'Model output'!D191)), ISNUMBER(SEARCH("4b",'Model output'!D191))), IF(ISNUMBER(SEARCH("pT",'Model output'!D191)),IF(OR(ISNUMBER(SEARCH("a",'Model output'!D191)),ISNUMBER(SEARCH("b",'Model output'!D191))),MID(SUBSTITUTE('Model output'!D191," ",""),SEARCH("pT",'Model output'!D191)+2,2),MID(SUBSTITUTE('Model output'!D191," ",""),SEARCH("pT",'Model output'!D191)+2,1)),IF(ISNUMBER(SEARCH("T",'Model output'!D191)),IF(OR(ISNUMBER(SEARCH("a",'Model output'!D191)),ISNUMBER(SEARCH("b",'Model output'!D191))),MID(SUBSTITUTE('Model output'!D191," ",""),SEARCH("T",'Model output'!D191)+1,2),MID(SUBSTITUTE('Model output'!D191," ",""),SEARCH("T",'Model output'!D191)+1,1)),SUBSTITUTE('Model output'!D191," ",""))),"")</f>
        <v>1b</v>
      </c>
      <c r="D192" s="1" t="str">
        <f>IF(ISNUMBER(SEARCH("lymph node",'Model output'!E191)),"1", IF(AND('Model output'!E191&lt;&gt;"",ISNUMBER('Model output'!E191),'Model output'!E191&gt;0),"1",IF(OR(ISNUMBER(SEARCH("0",'Model output'!E191)), ISNUMBER(SEARCH("1",'Model output'!E191)), ISNUMBER(SEARCH("1a",'Model output'!E191)), ISNUMBER(SEARCH("1b",'Model output'!E191)), ISNUMBER(SEARCH("X",'Model output'!E191))), IF(ISNUMBER(SEARCH("pN",'Model output'!E191)),IF(OR(ISNUMBER(SEARCH("a",'Model output'!E191)),ISNUMBER(SEARCH("b",'Model output'!E191))),MID(SUBSTITUTE('Model output'!E191," ",""),SEARCH("pN",'Model output'!E191)+2,2),MID(SUBSTITUTE('Model output'!E191," ",""),SEARCH("pN",'Model output'!E191)+2,1)),IF(ISNUMBER(SEARCH("N",'Model output'!E191)),IF(OR(ISNUMBER(SEARCH("a",'Model output'!E191)),ISNUMBER(SEARCH("b",'Model output'!E191))),MID(SUBSTITUTE('Model output'!E191," ",""),SEARCH("N",'Model output'!E191)+1,2),MID(SUBSTITUTE('Model output'!E191," ",""),SEARCH("N",'Model output'!E191)+1,1)),SUBSTITUTE('Model output'!E191," ",""))),"")))</f>
        <v>0</v>
      </c>
      <c r="E192" s="1" t="str">
        <f>IF(OR(ISNUMBER(SEARCH("Not applicable",'Model output'!F191)), ISNUMBER(SEARCH("N/A",'Model output'!F191))),"0",IF(OR(ISNUMBER(SEARCH("0",'Model output'!F191)), ISNUMBER(SEARCH("1",'Model output'!F191)), ISNUMBER(SEARCH("X",'Model output'!F191))), IF(ISNUMBER(SEARCH("pM",'Model output'!F191)),MID(SUBSTITUTE('Model output'!F191," ",""),SEARCH("pM",'Model output'!F191)+2,1),IF(ISNUMBER(SEARCH("M",'Model output'!F191)),MID(SUBSTITUTE('Model output'!F191," ",""),SEARCH("M",'Model output'!F191)+1,1),SUBSTITUTE('Model output'!F191," ",""))),""))</f>
        <v/>
      </c>
      <c r="F192" t="str">
        <f t="shared" si="48"/>
        <v>negative</v>
      </c>
      <c r="G192" t="str">
        <f>IF(OR('Model output'!G191="",AND(ISNUMBER('Model output'!J191),'Model output'!J191&lt;1)),"",IF(OR(ISNUMBER(SEARCH("lateral",'Model output'!G191)),ISNUMBER(SEARCH("cervical",'Model output'!G191)),ISNUMBER(SEARCH("jugular",'Model output'!G191)),ISNUMBER(SEARCH("left neck",'Model output'!G191)),ISNUMBER(SEARCH("left anterior neck",'Model output'!G191)),ISNUMBER(SEARCH("left posterior neck",'Model output'!G191)),ISNUMBER(SEARCH("right neck",'Model output'!G191)),ISNUMBER(SEARCH("right anterior neck",'Model output'!G191)),ISNUMBER(SEARCH("right posterior neck",'Model output'!G191)),AND(ISNUMBER(SEARCH("level",'Model output'!G191)),OR(,ISNUMBER(SEARCH("II",'Model output'!G191)),ISNUMBER(SEARCH("two",'Model output'!G191)),ISNUMBER(SEARCH("2",'Model output'!G191)),ISNUMBER(SEARCH("III",'Model output'!G191)),ISNUMBER(SEARCH("three",'Model output'!G191)),ISNUMBER(SEARCH("3",'Model output'!G191)),ISNUMBER(SEARCH("IV",'Model output'!G191)),ISNUMBER(SEARCH("four",'Model output'!G191)),ISNUMBER(SEARCH("4",'Model output'!G191)),AND(ISNUMBER(SEARCH("V ",'Model output'!G191)),NOT(ISNUMBER(SEARCH("VI",'Model output'!G191)))),ISNUMBER(SEARCH("five",'Model output'!G191)),ISNUMBER(SEARCH("5",'Model output'!G191))))), "lateral", "central"))</f>
        <v/>
      </c>
      <c r="H192" t="str">
        <f>IF('Model output'!H191="","negative", IF('Model output'!H191=" ", "negative", IF(ISNUMBER(SEARCH("lymph node",'Model output'!H191)),"negative","positive")))</f>
        <v>negative</v>
      </c>
      <c r="I192">
        <f>IF('Model output'!I191="","",IF(ISNUMBER('Model output'!I191),'Model output'!I191,1))</f>
        <v>3</v>
      </c>
      <c r="J192">
        <f>IF('Model output'!J191="","",IF(AND(ISNUMBER('Model output'!J191),'Model output'!J191&lt;=I192),'Model output'!J191,IF(ISNUMBER(SEARCH("0/",'Model output'!J191)),0,1)))</f>
        <v>0</v>
      </c>
      <c r="K192" t="str" cm="1">
        <f t="array" ref="K192">IF(COUNT(FIND({0,1,2,3,4,5,6,7,8,9},'Model output'!K191))&gt;0,'Model output'!K191,"")</f>
        <v/>
      </c>
      <c r="L192" s="8" t="str">
        <f t="shared" si="50"/>
        <v/>
      </c>
      <c r="M192" t="str" cm="1">
        <f t="array" ref="M192">IF(L192="","",IF(ISNUMBER(SEARCH("cm",L192)),MAX(VALUE(SUBSTITUTE(_xlfn.FILTERXML("&lt;t&gt;&lt;s&gt;"&amp;SUBSTITUTE(L192,",","&lt;/s&gt;&lt;s&gt;")&amp;"&lt;/s&gt;&lt;/t&gt;","//s"),"cm",""))),MAX(VALUE(SUBSTITUTE(_xlfn.FILTERXML("&lt;t&gt;&lt;s&gt;"&amp;SUBSTITUTE(L192,",","&lt;/s&gt;&lt;s&gt;")&amp;"&lt;/s&gt;&lt;/t&gt;","//s"),"mm","")))/10))</f>
        <v/>
      </c>
      <c r="N192" t="str">
        <f>IF('Model output'!L191="","",'Model output'!L191)</f>
        <v>papillary</v>
      </c>
      <c r="O192" t="str">
        <f>IF('Model output'!M191="","",'Model output'!M191)</f>
        <v>classical, follicular</v>
      </c>
      <c r="P192" t="str">
        <f>IF('Model output'!N191="","",'Model output'!N191)</f>
        <v>1.3cm</v>
      </c>
      <c r="Q192" t="str">
        <f t="shared" si="49"/>
        <v>1.3cm</v>
      </c>
      <c r="R192" cm="1">
        <f t="array" ref="R192">IF(Q192="","",IF(ISNUMBER(SEARCH("cm",Q192)),MAX(VALUE(SUBSTITUTE(_xlfn.FILTERXML("&lt;t&gt;&lt;s&gt;"&amp;SUBSTITUTE(Q192,",","&lt;/s&gt;&lt;s&gt;")&amp;"&lt;/s&gt;&lt;/t&gt;","//s"),"cm",""))),IF(ISNUMBER(SEARCH("mm",Q192)), MAX(VALUE(SUBSTITUTE(_xlfn.FILTERXML("&lt;t&gt;&lt;s&gt;"&amp;SUBSTITUTE(Q192,",","&lt;/s&gt;&lt;s&gt;")&amp;"&lt;/s&gt;&lt;/t&gt;","//s"),"mm","")))/10, MAX(VALUE(_xlfn.FILTERXML("&lt;t&gt;&lt;s&gt;"&amp;SUBSTITUTE(Q192,",","&lt;/s&gt;&lt;s&gt;")&amp;"&lt;/s&gt;&lt;/t&gt;","//s"))))))</f>
        <v>1.3</v>
      </c>
      <c r="S192" t="str">
        <f>IF(OR('Model output'!P191="",ISNUMBER(SEARCH("Not identified", 'Model output'!P191)),ISNUMBER(SEARCH("Absent",'Model output'!P191)),AND(ISNUMBER(SEARCH("No",'Model output'!P191)),NOT(ISNUMBER(SEARCH("diagnostic",'Model output'!P191)))),ISNUMBER(SEARCH("Negative",'Model output'!P191))),"negative","positive")</f>
        <v>negative</v>
      </c>
      <c r="T192" t="str">
        <f>IF('Model output'!O191="","",'Model output'!O191)</f>
        <v>multiple</v>
      </c>
      <c r="U192" t="str">
        <f>IF('Model output'!Q191&lt;&gt;"",'Model output'!Q191,IF('Classification result'!S192="positive",IF(ISNUMBER(SEARCH("single",'Model output'!P191)),1,IF(OR(ISNUMBER(SEARCH("&lt;4",'Model output'!P191)),ISNUMBER(SEARCH("&lt; 4",'Model output'!P191)),ISNUMBER(SEARCH("less than 4",'Model output'!P191))),"&lt;4",IF(OR(ISNUMBER(SEARCH("&gt;4",'Model output'!P191)),ISNUMBER(SEARCH("&gt; 4",'Model output'!P191)),ISNUMBER(SEARCH("4 or more",'Model output'!P191))),"&gt;4",""))),""))</f>
        <v/>
      </c>
      <c r="V192" t="str">
        <f>IF(S192="negative","",IF(OR(ISNUMBER(SEARCH("Focal",'Model output'!P191)),'Classification result'!U192&lt;4,ISNUMBER(SEARCH("Focal",'Classification result'!U192)),ISNUMBER(SEARCH("&lt;4",'Classification result'!U192)),ISNUMBER(SEARCH("&lt; 4",'Classification result'!U192))),"minimal", IF(OR(ISNUMBER(SEARCH("Extensive",'Model output'!P191)),ISNUMBER(SEARCH("Extensive",'Classification result'!U192)),ISNUMBER(SEARCH("&gt;4",'Classification result'!U192)),ISNUMBER(SEARCH("&gt; 4",'Classification result'!U192)),ISNUMBER(SEARCH("4 or more",'Classification result'!U192))),"extensive","")))</f>
        <v/>
      </c>
      <c r="W192" t="str">
        <f>IF(OR('Model output'!R191="",ISNUMBER(SEARCH("Not identified", 'Model output'!R191)),ISNUMBER(SEARCH("Absent",'Model output'!R191)),ISNUMBER(SEARCH("No",'Model output'!R191)),ISNUMBER(SEARCH("Negative",'Model output'!R191)),ISNUMBER(SEARCH("None seen",'Model output'!R191)),ISNUMBER(SEARCH("Free",'Model output'!R191)),ISNUMBER(SEARCH("Cannot be assessed",'Model output'!R191))),"negative","positive")</f>
        <v>positive</v>
      </c>
      <c r="X192" s="19" t="str">
        <f>IF('Model output'!S191="","",'Model output'!S191)</f>
        <v>Not identified</v>
      </c>
      <c r="Y192" t="str">
        <f>IF(OR('Model output'!S191="",ISNUMBER(SEARCH("Absent",'Model output'!S191)),ISNUMBER(SEARCH("Not identified",'Model output'!S191)),AND(ISNUMBER(SEARCH("No",'Model output'!S191)),NOT(ISNUMBER(SEARCH("carcinoma",'Model output'!S191)))),ISNUMBER(SEARCH("no extension",'Model output'!S191)),ISNUMBER(SEARCH("negative",'Model output'!S191))),"negative",IF(Z192="positive","gETE", "positive"))</f>
        <v>negative</v>
      </c>
      <c r="Z192" t="str">
        <f>IF(OR('Model output'!S191="",ISNUMBER(SEARCH("Absent",'Model output'!S191)),ISNUMBER(SEARCH("Not identified",'Model output'!S191)),ISNUMBER(SEARCH("No",'Model output'!S191)),ISNUMBER(SEARCH("Minimal",'Model output'!S191)),ISNUMBER(SEARCH("negative",'Model output'!S191))),"negative",IF(OR(ISNUMBER(SEARCH("extensive",X192)),ISNUMBER(SEARCH("skeletal muscle",X192)),ISNUMBER(SEARCH("larynx",X192)),ISNUMBER(SEARCH("trachea",X192)),ISNUMBER(SEARCH("esophagus",X192)),ISNUMBER(SEARCH("recurrent laryngeal nerve",X192))),"positive","negative"))</f>
        <v>negative</v>
      </c>
      <c r="AA192" t="str">
        <f>IF('Model output'!T191="","",IF('Model output'!T191="Not mentioned", "No", "Yes"))</f>
        <v/>
      </c>
      <c r="AB192" t="str">
        <f>IF(AA192&lt;&gt;"Yes","",IF(OR('Model output'!U191="",ISNUMBER(SEARCH("Not identified",'Model output'!U191))),"",'Model output'!U191))</f>
        <v/>
      </c>
      <c r="AC192" s="9" t="str">
        <f>IF(OR('Model output'!V191="", AND(ISERROR(SEARCH("Positive",'Model output'!V191)), ISNUMBER(SEARCH("Negative",'Model output'!V191))), ISNUMBER(SEARCH("Uninvolved",'Model output'!V191)), ISNUMBER(SEARCH("Free",'Model output'!V191)), ISNUMBER(SEARCH("1 mm",'Model output'!V191)), ISNUMBER(SEARCH("1.0 mm",'Model output'!V191)), ISNUMBER(SEARCH("0.01 cm",'Model output'!V191)), ISNUMBER(SEARCH("0.1 CM",'Model output'!V191)), ISNUMBER(SEARCH("less than 0.2 mm",'Model output'!V191)), ISNUMBER(SEARCH("less than 0.5 mm",'Model output'!V191)), ISNUMBER(SEARCH("very close",'Model output'!V191)), ISNUMBER(SEARCH("not involved",'Model output'!V191)), ISNUMBER(SEARCH("no involvement",'Model output'!V191)), ISNUMBER(SEARCH("abut",'Model output'!V191)), AND(ISNUMBER(SEARCH("No",'Model output'!V191)),NOT(ISNUMBER(SEARCH("noted",'Model output'!V191))),NOT(ISNUMBER(SEARCH("carcinoma",'Model output'!V191))))), "negative", "positive")</f>
        <v>negative</v>
      </c>
      <c r="AE192" s="39" t="str" cm="1">
        <f t="array" aca="1" ref="AE192" ca="1">IF(OR(AC192="positive",Z192="positive",AND(OR(ISNUMBER(SEARCH("Follicular carcinoma",N192)),ISNUMBER(SEARCH("Follicular thyroid carcinoma",N192))),V192="extensive"),AND(AND(ISNUMBER(J192),J192&gt;0),AND(ISNUMBER(M192),M192&gt;3)),OR(H192="positive",AH192=1)),"high",IF(OR(ISNUMBER(SEARCH("lateral",G192,1)),ISNUMBER(SEARCH("positive",Y192,1)),ISNUMBER(SEARCH("tall",O192,1)),ISNUMBER(SEARCH("hobnail",O192,1)),ISNUMBER(SEARCH("cribriform",O192,1)),ISNUMBER(SEARCH("diffuse",O192,1)),ISNUMBER(SEARCH("columnar",O192,1)),ISNUMBER(SEARCH("solid",O192,1)),ISNUMBER(SEARCH("tall",N192,1)),ISNUMBER(SEARCH("hobnail",N192,1)),ISNUMBER(SEARCH("cribriform",N192,1)),ISNUMBER(SEARCH("diffuse",N192,1)),ISNUMBER(SEARCH("columnar",N192,1)),ISNUMBER(SEARCH("solid",N192,1)),AND(ISNUMBER(SEARCH("papillary",N192,1)),S192="positive"),AND(ISNUMBER(J192),J192&gt;=5,M192=""),AND(AND(ISNUMBER(J192),J192&gt;=5),AND(ISNUMBER(M192),M192&gt;=1)),AND(ISNUMBER(SERACH("papillary",N192)),OR(Y192="positive",Z192="positive"), ISNUMBER(SEARCH("BRAF",AB192)))),"intermediate","low"))</f>
        <v>low</v>
      </c>
      <c r="AF192" s="40" t="str">
        <f t="shared" si="51"/>
        <v>1b</v>
      </c>
      <c r="AG192" s="40" t="str">
        <f t="shared" si="52"/>
        <v>0</v>
      </c>
      <c r="AH192" s="40" t="str">
        <f t="shared" ref="AH192:AH255" si="53">IF(OR(H192="unknown"),"x",IF(H192="negative","0","1"))</f>
        <v>0</v>
      </c>
      <c r="AI192" s="45" t="str">
        <f t="shared" ref="AI192:AI255" si="54">IF(AND(B192&lt;55,AH192="0"),"I",
IF(AND(B192&lt;55,AH192="1"),"II",
IF(AH192="1","IVB",
IF(AND(AF192="4b",AH192="0"),"IVA",
IF(AND(AF192="4a",AH192="0"),"III",
IF(AND(OR(AF192="3a",AF192="3b",AF192="3"),AH192="0"),"II",
IF(AND(AF192="2",OR(AG192="1",AG192="1a",AG192="1b"),AH192="0"),"II",
IF(AND(OR(AF192="1a",AF192="1b",AF192="1"),OR(AG192="1",AG192="1a",AG192="1b"),AH192="0"),"II","I"
))))))))</f>
        <v>I</v>
      </c>
      <c r="AJ192" s="39" t="s">
        <v>698</v>
      </c>
      <c r="AK192" s="46" t="s">
        <v>888</v>
      </c>
      <c r="AL192" s="46" t="s">
        <v>889</v>
      </c>
      <c r="AM192" s="46" t="s">
        <v>892</v>
      </c>
      <c r="AN192" s="40" t="s">
        <v>73</v>
      </c>
      <c r="AO192" s="30">
        <f t="shared" ref="AO192:AO255" ca="1" si="55">IF(AE192=AJ192,1,0)</f>
        <v>1</v>
      </c>
      <c r="AP192" s="14">
        <f t="shared" ref="AP192:AP255" si="56">IF(AF192=AK192, 1, IF(AND(AF192="x", AK192="0"), 1, IF(AND(AF192="0", AK192="x"), 1, 0)))</f>
        <v>1</v>
      </c>
      <c r="AQ192" s="14">
        <f t="shared" ref="AQ192:AQ255" si="57">IF(AG192=AL192, 1, IF(AND(AG192="x", AL192="0"), 1, IF(AND(AG192="0", AL192="x"), 1, 0)))</f>
        <v>1</v>
      </c>
      <c r="AR192" s="14">
        <f t="shared" ref="AR192:AR255" si="58">IF(AH192=AM192, 1, IF(AND(AH192="x", AM192="0"), 1, IF(AND(AH192="0", AM192="x"), 1, 0)))</f>
        <v>1</v>
      </c>
      <c r="AS192" s="15">
        <f t="shared" si="39"/>
        <v>1</v>
      </c>
    </row>
    <row r="193" spans="1:45">
      <c r="A193" t="str">
        <f>'Model output'!A192</f>
        <v>TCGA-EM-A3AR</v>
      </c>
      <c r="B193" s="52">
        <v>41</v>
      </c>
      <c r="C193" s="1" t="str">
        <f>IF(OR(ISNUMBER(SEARCH("0",'Model output'!D192)), ISNUMBER(SEARCH("1",'Model output'!D192)), ISNUMBER(SEARCH("1a",'Model output'!D192)), ISNUMBER(SEARCH("1b",'Model output'!D192)), ISNUMBER(SEARCH("2",'Model output'!D192)), ISNUMBER(SEARCH("3",'Model output'!D192)), ISNUMBER(SEARCH("4a",'Model output'!D192)), ISNUMBER(SEARCH("4b",'Model output'!D192))), IF(ISNUMBER(SEARCH("pT",'Model output'!D192)),IF(OR(ISNUMBER(SEARCH("a",'Model output'!D192)),ISNUMBER(SEARCH("b",'Model output'!D192))),MID(SUBSTITUTE('Model output'!D192," ",""),SEARCH("pT",'Model output'!D192)+2,2),MID(SUBSTITUTE('Model output'!D192," ",""),SEARCH("pT",'Model output'!D192)+2,1)),IF(ISNUMBER(SEARCH("T",'Model output'!D192)),IF(OR(ISNUMBER(SEARCH("a",'Model output'!D192)),ISNUMBER(SEARCH("b",'Model output'!D192))),MID(SUBSTITUTE('Model output'!D192," ",""),SEARCH("T",'Model output'!D192)+1,2),MID(SUBSTITUTE('Model output'!D192," ",""),SEARCH("T",'Model output'!D192)+1,1)),SUBSTITUTE('Model output'!D192," ",""))),"")</f>
        <v>1b</v>
      </c>
      <c r="D193" s="1" t="str">
        <f>IF(ISNUMBER(SEARCH("lymph node",'Model output'!E192)),"1", IF(AND('Model output'!E192&lt;&gt;"",ISNUMBER('Model output'!E192),'Model output'!E192&gt;0),"1",IF(OR(ISNUMBER(SEARCH("0",'Model output'!E192)), ISNUMBER(SEARCH("1",'Model output'!E192)), ISNUMBER(SEARCH("1a",'Model output'!E192)), ISNUMBER(SEARCH("1b",'Model output'!E192)), ISNUMBER(SEARCH("X",'Model output'!E192))), IF(ISNUMBER(SEARCH("pN",'Model output'!E192)),IF(OR(ISNUMBER(SEARCH("a",'Model output'!E192)),ISNUMBER(SEARCH("b",'Model output'!E192))),MID(SUBSTITUTE('Model output'!E192," ",""),SEARCH("pN",'Model output'!E192)+2,2),MID(SUBSTITUTE('Model output'!E192," ",""),SEARCH("pN",'Model output'!E192)+2,1)),IF(ISNUMBER(SEARCH("N",'Model output'!E192)),IF(OR(ISNUMBER(SEARCH("a",'Model output'!E192)),ISNUMBER(SEARCH("b",'Model output'!E192))),MID(SUBSTITUTE('Model output'!E192," ",""),SEARCH("N",'Model output'!E192)+1,2),MID(SUBSTITUTE('Model output'!E192," ",""),SEARCH("N",'Model output'!E192)+1,1)),SUBSTITUTE('Model output'!E192," ",""))),"")))</f>
        <v>1a</v>
      </c>
      <c r="E193" s="1" t="str">
        <f>IF(OR(ISNUMBER(SEARCH("Not applicable",'Model output'!F192)), ISNUMBER(SEARCH("N/A",'Model output'!F192))),"0",IF(OR(ISNUMBER(SEARCH("0",'Model output'!F192)), ISNUMBER(SEARCH("1",'Model output'!F192)), ISNUMBER(SEARCH("X",'Model output'!F192))), IF(ISNUMBER(SEARCH("pM",'Model output'!F192)),MID(SUBSTITUTE('Model output'!F192," ",""),SEARCH("pM",'Model output'!F192)+2,1),IF(ISNUMBER(SEARCH("M",'Model output'!F192)),MID(SUBSTITUTE('Model output'!F192," ",""),SEARCH("M",'Model output'!F192)+1,1),SUBSTITUTE('Model output'!F192," ",""))),""))</f>
        <v>0</v>
      </c>
      <c r="F193" t="str">
        <f t="shared" si="48"/>
        <v>positive</v>
      </c>
      <c r="G193" t="str">
        <f>IF(OR('Model output'!G192="",AND(ISNUMBER('Model output'!J192),'Model output'!J192&lt;1)),"",IF(OR(ISNUMBER(SEARCH("lateral",'Model output'!G192)),ISNUMBER(SEARCH("cervical",'Model output'!G192)),ISNUMBER(SEARCH("jugular",'Model output'!G192)),ISNUMBER(SEARCH("left neck",'Model output'!G192)),ISNUMBER(SEARCH("left anterior neck",'Model output'!G192)),ISNUMBER(SEARCH("left posterior neck",'Model output'!G192)),ISNUMBER(SEARCH("right neck",'Model output'!G192)),ISNUMBER(SEARCH("right anterior neck",'Model output'!G192)),ISNUMBER(SEARCH("right posterior neck",'Model output'!G192)),AND(ISNUMBER(SEARCH("level",'Model output'!G192)),OR(,ISNUMBER(SEARCH("II",'Model output'!G192)),ISNUMBER(SEARCH("two",'Model output'!G192)),ISNUMBER(SEARCH("2",'Model output'!G192)),ISNUMBER(SEARCH("III",'Model output'!G192)),ISNUMBER(SEARCH("three",'Model output'!G192)),ISNUMBER(SEARCH("3",'Model output'!G192)),ISNUMBER(SEARCH("IV",'Model output'!G192)),ISNUMBER(SEARCH("four",'Model output'!G192)),ISNUMBER(SEARCH("4",'Model output'!G192)),AND(ISNUMBER(SEARCH("V ",'Model output'!G192)),NOT(ISNUMBER(SEARCH("VI",'Model output'!G192)))),ISNUMBER(SEARCH("five",'Model output'!G192)),ISNUMBER(SEARCH("5",'Model output'!G192))))), "lateral", "central"))</f>
        <v>central</v>
      </c>
      <c r="H193" t="str">
        <f>IF('Model output'!H192="","negative", IF('Model output'!H192=" ", "negative", IF(ISNUMBER(SEARCH("lymph node",'Model output'!H192)),"negative","positive")))</f>
        <v>negative</v>
      </c>
      <c r="I193">
        <f>IF('Model output'!I192="","",IF(ISNUMBER('Model output'!I192),'Model output'!I192,1))</f>
        <v>1</v>
      </c>
      <c r="J193">
        <f>IF('Model output'!J192="","",IF(AND(ISNUMBER('Model output'!J192),'Model output'!J192&lt;=I193),'Model output'!J192,IF(ISNUMBER(SEARCH("0/",'Model output'!J192)),0,1)))</f>
        <v>1</v>
      </c>
      <c r="K193" t="str" cm="1">
        <f t="array" ref="K193">IF(COUNT(FIND({0,1,2,3,4,5,6,7,8,9},'Model output'!K192))&gt;0,'Model output'!K192,"")</f>
        <v/>
      </c>
      <c r="L193" s="8" t="str">
        <f t="shared" si="50"/>
        <v/>
      </c>
      <c r="M193" t="str" cm="1">
        <f t="array" ref="M193">IF(L193="","",IF(ISNUMBER(SEARCH("cm",L193)),MAX(VALUE(SUBSTITUTE(_xlfn.FILTERXML("&lt;t&gt;&lt;s&gt;"&amp;SUBSTITUTE(L193,",","&lt;/s&gt;&lt;s&gt;")&amp;"&lt;/s&gt;&lt;/t&gt;","//s"),"cm",""))),MAX(VALUE(SUBSTITUTE(_xlfn.FILTERXML("&lt;t&gt;&lt;s&gt;"&amp;SUBSTITUTE(L193,",","&lt;/s&gt;&lt;s&gt;")&amp;"&lt;/s&gt;&lt;/t&gt;","//s"),"mm","")))/10))</f>
        <v/>
      </c>
      <c r="N193" t="str">
        <f>IF('Model output'!L192="","",'Model output'!L192)</f>
        <v>papillary</v>
      </c>
      <c r="O193" t="str">
        <f>IF('Model output'!M192="","",'Model output'!M192)</f>
        <v>classical (usual)</v>
      </c>
      <c r="P193" t="str">
        <f>IF('Model output'!N192="","",'Model output'!N192)</f>
        <v>1.2cm</v>
      </c>
      <c r="Q193" t="str">
        <f t="shared" si="49"/>
        <v>1.2cm</v>
      </c>
      <c r="R193" cm="1">
        <f t="array" ref="R193">IF(Q193="","",IF(ISNUMBER(SEARCH("cm",Q193)),MAX(VALUE(SUBSTITUTE(_xlfn.FILTERXML("&lt;t&gt;&lt;s&gt;"&amp;SUBSTITUTE(Q193,",","&lt;/s&gt;&lt;s&gt;")&amp;"&lt;/s&gt;&lt;/t&gt;","//s"),"cm",""))),IF(ISNUMBER(SEARCH("mm",Q193)), MAX(VALUE(SUBSTITUTE(_xlfn.FILTERXML("&lt;t&gt;&lt;s&gt;"&amp;SUBSTITUTE(Q193,",","&lt;/s&gt;&lt;s&gt;")&amp;"&lt;/s&gt;&lt;/t&gt;","//s"),"mm","")))/10, MAX(VALUE(_xlfn.FILTERXML("&lt;t&gt;&lt;s&gt;"&amp;SUBSTITUTE(Q193,",","&lt;/s&gt;&lt;s&gt;")&amp;"&lt;/s&gt;&lt;/t&gt;","//s"))))))</f>
        <v>1.2</v>
      </c>
      <c r="S193" t="str">
        <f>IF(OR('Model output'!P192="",ISNUMBER(SEARCH("Not identified", 'Model output'!P192)),ISNUMBER(SEARCH("Absent",'Model output'!P192)),AND(ISNUMBER(SEARCH("No",'Model output'!P192)),NOT(ISNUMBER(SEARCH("diagnostic",'Model output'!P192)))),ISNUMBER(SEARCH("Negative",'Model output'!P192))),"negative","positive")</f>
        <v>positive</v>
      </c>
      <c r="T193">
        <f>IF('Model output'!O192="","",'Model output'!O192)</f>
        <v>2</v>
      </c>
      <c r="U193" t="str">
        <f>IF('Model output'!Q192&lt;&gt;"",'Model output'!Q192,IF('Classification result'!S193="positive",IF(ISNUMBER(SEARCH("single",'Model output'!P192)),1,IF(OR(ISNUMBER(SEARCH("&lt;4",'Model output'!P192)),ISNUMBER(SEARCH("&lt; 4",'Model output'!P192)),ISNUMBER(SEARCH("less than 4",'Model output'!P192))),"&lt;4",IF(OR(ISNUMBER(SEARCH("&gt;4",'Model output'!P192)),ISNUMBER(SEARCH("&gt; 4",'Model output'!P192)),ISNUMBER(SEARCH("4 or more",'Model output'!P192))),"&gt;4",""))),""))</f>
        <v/>
      </c>
      <c r="V193" t="str">
        <f>IF(S193="negative","",IF(OR(ISNUMBER(SEARCH("Focal",'Model output'!P192)),'Classification result'!U193&lt;4,ISNUMBER(SEARCH("Focal",'Classification result'!U193)),ISNUMBER(SEARCH("&lt;4",'Classification result'!U193)),ISNUMBER(SEARCH("&lt; 4",'Classification result'!U193))),"minimal", IF(OR(ISNUMBER(SEARCH("Extensive",'Model output'!P192)),ISNUMBER(SEARCH("Extensive",'Classification result'!U193)),ISNUMBER(SEARCH("&gt;4",'Classification result'!U193)),ISNUMBER(SEARCH("&gt; 4",'Classification result'!U193)),ISNUMBER(SEARCH("4 or more",'Classification result'!U193))),"extensive","")))</f>
        <v/>
      </c>
      <c r="W193" t="str">
        <f>IF(OR('Model output'!R192="",ISNUMBER(SEARCH("Not identified", 'Model output'!R192)),ISNUMBER(SEARCH("Absent",'Model output'!R192)),ISNUMBER(SEARCH("No",'Model output'!R192)),ISNUMBER(SEARCH("Negative",'Model output'!R192)),ISNUMBER(SEARCH("None seen",'Model output'!R192)),ISNUMBER(SEARCH("Free",'Model output'!R192)),ISNUMBER(SEARCH("Cannot be assessed",'Model output'!R192))),"negative","positive")</f>
        <v>positive</v>
      </c>
      <c r="X193" s="19" t="str">
        <f>IF('Model output'!S192="","",'Model output'!S192)</f>
        <v>Not identified</v>
      </c>
      <c r="Y193" t="str">
        <f>IF(OR('Model output'!S192="",ISNUMBER(SEARCH("Absent",'Model output'!S192)),ISNUMBER(SEARCH("Not identified",'Model output'!S192)),AND(ISNUMBER(SEARCH("No",'Model output'!S192)),NOT(ISNUMBER(SEARCH("carcinoma",'Model output'!S192)))),ISNUMBER(SEARCH("no extension",'Model output'!S192)),ISNUMBER(SEARCH("negative",'Model output'!S192))),"negative",IF(Z193="positive","gETE", "positive"))</f>
        <v>negative</v>
      </c>
      <c r="Z193" t="str">
        <f>IF(OR('Model output'!S192="",ISNUMBER(SEARCH("Absent",'Model output'!S192)),ISNUMBER(SEARCH("Not identified",'Model output'!S192)),ISNUMBER(SEARCH("No",'Model output'!S192)),ISNUMBER(SEARCH("Minimal",'Model output'!S192)),ISNUMBER(SEARCH("negative",'Model output'!S192))),"negative",IF(OR(ISNUMBER(SEARCH("extensive",X193)),ISNUMBER(SEARCH("skeletal muscle",X193)),ISNUMBER(SEARCH("larynx",X193)),ISNUMBER(SEARCH("trachea",X193)),ISNUMBER(SEARCH("esophagus",X193)),ISNUMBER(SEARCH("recurrent laryngeal nerve",X193))),"positive","negative"))</f>
        <v>negative</v>
      </c>
      <c r="AA193" t="str">
        <f>IF('Model output'!T192="","",IF('Model output'!T192="Not mentioned", "No", "Yes"))</f>
        <v/>
      </c>
      <c r="AB193" t="str">
        <f>IF(AA193&lt;&gt;"Yes","",IF(OR('Model output'!U192="",ISNUMBER(SEARCH("Not identified",'Model output'!U192))),"",'Model output'!U192))</f>
        <v/>
      </c>
      <c r="AC193" s="9" t="str">
        <f>IF(OR('Model output'!V192="", AND(ISERROR(SEARCH("Positive",'Model output'!V192)), ISNUMBER(SEARCH("Negative",'Model output'!V192))), ISNUMBER(SEARCH("Uninvolved",'Model output'!V192)), ISNUMBER(SEARCH("Free",'Model output'!V192)), ISNUMBER(SEARCH("1 mm",'Model output'!V192)), ISNUMBER(SEARCH("1.0 mm",'Model output'!V192)), ISNUMBER(SEARCH("0.01 cm",'Model output'!V192)), ISNUMBER(SEARCH("0.1 CM",'Model output'!V192)), ISNUMBER(SEARCH("less than 0.2 mm",'Model output'!V192)), ISNUMBER(SEARCH("less than 0.5 mm",'Model output'!V192)), ISNUMBER(SEARCH("very close",'Model output'!V192)), ISNUMBER(SEARCH("not involved",'Model output'!V192)), ISNUMBER(SEARCH("no involvement",'Model output'!V192)), ISNUMBER(SEARCH("abut",'Model output'!V192)), AND(ISNUMBER(SEARCH("No",'Model output'!V192)),NOT(ISNUMBER(SEARCH("noted",'Model output'!V192))),NOT(ISNUMBER(SEARCH("carcinoma",'Model output'!V192))))), "negative", "positive")</f>
        <v>negative</v>
      </c>
      <c r="AE193" s="39" t="str" cm="1">
        <f t="array" aca="1" ref="AE193" ca="1">IF(OR(AC193="positive",Z193="positive",AND(OR(ISNUMBER(SEARCH("Follicular carcinoma",N193)),ISNUMBER(SEARCH("Follicular thyroid carcinoma",N193))),V193="extensive"),AND(AND(ISNUMBER(J193),J193&gt;0),AND(ISNUMBER(M193),M193&gt;3)),OR(H193="positive",AH193=1)),"high",IF(OR(ISNUMBER(SEARCH("lateral",G193,1)),ISNUMBER(SEARCH("positive",Y193,1)),ISNUMBER(SEARCH("tall",O193,1)),ISNUMBER(SEARCH("hobnail",O193,1)),ISNUMBER(SEARCH("cribriform",O193,1)),ISNUMBER(SEARCH("diffuse",O193,1)),ISNUMBER(SEARCH("columnar",O193,1)),ISNUMBER(SEARCH("solid",O193,1)),ISNUMBER(SEARCH("tall",N193,1)),ISNUMBER(SEARCH("hobnail",N193,1)),ISNUMBER(SEARCH("cribriform",N193,1)),ISNUMBER(SEARCH("diffuse",N193,1)),ISNUMBER(SEARCH("columnar",N193,1)),ISNUMBER(SEARCH("solid",N193,1)),AND(ISNUMBER(SEARCH("papillary",N193,1)),S193="positive"),AND(ISNUMBER(J193),J193&gt;=5,M193=""),AND(AND(ISNUMBER(J193),J193&gt;=5),AND(ISNUMBER(M193),M193&gt;=1)),AND(ISNUMBER(SERACH("papillary",N193)),OR(Y193="positive",Z193="positive"), ISNUMBER(SEARCH("BRAF",AB193)))),"intermediate","low"))</f>
        <v>intermediate</v>
      </c>
      <c r="AF193" s="40" t="str">
        <f t="shared" si="51"/>
        <v>1b</v>
      </c>
      <c r="AG193" s="40" t="str">
        <f t="shared" si="52"/>
        <v>1a</v>
      </c>
      <c r="AH193" s="40" t="str">
        <f t="shared" si="53"/>
        <v>0</v>
      </c>
      <c r="AI193" s="45" t="str">
        <f t="shared" si="54"/>
        <v>I</v>
      </c>
      <c r="AJ193" s="39" t="s">
        <v>698</v>
      </c>
      <c r="AK193" s="46" t="s">
        <v>888</v>
      </c>
      <c r="AL193" s="46" t="s">
        <v>893</v>
      </c>
      <c r="AM193" s="46" t="s">
        <v>892</v>
      </c>
      <c r="AN193" s="40" t="s">
        <v>73</v>
      </c>
      <c r="AO193" s="30">
        <f t="shared" ca="1" si="55"/>
        <v>0</v>
      </c>
      <c r="AP193" s="14">
        <f t="shared" si="56"/>
        <v>1</v>
      </c>
      <c r="AQ193" s="14">
        <f t="shared" si="57"/>
        <v>1</v>
      </c>
      <c r="AR193" s="14">
        <f t="shared" si="58"/>
        <v>1</v>
      </c>
      <c r="AS193" s="15">
        <f t="shared" si="39"/>
        <v>1</v>
      </c>
    </row>
    <row r="194" spans="1:45">
      <c r="A194" t="str">
        <f>'Model output'!A193</f>
        <v>TCGA-EM-A3FJ</v>
      </c>
      <c r="B194" s="52">
        <v>24</v>
      </c>
      <c r="C194" s="1" t="str">
        <f>IF(OR(ISNUMBER(SEARCH("0",'Model output'!D193)), ISNUMBER(SEARCH("1",'Model output'!D193)), ISNUMBER(SEARCH("1a",'Model output'!D193)), ISNUMBER(SEARCH("1b",'Model output'!D193)), ISNUMBER(SEARCH("2",'Model output'!D193)), ISNUMBER(SEARCH("3",'Model output'!D193)), ISNUMBER(SEARCH("4a",'Model output'!D193)), ISNUMBER(SEARCH("4b",'Model output'!D193))), IF(ISNUMBER(SEARCH("pT",'Model output'!D193)),IF(OR(ISNUMBER(SEARCH("a",'Model output'!D193)),ISNUMBER(SEARCH("b",'Model output'!D193))),MID(SUBSTITUTE('Model output'!D193," ",""),SEARCH("pT",'Model output'!D193)+2,2),MID(SUBSTITUTE('Model output'!D193," ",""),SEARCH("pT",'Model output'!D193)+2,1)),IF(ISNUMBER(SEARCH("T",'Model output'!D193)),IF(OR(ISNUMBER(SEARCH("a",'Model output'!D193)),ISNUMBER(SEARCH("b",'Model output'!D193))),MID(SUBSTITUTE('Model output'!D193," ",""),SEARCH("T",'Model output'!D193)+1,2),MID(SUBSTITUTE('Model output'!D193," ",""),SEARCH("T",'Model output'!D193)+1,1)),SUBSTITUTE('Model output'!D193," ",""))),"")</f>
        <v>1</v>
      </c>
      <c r="D194" s="1" t="str">
        <f>IF(ISNUMBER(SEARCH("lymph node",'Model output'!E193)),"1", IF(AND('Model output'!E193&lt;&gt;"",ISNUMBER('Model output'!E193),'Model output'!E193&gt;0),"1",IF(OR(ISNUMBER(SEARCH("0",'Model output'!E193)), ISNUMBER(SEARCH("1",'Model output'!E193)), ISNUMBER(SEARCH("1a",'Model output'!E193)), ISNUMBER(SEARCH("1b",'Model output'!E193)), ISNUMBER(SEARCH("X",'Model output'!E193))), IF(ISNUMBER(SEARCH("pN",'Model output'!E193)),IF(OR(ISNUMBER(SEARCH("a",'Model output'!E193)),ISNUMBER(SEARCH("b",'Model output'!E193))),MID(SUBSTITUTE('Model output'!E193," ",""),SEARCH("pN",'Model output'!E193)+2,2),MID(SUBSTITUTE('Model output'!E193," ",""),SEARCH("pN",'Model output'!E193)+2,1)),IF(ISNUMBER(SEARCH("N",'Model output'!E193)),IF(OR(ISNUMBER(SEARCH("a",'Model output'!E193)),ISNUMBER(SEARCH("b",'Model output'!E193))),MID(SUBSTITUTE('Model output'!E193," ",""),SEARCH("N",'Model output'!E193)+1,2),MID(SUBSTITUTE('Model output'!E193," ",""),SEARCH("N",'Model output'!E193)+1,1)),SUBSTITUTE('Model output'!E193," ",""))),"")))</f>
        <v>1b</v>
      </c>
      <c r="E194" s="1" t="str">
        <f>IF(OR(ISNUMBER(SEARCH("Not applicable",'Model output'!F193)), ISNUMBER(SEARCH("N/A",'Model output'!F193))),"0",IF(OR(ISNUMBER(SEARCH("0",'Model output'!F193)), ISNUMBER(SEARCH("1",'Model output'!F193)), ISNUMBER(SEARCH("X",'Model output'!F193))), IF(ISNUMBER(SEARCH("pM",'Model output'!F193)),MID(SUBSTITUTE('Model output'!F193," ",""),SEARCH("pM",'Model output'!F193)+2,1),IF(ISNUMBER(SEARCH("M",'Model output'!F193)),MID(SUBSTITUTE('Model output'!F193," ",""),SEARCH("M",'Model output'!F193)+1,1),SUBSTITUTE('Model output'!F193," ",""))),""))</f>
        <v>X</v>
      </c>
      <c r="F194" t="str">
        <f t="shared" si="48"/>
        <v>positive</v>
      </c>
      <c r="G194" t="str">
        <f>IF(OR('Model output'!G193="",AND(ISNUMBER('Model output'!J193),'Model output'!J193&lt;1)),"",IF(OR(ISNUMBER(SEARCH("lateral",'Model output'!G193)),ISNUMBER(SEARCH("cervical",'Model output'!G193)),ISNUMBER(SEARCH("jugular",'Model output'!G193)),ISNUMBER(SEARCH("left neck",'Model output'!G193)),ISNUMBER(SEARCH("left anterior neck",'Model output'!G193)),ISNUMBER(SEARCH("left posterior neck",'Model output'!G193)),ISNUMBER(SEARCH("right neck",'Model output'!G193)),ISNUMBER(SEARCH("right anterior neck",'Model output'!G193)),ISNUMBER(SEARCH("right posterior neck",'Model output'!G193)),AND(ISNUMBER(SEARCH("level",'Model output'!G193)),OR(,ISNUMBER(SEARCH("II",'Model output'!G193)),ISNUMBER(SEARCH("two",'Model output'!G193)),ISNUMBER(SEARCH("2",'Model output'!G193)),ISNUMBER(SEARCH("III",'Model output'!G193)),ISNUMBER(SEARCH("three",'Model output'!G193)),ISNUMBER(SEARCH("3",'Model output'!G193)),ISNUMBER(SEARCH("IV",'Model output'!G193)),ISNUMBER(SEARCH("four",'Model output'!G193)),ISNUMBER(SEARCH("4",'Model output'!G193)),AND(ISNUMBER(SEARCH("V ",'Model output'!G193)),NOT(ISNUMBER(SEARCH("VI",'Model output'!G193)))),ISNUMBER(SEARCH("five",'Model output'!G193)),ISNUMBER(SEARCH("5",'Model output'!G193))))), "lateral", "central"))</f>
        <v>lateral</v>
      </c>
      <c r="H194" t="str">
        <f>IF('Model output'!H193="","negative", IF('Model output'!H193=" ", "negative", IF(ISNUMBER(SEARCH("lymph node",'Model output'!H193)),"negative","positive")))</f>
        <v>negative</v>
      </c>
      <c r="I194">
        <f>IF('Model output'!I193="","",IF(ISNUMBER('Model output'!I193),'Model output'!I193,1))</f>
        <v>33</v>
      </c>
      <c r="J194">
        <f>IF('Model output'!J193="","",IF(AND(ISNUMBER('Model output'!J193),'Model output'!J193&lt;=I194),'Model output'!J193,IF(ISNUMBER(SEARCH("0/",'Model output'!J193)),0,1)))</f>
        <v>12</v>
      </c>
      <c r="K194" t="str" cm="1">
        <f t="array" ref="K194">IF(COUNT(FIND({0,1,2,3,4,5,6,7,8,9},'Model output'!K193))&gt;0,'Model output'!K193,"")</f>
        <v>2.5 x 1.2 x 0.5cm</v>
      </c>
      <c r="L194" s="8" t="str">
        <f t="shared" si="50"/>
        <v>2.5,1.2,0.5cm</v>
      </c>
      <c r="M194" cm="1">
        <f t="array" ref="M194">IF(L194="","",IF(ISNUMBER(SEARCH("cm",L194)),MAX(VALUE(SUBSTITUTE(_xlfn.FILTERXML("&lt;t&gt;&lt;s&gt;"&amp;SUBSTITUTE(L194,",","&lt;/s&gt;&lt;s&gt;")&amp;"&lt;/s&gt;&lt;/t&gt;","//s"),"cm",""))),MAX(VALUE(SUBSTITUTE(_xlfn.FILTERXML("&lt;t&gt;&lt;s&gt;"&amp;SUBSTITUTE(L194,",","&lt;/s&gt;&lt;s&gt;")&amp;"&lt;/s&gt;&lt;/t&gt;","//s"),"mm","")))/10))</f>
        <v>2.5</v>
      </c>
      <c r="N194" t="str">
        <f>IF('Model output'!L193="","",'Model output'!L193)</f>
        <v>papillary</v>
      </c>
      <c r="O194" t="str">
        <f>IF('Model output'!M193="","",'Model output'!M193)</f>
        <v>classical</v>
      </c>
      <c r="P194" t="str">
        <f>IF('Model output'!N193="","",'Model output'!N193)</f>
        <v>1.0 cm</v>
      </c>
      <c r="Q194" t="str">
        <f t="shared" si="49"/>
        <v>1.0cm</v>
      </c>
      <c r="R194" cm="1">
        <f t="array" ref="R194">IF(Q194="","",IF(ISNUMBER(SEARCH("cm",Q194)),MAX(VALUE(SUBSTITUTE(_xlfn.FILTERXML("&lt;t&gt;&lt;s&gt;"&amp;SUBSTITUTE(Q194,",","&lt;/s&gt;&lt;s&gt;")&amp;"&lt;/s&gt;&lt;/t&gt;","//s"),"cm",""))),IF(ISNUMBER(SEARCH("mm",Q194)), MAX(VALUE(SUBSTITUTE(_xlfn.FILTERXML("&lt;t&gt;&lt;s&gt;"&amp;SUBSTITUTE(Q194,",","&lt;/s&gt;&lt;s&gt;")&amp;"&lt;/s&gt;&lt;/t&gt;","//s"),"mm","")))/10, MAX(VALUE(_xlfn.FILTERXML("&lt;t&gt;&lt;s&gt;"&amp;SUBSTITUTE(Q194,",","&lt;/s&gt;&lt;s&gt;")&amp;"&lt;/s&gt;&lt;/t&gt;","//s"))))))</f>
        <v>1</v>
      </c>
      <c r="S194" t="str">
        <f>IF(OR('Model output'!P193="",ISNUMBER(SEARCH("Not identified", 'Model output'!P193)),ISNUMBER(SEARCH("Absent",'Model output'!P193)),AND(ISNUMBER(SEARCH("No",'Model output'!P193)),NOT(ISNUMBER(SEARCH("diagnostic",'Model output'!P193)))),ISNUMBER(SEARCH("Negative",'Model output'!P193))),"negative","positive")</f>
        <v>negative</v>
      </c>
      <c r="T194">
        <f>IF('Model output'!O193="","",'Model output'!O193)</f>
        <v>3</v>
      </c>
      <c r="U194" t="str">
        <f>IF('Model output'!Q193&lt;&gt;"",'Model output'!Q193,IF('Classification result'!S194="positive",IF(ISNUMBER(SEARCH("single",'Model output'!P193)),1,IF(OR(ISNUMBER(SEARCH("&lt;4",'Model output'!P193)),ISNUMBER(SEARCH("&lt; 4",'Model output'!P193)),ISNUMBER(SEARCH("less than 4",'Model output'!P193))),"&lt;4",IF(OR(ISNUMBER(SEARCH("&gt;4",'Model output'!P193)),ISNUMBER(SEARCH("&gt; 4",'Model output'!P193)),ISNUMBER(SEARCH("4 or more",'Model output'!P193))),"&gt;4",""))),""))</f>
        <v/>
      </c>
      <c r="V194" t="str">
        <f>IF(S194="negative","",IF(OR(ISNUMBER(SEARCH("Focal",'Model output'!P193)),'Classification result'!U194&lt;4,ISNUMBER(SEARCH("Focal",'Classification result'!U194)),ISNUMBER(SEARCH("&lt;4",'Classification result'!U194)),ISNUMBER(SEARCH("&lt; 4",'Classification result'!U194))),"minimal", IF(OR(ISNUMBER(SEARCH("Extensive",'Model output'!P193)),ISNUMBER(SEARCH("Extensive",'Classification result'!U194)),ISNUMBER(SEARCH("&gt;4",'Classification result'!U194)),ISNUMBER(SEARCH("&gt; 4",'Classification result'!U194)),ISNUMBER(SEARCH("4 or more",'Classification result'!U194))),"extensive","")))</f>
        <v/>
      </c>
      <c r="W194" t="str">
        <f>IF(OR('Model output'!R193="",ISNUMBER(SEARCH("Not identified", 'Model output'!R193)),ISNUMBER(SEARCH("Absent",'Model output'!R193)),ISNUMBER(SEARCH("No",'Model output'!R193)),ISNUMBER(SEARCH("Negative",'Model output'!R193)),ISNUMBER(SEARCH("None seen",'Model output'!R193)),ISNUMBER(SEARCH("Free",'Model output'!R193)),ISNUMBER(SEARCH("Cannot be assessed",'Model output'!R193))),"negative","positive")</f>
        <v>positive</v>
      </c>
      <c r="X194" s="19" t="str">
        <f>IF('Model output'!S193="","",'Model output'!S193)</f>
        <v>Absent</v>
      </c>
      <c r="Y194" t="str">
        <f>IF(OR('Model output'!S193="",ISNUMBER(SEARCH("Absent",'Model output'!S193)),ISNUMBER(SEARCH("Not identified",'Model output'!S193)),AND(ISNUMBER(SEARCH("No",'Model output'!S193)),NOT(ISNUMBER(SEARCH("carcinoma",'Model output'!S193)))),ISNUMBER(SEARCH("no extension",'Model output'!S193)),ISNUMBER(SEARCH("negative",'Model output'!S193))),"negative",IF(Z194="positive","gETE", "positive"))</f>
        <v>negative</v>
      </c>
      <c r="Z194" t="str">
        <f>IF(OR('Model output'!S193="",ISNUMBER(SEARCH("Absent",'Model output'!S193)),ISNUMBER(SEARCH("Not identified",'Model output'!S193)),ISNUMBER(SEARCH("No",'Model output'!S193)),ISNUMBER(SEARCH("Minimal",'Model output'!S193)),ISNUMBER(SEARCH("negative",'Model output'!S193))),"negative",IF(OR(ISNUMBER(SEARCH("extensive",X194)),ISNUMBER(SEARCH("skeletal muscle",X194)),ISNUMBER(SEARCH("larynx",X194)),ISNUMBER(SEARCH("trachea",X194)),ISNUMBER(SEARCH("esophagus",X194)),ISNUMBER(SEARCH("recurrent laryngeal nerve",X194))),"positive","negative"))</f>
        <v>negative</v>
      </c>
      <c r="AA194" t="str">
        <f>IF('Model output'!T193="","",IF('Model output'!T193="Not mentioned", "No", "Yes"))</f>
        <v/>
      </c>
      <c r="AB194" t="str">
        <f>IF(AA194&lt;&gt;"Yes","",IF(OR('Model output'!U193="",ISNUMBER(SEARCH("Not identified",'Model output'!U193))),"",'Model output'!U193))</f>
        <v/>
      </c>
      <c r="AC194" s="9" t="str">
        <f>IF(OR('Model output'!V193="", AND(ISERROR(SEARCH("Positive",'Model output'!V193)), ISNUMBER(SEARCH("Negative",'Model output'!V193))), ISNUMBER(SEARCH("Uninvolved",'Model output'!V193)), ISNUMBER(SEARCH("Free",'Model output'!V193)), ISNUMBER(SEARCH("1 mm",'Model output'!V193)), ISNUMBER(SEARCH("1.0 mm",'Model output'!V193)), ISNUMBER(SEARCH("0.01 cm",'Model output'!V193)), ISNUMBER(SEARCH("0.1 CM",'Model output'!V193)), ISNUMBER(SEARCH("less than 0.2 mm",'Model output'!V193)), ISNUMBER(SEARCH("less than 0.5 mm",'Model output'!V193)), ISNUMBER(SEARCH("very close",'Model output'!V193)), ISNUMBER(SEARCH("not involved",'Model output'!V193)), ISNUMBER(SEARCH("no involvement",'Model output'!V193)), ISNUMBER(SEARCH("abut",'Model output'!V193)), AND(ISNUMBER(SEARCH("No",'Model output'!V193)),NOT(ISNUMBER(SEARCH("noted",'Model output'!V193))),NOT(ISNUMBER(SEARCH("carcinoma",'Model output'!V193))))), "negative", "positive")</f>
        <v>negative</v>
      </c>
      <c r="AE194" s="39" t="str" cm="1">
        <f t="array" aca="1" ref="AE194" ca="1">IF(OR(AC194="positive",Z194="positive",AND(OR(ISNUMBER(SEARCH("Follicular carcinoma",N194)),ISNUMBER(SEARCH("Follicular thyroid carcinoma",N194))),V194="extensive"),AND(AND(ISNUMBER(J194),J194&gt;0),AND(ISNUMBER(M194),M194&gt;3)),OR(H194="positive",AH194=1)),"high",IF(OR(ISNUMBER(SEARCH("lateral",G194,1)),ISNUMBER(SEARCH("positive",Y194,1)),ISNUMBER(SEARCH("tall",O194,1)),ISNUMBER(SEARCH("hobnail",O194,1)),ISNUMBER(SEARCH("cribriform",O194,1)),ISNUMBER(SEARCH("diffuse",O194,1)),ISNUMBER(SEARCH("columnar",O194,1)),ISNUMBER(SEARCH("solid",O194,1)),ISNUMBER(SEARCH("tall",N194,1)),ISNUMBER(SEARCH("hobnail",N194,1)),ISNUMBER(SEARCH("cribriform",N194,1)),ISNUMBER(SEARCH("diffuse",N194,1)),ISNUMBER(SEARCH("columnar",N194,1)),ISNUMBER(SEARCH("solid",N194,1)),AND(ISNUMBER(SEARCH("papillary",N194,1)),S194="positive"),AND(ISNUMBER(J194),J194&gt;=5,M194=""),AND(AND(ISNUMBER(J194),J194&gt;=5),AND(ISNUMBER(M194),M194&gt;=1)),AND(ISNUMBER(SERACH("papillary",N194)),OR(Y194="positive",Z194="positive"), ISNUMBER(SEARCH("BRAF",AB194)))),"intermediate","low"))</f>
        <v>intermediate</v>
      </c>
      <c r="AF194" s="40" t="str">
        <f t="shared" si="51"/>
        <v>1a</v>
      </c>
      <c r="AG194" s="40" t="str">
        <f t="shared" si="52"/>
        <v>1b</v>
      </c>
      <c r="AH194" s="40" t="str">
        <f t="shared" si="53"/>
        <v>0</v>
      </c>
      <c r="AI194" s="45" t="str">
        <f t="shared" si="54"/>
        <v>I</v>
      </c>
      <c r="AJ194" s="39" t="s">
        <v>699</v>
      </c>
      <c r="AK194" s="46" t="s">
        <v>893</v>
      </c>
      <c r="AL194" s="46" t="s">
        <v>888</v>
      </c>
      <c r="AM194" s="46" t="s">
        <v>892</v>
      </c>
      <c r="AN194" s="40" t="s">
        <v>73</v>
      </c>
      <c r="AO194" s="30">
        <f t="shared" ca="1" si="55"/>
        <v>1</v>
      </c>
      <c r="AP194" s="14">
        <f t="shared" si="56"/>
        <v>1</v>
      </c>
      <c r="AQ194" s="14">
        <f t="shared" si="57"/>
        <v>1</v>
      </c>
      <c r="AR194" s="14">
        <f t="shared" si="58"/>
        <v>1</v>
      </c>
      <c r="AS194" s="15">
        <f t="shared" si="39"/>
        <v>1</v>
      </c>
    </row>
    <row r="195" spans="1:45">
      <c r="A195" t="str">
        <f>'Model output'!A194</f>
        <v>TCGA-EM-A3FK</v>
      </c>
      <c r="B195" s="52">
        <v>30</v>
      </c>
      <c r="C195" s="1" t="str">
        <f>IF(OR(ISNUMBER(SEARCH("0",'Model output'!D194)), ISNUMBER(SEARCH("1",'Model output'!D194)), ISNUMBER(SEARCH("1a",'Model output'!D194)), ISNUMBER(SEARCH("1b",'Model output'!D194)), ISNUMBER(SEARCH("2",'Model output'!D194)), ISNUMBER(SEARCH("3",'Model output'!D194)), ISNUMBER(SEARCH("4a",'Model output'!D194)), ISNUMBER(SEARCH("4b",'Model output'!D194))), IF(ISNUMBER(SEARCH("pT",'Model output'!D194)),IF(OR(ISNUMBER(SEARCH("a",'Model output'!D194)),ISNUMBER(SEARCH("b",'Model output'!D194))),MID(SUBSTITUTE('Model output'!D194," ",""),SEARCH("pT",'Model output'!D194)+2,2),MID(SUBSTITUTE('Model output'!D194," ",""),SEARCH("pT",'Model output'!D194)+2,1)),IF(ISNUMBER(SEARCH("T",'Model output'!D194)),IF(OR(ISNUMBER(SEARCH("a",'Model output'!D194)),ISNUMBER(SEARCH("b",'Model output'!D194))),MID(SUBSTITUTE('Model output'!D194," ",""),SEARCH("T",'Model output'!D194)+1,2),MID(SUBSTITUTE('Model output'!D194," ",""),SEARCH("T",'Model output'!D194)+1,1)),SUBSTITUTE('Model output'!D194," ",""))),"")</f>
        <v>1</v>
      </c>
      <c r="D195" s="1" t="str">
        <f>IF(ISNUMBER(SEARCH("lymph node",'Model output'!E194)),"1", IF(AND('Model output'!E194&lt;&gt;"",ISNUMBER('Model output'!E194),'Model output'!E194&gt;0),"1",IF(OR(ISNUMBER(SEARCH("0",'Model output'!E194)), ISNUMBER(SEARCH("1",'Model output'!E194)), ISNUMBER(SEARCH("1a",'Model output'!E194)), ISNUMBER(SEARCH("1b",'Model output'!E194)), ISNUMBER(SEARCH("X",'Model output'!E194))), IF(ISNUMBER(SEARCH("pN",'Model output'!E194)),IF(OR(ISNUMBER(SEARCH("a",'Model output'!E194)),ISNUMBER(SEARCH("b",'Model output'!E194))),MID(SUBSTITUTE('Model output'!E194," ",""),SEARCH("pN",'Model output'!E194)+2,2),MID(SUBSTITUTE('Model output'!E194," ",""),SEARCH("pN",'Model output'!E194)+2,1)),IF(ISNUMBER(SEARCH("N",'Model output'!E194)),IF(OR(ISNUMBER(SEARCH("a",'Model output'!E194)),ISNUMBER(SEARCH("b",'Model output'!E194))),MID(SUBSTITUTE('Model output'!E194," ",""),SEARCH("N",'Model output'!E194)+1,2),MID(SUBSTITUTE('Model output'!E194," ",""),SEARCH("N",'Model output'!E194)+1,1)),SUBSTITUTE('Model output'!E194," ",""))),"")))</f>
        <v>1b</v>
      </c>
      <c r="E195" s="1" t="str">
        <f>IF(OR(ISNUMBER(SEARCH("Not applicable",'Model output'!F194)), ISNUMBER(SEARCH("N/A",'Model output'!F194))),"0",IF(OR(ISNUMBER(SEARCH("0",'Model output'!F194)), ISNUMBER(SEARCH("1",'Model output'!F194)), ISNUMBER(SEARCH("X",'Model output'!F194))), IF(ISNUMBER(SEARCH("pM",'Model output'!F194)),MID(SUBSTITUTE('Model output'!F194," ",""),SEARCH("pM",'Model output'!F194)+2,1),IF(ISNUMBER(SEARCH("M",'Model output'!F194)),MID(SUBSTITUTE('Model output'!F194," ",""),SEARCH("M",'Model output'!F194)+1,1),SUBSTITUTE('Model output'!F194," ",""))),""))</f>
        <v/>
      </c>
      <c r="F195" t="str">
        <f t="shared" si="48"/>
        <v>positive</v>
      </c>
      <c r="G195" t="str">
        <f>IF(OR('Model output'!G194="",AND(ISNUMBER('Model output'!J194),'Model output'!J194&lt;1)),"",IF(OR(ISNUMBER(SEARCH("lateral",'Model output'!G194)),ISNUMBER(SEARCH("cervical",'Model output'!G194)),ISNUMBER(SEARCH("jugular",'Model output'!G194)),ISNUMBER(SEARCH("left neck",'Model output'!G194)),ISNUMBER(SEARCH("left anterior neck",'Model output'!G194)),ISNUMBER(SEARCH("left posterior neck",'Model output'!G194)),ISNUMBER(SEARCH("right neck",'Model output'!G194)),ISNUMBER(SEARCH("right anterior neck",'Model output'!G194)),ISNUMBER(SEARCH("right posterior neck",'Model output'!G194)),AND(ISNUMBER(SEARCH("level",'Model output'!G194)),OR(,ISNUMBER(SEARCH("II",'Model output'!G194)),ISNUMBER(SEARCH("two",'Model output'!G194)),ISNUMBER(SEARCH("2",'Model output'!G194)),ISNUMBER(SEARCH("III",'Model output'!G194)),ISNUMBER(SEARCH("three",'Model output'!G194)),ISNUMBER(SEARCH("3",'Model output'!G194)),ISNUMBER(SEARCH("IV",'Model output'!G194)),ISNUMBER(SEARCH("four",'Model output'!G194)),ISNUMBER(SEARCH("4",'Model output'!G194)),AND(ISNUMBER(SEARCH("V ",'Model output'!G194)),NOT(ISNUMBER(SEARCH("VI",'Model output'!G194)))),ISNUMBER(SEARCH("five",'Model output'!G194)),ISNUMBER(SEARCH("5",'Model output'!G194))))), "lateral", "central"))</f>
        <v>lateral</v>
      </c>
      <c r="H195" t="str">
        <f>IF('Model output'!H194="","negative", IF('Model output'!H194=" ", "negative", IF(ISNUMBER(SEARCH("lymph node",'Model output'!H194)),"negative","positive")))</f>
        <v>negative</v>
      </c>
      <c r="I195">
        <f>IF('Model output'!I194="","",IF(ISNUMBER('Model output'!I194),'Model output'!I194,1))</f>
        <v>25</v>
      </c>
      <c r="J195">
        <f>IF('Model output'!J194="","",IF(AND(ISNUMBER('Model output'!J194),'Model output'!J194&lt;=I195),'Model output'!J194,IF(ISNUMBER(SEARCH("0/",'Model output'!J194)),0,1)))</f>
        <v>17</v>
      </c>
      <c r="K195" t="str" cm="1">
        <f t="array" ref="K195">IF(COUNT(FIND({0,1,2,3,4,5,6,7,8,9},'Model output'!K194))&gt;0,'Model output'!K194,"")</f>
        <v/>
      </c>
      <c r="L195" s="8" t="str">
        <f t="shared" si="50"/>
        <v/>
      </c>
      <c r="M195" t="str" cm="1">
        <f t="array" ref="M195">IF(L195="","",IF(ISNUMBER(SEARCH("cm",L195)),MAX(VALUE(SUBSTITUTE(_xlfn.FILTERXML("&lt;t&gt;&lt;s&gt;"&amp;SUBSTITUTE(L195,",","&lt;/s&gt;&lt;s&gt;")&amp;"&lt;/s&gt;&lt;/t&gt;","//s"),"cm",""))),MAX(VALUE(SUBSTITUTE(_xlfn.FILTERXML("&lt;t&gt;&lt;s&gt;"&amp;SUBSTITUTE(L195,",","&lt;/s&gt;&lt;s&gt;")&amp;"&lt;/s&gt;&lt;/t&gt;","//s"),"mm","")))/10))</f>
        <v/>
      </c>
      <c r="N195" t="str">
        <f>IF('Model output'!L194="","",'Model output'!L194)</f>
        <v>papillary</v>
      </c>
      <c r="O195" t="str">
        <f>IF('Model output'!M194="","",'Model output'!M194)</f>
        <v>classical</v>
      </c>
      <c r="P195" t="str">
        <f>IF('Model output'!N194="","",'Model output'!N194)</f>
        <v>1.2cm</v>
      </c>
      <c r="Q195" t="str">
        <f t="shared" si="49"/>
        <v>1.2cm</v>
      </c>
      <c r="R195" cm="1">
        <f t="array" ref="R195">IF(Q195="","",IF(ISNUMBER(SEARCH("cm",Q195)),MAX(VALUE(SUBSTITUTE(_xlfn.FILTERXML("&lt;t&gt;&lt;s&gt;"&amp;SUBSTITUTE(Q195,",","&lt;/s&gt;&lt;s&gt;")&amp;"&lt;/s&gt;&lt;/t&gt;","//s"),"cm",""))),IF(ISNUMBER(SEARCH("mm",Q195)), MAX(VALUE(SUBSTITUTE(_xlfn.FILTERXML("&lt;t&gt;&lt;s&gt;"&amp;SUBSTITUTE(Q195,",","&lt;/s&gt;&lt;s&gt;")&amp;"&lt;/s&gt;&lt;/t&gt;","//s"),"mm","")))/10, MAX(VALUE(_xlfn.FILTERXML("&lt;t&gt;&lt;s&gt;"&amp;SUBSTITUTE(Q195,",","&lt;/s&gt;&lt;s&gt;")&amp;"&lt;/s&gt;&lt;/t&gt;","//s"))))))</f>
        <v>1.2</v>
      </c>
      <c r="S195" t="str">
        <f>IF(OR('Model output'!P194="",ISNUMBER(SEARCH("Not identified", 'Model output'!P194)),ISNUMBER(SEARCH("Absent",'Model output'!P194)),AND(ISNUMBER(SEARCH("No",'Model output'!P194)),NOT(ISNUMBER(SEARCH("diagnostic",'Model output'!P194)))),ISNUMBER(SEARCH("Negative",'Model output'!P194))),"negative","positive")</f>
        <v>positive</v>
      </c>
      <c r="T195" t="str">
        <f>IF('Model output'!O194="","",'Model output'!O194)</f>
        <v>multiple</v>
      </c>
      <c r="U195" t="str">
        <f>IF('Model output'!Q194&lt;&gt;"",'Model output'!Q194,IF('Classification result'!S195="positive",IF(ISNUMBER(SEARCH("single",'Model output'!P194)),1,IF(OR(ISNUMBER(SEARCH("&lt;4",'Model output'!P194)),ISNUMBER(SEARCH("&lt; 4",'Model output'!P194)),ISNUMBER(SEARCH("less than 4",'Model output'!P194))),"&lt;4",IF(OR(ISNUMBER(SEARCH("&gt;4",'Model output'!P194)),ISNUMBER(SEARCH("&gt; 4",'Model output'!P194)),ISNUMBER(SEARCH("4 or more",'Model output'!P194))),"&gt;4",""))),""))</f>
        <v/>
      </c>
      <c r="V195" t="str">
        <f>IF(S195="negative","",IF(OR(ISNUMBER(SEARCH("Focal",'Model output'!P194)),'Classification result'!U195&lt;4,ISNUMBER(SEARCH("Focal",'Classification result'!U195)),ISNUMBER(SEARCH("&lt;4",'Classification result'!U195)),ISNUMBER(SEARCH("&lt; 4",'Classification result'!U195))),"minimal", IF(OR(ISNUMBER(SEARCH("Extensive",'Model output'!P194)),ISNUMBER(SEARCH("Extensive",'Classification result'!U195)),ISNUMBER(SEARCH("&gt;4",'Classification result'!U195)),ISNUMBER(SEARCH("&gt; 4",'Classification result'!U195)),ISNUMBER(SEARCH("4 or more",'Classification result'!U195))),"extensive","")))</f>
        <v/>
      </c>
      <c r="W195" t="str">
        <f>IF(OR('Model output'!R194="",ISNUMBER(SEARCH("Not identified", 'Model output'!R194)),ISNUMBER(SEARCH("Absent",'Model output'!R194)),ISNUMBER(SEARCH("No",'Model output'!R194)),ISNUMBER(SEARCH("Negative",'Model output'!R194)),ISNUMBER(SEARCH("None seen",'Model output'!R194)),ISNUMBER(SEARCH("Free",'Model output'!R194)),ISNUMBER(SEARCH("Cannot be assessed",'Model output'!R194))),"negative","positive")</f>
        <v>positive</v>
      </c>
      <c r="X195" s="19" t="str">
        <f>IF('Model output'!S194="","",'Model output'!S194)</f>
        <v>Not identified</v>
      </c>
      <c r="Y195" t="str">
        <f>IF(OR('Model output'!S194="",ISNUMBER(SEARCH("Absent",'Model output'!S194)),ISNUMBER(SEARCH("Not identified",'Model output'!S194)),AND(ISNUMBER(SEARCH("No",'Model output'!S194)),NOT(ISNUMBER(SEARCH("carcinoma",'Model output'!S194)))),ISNUMBER(SEARCH("no extension",'Model output'!S194)),ISNUMBER(SEARCH("negative",'Model output'!S194))),"negative",IF(Z195="positive","gETE", "positive"))</f>
        <v>negative</v>
      </c>
      <c r="Z195" t="str">
        <f>IF(OR('Model output'!S194="",ISNUMBER(SEARCH("Absent",'Model output'!S194)),ISNUMBER(SEARCH("Not identified",'Model output'!S194)),ISNUMBER(SEARCH("No",'Model output'!S194)),ISNUMBER(SEARCH("Minimal",'Model output'!S194)),ISNUMBER(SEARCH("negative",'Model output'!S194))),"negative",IF(OR(ISNUMBER(SEARCH("extensive",X195)),ISNUMBER(SEARCH("skeletal muscle",X195)),ISNUMBER(SEARCH("larynx",X195)),ISNUMBER(SEARCH("trachea",X195)),ISNUMBER(SEARCH("esophagus",X195)),ISNUMBER(SEARCH("recurrent laryngeal nerve",X195))),"positive","negative"))</f>
        <v>negative</v>
      </c>
      <c r="AA195" t="str">
        <f>IF('Model output'!T194="","",IF('Model output'!T194="Not mentioned", "No", "Yes"))</f>
        <v/>
      </c>
      <c r="AB195" t="str">
        <f>IF(AA195&lt;&gt;"Yes","",IF(OR('Model output'!U194="",ISNUMBER(SEARCH("Not identified",'Model output'!U194))),"",'Model output'!U194))</f>
        <v/>
      </c>
      <c r="AC195" s="9" t="str">
        <f>IF(OR('Model output'!V194="", AND(ISERROR(SEARCH("Positive",'Model output'!V194)), ISNUMBER(SEARCH("Negative",'Model output'!V194))), ISNUMBER(SEARCH("Uninvolved",'Model output'!V194)), ISNUMBER(SEARCH("Free",'Model output'!V194)), ISNUMBER(SEARCH("1 mm",'Model output'!V194)), ISNUMBER(SEARCH("1.0 mm",'Model output'!V194)), ISNUMBER(SEARCH("0.01 cm",'Model output'!V194)), ISNUMBER(SEARCH("0.1 CM",'Model output'!V194)), ISNUMBER(SEARCH("less than 0.2 mm",'Model output'!V194)), ISNUMBER(SEARCH("less than 0.5 mm",'Model output'!V194)), ISNUMBER(SEARCH("very close",'Model output'!V194)), ISNUMBER(SEARCH("not involved",'Model output'!V194)), ISNUMBER(SEARCH("no involvement",'Model output'!V194)), ISNUMBER(SEARCH("abut",'Model output'!V194)), AND(ISNUMBER(SEARCH("No",'Model output'!V194)),NOT(ISNUMBER(SEARCH("noted",'Model output'!V194))),NOT(ISNUMBER(SEARCH("carcinoma",'Model output'!V194))))), "negative", "positive")</f>
        <v>negative</v>
      </c>
      <c r="AE195" s="39" t="str" cm="1">
        <f t="array" aca="1" ref="AE195" ca="1">IF(OR(AC195="positive",Z195="positive",AND(OR(ISNUMBER(SEARCH("Follicular carcinoma",N195)),ISNUMBER(SEARCH("Follicular thyroid carcinoma",N195))),V195="extensive"),AND(AND(ISNUMBER(J195),J195&gt;0),AND(ISNUMBER(M195),M195&gt;3)),OR(H195="positive",AH195=1)),"high",IF(OR(ISNUMBER(SEARCH("lateral",G195,1)),ISNUMBER(SEARCH("positive",Y195,1)),ISNUMBER(SEARCH("tall",O195,1)),ISNUMBER(SEARCH("hobnail",O195,1)),ISNUMBER(SEARCH("cribriform",O195,1)),ISNUMBER(SEARCH("diffuse",O195,1)),ISNUMBER(SEARCH("columnar",O195,1)),ISNUMBER(SEARCH("solid",O195,1)),ISNUMBER(SEARCH("tall",N195,1)),ISNUMBER(SEARCH("hobnail",N195,1)),ISNUMBER(SEARCH("cribriform",N195,1)),ISNUMBER(SEARCH("diffuse",N195,1)),ISNUMBER(SEARCH("columnar",N195,1)),ISNUMBER(SEARCH("solid",N195,1)),AND(ISNUMBER(SEARCH("papillary",N195,1)),S195="positive"),AND(ISNUMBER(J195),J195&gt;=5,M195=""),AND(AND(ISNUMBER(J195),J195&gt;=5),AND(ISNUMBER(M195),M195&gt;=1)),AND(ISNUMBER(SERACH("papillary",N195)),OR(Y195="positive",Z195="positive"), ISNUMBER(SEARCH("BRAF",AB195)))),"intermediate","low"))</f>
        <v>intermediate</v>
      </c>
      <c r="AF195" s="40" t="str">
        <f t="shared" si="51"/>
        <v>1b</v>
      </c>
      <c r="AG195" s="40" t="str">
        <f t="shared" si="52"/>
        <v>1b</v>
      </c>
      <c r="AH195" s="40" t="str">
        <f t="shared" si="53"/>
        <v>0</v>
      </c>
      <c r="AI195" s="45" t="str">
        <f t="shared" si="54"/>
        <v>I</v>
      </c>
      <c r="AJ195" s="39" t="s">
        <v>699</v>
      </c>
      <c r="AK195" s="46" t="s">
        <v>888</v>
      </c>
      <c r="AL195" s="46" t="s">
        <v>888</v>
      </c>
      <c r="AM195" s="46" t="s">
        <v>892</v>
      </c>
      <c r="AN195" s="40" t="s">
        <v>73</v>
      </c>
      <c r="AO195" s="30">
        <f t="shared" ca="1" si="55"/>
        <v>1</v>
      </c>
      <c r="AP195" s="14">
        <f t="shared" si="56"/>
        <v>1</v>
      </c>
      <c r="AQ195" s="14">
        <f t="shared" si="57"/>
        <v>1</v>
      </c>
      <c r="AR195" s="14">
        <f t="shared" si="58"/>
        <v>1</v>
      </c>
      <c r="AS195" s="15">
        <f t="shared" ref="AS195:AS258" si="59">IF(AI195=AN195,1,0)</f>
        <v>1</v>
      </c>
    </row>
    <row r="196" spans="1:45">
      <c r="A196" t="str">
        <f>'Model output'!A195</f>
        <v>TCGA-EM-A3FL</v>
      </c>
      <c r="B196" s="52">
        <v>63</v>
      </c>
      <c r="C196" s="1" t="str">
        <f>IF(OR(ISNUMBER(SEARCH("0",'Model output'!D195)), ISNUMBER(SEARCH("1",'Model output'!D195)), ISNUMBER(SEARCH("1a",'Model output'!D195)), ISNUMBER(SEARCH("1b",'Model output'!D195)), ISNUMBER(SEARCH("2",'Model output'!D195)), ISNUMBER(SEARCH("3",'Model output'!D195)), ISNUMBER(SEARCH("4a",'Model output'!D195)), ISNUMBER(SEARCH("4b",'Model output'!D195))), IF(ISNUMBER(SEARCH("pT",'Model output'!D195)),IF(OR(ISNUMBER(SEARCH("a",'Model output'!D195)),ISNUMBER(SEARCH("b",'Model output'!D195))),MID(SUBSTITUTE('Model output'!D195," ",""),SEARCH("pT",'Model output'!D195)+2,2),MID(SUBSTITUTE('Model output'!D195," ",""),SEARCH("pT",'Model output'!D195)+2,1)),IF(ISNUMBER(SEARCH("T",'Model output'!D195)),IF(OR(ISNUMBER(SEARCH("a",'Model output'!D195)),ISNUMBER(SEARCH("b",'Model output'!D195))),MID(SUBSTITUTE('Model output'!D195," ",""),SEARCH("T",'Model output'!D195)+1,2),MID(SUBSTITUTE('Model output'!D195," ",""),SEARCH("T",'Model output'!D195)+1,1)),SUBSTITUTE('Model output'!D195," ",""))),"")</f>
        <v>1b</v>
      </c>
      <c r="D196" s="1" t="str">
        <f>IF(ISNUMBER(SEARCH("lymph node",'Model output'!E195)),"1", IF(AND('Model output'!E195&lt;&gt;"",ISNUMBER('Model output'!E195),'Model output'!E195&gt;0),"1",IF(OR(ISNUMBER(SEARCH("0",'Model output'!E195)), ISNUMBER(SEARCH("1",'Model output'!E195)), ISNUMBER(SEARCH("1a",'Model output'!E195)), ISNUMBER(SEARCH("1b",'Model output'!E195)), ISNUMBER(SEARCH("X",'Model output'!E195))), IF(ISNUMBER(SEARCH("pN",'Model output'!E195)),IF(OR(ISNUMBER(SEARCH("a",'Model output'!E195)),ISNUMBER(SEARCH("b",'Model output'!E195))),MID(SUBSTITUTE('Model output'!E195," ",""),SEARCH("pN",'Model output'!E195)+2,2),MID(SUBSTITUTE('Model output'!E195," ",""),SEARCH("pN",'Model output'!E195)+2,1)),IF(ISNUMBER(SEARCH("N",'Model output'!E195)),IF(OR(ISNUMBER(SEARCH("a",'Model output'!E195)),ISNUMBER(SEARCH("b",'Model output'!E195))),MID(SUBSTITUTE('Model output'!E195," ",""),SEARCH("N",'Model output'!E195)+1,2),MID(SUBSTITUTE('Model output'!E195," ",""),SEARCH("N",'Model output'!E195)+1,1)),SUBSTITUTE('Model output'!E195," ",""))),"")))</f>
        <v>X</v>
      </c>
      <c r="E196" s="1" t="str">
        <f>IF(OR(ISNUMBER(SEARCH("Not applicable",'Model output'!F195)), ISNUMBER(SEARCH("N/A",'Model output'!F195))),"0",IF(OR(ISNUMBER(SEARCH("0",'Model output'!F195)), ISNUMBER(SEARCH("1",'Model output'!F195)), ISNUMBER(SEARCH("X",'Model output'!F195))), IF(ISNUMBER(SEARCH("pM",'Model output'!F195)),MID(SUBSTITUTE('Model output'!F195," ",""),SEARCH("pM",'Model output'!F195)+2,1),IF(ISNUMBER(SEARCH("M",'Model output'!F195)),MID(SUBSTITUTE('Model output'!F195," ",""),SEARCH("M",'Model output'!F195)+1,1),SUBSTITUTE('Model output'!F195," ",""))),""))</f>
        <v/>
      </c>
      <c r="F196" t="str">
        <f t="shared" si="48"/>
        <v>negative</v>
      </c>
      <c r="G196" t="str">
        <f>IF(OR('Model output'!G195="",AND(ISNUMBER('Model output'!J195),'Model output'!J195&lt;1)),"",IF(OR(ISNUMBER(SEARCH("lateral",'Model output'!G195)),ISNUMBER(SEARCH("cervical",'Model output'!G195)),ISNUMBER(SEARCH("jugular",'Model output'!G195)),ISNUMBER(SEARCH("left neck",'Model output'!G195)),ISNUMBER(SEARCH("left anterior neck",'Model output'!G195)),ISNUMBER(SEARCH("left posterior neck",'Model output'!G195)),ISNUMBER(SEARCH("right neck",'Model output'!G195)),ISNUMBER(SEARCH("right anterior neck",'Model output'!G195)),ISNUMBER(SEARCH("right posterior neck",'Model output'!G195)),AND(ISNUMBER(SEARCH("level",'Model output'!G195)),OR(,ISNUMBER(SEARCH("II",'Model output'!G195)),ISNUMBER(SEARCH("two",'Model output'!G195)),ISNUMBER(SEARCH("2",'Model output'!G195)),ISNUMBER(SEARCH("III",'Model output'!G195)),ISNUMBER(SEARCH("three",'Model output'!G195)),ISNUMBER(SEARCH("3",'Model output'!G195)),ISNUMBER(SEARCH("IV",'Model output'!G195)),ISNUMBER(SEARCH("four",'Model output'!G195)),ISNUMBER(SEARCH("4",'Model output'!G195)),AND(ISNUMBER(SEARCH("V ",'Model output'!G195)),NOT(ISNUMBER(SEARCH("VI",'Model output'!G195)))),ISNUMBER(SEARCH("five",'Model output'!G195)),ISNUMBER(SEARCH("5",'Model output'!G195))))), "lateral", "central"))</f>
        <v/>
      </c>
      <c r="H196" t="str">
        <f>IF('Model output'!H195="","negative", IF('Model output'!H195=" ", "negative", IF(ISNUMBER(SEARCH("lymph node",'Model output'!H195)),"negative","positive")))</f>
        <v>negative</v>
      </c>
      <c r="I196">
        <f>IF('Model output'!I195="","",IF(ISNUMBER('Model output'!I195),'Model output'!I195,1))</f>
        <v>0</v>
      </c>
      <c r="J196">
        <f>IF('Model output'!J195="","",IF(AND(ISNUMBER('Model output'!J195),'Model output'!J195&lt;=I196),'Model output'!J195,IF(ISNUMBER(SEARCH("0/",'Model output'!J195)),0,1)))</f>
        <v>0</v>
      </c>
      <c r="K196" t="str" cm="1">
        <f t="array" ref="K196">IF(COUNT(FIND({0,1,2,3,4,5,6,7,8,9},'Model output'!K195))&gt;0,'Model output'!K195,"")</f>
        <v/>
      </c>
      <c r="L196" s="8" t="str">
        <f t="shared" si="50"/>
        <v/>
      </c>
      <c r="M196" t="str" cm="1">
        <f t="array" ref="M196">IF(L196="","",IF(ISNUMBER(SEARCH("cm",L196)),MAX(VALUE(SUBSTITUTE(_xlfn.FILTERXML("&lt;t&gt;&lt;s&gt;"&amp;SUBSTITUTE(L196,",","&lt;/s&gt;&lt;s&gt;")&amp;"&lt;/s&gt;&lt;/t&gt;","//s"),"cm",""))),MAX(VALUE(SUBSTITUTE(_xlfn.FILTERXML("&lt;t&gt;&lt;s&gt;"&amp;SUBSTITUTE(L196,",","&lt;/s&gt;&lt;s&gt;")&amp;"&lt;/s&gt;&lt;/t&gt;","//s"),"mm","")))/10))</f>
        <v/>
      </c>
      <c r="N196" t="str">
        <f>IF('Model output'!L195="","",'Model output'!L195)</f>
        <v>papillary</v>
      </c>
      <c r="O196" t="str">
        <f>IF('Model output'!M195="","",'Model output'!M195)</f>
        <v>follicular</v>
      </c>
      <c r="P196" t="str">
        <f>IF('Model output'!N195="","",'Model output'!N195)</f>
        <v>1.5cm</v>
      </c>
      <c r="Q196" t="str">
        <f t="shared" si="49"/>
        <v>1.5cm</v>
      </c>
      <c r="R196" cm="1">
        <f t="array" ref="R196">IF(Q196="","",IF(ISNUMBER(SEARCH("cm",Q196)),MAX(VALUE(SUBSTITUTE(_xlfn.FILTERXML("&lt;t&gt;&lt;s&gt;"&amp;SUBSTITUTE(Q196,",","&lt;/s&gt;&lt;s&gt;")&amp;"&lt;/s&gt;&lt;/t&gt;","//s"),"cm",""))),IF(ISNUMBER(SEARCH("mm",Q196)), MAX(VALUE(SUBSTITUTE(_xlfn.FILTERXML("&lt;t&gt;&lt;s&gt;"&amp;SUBSTITUTE(Q196,",","&lt;/s&gt;&lt;s&gt;")&amp;"&lt;/s&gt;&lt;/t&gt;","//s"),"mm","")))/10, MAX(VALUE(_xlfn.FILTERXML("&lt;t&gt;&lt;s&gt;"&amp;SUBSTITUTE(Q196,",","&lt;/s&gt;&lt;s&gt;")&amp;"&lt;/s&gt;&lt;/t&gt;","//s"))))))</f>
        <v>1.5</v>
      </c>
      <c r="S196" t="str">
        <f>IF(OR('Model output'!P195="",ISNUMBER(SEARCH("Not identified", 'Model output'!P195)),ISNUMBER(SEARCH("Absent",'Model output'!P195)),AND(ISNUMBER(SEARCH("No",'Model output'!P195)),NOT(ISNUMBER(SEARCH("diagnostic",'Model output'!P195)))),ISNUMBER(SEARCH("Negative",'Model output'!P195))),"negative","positive")</f>
        <v>negative</v>
      </c>
      <c r="T196">
        <f>IF('Model output'!O195="","",'Model output'!O195)</f>
        <v>2</v>
      </c>
      <c r="U196" t="str">
        <f>IF('Model output'!Q195&lt;&gt;"",'Model output'!Q195,IF('Classification result'!S196="positive",IF(ISNUMBER(SEARCH("single",'Model output'!P195)),1,IF(OR(ISNUMBER(SEARCH("&lt;4",'Model output'!P195)),ISNUMBER(SEARCH("&lt; 4",'Model output'!P195)),ISNUMBER(SEARCH("less than 4",'Model output'!P195))),"&lt;4",IF(OR(ISNUMBER(SEARCH("&gt;4",'Model output'!P195)),ISNUMBER(SEARCH("&gt; 4",'Model output'!P195)),ISNUMBER(SEARCH("4 or more",'Model output'!P195))),"&gt;4",""))),""))</f>
        <v/>
      </c>
      <c r="V196" t="str">
        <f>IF(S196="negative","",IF(OR(ISNUMBER(SEARCH("Focal",'Model output'!P195)),'Classification result'!U196&lt;4,ISNUMBER(SEARCH("Focal",'Classification result'!U196)),ISNUMBER(SEARCH("&lt;4",'Classification result'!U196)),ISNUMBER(SEARCH("&lt; 4",'Classification result'!U196))),"minimal", IF(OR(ISNUMBER(SEARCH("Extensive",'Model output'!P195)),ISNUMBER(SEARCH("Extensive",'Classification result'!U196)),ISNUMBER(SEARCH("&gt;4",'Classification result'!U196)),ISNUMBER(SEARCH("&gt; 4",'Classification result'!U196)),ISNUMBER(SEARCH("4 or more",'Classification result'!U196))),"extensive","")))</f>
        <v/>
      </c>
      <c r="W196" t="str">
        <f>IF(OR('Model output'!R195="",ISNUMBER(SEARCH("Not identified", 'Model output'!R195)),ISNUMBER(SEARCH("Absent",'Model output'!R195)),ISNUMBER(SEARCH("No",'Model output'!R195)),ISNUMBER(SEARCH("Negative",'Model output'!R195)),ISNUMBER(SEARCH("None seen",'Model output'!R195)),ISNUMBER(SEARCH("Free",'Model output'!R195)),ISNUMBER(SEARCH("Cannot be assessed",'Model output'!R195))),"negative","positive")</f>
        <v>negative</v>
      </c>
      <c r="X196" s="19" t="str">
        <f>IF('Model output'!S195="","",'Model output'!S195)</f>
        <v>Not identified</v>
      </c>
      <c r="Y196" t="str">
        <f>IF(OR('Model output'!S195="",ISNUMBER(SEARCH("Absent",'Model output'!S195)),ISNUMBER(SEARCH("Not identified",'Model output'!S195)),AND(ISNUMBER(SEARCH("No",'Model output'!S195)),NOT(ISNUMBER(SEARCH("carcinoma",'Model output'!S195)))),ISNUMBER(SEARCH("no extension",'Model output'!S195)),ISNUMBER(SEARCH("negative",'Model output'!S195))),"negative",IF(Z196="positive","gETE", "positive"))</f>
        <v>negative</v>
      </c>
      <c r="Z196" t="str">
        <f>IF(OR('Model output'!S195="",ISNUMBER(SEARCH("Absent",'Model output'!S195)),ISNUMBER(SEARCH("Not identified",'Model output'!S195)),ISNUMBER(SEARCH("No",'Model output'!S195)),ISNUMBER(SEARCH("Minimal",'Model output'!S195)),ISNUMBER(SEARCH("negative",'Model output'!S195))),"negative",IF(OR(ISNUMBER(SEARCH("extensive",X196)),ISNUMBER(SEARCH("skeletal muscle",X196)),ISNUMBER(SEARCH("larynx",X196)),ISNUMBER(SEARCH("trachea",X196)),ISNUMBER(SEARCH("esophagus",X196)),ISNUMBER(SEARCH("recurrent laryngeal nerve",X196))),"positive","negative"))</f>
        <v>negative</v>
      </c>
      <c r="AA196" t="str">
        <f>IF('Model output'!T195="","",IF('Model output'!T195="Not mentioned", "No", "Yes"))</f>
        <v/>
      </c>
      <c r="AB196" t="str">
        <f>IF(AA196&lt;&gt;"Yes","",IF(OR('Model output'!U195="",ISNUMBER(SEARCH("Not identified",'Model output'!U195))),"",'Model output'!U195))</f>
        <v/>
      </c>
      <c r="AC196" s="9" t="str">
        <f>IF(OR('Model output'!V195="", AND(ISERROR(SEARCH("Positive",'Model output'!V195)), ISNUMBER(SEARCH("Negative",'Model output'!V195))), ISNUMBER(SEARCH("Uninvolved",'Model output'!V195)), ISNUMBER(SEARCH("Free",'Model output'!V195)), ISNUMBER(SEARCH("1 mm",'Model output'!V195)), ISNUMBER(SEARCH("1.0 mm",'Model output'!V195)), ISNUMBER(SEARCH("0.01 cm",'Model output'!V195)), ISNUMBER(SEARCH("0.1 CM",'Model output'!V195)), ISNUMBER(SEARCH("less than 0.2 mm",'Model output'!V195)), ISNUMBER(SEARCH("less than 0.5 mm",'Model output'!V195)), ISNUMBER(SEARCH("very close",'Model output'!V195)), ISNUMBER(SEARCH("not involved",'Model output'!V195)), ISNUMBER(SEARCH("no involvement",'Model output'!V195)), ISNUMBER(SEARCH("abut",'Model output'!V195)), AND(ISNUMBER(SEARCH("No",'Model output'!V195)),NOT(ISNUMBER(SEARCH("noted",'Model output'!V195))),NOT(ISNUMBER(SEARCH("carcinoma",'Model output'!V195))))), "negative", "positive")</f>
        <v>negative</v>
      </c>
      <c r="AE196" s="39" t="str" cm="1">
        <f t="array" aca="1" ref="AE196" ca="1">IF(OR(AC196="positive",Z196="positive",AND(OR(ISNUMBER(SEARCH("Follicular carcinoma",N196)),ISNUMBER(SEARCH("Follicular thyroid carcinoma",N196))),V196="extensive"),AND(AND(ISNUMBER(J196),J196&gt;0),AND(ISNUMBER(M196),M196&gt;3)),OR(H196="positive",AH196=1)),"high",IF(OR(ISNUMBER(SEARCH("lateral",G196,1)),ISNUMBER(SEARCH("positive",Y196,1)),ISNUMBER(SEARCH("tall",O196,1)),ISNUMBER(SEARCH("hobnail",O196,1)),ISNUMBER(SEARCH("cribriform",O196,1)),ISNUMBER(SEARCH("diffuse",O196,1)),ISNUMBER(SEARCH("columnar",O196,1)),ISNUMBER(SEARCH("solid",O196,1)),ISNUMBER(SEARCH("tall",N196,1)),ISNUMBER(SEARCH("hobnail",N196,1)),ISNUMBER(SEARCH("cribriform",N196,1)),ISNUMBER(SEARCH("diffuse",N196,1)),ISNUMBER(SEARCH("columnar",N196,1)),ISNUMBER(SEARCH("solid",N196,1)),AND(ISNUMBER(SEARCH("papillary",N196,1)),S196="positive"),AND(ISNUMBER(J196),J196&gt;=5,M196=""),AND(AND(ISNUMBER(J196),J196&gt;=5),AND(ISNUMBER(M196),M196&gt;=1)),AND(ISNUMBER(SERACH("papillary",N196)),OR(Y196="positive",Z196="positive"), ISNUMBER(SEARCH("BRAF",AB196)))),"intermediate","low"))</f>
        <v>low</v>
      </c>
      <c r="AF196" s="40" t="str">
        <f t="shared" si="51"/>
        <v>1b</v>
      </c>
      <c r="AG196" s="40" t="str">
        <f t="shared" si="52"/>
        <v>0</v>
      </c>
      <c r="AH196" s="40" t="str">
        <f t="shared" si="53"/>
        <v>0</v>
      </c>
      <c r="AI196" s="45" t="str">
        <f t="shared" si="54"/>
        <v>I</v>
      </c>
      <c r="AJ196" s="39" t="s">
        <v>698</v>
      </c>
      <c r="AK196" s="46" t="s">
        <v>888</v>
      </c>
      <c r="AL196" s="46" t="s">
        <v>892</v>
      </c>
      <c r="AM196" s="46" t="s">
        <v>892</v>
      </c>
      <c r="AN196" s="40" t="s">
        <v>73</v>
      </c>
      <c r="AO196" s="30">
        <f t="shared" ca="1" si="55"/>
        <v>1</v>
      </c>
      <c r="AP196" s="14">
        <f t="shared" si="56"/>
        <v>1</v>
      </c>
      <c r="AQ196" s="14">
        <f t="shared" si="57"/>
        <v>1</v>
      </c>
      <c r="AR196" s="14">
        <f t="shared" si="58"/>
        <v>1</v>
      </c>
      <c r="AS196" s="15">
        <f t="shared" si="59"/>
        <v>1</v>
      </c>
    </row>
    <row r="197" spans="1:45">
      <c r="A197" t="str">
        <f>'Model output'!A196</f>
        <v>TCGA-EM-A3FM</v>
      </c>
      <c r="B197" s="52">
        <v>57</v>
      </c>
      <c r="C197" s="1" t="str">
        <f>IF(OR(ISNUMBER(SEARCH("0",'Model output'!D196)), ISNUMBER(SEARCH("1",'Model output'!D196)), ISNUMBER(SEARCH("1a",'Model output'!D196)), ISNUMBER(SEARCH("1b",'Model output'!D196)), ISNUMBER(SEARCH("2",'Model output'!D196)), ISNUMBER(SEARCH("3",'Model output'!D196)), ISNUMBER(SEARCH("4a",'Model output'!D196)), ISNUMBER(SEARCH("4b",'Model output'!D196))), IF(ISNUMBER(SEARCH("pT",'Model output'!D196)),IF(OR(ISNUMBER(SEARCH("a",'Model output'!D196)),ISNUMBER(SEARCH("b",'Model output'!D196))),MID(SUBSTITUTE('Model output'!D196," ",""),SEARCH("pT",'Model output'!D196)+2,2),MID(SUBSTITUTE('Model output'!D196," ",""),SEARCH("pT",'Model output'!D196)+2,1)),IF(ISNUMBER(SEARCH("T",'Model output'!D196)),IF(OR(ISNUMBER(SEARCH("a",'Model output'!D196)),ISNUMBER(SEARCH("b",'Model output'!D196))),MID(SUBSTITUTE('Model output'!D196," ",""),SEARCH("T",'Model output'!D196)+1,2),MID(SUBSTITUTE('Model output'!D196," ",""),SEARCH("T",'Model output'!D196)+1,1)),SUBSTITUTE('Model output'!D196," ",""))),"")</f>
        <v>2</v>
      </c>
      <c r="D197" s="1" t="str">
        <f>IF(ISNUMBER(SEARCH("lymph node",'Model output'!E196)),"1", IF(AND('Model output'!E196&lt;&gt;"",ISNUMBER('Model output'!E196),'Model output'!E196&gt;0),"1",IF(OR(ISNUMBER(SEARCH("0",'Model output'!E196)), ISNUMBER(SEARCH("1",'Model output'!E196)), ISNUMBER(SEARCH("1a",'Model output'!E196)), ISNUMBER(SEARCH("1b",'Model output'!E196)), ISNUMBER(SEARCH("X",'Model output'!E196))), IF(ISNUMBER(SEARCH("pN",'Model output'!E196)),IF(OR(ISNUMBER(SEARCH("a",'Model output'!E196)),ISNUMBER(SEARCH("b",'Model output'!E196))),MID(SUBSTITUTE('Model output'!E196," ",""),SEARCH("pN",'Model output'!E196)+2,2),MID(SUBSTITUTE('Model output'!E196," ",""),SEARCH("pN",'Model output'!E196)+2,1)),IF(ISNUMBER(SEARCH("N",'Model output'!E196)),IF(OR(ISNUMBER(SEARCH("a",'Model output'!E196)),ISNUMBER(SEARCH("b",'Model output'!E196))),MID(SUBSTITUTE('Model output'!E196," ",""),SEARCH("N",'Model output'!E196)+1,2),MID(SUBSTITUTE('Model output'!E196," ",""),SEARCH("N",'Model output'!E196)+1,1)),SUBSTITUTE('Model output'!E196," ",""))),"")))</f>
        <v>1b</v>
      </c>
      <c r="E197" s="1" t="str">
        <f>IF(OR(ISNUMBER(SEARCH("Not applicable",'Model output'!F196)), ISNUMBER(SEARCH("N/A",'Model output'!F196))),"0",IF(OR(ISNUMBER(SEARCH("0",'Model output'!F196)), ISNUMBER(SEARCH("1",'Model output'!F196)), ISNUMBER(SEARCH("X",'Model output'!F196))), IF(ISNUMBER(SEARCH("pM",'Model output'!F196)),MID(SUBSTITUTE('Model output'!F196," ",""),SEARCH("pM",'Model output'!F196)+2,1),IF(ISNUMBER(SEARCH("M",'Model output'!F196)),MID(SUBSTITUTE('Model output'!F196," ",""),SEARCH("M",'Model output'!F196)+1,1),SUBSTITUTE('Model output'!F196," ",""))),""))</f>
        <v>0</v>
      </c>
      <c r="F197" t="str">
        <f t="shared" si="48"/>
        <v>positive</v>
      </c>
      <c r="G197" t="str">
        <f>IF(OR('Model output'!G196="",AND(ISNUMBER('Model output'!J196),'Model output'!J196&lt;1)),"",IF(OR(ISNUMBER(SEARCH("lateral",'Model output'!G196)),ISNUMBER(SEARCH("cervical",'Model output'!G196)),ISNUMBER(SEARCH("jugular",'Model output'!G196)),ISNUMBER(SEARCH("left neck",'Model output'!G196)),ISNUMBER(SEARCH("left anterior neck",'Model output'!G196)),ISNUMBER(SEARCH("left posterior neck",'Model output'!G196)),ISNUMBER(SEARCH("right neck",'Model output'!G196)),ISNUMBER(SEARCH("right anterior neck",'Model output'!G196)),ISNUMBER(SEARCH("right posterior neck",'Model output'!G196)),AND(ISNUMBER(SEARCH("level",'Model output'!G196)),OR(,ISNUMBER(SEARCH("II",'Model output'!G196)),ISNUMBER(SEARCH("two",'Model output'!G196)),ISNUMBER(SEARCH("2",'Model output'!G196)),ISNUMBER(SEARCH("III",'Model output'!G196)),ISNUMBER(SEARCH("three",'Model output'!G196)),ISNUMBER(SEARCH("3",'Model output'!G196)),ISNUMBER(SEARCH("IV",'Model output'!G196)),ISNUMBER(SEARCH("four",'Model output'!G196)),ISNUMBER(SEARCH("4",'Model output'!G196)),AND(ISNUMBER(SEARCH("V ",'Model output'!G196)),NOT(ISNUMBER(SEARCH("VI",'Model output'!G196)))),ISNUMBER(SEARCH("five",'Model output'!G196)),ISNUMBER(SEARCH("5",'Model output'!G196))))), "lateral", "central"))</f>
        <v>lateral</v>
      </c>
      <c r="H197" t="str">
        <f>IF('Model output'!H196="","negative", IF('Model output'!H196=" ", "negative", IF(ISNUMBER(SEARCH("lymph node",'Model output'!H196)),"negative","positive")))</f>
        <v>negative</v>
      </c>
      <c r="I197">
        <f>IF('Model output'!I196="","",IF(ISNUMBER('Model output'!I196),'Model output'!I196,1))</f>
        <v>53</v>
      </c>
      <c r="J197">
        <f>IF('Model output'!J196="","",IF(AND(ISNUMBER('Model output'!J196),'Model output'!J196&lt;=I197),'Model output'!J196,IF(ISNUMBER(SEARCH("0/",'Model output'!J196)),0,1)))</f>
        <v>17</v>
      </c>
      <c r="K197" t="str" cm="1">
        <f t="array" ref="K197">IF(COUNT(FIND({0,1,2,3,4,5,6,7,8,9},'Model output'!K196))&gt;0,'Model output'!K196,"")</f>
        <v>2.1 cm</v>
      </c>
      <c r="L197" s="8" t="str">
        <f t="shared" si="50"/>
        <v>2.1cm</v>
      </c>
      <c r="M197" cm="1">
        <f t="array" ref="M197">IF(L197="","",IF(ISNUMBER(SEARCH("cm",L197)),MAX(VALUE(SUBSTITUTE(_xlfn.FILTERXML("&lt;t&gt;&lt;s&gt;"&amp;SUBSTITUTE(L197,",","&lt;/s&gt;&lt;s&gt;")&amp;"&lt;/s&gt;&lt;/t&gt;","//s"),"cm",""))),MAX(VALUE(SUBSTITUTE(_xlfn.FILTERXML("&lt;t&gt;&lt;s&gt;"&amp;SUBSTITUTE(L197,",","&lt;/s&gt;&lt;s&gt;")&amp;"&lt;/s&gt;&lt;/t&gt;","//s"),"mm","")))/10))</f>
        <v>2.1</v>
      </c>
      <c r="N197" t="str">
        <f>IF('Model output'!L196="","",'Model output'!L196)</f>
        <v>papillary</v>
      </c>
      <c r="O197" t="str">
        <f>IF('Model output'!M196="","",'Model output'!M196)</f>
        <v>classical, follicular</v>
      </c>
      <c r="P197" t="str">
        <f>IF('Model output'!N196="","",'Model output'!N196)</f>
        <v>2.2cm</v>
      </c>
      <c r="Q197" t="str">
        <f t="shared" si="49"/>
        <v>2.2cm</v>
      </c>
      <c r="R197" cm="1">
        <f t="array" ref="R197">IF(Q197="","",IF(ISNUMBER(SEARCH("cm",Q197)),MAX(VALUE(SUBSTITUTE(_xlfn.FILTERXML("&lt;t&gt;&lt;s&gt;"&amp;SUBSTITUTE(Q197,",","&lt;/s&gt;&lt;s&gt;")&amp;"&lt;/s&gt;&lt;/t&gt;","//s"),"cm",""))),IF(ISNUMBER(SEARCH("mm",Q197)), MAX(VALUE(SUBSTITUTE(_xlfn.FILTERXML("&lt;t&gt;&lt;s&gt;"&amp;SUBSTITUTE(Q197,",","&lt;/s&gt;&lt;s&gt;")&amp;"&lt;/s&gt;&lt;/t&gt;","//s"),"mm","")))/10, MAX(VALUE(_xlfn.FILTERXML("&lt;t&gt;&lt;s&gt;"&amp;SUBSTITUTE(Q197,",","&lt;/s&gt;&lt;s&gt;")&amp;"&lt;/s&gt;&lt;/t&gt;","//s"))))))</f>
        <v>2.2000000000000002</v>
      </c>
      <c r="S197" t="str">
        <f>IF(OR('Model output'!P196="",ISNUMBER(SEARCH("Not identified", 'Model output'!P196)),ISNUMBER(SEARCH("Absent",'Model output'!P196)),AND(ISNUMBER(SEARCH("No",'Model output'!P196)),NOT(ISNUMBER(SEARCH("diagnostic",'Model output'!P196)))),ISNUMBER(SEARCH("Negative",'Model output'!P196))),"negative","positive")</f>
        <v>positive</v>
      </c>
      <c r="T197">
        <f>IF('Model output'!O196="","",'Model output'!O196)</f>
        <v>2</v>
      </c>
      <c r="U197" t="str">
        <f>IF('Model output'!Q196&lt;&gt;"",'Model output'!Q196,IF('Classification result'!S197="positive",IF(ISNUMBER(SEARCH("single",'Model output'!P196)),1,IF(OR(ISNUMBER(SEARCH("&lt;4",'Model output'!P196)),ISNUMBER(SEARCH("&lt; 4",'Model output'!P196)),ISNUMBER(SEARCH("less than 4",'Model output'!P196))),"&lt;4",IF(OR(ISNUMBER(SEARCH("&gt;4",'Model output'!P196)),ISNUMBER(SEARCH("&gt; 4",'Model output'!P196)),ISNUMBER(SEARCH("4 or more",'Model output'!P196))),"&gt;4",""))),""))</f>
        <v/>
      </c>
      <c r="V197" t="str">
        <f>IF(S197="negative","",IF(OR(ISNUMBER(SEARCH("Focal",'Model output'!P196)),'Classification result'!U197&lt;4,ISNUMBER(SEARCH("Focal",'Classification result'!U197)),ISNUMBER(SEARCH("&lt;4",'Classification result'!U197)),ISNUMBER(SEARCH("&lt; 4",'Classification result'!U197))),"minimal", IF(OR(ISNUMBER(SEARCH("Extensive",'Model output'!P196)),ISNUMBER(SEARCH("Extensive",'Classification result'!U197)),ISNUMBER(SEARCH("&gt;4",'Classification result'!U197)),ISNUMBER(SEARCH("&gt; 4",'Classification result'!U197)),ISNUMBER(SEARCH("4 or more",'Classification result'!U197))),"extensive","")))</f>
        <v/>
      </c>
      <c r="W197" t="str">
        <f>IF(OR('Model output'!R196="",ISNUMBER(SEARCH("Not identified", 'Model output'!R196)),ISNUMBER(SEARCH("Absent",'Model output'!R196)),ISNUMBER(SEARCH("No",'Model output'!R196)),ISNUMBER(SEARCH("Negative",'Model output'!R196)),ISNUMBER(SEARCH("None seen",'Model output'!R196)),ISNUMBER(SEARCH("Free",'Model output'!R196)),ISNUMBER(SEARCH("Cannot be assessed",'Model output'!R196))),"negative","positive")</f>
        <v>positive</v>
      </c>
      <c r="X197" s="19" t="str">
        <f>IF('Model output'!S196="","",'Model output'!S196)</f>
        <v>Not identified</v>
      </c>
      <c r="Y197" t="str">
        <f>IF(OR('Model output'!S196="",ISNUMBER(SEARCH("Absent",'Model output'!S196)),ISNUMBER(SEARCH("Not identified",'Model output'!S196)),AND(ISNUMBER(SEARCH("No",'Model output'!S196)),NOT(ISNUMBER(SEARCH("carcinoma",'Model output'!S196)))),ISNUMBER(SEARCH("no extension",'Model output'!S196)),ISNUMBER(SEARCH("negative",'Model output'!S196))),"negative",IF(Z197="positive","gETE", "positive"))</f>
        <v>negative</v>
      </c>
      <c r="Z197" t="str">
        <f>IF(OR('Model output'!S196="",ISNUMBER(SEARCH("Absent",'Model output'!S196)),ISNUMBER(SEARCH("Not identified",'Model output'!S196)),ISNUMBER(SEARCH("No",'Model output'!S196)),ISNUMBER(SEARCH("Minimal",'Model output'!S196)),ISNUMBER(SEARCH("negative",'Model output'!S196))),"negative",IF(OR(ISNUMBER(SEARCH("extensive",X197)),ISNUMBER(SEARCH("skeletal muscle",X197)),ISNUMBER(SEARCH("larynx",X197)),ISNUMBER(SEARCH("trachea",X197)),ISNUMBER(SEARCH("esophagus",X197)),ISNUMBER(SEARCH("recurrent laryngeal nerve",X197))),"positive","negative"))</f>
        <v>negative</v>
      </c>
      <c r="AA197" t="str">
        <f>IF('Model output'!T196="","",IF('Model output'!T196="Not mentioned", "No", "Yes"))</f>
        <v/>
      </c>
      <c r="AB197" t="str">
        <f>IF(AA197&lt;&gt;"Yes","",IF(OR('Model output'!U196="",ISNUMBER(SEARCH("Not identified",'Model output'!U196))),"",'Model output'!U196))</f>
        <v/>
      </c>
      <c r="AC197" s="9" t="str">
        <f>IF(OR('Model output'!V196="", AND(ISERROR(SEARCH("Positive",'Model output'!V196)), ISNUMBER(SEARCH("Negative",'Model output'!V196))), ISNUMBER(SEARCH("Uninvolved",'Model output'!V196)), ISNUMBER(SEARCH("Free",'Model output'!V196)), ISNUMBER(SEARCH("1 mm",'Model output'!V196)), ISNUMBER(SEARCH("1.0 mm",'Model output'!V196)), ISNUMBER(SEARCH("0.01 cm",'Model output'!V196)), ISNUMBER(SEARCH("0.1 CM",'Model output'!V196)), ISNUMBER(SEARCH("less than 0.2 mm",'Model output'!V196)), ISNUMBER(SEARCH("less than 0.5 mm",'Model output'!V196)), ISNUMBER(SEARCH("very close",'Model output'!V196)), ISNUMBER(SEARCH("not involved",'Model output'!V196)), ISNUMBER(SEARCH("no involvement",'Model output'!V196)), ISNUMBER(SEARCH("abut",'Model output'!V196)), AND(ISNUMBER(SEARCH("No",'Model output'!V196)),NOT(ISNUMBER(SEARCH("noted",'Model output'!V196))),NOT(ISNUMBER(SEARCH("carcinoma",'Model output'!V196))))), "negative", "positive")</f>
        <v>negative</v>
      </c>
      <c r="AE197" s="39" t="str" cm="1">
        <f t="array" aca="1" ref="AE197" ca="1">IF(OR(AC197="positive",Z197="positive",AND(OR(ISNUMBER(SEARCH("Follicular carcinoma",N197)),ISNUMBER(SEARCH("Follicular thyroid carcinoma",N197))),V197="extensive"),AND(AND(ISNUMBER(J197),J197&gt;0),AND(ISNUMBER(M197),M197&gt;3)),OR(H197="positive",AH197=1)),"high",IF(OR(ISNUMBER(SEARCH("lateral",G197,1)),ISNUMBER(SEARCH("positive",Y197,1)),ISNUMBER(SEARCH("tall",O197,1)),ISNUMBER(SEARCH("hobnail",O197,1)),ISNUMBER(SEARCH("cribriform",O197,1)),ISNUMBER(SEARCH("diffuse",O197,1)),ISNUMBER(SEARCH("columnar",O197,1)),ISNUMBER(SEARCH("solid",O197,1)),ISNUMBER(SEARCH("tall",N197,1)),ISNUMBER(SEARCH("hobnail",N197,1)),ISNUMBER(SEARCH("cribriform",N197,1)),ISNUMBER(SEARCH("diffuse",N197,1)),ISNUMBER(SEARCH("columnar",N197,1)),ISNUMBER(SEARCH("solid",N197,1)),AND(ISNUMBER(SEARCH("papillary",N197,1)),S197="positive"),AND(ISNUMBER(J197),J197&gt;=5,M197=""),AND(AND(ISNUMBER(J197),J197&gt;=5),AND(ISNUMBER(M197),M197&gt;=1)),AND(ISNUMBER(SERACH("papillary",N197)),OR(Y197="positive",Z197="positive"), ISNUMBER(SEARCH("BRAF",AB197)))),"intermediate","low"))</f>
        <v>intermediate</v>
      </c>
      <c r="AF197" s="40" t="str">
        <f t="shared" si="51"/>
        <v>2</v>
      </c>
      <c r="AG197" s="40" t="str">
        <f t="shared" si="52"/>
        <v>1b</v>
      </c>
      <c r="AH197" s="40" t="str">
        <f t="shared" si="53"/>
        <v>0</v>
      </c>
      <c r="AI197" s="45" t="str">
        <f t="shared" si="54"/>
        <v>II</v>
      </c>
      <c r="AJ197" s="39" t="s">
        <v>699</v>
      </c>
      <c r="AK197" s="46" t="s">
        <v>891</v>
      </c>
      <c r="AL197" s="46" t="s">
        <v>888</v>
      </c>
      <c r="AM197" s="46" t="s">
        <v>892</v>
      </c>
      <c r="AN197" s="40" t="s">
        <v>890</v>
      </c>
      <c r="AO197" s="30">
        <f t="shared" ca="1" si="55"/>
        <v>1</v>
      </c>
      <c r="AP197" s="14">
        <f t="shared" si="56"/>
        <v>1</v>
      </c>
      <c r="AQ197" s="14">
        <f t="shared" si="57"/>
        <v>1</v>
      </c>
      <c r="AR197" s="14">
        <f t="shared" si="58"/>
        <v>1</v>
      </c>
      <c r="AS197" s="15">
        <f t="shared" si="59"/>
        <v>1</v>
      </c>
    </row>
    <row r="198" spans="1:45">
      <c r="A198" t="str">
        <f>'Model output'!A197</f>
        <v>TCGA-EM-A3FN</v>
      </c>
      <c r="B198" s="52">
        <v>42</v>
      </c>
      <c r="C198" s="1" t="str">
        <f>IF(OR(ISNUMBER(SEARCH("0",'Model output'!D197)), ISNUMBER(SEARCH("1",'Model output'!D197)), ISNUMBER(SEARCH("1a",'Model output'!D197)), ISNUMBER(SEARCH("1b",'Model output'!D197)), ISNUMBER(SEARCH("2",'Model output'!D197)), ISNUMBER(SEARCH("3",'Model output'!D197)), ISNUMBER(SEARCH("4a",'Model output'!D197)), ISNUMBER(SEARCH("4b",'Model output'!D197))), IF(ISNUMBER(SEARCH("pT",'Model output'!D197)),IF(OR(ISNUMBER(SEARCH("a",'Model output'!D197)),ISNUMBER(SEARCH("b",'Model output'!D197))),MID(SUBSTITUTE('Model output'!D197," ",""),SEARCH("pT",'Model output'!D197)+2,2),MID(SUBSTITUTE('Model output'!D197," ",""),SEARCH("pT",'Model output'!D197)+2,1)),IF(ISNUMBER(SEARCH("T",'Model output'!D197)),IF(OR(ISNUMBER(SEARCH("a",'Model output'!D197)),ISNUMBER(SEARCH("b",'Model output'!D197))),MID(SUBSTITUTE('Model output'!D197," ",""),SEARCH("T",'Model output'!D197)+1,2),MID(SUBSTITUTE('Model output'!D197," ",""),SEARCH("T",'Model output'!D197)+1,1)),SUBSTITUTE('Model output'!D197," ",""))),"")</f>
        <v>3</v>
      </c>
      <c r="D198" s="1" t="str">
        <f>IF(ISNUMBER(SEARCH("lymph node",'Model output'!E197)),"1", IF(AND('Model output'!E197&lt;&gt;"",ISNUMBER('Model output'!E197),'Model output'!E197&gt;0),"1",IF(OR(ISNUMBER(SEARCH("0",'Model output'!E197)), ISNUMBER(SEARCH("1",'Model output'!E197)), ISNUMBER(SEARCH("1a",'Model output'!E197)), ISNUMBER(SEARCH("1b",'Model output'!E197)), ISNUMBER(SEARCH("X",'Model output'!E197))), IF(ISNUMBER(SEARCH("pN",'Model output'!E197)),IF(OR(ISNUMBER(SEARCH("a",'Model output'!E197)),ISNUMBER(SEARCH("b",'Model output'!E197))),MID(SUBSTITUTE('Model output'!E197," ",""),SEARCH("pN",'Model output'!E197)+2,2),MID(SUBSTITUTE('Model output'!E197," ",""),SEARCH("pN",'Model output'!E197)+2,1)),IF(ISNUMBER(SEARCH("N",'Model output'!E197)),IF(OR(ISNUMBER(SEARCH("a",'Model output'!E197)),ISNUMBER(SEARCH("b",'Model output'!E197))),MID(SUBSTITUTE('Model output'!E197," ",""),SEARCH("N",'Model output'!E197)+1,2),MID(SUBSTITUTE('Model output'!E197," ",""),SEARCH("N",'Model output'!E197)+1,1)),SUBSTITUTE('Model output'!E197," ",""))),"")))</f>
        <v>0</v>
      </c>
      <c r="E198" s="1" t="str">
        <f>IF(OR(ISNUMBER(SEARCH("Not applicable",'Model output'!F197)), ISNUMBER(SEARCH("N/A",'Model output'!F197))),"0",IF(OR(ISNUMBER(SEARCH("0",'Model output'!F197)), ISNUMBER(SEARCH("1",'Model output'!F197)), ISNUMBER(SEARCH("X",'Model output'!F197))), IF(ISNUMBER(SEARCH("pM",'Model output'!F197)),MID(SUBSTITUTE('Model output'!F197," ",""),SEARCH("pM",'Model output'!F197)+2,1),IF(ISNUMBER(SEARCH("M",'Model output'!F197)),MID(SUBSTITUTE('Model output'!F197," ",""),SEARCH("M",'Model output'!F197)+1,1),SUBSTITUTE('Model output'!F197," ",""))),""))</f>
        <v/>
      </c>
      <c r="F198" t="str">
        <f t="shared" si="48"/>
        <v>negative</v>
      </c>
      <c r="G198" t="str">
        <f>IF(OR('Model output'!G197="",AND(ISNUMBER('Model output'!J197),'Model output'!J197&lt;1)),"",IF(OR(ISNUMBER(SEARCH("lateral",'Model output'!G197)),ISNUMBER(SEARCH("cervical",'Model output'!G197)),ISNUMBER(SEARCH("jugular",'Model output'!G197)),ISNUMBER(SEARCH("left neck",'Model output'!G197)),ISNUMBER(SEARCH("left anterior neck",'Model output'!G197)),ISNUMBER(SEARCH("left posterior neck",'Model output'!G197)),ISNUMBER(SEARCH("right neck",'Model output'!G197)),ISNUMBER(SEARCH("right anterior neck",'Model output'!G197)),ISNUMBER(SEARCH("right posterior neck",'Model output'!G197)),AND(ISNUMBER(SEARCH("level",'Model output'!G197)),OR(,ISNUMBER(SEARCH("II",'Model output'!G197)),ISNUMBER(SEARCH("two",'Model output'!G197)),ISNUMBER(SEARCH("2",'Model output'!G197)),ISNUMBER(SEARCH("III",'Model output'!G197)),ISNUMBER(SEARCH("three",'Model output'!G197)),ISNUMBER(SEARCH("3",'Model output'!G197)),ISNUMBER(SEARCH("IV",'Model output'!G197)),ISNUMBER(SEARCH("four",'Model output'!G197)),ISNUMBER(SEARCH("4",'Model output'!G197)),AND(ISNUMBER(SEARCH("V ",'Model output'!G197)),NOT(ISNUMBER(SEARCH("VI",'Model output'!G197)))),ISNUMBER(SEARCH("five",'Model output'!G197)),ISNUMBER(SEARCH("5",'Model output'!G197))))), "lateral", "central"))</f>
        <v/>
      </c>
      <c r="H198" t="str">
        <f>IF('Model output'!H197="","negative", IF('Model output'!H197=" ", "negative", IF(ISNUMBER(SEARCH("lymph node",'Model output'!H197)),"negative","positive")))</f>
        <v>negative</v>
      </c>
      <c r="I198">
        <f>IF('Model output'!I197="","",IF(ISNUMBER('Model output'!I197),'Model output'!I197,1))</f>
        <v>2</v>
      </c>
      <c r="J198">
        <f>IF('Model output'!J197="","",IF(AND(ISNUMBER('Model output'!J197),'Model output'!J197&lt;=I198),'Model output'!J197,IF(ISNUMBER(SEARCH("0/",'Model output'!J197)),0,1)))</f>
        <v>0</v>
      </c>
      <c r="K198" t="str" cm="1">
        <f t="array" ref="K198">IF(COUNT(FIND({0,1,2,3,4,5,6,7,8,9},'Model output'!K197))&gt;0,'Model output'!K197,"")</f>
        <v/>
      </c>
      <c r="L198" s="8" t="str">
        <f t="shared" si="50"/>
        <v/>
      </c>
      <c r="M198" t="str" cm="1">
        <f t="array" ref="M198">IF(L198="","",IF(ISNUMBER(SEARCH("cm",L198)),MAX(VALUE(SUBSTITUTE(_xlfn.FILTERXML("&lt;t&gt;&lt;s&gt;"&amp;SUBSTITUTE(L198,",","&lt;/s&gt;&lt;s&gt;")&amp;"&lt;/s&gt;&lt;/t&gt;","//s"),"cm",""))),MAX(VALUE(SUBSTITUTE(_xlfn.FILTERXML("&lt;t&gt;&lt;s&gt;"&amp;SUBSTITUTE(L198,",","&lt;/s&gt;&lt;s&gt;")&amp;"&lt;/s&gt;&lt;/t&gt;","//s"),"mm","")))/10))</f>
        <v/>
      </c>
      <c r="N198" t="str">
        <f>IF('Model output'!L197="","",'Model output'!L197)</f>
        <v>papillary</v>
      </c>
      <c r="O198" t="str">
        <f>IF('Model output'!M197="","",'Model output'!M197)</f>
        <v>follicular</v>
      </c>
      <c r="P198" t="str">
        <f>IF('Model output'!N197="","",'Model output'!N197)</f>
        <v>4.2cm</v>
      </c>
      <c r="Q198" t="str">
        <f t="shared" si="49"/>
        <v>4.2cm</v>
      </c>
      <c r="R198" cm="1">
        <f t="array" ref="R198">IF(Q198="","",IF(ISNUMBER(SEARCH("cm",Q198)),MAX(VALUE(SUBSTITUTE(_xlfn.FILTERXML("&lt;t&gt;&lt;s&gt;"&amp;SUBSTITUTE(Q198,",","&lt;/s&gt;&lt;s&gt;")&amp;"&lt;/s&gt;&lt;/t&gt;","//s"),"cm",""))),IF(ISNUMBER(SEARCH("mm",Q198)), MAX(VALUE(SUBSTITUTE(_xlfn.FILTERXML("&lt;t&gt;&lt;s&gt;"&amp;SUBSTITUTE(Q198,",","&lt;/s&gt;&lt;s&gt;")&amp;"&lt;/s&gt;&lt;/t&gt;","//s"),"mm","")))/10, MAX(VALUE(_xlfn.FILTERXML("&lt;t&gt;&lt;s&gt;"&amp;SUBSTITUTE(Q198,",","&lt;/s&gt;&lt;s&gt;")&amp;"&lt;/s&gt;&lt;/t&gt;","//s"))))))</f>
        <v>4.2</v>
      </c>
      <c r="S198" t="str">
        <f>IF(OR('Model output'!P197="",ISNUMBER(SEARCH("Not identified", 'Model output'!P197)),ISNUMBER(SEARCH("Absent",'Model output'!P197)),AND(ISNUMBER(SEARCH("No",'Model output'!P197)),NOT(ISNUMBER(SEARCH("diagnostic",'Model output'!P197)))),ISNUMBER(SEARCH("Negative",'Model output'!P197))),"negative","positive")</f>
        <v>negative</v>
      </c>
      <c r="T198">
        <f>IF('Model output'!O197="","",'Model output'!O197)</f>
        <v>2</v>
      </c>
      <c r="U198" t="str">
        <f>IF('Model output'!Q197&lt;&gt;"",'Model output'!Q197,IF('Classification result'!S198="positive",IF(ISNUMBER(SEARCH("single",'Model output'!P197)),1,IF(OR(ISNUMBER(SEARCH("&lt;4",'Model output'!P197)),ISNUMBER(SEARCH("&lt; 4",'Model output'!P197)),ISNUMBER(SEARCH("less than 4",'Model output'!P197))),"&lt;4",IF(OR(ISNUMBER(SEARCH("&gt;4",'Model output'!P197)),ISNUMBER(SEARCH("&gt; 4",'Model output'!P197)),ISNUMBER(SEARCH("4 or more",'Model output'!P197))),"&gt;4",""))),""))</f>
        <v/>
      </c>
      <c r="V198" t="str">
        <f>IF(S198="negative","",IF(OR(ISNUMBER(SEARCH("Focal",'Model output'!P197)),'Classification result'!U198&lt;4,ISNUMBER(SEARCH("Focal",'Classification result'!U198)),ISNUMBER(SEARCH("&lt;4",'Classification result'!U198)),ISNUMBER(SEARCH("&lt; 4",'Classification result'!U198))),"minimal", IF(OR(ISNUMBER(SEARCH("Extensive",'Model output'!P197)),ISNUMBER(SEARCH("Extensive",'Classification result'!U198)),ISNUMBER(SEARCH("&gt;4",'Classification result'!U198)),ISNUMBER(SEARCH("&gt; 4",'Classification result'!U198)),ISNUMBER(SEARCH("4 or more",'Classification result'!U198))),"extensive","")))</f>
        <v/>
      </c>
      <c r="W198" t="str">
        <f>IF(OR('Model output'!R197="",ISNUMBER(SEARCH("Not identified", 'Model output'!R197)),ISNUMBER(SEARCH("Absent",'Model output'!R197)),ISNUMBER(SEARCH("No",'Model output'!R197)),ISNUMBER(SEARCH("Negative",'Model output'!R197)),ISNUMBER(SEARCH("None seen",'Model output'!R197)),ISNUMBER(SEARCH("Free",'Model output'!R197)),ISNUMBER(SEARCH("Cannot be assessed",'Model output'!R197))),"negative","positive")</f>
        <v>positive</v>
      </c>
      <c r="X198" s="19" t="str">
        <f>IF('Model output'!S197="","",'Model output'!S197)</f>
        <v>Not identified</v>
      </c>
      <c r="Y198" t="str">
        <f>IF(OR('Model output'!S197="",ISNUMBER(SEARCH("Absent",'Model output'!S197)),ISNUMBER(SEARCH("Not identified",'Model output'!S197)),AND(ISNUMBER(SEARCH("No",'Model output'!S197)),NOT(ISNUMBER(SEARCH("carcinoma",'Model output'!S197)))),ISNUMBER(SEARCH("no extension",'Model output'!S197)),ISNUMBER(SEARCH("negative",'Model output'!S197))),"negative",IF(Z198="positive","gETE", "positive"))</f>
        <v>negative</v>
      </c>
      <c r="Z198" t="str">
        <f>IF(OR('Model output'!S197="",ISNUMBER(SEARCH("Absent",'Model output'!S197)),ISNUMBER(SEARCH("Not identified",'Model output'!S197)),ISNUMBER(SEARCH("No",'Model output'!S197)),ISNUMBER(SEARCH("Minimal",'Model output'!S197)),ISNUMBER(SEARCH("negative",'Model output'!S197))),"negative",IF(OR(ISNUMBER(SEARCH("extensive",X198)),ISNUMBER(SEARCH("skeletal muscle",X198)),ISNUMBER(SEARCH("larynx",X198)),ISNUMBER(SEARCH("trachea",X198)),ISNUMBER(SEARCH("esophagus",X198)),ISNUMBER(SEARCH("recurrent laryngeal nerve",X198))),"positive","negative"))</f>
        <v>negative</v>
      </c>
      <c r="AA198" t="str">
        <f>IF('Model output'!T197="","",IF('Model output'!T197="Not mentioned", "No", "Yes"))</f>
        <v/>
      </c>
      <c r="AB198" t="str">
        <f>IF(AA198&lt;&gt;"Yes","",IF(OR('Model output'!U197="",ISNUMBER(SEARCH("Not identified",'Model output'!U197))),"",'Model output'!U197))</f>
        <v/>
      </c>
      <c r="AC198" s="9" t="str">
        <f>IF(OR('Model output'!V197="", AND(ISERROR(SEARCH("Positive",'Model output'!V197)), ISNUMBER(SEARCH("Negative",'Model output'!V197))), ISNUMBER(SEARCH("Uninvolved",'Model output'!V197)), ISNUMBER(SEARCH("Free",'Model output'!V197)), ISNUMBER(SEARCH("1 mm",'Model output'!V197)), ISNUMBER(SEARCH("1.0 mm",'Model output'!V197)), ISNUMBER(SEARCH("0.01 cm",'Model output'!V197)), ISNUMBER(SEARCH("0.1 CM",'Model output'!V197)), ISNUMBER(SEARCH("less than 0.2 mm",'Model output'!V197)), ISNUMBER(SEARCH("less than 0.5 mm",'Model output'!V197)), ISNUMBER(SEARCH("very close",'Model output'!V197)), ISNUMBER(SEARCH("not involved",'Model output'!V197)), ISNUMBER(SEARCH("no involvement",'Model output'!V197)), ISNUMBER(SEARCH("abut",'Model output'!V197)), AND(ISNUMBER(SEARCH("No",'Model output'!V197)),NOT(ISNUMBER(SEARCH("noted",'Model output'!V197))),NOT(ISNUMBER(SEARCH("carcinoma",'Model output'!V197))))), "negative", "positive")</f>
        <v>negative</v>
      </c>
      <c r="AE198" s="39" t="str" cm="1">
        <f t="array" aca="1" ref="AE198" ca="1">IF(OR(AC198="positive",Z198="positive",AND(OR(ISNUMBER(SEARCH("Follicular carcinoma",N198)),ISNUMBER(SEARCH("Follicular thyroid carcinoma",N198))),V198="extensive"),AND(AND(ISNUMBER(J198),J198&gt;0),AND(ISNUMBER(M198),M198&gt;3)),OR(H198="positive",AH198=1)),"high",IF(OR(ISNUMBER(SEARCH("lateral",G198,1)),ISNUMBER(SEARCH("positive",Y198,1)),ISNUMBER(SEARCH("tall",O198,1)),ISNUMBER(SEARCH("hobnail",O198,1)),ISNUMBER(SEARCH("cribriform",O198,1)),ISNUMBER(SEARCH("diffuse",O198,1)),ISNUMBER(SEARCH("columnar",O198,1)),ISNUMBER(SEARCH("solid",O198,1)),ISNUMBER(SEARCH("tall",N198,1)),ISNUMBER(SEARCH("hobnail",N198,1)),ISNUMBER(SEARCH("cribriform",N198,1)),ISNUMBER(SEARCH("diffuse",N198,1)),ISNUMBER(SEARCH("columnar",N198,1)),ISNUMBER(SEARCH("solid",N198,1)),AND(ISNUMBER(SEARCH("papillary",N198,1)),S198="positive"),AND(ISNUMBER(J198),J198&gt;=5,M198=""),AND(AND(ISNUMBER(J198),J198&gt;=5),AND(ISNUMBER(M198),M198&gt;=1)),AND(ISNUMBER(SERACH("papillary",N198)),OR(Y198="positive",Z198="positive"), ISNUMBER(SEARCH("BRAF",AB198)))),"intermediate","low"))</f>
        <v>low</v>
      </c>
      <c r="AF198" s="40" t="str">
        <f t="shared" si="51"/>
        <v>3a</v>
      </c>
      <c r="AG198" s="40" t="str">
        <f t="shared" si="52"/>
        <v>0</v>
      </c>
      <c r="AH198" s="40" t="str">
        <f t="shared" si="53"/>
        <v>0</v>
      </c>
      <c r="AI198" s="45" t="str">
        <f t="shared" si="54"/>
        <v>I</v>
      </c>
      <c r="AJ198" s="39" t="s">
        <v>698</v>
      </c>
      <c r="AK198" s="46" t="s">
        <v>894</v>
      </c>
      <c r="AL198" s="46" t="s">
        <v>889</v>
      </c>
      <c r="AM198" s="46" t="s">
        <v>892</v>
      </c>
      <c r="AN198" s="40" t="s">
        <v>73</v>
      </c>
      <c r="AO198" s="30">
        <f t="shared" ca="1" si="55"/>
        <v>1</v>
      </c>
      <c r="AP198" s="14">
        <f t="shared" si="56"/>
        <v>1</v>
      </c>
      <c r="AQ198" s="14">
        <f t="shared" si="57"/>
        <v>1</v>
      </c>
      <c r="AR198" s="14">
        <f t="shared" si="58"/>
        <v>1</v>
      </c>
      <c r="AS198" s="15">
        <f t="shared" si="59"/>
        <v>1</v>
      </c>
    </row>
    <row r="199" spans="1:45">
      <c r="A199" t="str">
        <f>'Model output'!A198</f>
        <v>TCGA-EM-A3FO</v>
      </c>
      <c r="B199" s="52">
        <v>40</v>
      </c>
      <c r="C199" s="1" t="str">
        <f>IF(OR(ISNUMBER(SEARCH("0",'Model output'!D198)), ISNUMBER(SEARCH("1",'Model output'!D198)), ISNUMBER(SEARCH("1a",'Model output'!D198)), ISNUMBER(SEARCH("1b",'Model output'!D198)), ISNUMBER(SEARCH("2",'Model output'!D198)), ISNUMBER(SEARCH("3",'Model output'!D198)), ISNUMBER(SEARCH("4a",'Model output'!D198)), ISNUMBER(SEARCH("4b",'Model output'!D198))), IF(ISNUMBER(SEARCH("pT",'Model output'!D198)),IF(OR(ISNUMBER(SEARCH("a",'Model output'!D198)),ISNUMBER(SEARCH("b",'Model output'!D198))),MID(SUBSTITUTE('Model output'!D198," ",""),SEARCH("pT",'Model output'!D198)+2,2),MID(SUBSTITUTE('Model output'!D198," ",""),SEARCH("pT",'Model output'!D198)+2,1)),IF(ISNUMBER(SEARCH("T",'Model output'!D198)),IF(OR(ISNUMBER(SEARCH("a",'Model output'!D198)),ISNUMBER(SEARCH("b",'Model output'!D198))),MID(SUBSTITUTE('Model output'!D198," ",""),SEARCH("T",'Model output'!D198)+1,2),MID(SUBSTITUTE('Model output'!D198," ",""),SEARCH("T",'Model output'!D198)+1,1)),SUBSTITUTE('Model output'!D198," ",""))),"")</f>
        <v>3</v>
      </c>
      <c r="D199" s="1" t="str">
        <f>IF(ISNUMBER(SEARCH("lymph node",'Model output'!E198)),"1", IF(AND('Model output'!E198&lt;&gt;"",ISNUMBER('Model output'!E198),'Model output'!E198&gt;0),"1",IF(OR(ISNUMBER(SEARCH("0",'Model output'!E198)), ISNUMBER(SEARCH("1",'Model output'!E198)), ISNUMBER(SEARCH("1a",'Model output'!E198)), ISNUMBER(SEARCH("1b",'Model output'!E198)), ISNUMBER(SEARCH("X",'Model output'!E198))), IF(ISNUMBER(SEARCH("pN",'Model output'!E198)),IF(OR(ISNUMBER(SEARCH("a",'Model output'!E198)),ISNUMBER(SEARCH("b",'Model output'!E198))),MID(SUBSTITUTE('Model output'!E198," ",""),SEARCH("pN",'Model output'!E198)+2,2),MID(SUBSTITUTE('Model output'!E198," ",""),SEARCH("pN",'Model output'!E198)+2,1)),IF(ISNUMBER(SEARCH("N",'Model output'!E198)),IF(OR(ISNUMBER(SEARCH("a",'Model output'!E198)),ISNUMBER(SEARCH("b",'Model output'!E198))),MID(SUBSTITUTE('Model output'!E198," ",""),SEARCH("N",'Model output'!E198)+1,2),MID(SUBSTITUTE('Model output'!E198," ",""),SEARCH("N",'Model output'!E198)+1,1)),SUBSTITUTE('Model output'!E198," ",""))),"")))</f>
        <v>0</v>
      </c>
      <c r="E199" s="1" t="str">
        <f>IF(OR(ISNUMBER(SEARCH("Not applicable",'Model output'!F198)), ISNUMBER(SEARCH("N/A",'Model output'!F198))),"0",IF(OR(ISNUMBER(SEARCH("0",'Model output'!F198)), ISNUMBER(SEARCH("1",'Model output'!F198)), ISNUMBER(SEARCH("X",'Model output'!F198))), IF(ISNUMBER(SEARCH("pM",'Model output'!F198)),MID(SUBSTITUTE('Model output'!F198," ",""),SEARCH("pM",'Model output'!F198)+2,1),IF(ISNUMBER(SEARCH("M",'Model output'!F198)),MID(SUBSTITUTE('Model output'!F198," ",""),SEARCH("M",'Model output'!F198)+1,1),SUBSTITUTE('Model output'!F198," ",""))),""))</f>
        <v>0</v>
      </c>
      <c r="F199" t="str">
        <f t="shared" si="48"/>
        <v>negative</v>
      </c>
      <c r="G199" t="str">
        <f>IF(OR('Model output'!G198="",AND(ISNUMBER('Model output'!J198),'Model output'!J198&lt;1)),"",IF(OR(ISNUMBER(SEARCH("lateral",'Model output'!G198)),ISNUMBER(SEARCH("cervical",'Model output'!G198)),ISNUMBER(SEARCH("jugular",'Model output'!G198)),ISNUMBER(SEARCH("left neck",'Model output'!G198)),ISNUMBER(SEARCH("left anterior neck",'Model output'!G198)),ISNUMBER(SEARCH("left posterior neck",'Model output'!G198)),ISNUMBER(SEARCH("right neck",'Model output'!G198)),ISNUMBER(SEARCH("right anterior neck",'Model output'!G198)),ISNUMBER(SEARCH("right posterior neck",'Model output'!G198)),AND(ISNUMBER(SEARCH("level",'Model output'!G198)),OR(,ISNUMBER(SEARCH("II",'Model output'!G198)),ISNUMBER(SEARCH("two",'Model output'!G198)),ISNUMBER(SEARCH("2",'Model output'!G198)),ISNUMBER(SEARCH("III",'Model output'!G198)),ISNUMBER(SEARCH("three",'Model output'!G198)),ISNUMBER(SEARCH("3",'Model output'!G198)),ISNUMBER(SEARCH("IV",'Model output'!G198)),ISNUMBER(SEARCH("four",'Model output'!G198)),ISNUMBER(SEARCH("4",'Model output'!G198)),AND(ISNUMBER(SEARCH("V ",'Model output'!G198)),NOT(ISNUMBER(SEARCH("VI",'Model output'!G198)))),ISNUMBER(SEARCH("five",'Model output'!G198)),ISNUMBER(SEARCH("5",'Model output'!G198))))), "lateral", "central"))</f>
        <v/>
      </c>
      <c r="H199" t="str">
        <f>IF('Model output'!H198="","negative", IF('Model output'!H198=" ", "negative", IF(ISNUMBER(SEARCH("lymph node",'Model output'!H198)),"negative","positive")))</f>
        <v>negative</v>
      </c>
      <c r="I199">
        <f>IF('Model output'!I198="","",IF(ISNUMBER('Model output'!I198),'Model output'!I198,1))</f>
        <v>3</v>
      </c>
      <c r="J199">
        <f>IF('Model output'!J198="","",IF(AND(ISNUMBER('Model output'!J198),'Model output'!J198&lt;=I199),'Model output'!J198,IF(ISNUMBER(SEARCH("0/",'Model output'!J198)),0,1)))</f>
        <v>0</v>
      </c>
      <c r="K199" t="str" cm="1">
        <f t="array" ref="K199">IF(COUNT(FIND({0,1,2,3,4,5,6,7,8,9},'Model output'!K198))&gt;0,'Model output'!K198,"")</f>
        <v/>
      </c>
      <c r="L199" s="8" t="str">
        <f t="shared" si="50"/>
        <v/>
      </c>
      <c r="M199" t="str" cm="1">
        <f t="array" ref="M199">IF(L199="","",IF(ISNUMBER(SEARCH("cm",L199)),MAX(VALUE(SUBSTITUTE(_xlfn.FILTERXML("&lt;t&gt;&lt;s&gt;"&amp;SUBSTITUTE(L199,",","&lt;/s&gt;&lt;s&gt;")&amp;"&lt;/s&gt;&lt;/t&gt;","//s"),"cm",""))),MAX(VALUE(SUBSTITUTE(_xlfn.FILTERXML("&lt;t&gt;&lt;s&gt;"&amp;SUBSTITUTE(L199,",","&lt;/s&gt;&lt;s&gt;")&amp;"&lt;/s&gt;&lt;/t&gt;","//s"),"mm","")))/10))</f>
        <v/>
      </c>
      <c r="N199" t="str">
        <f>IF('Model output'!L198="","",'Model output'!L198)</f>
        <v>papillary</v>
      </c>
      <c r="O199" t="str">
        <f>IF('Model output'!M198="","",'Model output'!M198)</f>
        <v>classical</v>
      </c>
      <c r="P199" t="str">
        <f>IF('Model output'!N198="","",'Model output'!N198)</f>
        <v>4.4cm</v>
      </c>
      <c r="Q199" t="str">
        <f t="shared" si="49"/>
        <v>4.4cm</v>
      </c>
      <c r="R199" cm="1">
        <f t="array" ref="R199">IF(Q199="","",IF(ISNUMBER(SEARCH("cm",Q199)),MAX(VALUE(SUBSTITUTE(_xlfn.FILTERXML("&lt;t&gt;&lt;s&gt;"&amp;SUBSTITUTE(Q199,",","&lt;/s&gt;&lt;s&gt;")&amp;"&lt;/s&gt;&lt;/t&gt;","//s"),"cm",""))),IF(ISNUMBER(SEARCH("mm",Q199)), MAX(VALUE(SUBSTITUTE(_xlfn.FILTERXML("&lt;t&gt;&lt;s&gt;"&amp;SUBSTITUTE(Q199,",","&lt;/s&gt;&lt;s&gt;")&amp;"&lt;/s&gt;&lt;/t&gt;","//s"),"mm","")))/10, MAX(VALUE(_xlfn.FILTERXML("&lt;t&gt;&lt;s&gt;"&amp;SUBSTITUTE(Q199,",","&lt;/s&gt;&lt;s&gt;")&amp;"&lt;/s&gt;&lt;/t&gt;","//s"))))))</f>
        <v>4.4000000000000004</v>
      </c>
      <c r="S199" t="str">
        <f>IF(OR('Model output'!P198="",ISNUMBER(SEARCH("Not identified", 'Model output'!P198)),ISNUMBER(SEARCH("Absent",'Model output'!P198)),AND(ISNUMBER(SEARCH("No",'Model output'!P198)),NOT(ISNUMBER(SEARCH("diagnostic",'Model output'!P198)))),ISNUMBER(SEARCH("Negative",'Model output'!P198))),"negative","positive")</f>
        <v>positive</v>
      </c>
      <c r="T199">
        <f>IF('Model output'!O198="","",'Model output'!O198)</f>
        <v>3</v>
      </c>
      <c r="U199" t="str">
        <f>IF('Model output'!Q198&lt;&gt;"",'Model output'!Q198,IF('Classification result'!S199="positive",IF(ISNUMBER(SEARCH("single",'Model output'!P198)),1,IF(OR(ISNUMBER(SEARCH("&lt;4",'Model output'!P198)),ISNUMBER(SEARCH("&lt; 4",'Model output'!P198)),ISNUMBER(SEARCH("less than 4",'Model output'!P198))),"&lt;4",IF(OR(ISNUMBER(SEARCH("&gt;4",'Model output'!P198)),ISNUMBER(SEARCH("&gt; 4",'Model output'!P198)),ISNUMBER(SEARCH("4 or more",'Model output'!P198))),"&gt;4",""))),""))</f>
        <v>less than 4</v>
      </c>
      <c r="V199" t="str">
        <f>IF(S199="negative","",IF(OR(ISNUMBER(SEARCH("Focal",'Model output'!P198)),'Classification result'!U199&lt;4,ISNUMBER(SEARCH("Focal",'Classification result'!U199)),ISNUMBER(SEARCH("&lt;4",'Classification result'!U199)),ISNUMBER(SEARCH("&lt; 4",'Classification result'!U199))),"minimal", IF(OR(ISNUMBER(SEARCH("Extensive",'Model output'!P198)),ISNUMBER(SEARCH("Extensive",'Classification result'!U199)),ISNUMBER(SEARCH("&gt;4",'Classification result'!U199)),ISNUMBER(SEARCH("&gt; 4",'Classification result'!U199)),ISNUMBER(SEARCH("4 or more",'Classification result'!U199))),"extensive","")))</f>
        <v>minimal</v>
      </c>
      <c r="W199" t="str">
        <f>IF(OR('Model output'!R198="",ISNUMBER(SEARCH("Not identified", 'Model output'!R198)),ISNUMBER(SEARCH("Absent",'Model output'!R198)),ISNUMBER(SEARCH("No",'Model output'!R198)),ISNUMBER(SEARCH("Negative",'Model output'!R198)),ISNUMBER(SEARCH("None seen",'Model output'!R198)),ISNUMBER(SEARCH("Free",'Model output'!R198)),ISNUMBER(SEARCH("Cannot be assessed",'Model output'!R198))),"negative","positive")</f>
        <v>positive</v>
      </c>
      <c r="X199" s="19" t="str">
        <f>IF('Model output'!S198="","",'Model output'!S198)</f>
        <v>Not identified</v>
      </c>
      <c r="Y199" t="str">
        <f>IF(OR('Model output'!S198="",ISNUMBER(SEARCH("Absent",'Model output'!S198)),ISNUMBER(SEARCH("Not identified",'Model output'!S198)),AND(ISNUMBER(SEARCH("No",'Model output'!S198)),NOT(ISNUMBER(SEARCH("carcinoma",'Model output'!S198)))),ISNUMBER(SEARCH("no extension",'Model output'!S198)),ISNUMBER(SEARCH("negative",'Model output'!S198))),"negative",IF(Z199="positive","gETE", "positive"))</f>
        <v>negative</v>
      </c>
      <c r="Z199" t="str">
        <f>IF(OR('Model output'!S198="",ISNUMBER(SEARCH("Absent",'Model output'!S198)),ISNUMBER(SEARCH("Not identified",'Model output'!S198)),ISNUMBER(SEARCH("No",'Model output'!S198)),ISNUMBER(SEARCH("Minimal",'Model output'!S198)),ISNUMBER(SEARCH("negative",'Model output'!S198))),"negative",IF(OR(ISNUMBER(SEARCH("extensive",X199)),ISNUMBER(SEARCH("skeletal muscle",X199)),ISNUMBER(SEARCH("larynx",X199)),ISNUMBER(SEARCH("trachea",X199)),ISNUMBER(SEARCH("esophagus",X199)),ISNUMBER(SEARCH("recurrent laryngeal nerve",X199))),"positive","negative"))</f>
        <v>negative</v>
      </c>
      <c r="AA199" t="str">
        <f>IF('Model output'!T198="","",IF('Model output'!T198="Not mentioned", "No", "Yes"))</f>
        <v/>
      </c>
      <c r="AB199" t="str">
        <f>IF(AA199&lt;&gt;"Yes","",IF(OR('Model output'!U198="",ISNUMBER(SEARCH("Not identified",'Model output'!U198))),"",'Model output'!U198))</f>
        <v/>
      </c>
      <c r="AC199" s="9" t="str">
        <f>IF(OR('Model output'!V198="", AND(ISERROR(SEARCH("Positive",'Model output'!V198)), ISNUMBER(SEARCH("Negative",'Model output'!V198))), ISNUMBER(SEARCH("Uninvolved",'Model output'!V198)), ISNUMBER(SEARCH("Free",'Model output'!V198)), ISNUMBER(SEARCH("1 mm",'Model output'!V198)), ISNUMBER(SEARCH("1.0 mm",'Model output'!V198)), ISNUMBER(SEARCH("0.01 cm",'Model output'!V198)), ISNUMBER(SEARCH("0.1 CM",'Model output'!V198)), ISNUMBER(SEARCH("less than 0.2 mm",'Model output'!V198)), ISNUMBER(SEARCH("less than 0.5 mm",'Model output'!V198)), ISNUMBER(SEARCH("very close",'Model output'!V198)), ISNUMBER(SEARCH("not involved",'Model output'!V198)), ISNUMBER(SEARCH("no involvement",'Model output'!V198)), ISNUMBER(SEARCH("abut",'Model output'!V198)), AND(ISNUMBER(SEARCH("No",'Model output'!V198)),NOT(ISNUMBER(SEARCH("noted",'Model output'!V198))),NOT(ISNUMBER(SEARCH("carcinoma",'Model output'!V198))))), "negative", "positive")</f>
        <v>negative</v>
      </c>
      <c r="AE199" s="39" t="str" cm="1">
        <f t="array" aca="1" ref="AE199" ca="1">IF(OR(AC199="positive",Z199="positive",AND(OR(ISNUMBER(SEARCH("Follicular carcinoma",N199)),ISNUMBER(SEARCH("Follicular thyroid carcinoma",N199))),V199="extensive"),AND(AND(ISNUMBER(J199),J199&gt;0),AND(ISNUMBER(M199),M199&gt;3)),OR(H199="positive",AH199=1)),"high",IF(OR(ISNUMBER(SEARCH("lateral",G199,1)),ISNUMBER(SEARCH("positive",Y199,1)),ISNUMBER(SEARCH("tall",O199,1)),ISNUMBER(SEARCH("hobnail",O199,1)),ISNUMBER(SEARCH("cribriform",O199,1)),ISNUMBER(SEARCH("diffuse",O199,1)),ISNUMBER(SEARCH("columnar",O199,1)),ISNUMBER(SEARCH("solid",O199,1)),ISNUMBER(SEARCH("tall",N199,1)),ISNUMBER(SEARCH("hobnail",N199,1)),ISNUMBER(SEARCH("cribriform",N199,1)),ISNUMBER(SEARCH("diffuse",N199,1)),ISNUMBER(SEARCH("columnar",N199,1)),ISNUMBER(SEARCH("solid",N199,1)),AND(ISNUMBER(SEARCH("papillary",N199,1)),S199="positive"),AND(ISNUMBER(J199),J199&gt;=5,M199=""),AND(AND(ISNUMBER(J199),J199&gt;=5),AND(ISNUMBER(M199),M199&gt;=1)),AND(ISNUMBER(SERACH("papillary",N199)),OR(Y199="positive",Z199="positive"), ISNUMBER(SEARCH("BRAF",AB199)))),"intermediate","low"))</f>
        <v>intermediate</v>
      </c>
      <c r="AF199" s="40" t="str">
        <f t="shared" si="51"/>
        <v>3a</v>
      </c>
      <c r="AG199" s="40" t="str">
        <f t="shared" si="52"/>
        <v>0</v>
      </c>
      <c r="AH199" s="40" t="str">
        <f t="shared" si="53"/>
        <v>0</v>
      </c>
      <c r="AI199" s="45" t="str">
        <f t="shared" si="54"/>
        <v>I</v>
      </c>
      <c r="AJ199" s="39" t="s">
        <v>699</v>
      </c>
      <c r="AK199" s="46" t="s">
        <v>894</v>
      </c>
      <c r="AL199" s="46" t="s">
        <v>889</v>
      </c>
      <c r="AM199" s="46" t="s">
        <v>892</v>
      </c>
      <c r="AN199" s="40" t="s">
        <v>73</v>
      </c>
      <c r="AO199" s="30">
        <f t="shared" ca="1" si="55"/>
        <v>1</v>
      </c>
      <c r="AP199" s="14">
        <f t="shared" si="56"/>
        <v>1</v>
      </c>
      <c r="AQ199" s="14">
        <f t="shared" si="57"/>
        <v>1</v>
      </c>
      <c r="AR199" s="14">
        <f t="shared" si="58"/>
        <v>1</v>
      </c>
      <c r="AS199" s="15">
        <f t="shared" si="59"/>
        <v>1</v>
      </c>
    </row>
    <row r="200" spans="1:45">
      <c r="A200" t="str">
        <f>'Model output'!A199</f>
        <v>TCGA-EM-A3FP</v>
      </c>
      <c r="B200" s="52">
        <v>71</v>
      </c>
      <c r="C200" s="1" t="str">
        <f>IF(OR(ISNUMBER(SEARCH("0",'Model output'!D199)), ISNUMBER(SEARCH("1",'Model output'!D199)), ISNUMBER(SEARCH("1a",'Model output'!D199)), ISNUMBER(SEARCH("1b",'Model output'!D199)), ISNUMBER(SEARCH("2",'Model output'!D199)), ISNUMBER(SEARCH("3",'Model output'!D199)), ISNUMBER(SEARCH("4a",'Model output'!D199)), ISNUMBER(SEARCH("4b",'Model output'!D199))), IF(ISNUMBER(SEARCH("pT",'Model output'!D199)),IF(OR(ISNUMBER(SEARCH("a",'Model output'!D199)),ISNUMBER(SEARCH("b",'Model output'!D199))),MID(SUBSTITUTE('Model output'!D199," ",""),SEARCH("pT",'Model output'!D199)+2,2),MID(SUBSTITUTE('Model output'!D199," ",""),SEARCH("pT",'Model output'!D199)+2,1)),IF(ISNUMBER(SEARCH("T",'Model output'!D199)),IF(OR(ISNUMBER(SEARCH("a",'Model output'!D199)),ISNUMBER(SEARCH("b",'Model output'!D199))),MID(SUBSTITUTE('Model output'!D199," ",""),SEARCH("T",'Model output'!D199)+1,2),MID(SUBSTITUTE('Model output'!D199," ",""),SEARCH("T",'Model output'!D199)+1,1)),SUBSTITUTE('Model output'!D199," ",""))),"")</f>
        <v>2</v>
      </c>
      <c r="D200" s="1" t="str">
        <f>IF(ISNUMBER(SEARCH("lymph node",'Model output'!E199)),"1", IF(AND('Model output'!E199&lt;&gt;"",ISNUMBER('Model output'!E199),'Model output'!E199&gt;0),"1",IF(OR(ISNUMBER(SEARCH("0",'Model output'!E199)), ISNUMBER(SEARCH("1",'Model output'!E199)), ISNUMBER(SEARCH("1a",'Model output'!E199)), ISNUMBER(SEARCH("1b",'Model output'!E199)), ISNUMBER(SEARCH("X",'Model output'!E199))), IF(ISNUMBER(SEARCH("pN",'Model output'!E199)),IF(OR(ISNUMBER(SEARCH("a",'Model output'!E199)),ISNUMBER(SEARCH("b",'Model output'!E199))),MID(SUBSTITUTE('Model output'!E199," ",""),SEARCH("pN",'Model output'!E199)+2,2),MID(SUBSTITUTE('Model output'!E199," ",""),SEARCH("pN",'Model output'!E199)+2,1)),IF(ISNUMBER(SEARCH("N",'Model output'!E199)),IF(OR(ISNUMBER(SEARCH("a",'Model output'!E199)),ISNUMBER(SEARCH("b",'Model output'!E199))),MID(SUBSTITUTE('Model output'!E199," ",""),SEARCH("N",'Model output'!E199)+1,2),MID(SUBSTITUTE('Model output'!E199," ",""),SEARCH("N",'Model output'!E199)+1,1)),SUBSTITUTE('Model output'!E199," ",""))),"")))</f>
        <v>0</v>
      </c>
      <c r="E200" s="1" t="str">
        <f>IF(OR(ISNUMBER(SEARCH("Not applicable",'Model output'!F199)), ISNUMBER(SEARCH("N/A",'Model output'!F199))),"0",IF(OR(ISNUMBER(SEARCH("0",'Model output'!F199)), ISNUMBER(SEARCH("1",'Model output'!F199)), ISNUMBER(SEARCH("X",'Model output'!F199))), IF(ISNUMBER(SEARCH("pM",'Model output'!F199)),MID(SUBSTITUTE('Model output'!F199," ",""),SEARCH("pM",'Model output'!F199)+2,1),IF(ISNUMBER(SEARCH("M",'Model output'!F199)),MID(SUBSTITUTE('Model output'!F199," ",""),SEARCH("M",'Model output'!F199)+1,1),SUBSTITUTE('Model output'!F199," ",""))),""))</f>
        <v>0</v>
      </c>
      <c r="F200" t="str">
        <f t="shared" si="48"/>
        <v>negative</v>
      </c>
      <c r="G200" t="str">
        <f>IF(OR('Model output'!G199="",AND(ISNUMBER('Model output'!J199),'Model output'!J199&lt;1)),"",IF(OR(ISNUMBER(SEARCH("lateral",'Model output'!G199)),ISNUMBER(SEARCH("cervical",'Model output'!G199)),ISNUMBER(SEARCH("jugular",'Model output'!G199)),ISNUMBER(SEARCH("left neck",'Model output'!G199)),ISNUMBER(SEARCH("left anterior neck",'Model output'!G199)),ISNUMBER(SEARCH("left posterior neck",'Model output'!G199)),ISNUMBER(SEARCH("right neck",'Model output'!G199)),ISNUMBER(SEARCH("right anterior neck",'Model output'!G199)),ISNUMBER(SEARCH("right posterior neck",'Model output'!G199)),AND(ISNUMBER(SEARCH("level",'Model output'!G199)),OR(,ISNUMBER(SEARCH("II",'Model output'!G199)),ISNUMBER(SEARCH("two",'Model output'!G199)),ISNUMBER(SEARCH("2",'Model output'!G199)),ISNUMBER(SEARCH("III",'Model output'!G199)),ISNUMBER(SEARCH("three",'Model output'!G199)),ISNUMBER(SEARCH("3",'Model output'!G199)),ISNUMBER(SEARCH("IV",'Model output'!G199)),ISNUMBER(SEARCH("four",'Model output'!G199)),ISNUMBER(SEARCH("4",'Model output'!G199)),AND(ISNUMBER(SEARCH("V ",'Model output'!G199)),NOT(ISNUMBER(SEARCH("VI",'Model output'!G199)))),ISNUMBER(SEARCH("five",'Model output'!G199)),ISNUMBER(SEARCH("5",'Model output'!G199))))), "lateral", "central"))</f>
        <v/>
      </c>
      <c r="H200" t="str">
        <f>IF('Model output'!H199="","negative", IF('Model output'!H199=" ", "negative", IF(ISNUMBER(SEARCH("lymph node",'Model output'!H199)),"negative","positive")))</f>
        <v>negative</v>
      </c>
      <c r="I200">
        <f>IF('Model output'!I199="","",IF(ISNUMBER('Model output'!I199),'Model output'!I199,1))</f>
        <v>3</v>
      </c>
      <c r="J200">
        <f>IF('Model output'!J199="","",IF(AND(ISNUMBER('Model output'!J199),'Model output'!J199&lt;=I200),'Model output'!J199,IF(ISNUMBER(SEARCH("0/",'Model output'!J199)),0,1)))</f>
        <v>0</v>
      </c>
      <c r="K200" t="str" cm="1">
        <f t="array" ref="K200">IF(COUNT(FIND({0,1,2,3,4,5,6,7,8,9},'Model output'!K199))&gt;0,'Model output'!K199,"")</f>
        <v/>
      </c>
      <c r="L200" s="8" t="str">
        <f t="shared" si="50"/>
        <v/>
      </c>
      <c r="M200" t="str" cm="1">
        <f t="array" ref="M200">IF(L200="","",IF(ISNUMBER(SEARCH("cm",L200)),MAX(VALUE(SUBSTITUTE(_xlfn.FILTERXML("&lt;t&gt;&lt;s&gt;"&amp;SUBSTITUTE(L200,",","&lt;/s&gt;&lt;s&gt;")&amp;"&lt;/s&gt;&lt;/t&gt;","//s"),"cm",""))),MAX(VALUE(SUBSTITUTE(_xlfn.FILTERXML("&lt;t&gt;&lt;s&gt;"&amp;SUBSTITUTE(L200,",","&lt;/s&gt;&lt;s&gt;")&amp;"&lt;/s&gt;&lt;/t&gt;","//s"),"mm","")))/10))</f>
        <v/>
      </c>
      <c r="N200" t="str">
        <f>IF('Model output'!L199="","",'Model output'!L199)</f>
        <v>papillary</v>
      </c>
      <c r="O200" t="str">
        <f>IF('Model output'!M199="","",'Model output'!M199)</f>
        <v>follicular</v>
      </c>
      <c r="P200" t="str">
        <f>IF('Model output'!N199="","",'Model output'!N199)</f>
        <v>2.2cm</v>
      </c>
      <c r="Q200" t="str">
        <f t="shared" si="49"/>
        <v>2.2cm</v>
      </c>
      <c r="R200" cm="1">
        <f t="array" ref="R200">IF(Q200="","",IF(ISNUMBER(SEARCH("cm",Q200)),MAX(VALUE(SUBSTITUTE(_xlfn.FILTERXML("&lt;t&gt;&lt;s&gt;"&amp;SUBSTITUTE(Q200,",","&lt;/s&gt;&lt;s&gt;")&amp;"&lt;/s&gt;&lt;/t&gt;","//s"),"cm",""))),IF(ISNUMBER(SEARCH("mm",Q200)), MAX(VALUE(SUBSTITUTE(_xlfn.FILTERXML("&lt;t&gt;&lt;s&gt;"&amp;SUBSTITUTE(Q200,",","&lt;/s&gt;&lt;s&gt;")&amp;"&lt;/s&gt;&lt;/t&gt;","//s"),"mm","")))/10, MAX(VALUE(_xlfn.FILTERXML("&lt;t&gt;&lt;s&gt;"&amp;SUBSTITUTE(Q200,",","&lt;/s&gt;&lt;s&gt;")&amp;"&lt;/s&gt;&lt;/t&gt;","//s"))))))</f>
        <v>2.2000000000000002</v>
      </c>
      <c r="S200" t="str">
        <f>IF(OR('Model output'!P199="",ISNUMBER(SEARCH("Not identified", 'Model output'!P199)),ISNUMBER(SEARCH("Absent",'Model output'!P199)),AND(ISNUMBER(SEARCH("No",'Model output'!P199)),NOT(ISNUMBER(SEARCH("diagnostic",'Model output'!P199)))),ISNUMBER(SEARCH("Negative",'Model output'!P199))),"negative","positive")</f>
        <v>negative</v>
      </c>
      <c r="T200">
        <f>IF('Model output'!O199="","",'Model output'!O199)</f>
        <v>3</v>
      </c>
      <c r="U200" t="str">
        <f>IF('Model output'!Q199&lt;&gt;"",'Model output'!Q199,IF('Classification result'!S200="positive",IF(ISNUMBER(SEARCH("single",'Model output'!P199)),1,IF(OR(ISNUMBER(SEARCH("&lt;4",'Model output'!P199)),ISNUMBER(SEARCH("&lt; 4",'Model output'!P199)),ISNUMBER(SEARCH("less than 4",'Model output'!P199))),"&lt;4",IF(OR(ISNUMBER(SEARCH("&gt;4",'Model output'!P199)),ISNUMBER(SEARCH("&gt; 4",'Model output'!P199)),ISNUMBER(SEARCH("4 or more",'Model output'!P199))),"&gt;4",""))),""))</f>
        <v/>
      </c>
      <c r="V200" t="str">
        <f>IF(S200="negative","",IF(OR(ISNUMBER(SEARCH("Focal",'Model output'!P199)),'Classification result'!U200&lt;4,ISNUMBER(SEARCH("Focal",'Classification result'!U200)),ISNUMBER(SEARCH("&lt;4",'Classification result'!U200)),ISNUMBER(SEARCH("&lt; 4",'Classification result'!U200))),"minimal", IF(OR(ISNUMBER(SEARCH("Extensive",'Model output'!P199)),ISNUMBER(SEARCH("Extensive",'Classification result'!U200)),ISNUMBER(SEARCH("&gt;4",'Classification result'!U200)),ISNUMBER(SEARCH("&gt; 4",'Classification result'!U200)),ISNUMBER(SEARCH("4 or more",'Classification result'!U200))),"extensive","")))</f>
        <v/>
      </c>
      <c r="W200" t="str">
        <f>IF(OR('Model output'!R199="",ISNUMBER(SEARCH("Not identified", 'Model output'!R199)),ISNUMBER(SEARCH("Absent",'Model output'!R199)),ISNUMBER(SEARCH("No",'Model output'!R199)),ISNUMBER(SEARCH("Negative",'Model output'!R199)),ISNUMBER(SEARCH("None seen",'Model output'!R199)),ISNUMBER(SEARCH("Free",'Model output'!R199)),ISNUMBER(SEARCH("Cannot be assessed",'Model output'!R199))),"negative","positive")</f>
        <v>positive</v>
      </c>
      <c r="X200" s="19" t="str">
        <f>IF('Model output'!S199="","",'Model output'!S199)</f>
        <v>Not identified</v>
      </c>
      <c r="Y200" t="str">
        <f>IF(OR('Model output'!S199="",ISNUMBER(SEARCH("Absent",'Model output'!S199)),ISNUMBER(SEARCH("Not identified",'Model output'!S199)),AND(ISNUMBER(SEARCH("No",'Model output'!S199)),NOT(ISNUMBER(SEARCH("carcinoma",'Model output'!S199)))),ISNUMBER(SEARCH("no extension",'Model output'!S199)),ISNUMBER(SEARCH("negative",'Model output'!S199))),"negative",IF(Z200="positive","gETE", "positive"))</f>
        <v>negative</v>
      </c>
      <c r="Z200" t="str">
        <f>IF(OR('Model output'!S199="",ISNUMBER(SEARCH("Absent",'Model output'!S199)),ISNUMBER(SEARCH("Not identified",'Model output'!S199)),ISNUMBER(SEARCH("No",'Model output'!S199)),ISNUMBER(SEARCH("Minimal",'Model output'!S199)),ISNUMBER(SEARCH("negative",'Model output'!S199))),"negative",IF(OR(ISNUMBER(SEARCH("extensive",X200)),ISNUMBER(SEARCH("skeletal muscle",X200)),ISNUMBER(SEARCH("larynx",X200)),ISNUMBER(SEARCH("trachea",X200)),ISNUMBER(SEARCH("esophagus",X200)),ISNUMBER(SEARCH("recurrent laryngeal nerve",X200))),"positive","negative"))</f>
        <v>negative</v>
      </c>
      <c r="AA200" t="str">
        <f>IF('Model output'!T199="","",IF('Model output'!T199="Not mentioned", "No", "Yes"))</f>
        <v/>
      </c>
      <c r="AB200" t="str">
        <f>IF(AA200&lt;&gt;"Yes","",IF(OR('Model output'!U199="",ISNUMBER(SEARCH("Not identified",'Model output'!U199))),"",'Model output'!U199))</f>
        <v/>
      </c>
      <c r="AC200" s="9" t="str">
        <f>IF(OR('Model output'!V199="", AND(ISERROR(SEARCH("Positive",'Model output'!V199)), ISNUMBER(SEARCH("Negative",'Model output'!V199))), ISNUMBER(SEARCH("Uninvolved",'Model output'!V199)), ISNUMBER(SEARCH("Free",'Model output'!V199)), ISNUMBER(SEARCH("1 mm",'Model output'!V199)), ISNUMBER(SEARCH("1.0 mm",'Model output'!V199)), ISNUMBER(SEARCH("0.01 cm",'Model output'!V199)), ISNUMBER(SEARCH("0.1 CM",'Model output'!V199)), ISNUMBER(SEARCH("less than 0.2 mm",'Model output'!V199)), ISNUMBER(SEARCH("less than 0.5 mm",'Model output'!V199)), ISNUMBER(SEARCH("very close",'Model output'!V199)), ISNUMBER(SEARCH("not involved",'Model output'!V199)), ISNUMBER(SEARCH("no involvement",'Model output'!V199)), ISNUMBER(SEARCH("abut",'Model output'!V199)), AND(ISNUMBER(SEARCH("No",'Model output'!V199)),NOT(ISNUMBER(SEARCH("noted",'Model output'!V199))),NOT(ISNUMBER(SEARCH("carcinoma",'Model output'!V199))))), "negative", "positive")</f>
        <v>negative</v>
      </c>
      <c r="AE200" s="39" t="str" cm="1">
        <f t="array" aca="1" ref="AE200" ca="1">IF(OR(AC200="positive",Z200="positive",AND(OR(ISNUMBER(SEARCH("Follicular carcinoma",N200)),ISNUMBER(SEARCH("Follicular thyroid carcinoma",N200))),V200="extensive"),AND(AND(ISNUMBER(J200),J200&gt;0),AND(ISNUMBER(M200),M200&gt;3)),OR(H200="positive",AH200=1)),"high",IF(OR(ISNUMBER(SEARCH("lateral",G200,1)),ISNUMBER(SEARCH("positive",Y200,1)),ISNUMBER(SEARCH("tall",O200,1)),ISNUMBER(SEARCH("hobnail",O200,1)),ISNUMBER(SEARCH("cribriform",O200,1)),ISNUMBER(SEARCH("diffuse",O200,1)),ISNUMBER(SEARCH("columnar",O200,1)),ISNUMBER(SEARCH("solid",O200,1)),ISNUMBER(SEARCH("tall",N200,1)),ISNUMBER(SEARCH("hobnail",N200,1)),ISNUMBER(SEARCH("cribriform",N200,1)),ISNUMBER(SEARCH("diffuse",N200,1)),ISNUMBER(SEARCH("columnar",N200,1)),ISNUMBER(SEARCH("solid",N200,1)),AND(ISNUMBER(SEARCH("papillary",N200,1)),S200="positive"),AND(ISNUMBER(J200),J200&gt;=5,M200=""),AND(AND(ISNUMBER(J200),J200&gt;=5),AND(ISNUMBER(M200),M200&gt;=1)),AND(ISNUMBER(SERACH("papillary",N200)),OR(Y200="positive",Z200="positive"), ISNUMBER(SEARCH("BRAF",AB200)))),"intermediate","low"))</f>
        <v>low</v>
      </c>
      <c r="AF200" s="40" t="str">
        <f t="shared" si="51"/>
        <v>2</v>
      </c>
      <c r="AG200" s="40" t="str">
        <f t="shared" si="52"/>
        <v>0</v>
      </c>
      <c r="AH200" s="40" t="str">
        <f t="shared" si="53"/>
        <v>0</v>
      </c>
      <c r="AI200" s="45" t="str">
        <f t="shared" si="54"/>
        <v>I</v>
      </c>
      <c r="AJ200" s="39" t="s">
        <v>698</v>
      </c>
      <c r="AK200" s="46" t="s">
        <v>891</v>
      </c>
      <c r="AL200" s="46" t="s">
        <v>889</v>
      </c>
      <c r="AM200" s="46" t="s">
        <v>892</v>
      </c>
      <c r="AN200" s="40" t="s">
        <v>73</v>
      </c>
      <c r="AO200" s="30">
        <f t="shared" ca="1" si="55"/>
        <v>1</v>
      </c>
      <c r="AP200" s="14">
        <f t="shared" si="56"/>
        <v>1</v>
      </c>
      <c r="AQ200" s="14">
        <f t="shared" si="57"/>
        <v>1</v>
      </c>
      <c r="AR200" s="14">
        <f t="shared" si="58"/>
        <v>1</v>
      </c>
      <c r="AS200" s="15">
        <f t="shared" si="59"/>
        <v>1</v>
      </c>
    </row>
    <row r="201" spans="1:45">
      <c r="A201" t="str">
        <f>'Model output'!A200</f>
        <v>TCGA-EM-A3FQ</v>
      </c>
      <c r="B201" s="52">
        <v>19</v>
      </c>
      <c r="C201" s="1" t="str">
        <f>IF(OR(ISNUMBER(SEARCH("0",'Model output'!D200)), ISNUMBER(SEARCH("1",'Model output'!D200)), ISNUMBER(SEARCH("1a",'Model output'!D200)), ISNUMBER(SEARCH("1b",'Model output'!D200)), ISNUMBER(SEARCH("2",'Model output'!D200)), ISNUMBER(SEARCH("3",'Model output'!D200)), ISNUMBER(SEARCH("4a",'Model output'!D200)), ISNUMBER(SEARCH("4b",'Model output'!D200))), IF(ISNUMBER(SEARCH("pT",'Model output'!D200)),IF(OR(ISNUMBER(SEARCH("a",'Model output'!D200)),ISNUMBER(SEARCH("b",'Model output'!D200))),MID(SUBSTITUTE('Model output'!D200," ",""),SEARCH("pT",'Model output'!D200)+2,2),MID(SUBSTITUTE('Model output'!D200," ",""),SEARCH("pT",'Model output'!D200)+2,1)),IF(ISNUMBER(SEARCH("T",'Model output'!D200)),IF(OR(ISNUMBER(SEARCH("a",'Model output'!D200)),ISNUMBER(SEARCH("b",'Model output'!D200))),MID(SUBSTITUTE('Model output'!D200," ",""),SEARCH("T",'Model output'!D200)+1,2),MID(SUBSTITUTE('Model output'!D200," ",""),SEARCH("T",'Model output'!D200)+1,1)),SUBSTITUTE('Model output'!D200," ",""))),"")</f>
        <v>3</v>
      </c>
      <c r="D201" s="1" t="str">
        <f>IF(ISNUMBER(SEARCH("lymph node",'Model output'!E200)),"1", IF(AND('Model output'!E200&lt;&gt;"",ISNUMBER('Model output'!E200),'Model output'!E200&gt;0),"1",IF(OR(ISNUMBER(SEARCH("0",'Model output'!E200)), ISNUMBER(SEARCH("1",'Model output'!E200)), ISNUMBER(SEARCH("1a",'Model output'!E200)), ISNUMBER(SEARCH("1b",'Model output'!E200)), ISNUMBER(SEARCH("X",'Model output'!E200))), IF(ISNUMBER(SEARCH("pN",'Model output'!E200)),IF(OR(ISNUMBER(SEARCH("a",'Model output'!E200)),ISNUMBER(SEARCH("b",'Model output'!E200))),MID(SUBSTITUTE('Model output'!E200," ",""),SEARCH("pN",'Model output'!E200)+2,2),MID(SUBSTITUTE('Model output'!E200," ",""),SEARCH("pN",'Model output'!E200)+2,1)),IF(ISNUMBER(SEARCH("N",'Model output'!E200)),IF(OR(ISNUMBER(SEARCH("a",'Model output'!E200)),ISNUMBER(SEARCH("b",'Model output'!E200))),MID(SUBSTITUTE('Model output'!E200," ",""),SEARCH("N",'Model output'!E200)+1,2),MID(SUBSTITUTE('Model output'!E200," ",""),SEARCH("N",'Model output'!E200)+1,1)),SUBSTITUTE('Model output'!E200," ",""))),"")))</f>
        <v>1b</v>
      </c>
      <c r="E201" s="1" t="str">
        <f>IF(OR(ISNUMBER(SEARCH("Not applicable",'Model output'!F200)), ISNUMBER(SEARCH("N/A",'Model output'!F200))),"0",IF(OR(ISNUMBER(SEARCH("0",'Model output'!F200)), ISNUMBER(SEARCH("1",'Model output'!F200)), ISNUMBER(SEARCH("X",'Model output'!F200))), IF(ISNUMBER(SEARCH("pM",'Model output'!F200)),MID(SUBSTITUTE('Model output'!F200," ",""),SEARCH("pM",'Model output'!F200)+2,1),IF(ISNUMBER(SEARCH("M",'Model output'!F200)),MID(SUBSTITUTE('Model output'!F200," ",""),SEARCH("M",'Model output'!F200)+1,1),SUBSTITUTE('Model output'!F200," ",""))),""))</f>
        <v>0</v>
      </c>
      <c r="F201" t="str">
        <f t="shared" si="48"/>
        <v>positive</v>
      </c>
      <c r="G201" t="str">
        <f>IF(OR('Model output'!G200="",AND(ISNUMBER('Model output'!J200),'Model output'!J200&lt;1)),"",IF(OR(ISNUMBER(SEARCH("lateral",'Model output'!G200)),ISNUMBER(SEARCH("cervical",'Model output'!G200)),ISNUMBER(SEARCH("jugular",'Model output'!G200)),ISNUMBER(SEARCH("left neck",'Model output'!G200)),ISNUMBER(SEARCH("left anterior neck",'Model output'!G200)),ISNUMBER(SEARCH("left posterior neck",'Model output'!G200)),ISNUMBER(SEARCH("right neck",'Model output'!G200)),ISNUMBER(SEARCH("right anterior neck",'Model output'!G200)),ISNUMBER(SEARCH("right posterior neck",'Model output'!G200)),AND(ISNUMBER(SEARCH("level",'Model output'!G200)),OR(,ISNUMBER(SEARCH("II",'Model output'!G200)),ISNUMBER(SEARCH("two",'Model output'!G200)),ISNUMBER(SEARCH("2",'Model output'!G200)),ISNUMBER(SEARCH("III",'Model output'!G200)),ISNUMBER(SEARCH("three",'Model output'!G200)),ISNUMBER(SEARCH("3",'Model output'!G200)),ISNUMBER(SEARCH("IV",'Model output'!G200)),ISNUMBER(SEARCH("four",'Model output'!G200)),ISNUMBER(SEARCH("4",'Model output'!G200)),AND(ISNUMBER(SEARCH("V ",'Model output'!G200)),NOT(ISNUMBER(SEARCH("VI",'Model output'!G200)))),ISNUMBER(SEARCH("five",'Model output'!G200)),ISNUMBER(SEARCH("5",'Model output'!G200))))), "lateral", "central"))</f>
        <v>lateral</v>
      </c>
      <c r="H201" t="str">
        <f>IF('Model output'!H200="","negative", IF('Model output'!H200=" ", "negative", IF(ISNUMBER(SEARCH("lymph node",'Model output'!H200)),"negative","positive")))</f>
        <v>negative</v>
      </c>
      <c r="I201">
        <f>IF('Model output'!I200="","",IF(ISNUMBER('Model output'!I200),'Model output'!I200,1))</f>
        <v>66</v>
      </c>
      <c r="J201">
        <f>IF('Model output'!J200="","",IF(AND(ISNUMBER('Model output'!J200),'Model output'!J200&lt;=I201),'Model output'!J200,IF(ISNUMBER(SEARCH("0/",'Model output'!J200)),0,1)))</f>
        <v>41</v>
      </c>
      <c r="K201" t="str" cm="1">
        <f t="array" ref="K201">IF(COUNT(FIND({0,1,2,3,4,5,6,7,8,9},'Model output'!K200))&gt;0,'Model output'!K200,"")</f>
        <v/>
      </c>
      <c r="L201" s="8" t="str">
        <f t="shared" si="50"/>
        <v/>
      </c>
      <c r="M201" t="str" cm="1">
        <f t="array" ref="M201">IF(L201="","",IF(ISNUMBER(SEARCH("cm",L201)),MAX(VALUE(SUBSTITUTE(_xlfn.FILTERXML("&lt;t&gt;&lt;s&gt;"&amp;SUBSTITUTE(L201,",","&lt;/s&gt;&lt;s&gt;")&amp;"&lt;/s&gt;&lt;/t&gt;","//s"),"cm",""))),MAX(VALUE(SUBSTITUTE(_xlfn.FILTERXML("&lt;t&gt;&lt;s&gt;"&amp;SUBSTITUTE(L201,",","&lt;/s&gt;&lt;s&gt;")&amp;"&lt;/s&gt;&lt;/t&gt;","//s"),"mm","")))/10))</f>
        <v/>
      </c>
      <c r="N201" t="str">
        <f>IF('Model output'!L200="","",'Model output'!L200)</f>
        <v>papillary</v>
      </c>
      <c r="O201" t="str">
        <f>IF('Model output'!M200="","",'Model output'!M200)</f>
        <v>classical (usual), cribriform-morular</v>
      </c>
      <c r="P201" t="str">
        <f>IF('Model output'!N200="","",'Model output'!N200)</f>
        <v>4.8cm</v>
      </c>
      <c r="Q201" t="str">
        <f t="shared" si="49"/>
        <v>4.8cm</v>
      </c>
      <c r="R201" cm="1">
        <f t="array" ref="R201">IF(Q201="","",IF(ISNUMBER(SEARCH("cm",Q201)),MAX(VALUE(SUBSTITUTE(_xlfn.FILTERXML("&lt;t&gt;&lt;s&gt;"&amp;SUBSTITUTE(Q201,",","&lt;/s&gt;&lt;s&gt;")&amp;"&lt;/s&gt;&lt;/t&gt;","//s"),"cm",""))),IF(ISNUMBER(SEARCH("mm",Q201)), MAX(VALUE(SUBSTITUTE(_xlfn.FILTERXML("&lt;t&gt;&lt;s&gt;"&amp;SUBSTITUTE(Q201,",","&lt;/s&gt;&lt;s&gt;")&amp;"&lt;/s&gt;&lt;/t&gt;","//s"),"mm","")))/10, MAX(VALUE(_xlfn.FILTERXML("&lt;t&gt;&lt;s&gt;"&amp;SUBSTITUTE(Q201,",","&lt;/s&gt;&lt;s&gt;")&amp;"&lt;/s&gt;&lt;/t&gt;","//s"))))))</f>
        <v>4.8</v>
      </c>
      <c r="S201" t="str">
        <f>IF(OR('Model output'!P200="",ISNUMBER(SEARCH("Not identified", 'Model output'!P200)),ISNUMBER(SEARCH("Absent",'Model output'!P200)),AND(ISNUMBER(SEARCH("No",'Model output'!P200)),NOT(ISNUMBER(SEARCH("diagnostic",'Model output'!P200)))),ISNUMBER(SEARCH("Negative",'Model output'!P200))),"negative","positive")</f>
        <v>negative</v>
      </c>
      <c r="T201">
        <f>IF('Model output'!O200="","",'Model output'!O200)</f>
        <v>2</v>
      </c>
      <c r="U201" t="str">
        <f>IF('Model output'!Q200&lt;&gt;"",'Model output'!Q200,IF('Classification result'!S201="positive",IF(ISNUMBER(SEARCH("single",'Model output'!P200)),1,IF(OR(ISNUMBER(SEARCH("&lt;4",'Model output'!P200)),ISNUMBER(SEARCH("&lt; 4",'Model output'!P200)),ISNUMBER(SEARCH("less than 4",'Model output'!P200))),"&lt;4",IF(OR(ISNUMBER(SEARCH("&gt;4",'Model output'!P200)),ISNUMBER(SEARCH("&gt; 4",'Model output'!P200)),ISNUMBER(SEARCH("4 or more",'Model output'!P200))),"&gt;4",""))),""))</f>
        <v/>
      </c>
      <c r="V201" t="str">
        <f>IF(S201="negative","",IF(OR(ISNUMBER(SEARCH("Focal",'Model output'!P200)),'Classification result'!U201&lt;4,ISNUMBER(SEARCH("Focal",'Classification result'!U201)),ISNUMBER(SEARCH("&lt;4",'Classification result'!U201)),ISNUMBER(SEARCH("&lt; 4",'Classification result'!U201))),"minimal", IF(OR(ISNUMBER(SEARCH("Extensive",'Model output'!P200)),ISNUMBER(SEARCH("Extensive",'Classification result'!U201)),ISNUMBER(SEARCH("&gt;4",'Classification result'!U201)),ISNUMBER(SEARCH("&gt; 4",'Classification result'!U201)),ISNUMBER(SEARCH("4 or more",'Classification result'!U201))),"extensive","")))</f>
        <v/>
      </c>
      <c r="W201" t="str">
        <f>IF(OR('Model output'!R200="",ISNUMBER(SEARCH("Not identified", 'Model output'!R200)),ISNUMBER(SEARCH("Absent",'Model output'!R200)),ISNUMBER(SEARCH("No",'Model output'!R200)),ISNUMBER(SEARCH("Negative",'Model output'!R200)),ISNUMBER(SEARCH("None seen",'Model output'!R200)),ISNUMBER(SEARCH("Free",'Model output'!R200)),ISNUMBER(SEARCH("Cannot be assessed",'Model output'!R200))),"negative","positive")</f>
        <v>positive</v>
      </c>
      <c r="X201" s="19" t="str">
        <f>IF('Model output'!S200="","",'Model output'!S200)</f>
        <v>Not identified</v>
      </c>
      <c r="Y201" t="str">
        <f>IF(OR('Model output'!S200="",ISNUMBER(SEARCH("Absent",'Model output'!S200)),ISNUMBER(SEARCH("Not identified",'Model output'!S200)),AND(ISNUMBER(SEARCH("No",'Model output'!S200)),NOT(ISNUMBER(SEARCH("carcinoma",'Model output'!S200)))),ISNUMBER(SEARCH("no extension",'Model output'!S200)),ISNUMBER(SEARCH("negative",'Model output'!S200))),"negative",IF(Z201="positive","gETE", "positive"))</f>
        <v>negative</v>
      </c>
      <c r="Z201" t="str">
        <f>IF(OR('Model output'!S200="",ISNUMBER(SEARCH("Absent",'Model output'!S200)),ISNUMBER(SEARCH("Not identified",'Model output'!S200)),ISNUMBER(SEARCH("No",'Model output'!S200)),ISNUMBER(SEARCH("Minimal",'Model output'!S200)),ISNUMBER(SEARCH("negative",'Model output'!S200))),"negative",IF(OR(ISNUMBER(SEARCH("extensive",X201)),ISNUMBER(SEARCH("skeletal muscle",X201)),ISNUMBER(SEARCH("larynx",X201)),ISNUMBER(SEARCH("trachea",X201)),ISNUMBER(SEARCH("esophagus",X201)),ISNUMBER(SEARCH("recurrent laryngeal nerve",X201))),"positive","negative"))</f>
        <v>negative</v>
      </c>
      <c r="AA201" t="str">
        <f>IF('Model output'!T200="","",IF('Model output'!T200="Not mentioned", "No", "Yes"))</f>
        <v/>
      </c>
      <c r="AB201" t="str">
        <f>IF(AA201&lt;&gt;"Yes","",IF(OR('Model output'!U200="",ISNUMBER(SEARCH("Not identified",'Model output'!U200))),"",'Model output'!U200))</f>
        <v/>
      </c>
      <c r="AC201" s="9" t="str">
        <f>IF(OR('Model output'!V200="", AND(ISERROR(SEARCH("Positive",'Model output'!V200)), ISNUMBER(SEARCH("Negative",'Model output'!V200))), ISNUMBER(SEARCH("Uninvolved",'Model output'!V200)), ISNUMBER(SEARCH("Free",'Model output'!V200)), ISNUMBER(SEARCH("1 mm",'Model output'!V200)), ISNUMBER(SEARCH("1.0 mm",'Model output'!V200)), ISNUMBER(SEARCH("0.01 cm",'Model output'!V200)), ISNUMBER(SEARCH("0.1 CM",'Model output'!V200)), ISNUMBER(SEARCH("less than 0.2 mm",'Model output'!V200)), ISNUMBER(SEARCH("less than 0.5 mm",'Model output'!V200)), ISNUMBER(SEARCH("very close",'Model output'!V200)), ISNUMBER(SEARCH("not involved",'Model output'!V200)), ISNUMBER(SEARCH("no involvement",'Model output'!V200)), ISNUMBER(SEARCH("abut",'Model output'!V200)), AND(ISNUMBER(SEARCH("No",'Model output'!V200)),NOT(ISNUMBER(SEARCH("noted",'Model output'!V200))),NOT(ISNUMBER(SEARCH("carcinoma",'Model output'!V200))))), "negative", "positive")</f>
        <v>negative</v>
      </c>
      <c r="AE201" s="39" t="str" cm="1">
        <f t="array" aca="1" ref="AE201" ca="1">IF(OR(AC201="positive",Z201="positive",AND(OR(ISNUMBER(SEARCH("Follicular carcinoma",N201)),ISNUMBER(SEARCH("Follicular thyroid carcinoma",N201))),V201="extensive"),AND(AND(ISNUMBER(J201),J201&gt;0),AND(ISNUMBER(M201),M201&gt;3)),OR(H201="positive",AH201=1)),"high",IF(OR(ISNUMBER(SEARCH("lateral",G201,1)),ISNUMBER(SEARCH("positive",Y201,1)),ISNUMBER(SEARCH("tall",O201,1)),ISNUMBER(SEARCH("hobnail",O201,1)),ISNUMBER(SEARCH("cribriform",O201,1)),ISNUMBER(SEARCH("diffuse",O201,1)),ISNUMBER(SEARCH("columnar",O201,1)),ISNUMBER(SEARCH("solid",O201,1)),ISNUMBER(SEARCH("tall",N201,1)),ISNUMBER(SEARCH("hobnail",N201,1)),ISNUMBER(SEARCH("cribriform",N201,1)),ISNUMBER(SEARCH("diffuse",N201,1)),ISNUMBER(SEARCH("columnar",N201,1)),ISNUMBER(SEARCH("solid",N201,1)),AND(ISNUMBER(SEARCH("papillary",N201,1)),S201="positive"),AND(ISNUMBER(J201),J201&gt;=5,M201=""),AND(AND(ISNUMBER(J201),J201&gt;=5),AND(ISNUMBER(M201),M201&gt;=1)),AND(ISNUMBER(SERACH("papillary",N201)),OR(Y201="positive",Z201="positive"), ISNUMBER(SEARCH("BRAF",AB201)))),"intermediate","low"))</f>
        <v>intermediate</v>
      </c>
      <c r="AF201" s="40" t="str">
        <f t="shared" si="51"/>
        <v>3a</v>
      </c>
      <c r="AG201" s="40" t="str">
        <f t="shared" si="52"/>
        <v>1b</v>
      </c>
      <c r="AH201" s="40" t="str">
        <f t="shared" si="53"/>
        <v>0</v>
      </c>
      <c r="AI201" s="45" t="str">
        <f t="shared" si="54"/>
        <v>I</v>
      </c>
      <c r="AJ201" s="39" t="s">
        <v>699</v>
      </c>
      <c r="AK201" s="46" t="s">
        <v>894</v>
      </c>
      <c r="AL201" s="46" t="s">
        <v>888</v>
      </c>
      <c r="AM201" s="46" t="s">
        <v>892</v>
      </c>
      <c r="AN201" s="40" t="s">
        <v>73</v>
      </c>
      <c r="AO201" s="30">
        <f t="shared" ca="1" si="55"/>
        <v>1</v>
      </c>
      <c r="AP201" s="14">
        <f t="shared" si="56"/>
        <v>1</v>
      </c>
      <c r="AQ201" s="14">
        <f t="shared" si="57"/>
        <v>1</v>
      </c>
      <c r="AR201" s="14">
        <f t="shared" si="58"/>
        <v>1</v>
      </c>
      <c r="AS201" s="15">
        <f t="shared" si="59"/>
        <v>1</v>
      </c>
    </row>
    <row r="202" spans="1:45">
      <c r="A202" t="str">
        <f>'Model output'!A201</f>
        <v>TCGA-EM-A3FR</v>
      </c>
      <c r="B202" s="52">
        <v>55</v>
      </c>
      <c r="C202" s="1" t="str">
        <f>IF(OR(ISNUMBER(SEARCH("0",'Model output'!D201)), ISNUMBER(SEARCH("1",'Model output'!D201)), ISNUMBER(SEARCH("1a",'Model output'!D201)), ISNUMBER(SEARCH("1b",'Model output'!D201)), ISNUMBER(SEARCH("2",'Model output'!D201)), ISNUMBER(SEARCH("3",'Model output'!D201)), ISNUMBER(SEARCH("4a",'Model output'!D201)), ISNUMBER(SEARCH("4b",'Model output'!D201))), IF(ISNUMBER(SEARCH("pT",'Model output'!D201)),IF(OR(ISNUMBER(SEARCH("a",'Model output'!D201)),ISNUMBER(SEARCH("b",'Model output'!D201))),MID(SUBSTITUTE('Model output'!D201," ",""),SEARCH("pT",'Model output'!D201)+2,2),MID(SUBSTITUTE('Model output'!D201," ",""),SEARCH("pT",'Model output'!D201)+2,1)),IF(ISNUMBER(SEARCH("T",'Model output'!D201)),IF(OR(ISNUMBER(SEARCH("a",'Model output'!D201)),ISNUMBER(SEARCH("b",'Model output'!D201))),MID(SUBSTITUTE('Model output'!D201," ",""),SEARCH("T",'Model output'!D201)+1,2),MID(SUBSTITUTE('Model output'!D201," ",""),SEARCH("T",'Model output'!D201)+1,1)),SUBSTITUTE('Model output'!D201," ",""))),"")</f>
        <v>2</v>
      </c>
      <c r="D202" s="1" t="str">
        <f>IF(ISNUMBER(SEARCH("lymph node",'Model output'!E201)),"1", IF(AND('Model output'!E201&lt;&gt;"",ISNUMBER('Model output'!E201),'Model output'!E201&gt;0),"1",IF(OR(ISNUMBER(SEARCH("0",'Model output'!E201)), ISNUMBER(SEARCH("1",'Model output'!E201)), ISNUMBER(SEARCH("1a",'Model output'!E201)), ISNUMBER(SEARCH("1b",'Model output'!E201)), ISNUMBER(SEARCH("X",'Model output'!E201))), IF(ISNUMBER(SEARCH("pN",'Model output'!E201)),IF(OR(ISNUMBER(SEARCH("a",'Model output'!E201)),ISNUMBER(SEARCH("b",'Model output'!E201))),MID(SUBSTITUTE('Model output'!E201," ",""),SEARCH("pN",'Model output'!E201)+2,2),MID(SUBSTITUTE('Model output'!E201," ",""),SEARCH("pN",'Model output'!E201)+2,1)),IF(ISNUMBER(SEARCH("N",'Model output'!E201)),IF(OR(ISNUMBER(SEARCH("a",'Model output'!E201)),ISNUMBER(SEARCH("b",'Model output'!E201))),MID(SUBSTITUTE('Model output'!E201," ",""),SEARCH("N",'Model output'!E201)+1,2),MID(SUBSTITUTE('Model output'!E201," ",""),SEARCH("N",'Model output'!E201)+1,1)),SUBSTITUTE('Model output'!E201," ",""))),"")))</f>
        <v>1a</v>
      </c>
      <c r="E202" s="1" t="str">
        <f>IF(OR(ISNUMBER(SEARCH("Not applicable",'Model output'!F201)), ISNUMBER(SEARCH("N/A",'Model output'!F201))),"0",IF(OR(ISNUMBER(SEARCH("0",'Model output'!F201)), ISNUMBER(SEARCH("1",'Model output'!F201)), ISNUMBER(SEARCH("X",'Model output'!F201))), IF(ISNUMBER(SEARCH("pM",'Model output'!F201)),MID(SUBSTITUTE('Model output'!F201," ",""),SEARCH("pM",'Model output'!F201)+2,1),IF(ISNUMBER(SEARCH("M",'Model output'!F201)),MID(SUBSTITUTE('Model output'!F201," ",""),SEARCH("M",'Model output'!F201)+1,1),SUBSTITUTE('Model output'!F201," ",""))),""))</f>
        <v/>
      </c>
      <c r="F202" t="str">
        <f t="shared" si="48"/>
        <v>positive</v>
      </c>
      <c r="G202" t="str">
        <f>IF(OR('Model output'!G201="",AND(ISNUMBER('Model output'!J201),'Model output'!J201&lt;1)),"",IF(OR(ISNUMBER(SEARCH("lateral",'Model output'!G201)),ISNUMBER(SEARCH("cervical",'Model output'!G201)),ISNUMBER(SEARCH("jugular",'Model output'!G201)),ISNUMBER(SEARCH("left neck",'Model output'!G201)),ISNUMBER(SEARCH("left anterior neck",'Model output'!G201)),ISNUMBER(SEARCH("left posterior neck",'Model output'!G201)),ISNUMBER(SEARCH("right neck",'Model output'!G201)),ISNUMBER(SEARCH("right anterior neck",'Model output'!G201)),ISNUMBER(SEARCH("right posterior neck",'Model output'!G201)),AND(ISNUMBER(SEARCH("level",'Model output'!G201)),OR(,ISNUMBER(SEARCH("II",'Model output'!G201)),ISNUMBER(SEARCH("two",'Model output'!G201)),ISNUMBER(SEARCH("2",'Model output'!G201)),ISNUMBER(SEARCH("III",'Model output'!G201)),ISNUMBER(SEARCH("three",'Model output'!G201)),ISNUMBER(SEARCH("3",'Model output'!G201)),ISNUMBER(SEARCH("IV",'Model output'!G201)),ISNUMBER(SEARCH("four",'Model output'!G201)),ISNUMBER(SEARCH("4",'Model output'!G201)),AND(ISNUMBER(SEARCH("V ",'Model output'!G201)),NOT(ISNUMBER(SEARCH("VI",'Model output'!G201)))),ISNUMBER(SEARCH("five",'Model output'!G201)),ISNUMBER(SEARCH("5",'Model output'!G201))))), "lateral", "central"))</f>
        <v>central</v>
      </c>
      <c r="H202" t="str">
        <f>IF('Model output'!H201="","negative", IF('Model output'!H201=" ", "negative", IF(ISNUMBER(SEARCH("lymph node",'Model output'!H201)),"negative","positive")))</f>
        <v>negative</v>
      </c>
      <c r="I202">
        <f>IF('Model output'!I201="","",IF(ISNUMBER('Model output'!I201),'Model output'!I201,1))</f>
        <v>7</v>
      </c>
      <c r="J202">
        <f>IF('Model output'!J201="","",IF(AND(ISNUMBER('Model output'!J201),'Model output'!J201&lt;=I202),'Model output'!J201,IF(ISNUMBER(SEARCH("0/",'Model output'!J201)),0,1)))</f>
        <v>2</v>
      </c>
      <c r="K202" t="str" cm="1">
        <f t="array" ref="K202">IF(COUNT(FIND({0,1,2,3,4,5,6,7,8,9},'Model output'!K201))&gt;0,'Model output'!K201,"")</f>
        <v/>
      </c>
      <c r="L202" s="8" t="str">
        <f t="shared" si="50"/>
        <v/>
      </c>
      <c r="M202" t="str" cm="1">
        <f t="array" ref="M202">IF(L202="","",IF(ISNUMBER(SEARCH("cm",L202)),MAX(VALUE(SUBSTITUTE(_xlfn.FILTERXML("&lt;t&gt;&lt;s&gt;"&amp;SUBSTITUTE(L202,",","&lt;/s&gt;&lt;s&gt;")&amp;"&lt;/s&gt;&lt;/t&gt;","//s"),"cm",""))),MAX(VALUE(SUBSTITUTE(_xlfn.FILTERXML("&lt;t&gt;&lt;s&gt;"&amp;SUBSTITUTE(L202,",","&lt;/s&gt;&lt;s&gt;")&amp;"&lt;/s&gt;&lt;/t&gt;","//s"),"mm","")))/10))</f>
        <v/>
      </c>
      <c r="N202" t="str">
        <f>IF('Model output'!L201="","",'Model output'!L201)</f>
        <v>papillary</v>
      </c>
      <c r="O202" t="str">
        <f>IF('Model output'!M201="","",'Model output'!M201)</f>
        <v>classical</v>
      </c>
      <c r="P202" t="str">
        <f>IF('Model output'!N201="","",'Model output'!N201)</f>
        <v>3.0cm</v>
      </c>
      <c r="Q202" t="str">
        <f t="shared" si="49"/>
        <v>3.0cm</v>
      </c>
      <c r="R202" cm="1">
        <f t="array" ref="R202">IF(Q202="","",IF(ISNUMBER(SEARCH("cm",Q202)),MAX(VALUE(SUBSTITUTE(_xlfn.FILTERXML("&lt;t&gt;&lt;s&gt;"&amp;SUBSTITUTE(Q202,",","&lt;/s&gt;&lt;s&gt;")&amp;"&lt;/s&gt;&lt;/t&gt;","//s"),"cm",""))),IF(ISNUMBER(SEARCH("mm",Q202)), MAX(VALUE(SUBSTITUTE(_xlfn.FILTERXML("&lt;t&gt;&lt;s&gt;"&amp;SUBSTITUTE(Q202,",","&lt;/s&gt;&lt;s&gt;")&amp;"&lt;/s&gt;&lt;/t&gt;","//s"),"mm","")))/10, MAX(VALUE(_xlfn.FILTERXML("&lt;t&gt;&lt;s&gt;"&amp;SUBSTITUTE(Q202,",","&lt;/s&gt;&lt;s&gt;")&amp;"&lt;/s&gt;&lt;/t&gt;","//s"))))))</f>
        <v>3</v>
      </c>
      <c r="S202" t="str">
        <f>IF(OR('Model output'!P201="",ISNUMBER(SEARCH("Not identified", 'Model output'!P201)),ISNUMBER(SEARCH("Absent",'Model output'!P201)),AND(ISNUMBER(SEARCH("No",'Model output'!P201)),NOT(ISNUMBER(SEARCH("diagnostic",'Model output'!P201)))),ISNUMBER(SEARCH("Negative",'Model output'!P201))),"negative","positive")</f>
        <v>negative</v>
      </c>
      <c r="T202">
        <f>IF('Model output'!O201="","",'Model output'!O201)</f>
        <v>2</v>
      </c>
      <c r="U202" t="str">
        <f>IF('Model output'!Q201&lt;&gt;"",'Model output'!Q201,IF('Classification result'!S202="positive",IF(ISNUMBER(SEARCH("single",'Model output'!P201)),1,IF(OR(ISNUMBER(SEARCH("&lt;4",'Model output'!P201)),ISNUMBER(SEARCH("&lt; 4",'Model output'!P201)),ISNUMBER(SEARCH("less than 4",'Model output'!P201))),"&lt;4",IF(OR(ISNUMBER(SEARCH("&gt;4",'Model output'!P201)),ISNUMBER(SEARCH("&gt; 4",'Model output'!P201)),ISNUMBER(SEARCH("4 or more",'Model output'!P201))),"&gt;4",""))),""))</f>
        <v/>
      </c>
      <c r="V202" t="str">
        <f>IF(S202="negative","",IF(OR(ISNUMBER(SEARCH("Focal",'Model output'!P201)),'Classification result'!U202&lt;4,ISNUMBER(SEARCH("Focal",'Classification result'!U202)),ISNUMBER(SEARCH("&lt;4",'Classification result'!U202)),ISNUMBER(SEARCH("&lt; 4",'Classification result'!U202))),"minimal", IF(OR(ISNUMBER(SEARCH("Extensive",'Model output'!P201)),ISNUMBER(SEARCH("Extensive",'Classification result'!U202)),ISNUMBER(SEARCH("&gt;4",'Classification result'!U202)),ISNUMBER(SEARCH("&gt; 4",'Classification result'!U202)),ISNUMBER(SEARCH("4 or more",'Classification result'!U202))),"extensive","")))</f>
        <v/>
      </c>
      <c r="W202" t="str">
        <f>IF(OR('Model output'!R201="",ISNUMBER(SEARCH("Not identified", 'Model output'!R201)),ISNUMBER(SEARCH("Absent",'Model output'!R201)),ISNUMBER(SEARCH("No",'Model output'!R201)),ISNUMBER(SEARCH("Negative",'Model output'!R201)),ISNUMBER(SEARCH("None seen",'Model output'!R201)),ISNUMBER(SEARCH("Free",'Model output'!R201)),ISNUMBER(SEARCH("Cannot be assessed",'Model output'!R201))),"negative","positive")</f>
        <v>positive</v>
      </c>
      <c r="X202" s="19" t="str">
        <f>IF('Model output'!S201="","",'Model output'!S201)</f>
        <v>Not identified</v>
      </c>
      <c r="Y202" t="str">
        <f>IF(OR('Model output'!S201="",ISNUMBER(SEARCH("Absent",'Model output'!S201)),ISNUMBER(SEARCH("Not identified",'Model output'!S201)),AND(ISNUMBER(SEARCH("No",'Model output'!S201)),NOT(ISNUMBER(SEARCH("carcinoma",'Model output'!S201)))),ISNUMBER(SEARCH("no extension",'Model output'!S201)),ISNUMBER(SEARCH("negative",'Model output'!S201))),"negative",IF(Z202="positive","gETE", "positive"))</f>
        <v>negative</v>
      </c>
      <c r="Z202" t="str">
        <f>IF(OR('Model output'!S201="",ISNUMBER(SEARCH("Absent",'Model output'!S201)),ISNUMBER(SEARCH("Not identified",'Model output'!S201)),ISNUMBER(SEARCH("No",'Model output'!S201)),ISNUMBER(SEARCH("Minimal",'Model output'!S201)),ISNUMBER(SEARCH("negative",'Model output'!S201))),"negative",IF(OR(ISNUMBER(SEARCH("extensive",X202)),ISNUMBER(SEARCH("skeletal muscle",X202)),ISNUMBER(SEARCH("larynx",X202)),ISNUMBER(SEARCH("trachea",X202)),ISNUMBER(SEARCH("esophagus",X202)),ISNUMBER(SEARCH("recurrent laryngeal nerve",X202))),"positive","negative"))</f>
        <v>negative</v>
      </c>
      <c r="AA202" t="str">
        <f>IF('Model output'!T201="","",IF('Model output'!T201="Not mentioned", "No", "Yes"))</f>
        <v/>
      </c>
      <c r="AB202" t="str">
        <f>IF(AA202&lt;&gt;"Yes","",IF(OR('Model output'!U201="",ISNUMBER(SEARCH("Not identified",'Model output'!U201))),"",'Model output'!U201))</f>
        <v/>
      </c>
      <c r="AC202" s="9" t="str">
        <f>IF(OR('Model output'!V201="", AND(ISERROR(SEARCH("Positive",'Model output'!V201)), ISNUMBER(SEARCH("Negative",'Model output'!V201))), ISNUMBER(SEARCH("Uninvolved",'Model output'!V201)), ISNUMBER(SEARCH("Free",'Model output'!V201)), ISNUMBER(SEARCH("1 mm",'Model output'!V201)), ISNUMBER(SEARCH("1.0 mm",'Model output'!V201)), ISNUMBER(SEARCH("0.01 cm",'Model output'!V201)), ISNUMBER(SEARCH("0.1 CM",'Model output'!V201)), ISNUMBER(SEARCH("less than 0.2 mm",'Model output'!V201)), ISNUMBER(SEARCH("less than 0.5 mm",'Model output'!V201)), ISNUMBER(SEARCH("very close",'Model output'!V201)), ISNUMBER(SEARCH("not involved",'Model output'!V201)), ISNUMBER(SEARCH("no involvement",'Model output'!V201)), ISNUMBER(SEARCH("abut",'Model output'!V201)), AND(ISNUMBER(SEARCH("No",'Model output'!V201)),NOT(ISNUMBER(SEARCH("noted",'Model output'!V201))),NOT(ISNUMBER(SEARCH("carcinoma",'Model output'!V201))))), "negative", "positive")</f>
        <v>negative</v>
      </c>
      <c r="AE202" s="39" t="str" cm="1">
        <f t="array" aca="1" ref="AE202" ca="1">IF(OR(AC202="positive",Z202="positive",AND(OR(ISNUMBER(SEARCH("Follicular carcinoma",N202)),ISNUMBER(SEARCH("Follicular thyroid carcinoma",N202))),V202="extensive"),AND(AND(ISNUMBER(J202),J202&gt;0),AND(ISNUMBER(M202),M202&gt;3)),OR(H202="positive",AH202=1)),"high",IF(OR(ISNUMBER(SEARCH("lateral",G202,1)),ISNUMBER(SEARCH("positive",Y202,1)),ISNUMBER(SEARCH("tall",O202,1)),ISNUMBER(SEARCH("hobnail",O202,1)),ISNUMBER(SEARCH("cribriform",O202,1)),ISNUMBER(SEARCH("diffuse",O202,1)),ISNUMBER(SEARCH("columnar",O202,1)),ISNUMBER(SEARCH("solid",O202,1)),ISNUMBER(SEARCH("tall",N202,1)),ISNUMBER(SEARCH("hobnail",N202,1)),ISNUMBER(SEARCH("cribriform",N202,1)),ISNUMBER(SEARCH("diffuse",N202,1)),ISNUMBER(SEARCH("columnar",N202,1)),ISNUMBER(SEARCH("solid",N202,1)),AND(ISNUMBER(SEARCH("papillary",N202,1)),S202="positive"),AND(ISNUMBER(J202),J202&gt;=5,M202=""),AND(AND(ISNUMBER(J202),J202&gt;=5),AND(ISNUMBER(M202),M202&gt;=1)),AND(ISNUMBER(SERACH("papillary",N202)),OR(Y202="positive",Z202="positive"), ISNUMBER(SEARCH("BRAF",AB202)))),"intermediate","low"))</f>
        <v>low</v>
      </c>
      <c r="AF202" s="40" t="str">
        <f t="shared" si="51"/>
        <v>2</v>
      </c>
      <c r="AG202" s="40" t="str">
        <f t="shared" si="52"/>
        <v>1a</v>
      </c>
      <c r="AH202" s="40" t="str">
        <f t="shared" si="53"/>
        <v>0</v>
      </c>
      <c r="AI202" s="45" t="str">
        <f t="shared" si="54"/>
        <v>II</v>
      </c>
      <c r="AJ202" s="39" t="s">
        <v>698</v>
      </c>
      <c r="AK202" s="46" t="s">
        <v>891</v>
      </c>
      <c r="AL202" s="46" t="s">
        <v>893</v>
      </c>
      <c r="AM202" s="46" t="s">
        <v>892</v>
      </c>
      <c r="AN202" s="40" t="s">
        <v>890</v>
      </c>
      <c r="AO202" s="30">
        <f t="shared" ca="1" si="55"/>
        <v>1</v>
      </c>
      <c r="AP202" s="14">
        <f t="shared" si="56"/>
        <v>1</v>
      </c>
      <c r="AQ202" s="14">
        <f t="shared" si="57"/>
        <v>1</v>
      </c>
      <c r="AR202" s="14">
        <f t="shared" si="58"/>
        <v>1</v>
      </c>
      <c r="AS202" s="15">
        <f t="shared" si="59"/>
        <v>1</v>
      </c>
    </row>
    <row r="203" spans="1:45">
      <c r="A203" t="str">
        <f>'Model output'!A202</f>
        <v>TCGA-EM-A3O3</v>
      </c>
      <c r="B203" s="52">
        <v>83</v>
      </c>
      <c r="C203" s="1" t="str">
        <f>IF(OR(ISNUMBER(SEARCH("0",'Model output'!D202)), ISNUMBER(SEARCH("1",'Model output'!D202)), ISNUMBER(SEARCH("1a",'Model output'!D202)), ISNUMBER(SEARCH("1b",'Model output'!D202)), ISNUMBER(SEARCH("2",'Model output'!D202)), ISNUMBER(SEARCH("3",'Model output'!D202)), ISNUMBER(SEARCH("4a",'Model output'!D202)), ISNUMBER(SEARCH("4b",'Model output'!D202))), IF(ISNUMBER(SEARCH("pT",'Model output'!D202)),IF(OR(ISNUMBER(SEARCH("a",'Model output'!D202)),ISNUMBER(SEARCH("b",'Model output'!D202))),MID(SUBSTITUTE('Model output'!D202," ",""),SEARCH("pT",'Model output'!D202)+2,2),MID(SUBSTITUTE('Model output'!D202," ",""),SEARCH("pT",'Model output'!D202)+2,1)),IF(ISNUMBER(SEARCH("T",'Model output'!D202)),IF(OR(ISNUMBER(SEARCH("a",'Model output'!D202)),ISNUMBER(SEARCH("b",'Model output'!D202))),MID(SUBSTITUTE('Model output'!D202," ",""),SEARCH("T",'Model output'!D202)+1,2),MID(SUBSTITUTE('Model output'!D202," ",""),SEARCH("T",'Model output'!D202)+1,1)),SUBSTITUTE('Model output'!D202," ",""))),"")</f>
        <v>2</v>
      </c>
      <c r="D203" s="1" t="str">
        <f>IF(ISNUMBER(SEARCH("lymph node",'Model output'!E202)),"1", IF(AND('Model output'!E202&lt;&gt;"",ISNUMBER('Model output'!E202),'Model output'!E202&gt;0),"1",IF(OR(ISNUMBER(SEARCH("0",'Model output'!E202)), ISNUMBER(SEARCH("1",'Model output'!E202)), ISNUMBER(SEARCH("1a",'Model output'!E202)), ISNUMBER(SEARCH("1b",'Model output'!E202)), ISNUMBER(SEARCH("X",'Model output'!E202))), IF(ISNUMBER(SEARCH("pN",'Model output'!E202)),IF(OR(ISNUMBER(SEARCH("a",'Model output'!E202)),ISNUMBER(SEARCH("b",'Model output'!E202))),MID(SUBSTITUTE('Model output'!E202," ",""),SEARCH("pN",'Model output'!E202)+2,2),MID(SUBSTITUTE('Model output'!E202," ",""),SEARCH("pN",'Model output'!E202)+2,1)),IF(ISNUMBER(SEARCH("N",'Model output'!E202)),IF(OR(ISNUMBER(SEARCH("a",'Model output'!E202)),ISNUMBER(SEARCH("b",'Model output'!E202))),MID(SUBSTITUTE('Model output'!E202," ",""),SEARCH("N",'Model output'!E202)+1,2),MID(SUBSTITUTE('Model output'!E202," ",""),SEARCH("N",'Model output'!E202)+1,1)),SUBSTITUTE('Model output'!E202," ",""))),"")))</f>
        <v>1a</v>
      </c>
      <c r="E203" s="1" t="str">
        <f>IF(OR(ISNUMBER(SEARCH("Not applicable",'Model output'!F202)), ISNUMBER(SEARCH("N/A",'Model output'!F202))),"0",IF(OR(ISNUMBER(SEARCH("0",'Model output'!F202)), ISNUMBER(SEARCH("1",'Model output'!F202)), ISNUMBER(SEARCH("X",'Model output'!F202))), IF(ISNUMBER(SEARCH("pM",'Model output'!F202)),MID(SUBSTITUTE('Model output'!F202," ",""),SEARCH("pM",'Model output'!F202)+2,1),IF(ISNUMBER(SEARCH("M",'Model output'!F202)),MID(SUBSTITUTE('Model output'!F202," ",""),SEARCH("M",'Model output'!F202)+1,1),SUBSTITUTE('Model output'!F202," ",""))),""))</f>
        <v/>
      </c>
      <c r="F203" t="str">
        <f t="shared" si="48"/>
        <v>positive</v>
      </c>
      <c r="G203" t="str">
        <f>IF(OR('Model output'!G202="",AND(ISNUMBER('Model output'!J202),'Model output'!J202&lt;1)),"",IF(OR(ISNUMBER(SEARCH("lateral",'Model output'!G202)),ISNUMBER(SEARCH("cervical",'Model output'!G202)),ISNUMBER(SEARCH("jugular",'Model output'!G202)),ISNUMBER(SEARCH("left neck",'Model output'!G202)),ISNUMBER(SEARCH("left anterior neck",'Model output'!G202)),ISNUMBER(SEARCH("left posterior neck",'Model output'!G202)),ISNUMBER(SEARCH("right neck",'Model output'!G202)),ISNUMBER(SEARCH("right anterior neck",'Model output'!G202)),ISNUMBER(SEARCH("right posterior neck",'Model output'!G202)),AND(ISNUMBER(SEARCH("level",'Model output'!G202)),OR(,ISNUMBER(SEARCH("II",'Model output'!G202)),ISNUMBER(SEARCH("two",'Model output'!G202)),ISNUMBER(SEARCH("2",'Model output'!G202)),ISNUMBER(SEARCH("III",'Model output'!G202)),ISNUMBER(SEARCH("three",'Model output'!G202)),ISNUMBER(SEARCH("3",'Model output'!G202)),ISNUMBER(SEARCH("IV",'Model output'!G202)),ISNUMBER(SEARCH("four",'Model output'!G202)),ISNUMBER(SEARCH("4",'Model output'!G202)),AND(ISNUMBER(SEARCH("V ",'Model output'!G202)),NOT(ISNUMBER(SEARCH("VI",'Model output'!G202)))),ISNUMBER(SEARCH("five",'Model output'!G202)),ISNUMBER(SEARCH("5",'Model output'!G202))))), "lateral", "central"))</f>
        <v>central</v>
      </c>
      <c r="H203" t="str">
        <f>IF('Model output'!H202="","negative", IF('Model output'!H202=" ", "negative", IF(ISNUMBER(SEARCH("lymph node",'Model output'!H202)),"negative","positive")))</f>
        <v>negative</v>
      </c>
      <c r="I203">
        <f>IF('Model output'!I202="","",IF(ISNUMBER('Model output'!I202),'Model output'!I202,1))</f>
        <v>16</v>
      </c>
      <c r="J203">
        <f>IF('Model output'!J202="","",IF(AND(ISNUMBER('Model output'!J202),'Model output'!J202&lt;=I203),'Model output'!J202,IF(ISNUMBER(SEARCH("0/",'Model output'!J202)),0,1)))</f>
        <v>3</v>
      </c>
      <c r="K203" t="str" cm="1">
        <f t="array" ref="K203">IF(COUNT(FIND({0,1,2,3,4,5,6,7,8,9},'Model output'!K202))&gt;0,'Model output'!K202,"")</f>
        <v/>
      </c>
      <c r="L203" s="8" t="str">
        <f t="shared" si="50"/>
        <v/>
      </c>
      <c r="M203" t="str" cm="1">
        <f t="array" ref="M203">IF(L203="","",IF(ISNUMBER(SEARCH("cm",L203)),MAX(VALUE(SUBSTITUTE(_xlfn.FILTERXML("&lt;t&gt;&lt;s&gt;"&amp;SUBSTITUTE(L203,",","&lt;/s&gt;&lt;s&gt;")&amp;"&lt;/s&gt;&lt;/t&gt;","//s"),"cm",""))),MAX(VALUE(SUBSTITUTE(_xlfn.FILTERXML("&lt;t&gt;&lt;s&gt;"&amp;SUBSTITUTE(L203,",","&lt;/s&gt;&lt;s&gt;")&amp;"&lt;/s&gt;&lt;/t&gt;","//s"),"mm","")))/10))</f>
        <v/>
      </c>
      <c r="N203" t="str">
        <f>IF('Model output'!L202="","",'Model output'!L202)</f>
        <v>papillary</v>
      </c>
      <c r="O203" t="str">
        <f>IF('Model output'!M202="","",'Model output'!M202)</f>
        <v>classical</v>
      </c>
      <c r="P203" t="str">
        <f>IF('Model output'!N202="","",'Model output'!N202)</f>
        <v>3.1 cm</v>
      </c>
      <c r="Q203" t="str">
        <f t="shared" si="49"/>
        <v>3.1cm</v>
      </c>
      <c r="R203" cm="1">
        <f t="array" ref="R203">IF(Q203="","",IF(ISNUMBER(SEARCH("cm",Q203)),MAX(VALUE(SUBSTITUTE(_xlfn.FILTERXML("&lt;t&gt;&lt;s&gt;"&amp;SUBSTITUTE(Q203,",","&lt;/s&gt;&lt;s&gt;")&amp;"&lt;/s&gt;&lt;/t&gt;","//s"),"cm",""))),IF(ISNUMBER(SEARCH("mm",Q203)), MAX(VALUE(SUBSTITUTE(_xlfn.FILTERXML("&lt;t&gt;&lt;s&gt;"&amp;SUBSTITUTE(Q203,",","&lt;/s&gt;&lt;s&gt;")&amp;"&lt;/s&gt;&lt;/t&gt;","//s"),"mm","")))/10, MAX(VALUE(_xlfn.FILTERXML("&lt;t&gt;&lt;s&gt;"&amp;SUBSTITUTE(Q203,",","&lt;/s&gt;&lt;s&gt;")&amp;"&lt;/s&gt;&lt;/t&gt;","//s"))))))</f>
        <v>3.1</v>
      </c>
      <c r="S203" t="str">
        <f>IF(OR('Model output'!P202="",ISNUMBER(SEARCH("Not identified", 'Model output'!P202)),ISNUMBER(SEARCH("Absent",'Model output'!P202)),AND(ISNUMBER(SEARCH("No",'Model output'!P202)),NOT(ISNUMBER(SEARCH("diagnostic",'Model output'!P202)))),ISNUMBER(SEARCH("Negative",'Model output'!P202))),"negative","positive")</f>
        <v>negative</v>
      </c>
      <c r="T203">
        <f>IF('Model output'!O202="","",'Model output'!O202)</f>
        <v>1</v>
      </c>
      <c r="U203" t="str">
        <f>IF('Model output'!Q202&lt;&gt;"",'Model output'!Q202,IF('Classification result'!S203="positive",IF(ISNUMBER(SEARCH("single",'Model output'!P202)),1,IF(OR(ISNUMBER(SEARCH("&lt;4",'Model output'!P202)),ISNUMBER(SEARCH("&lt; 4",'Model output'!P202)),ISNUMBER(SEARCH("less than 4",'Model output'!P202))),"&lt;4",IF(OR(ISNUMBER(SEARCH("&gt;4",'Model output'!P202)),ISNUMBER(SEARCH("&gt; 4",'Model output'!P202)),ISNUMBER(SEARCH("4 or more",'Model output'!P202))),"&gt;4",""))),""))</f>
        <v/>
      </c>
      <c r="V203" t="str">
        <f>IF(S203="negative","",IF(OR(ISNUMBER(SEARCH("Focal",'Model output'!P202)),'Classification result'!U203&lt;4,ISNUMBER(SEARCH("Focal",'Classification result'!U203)),ISNUMBER(SEARCH("&lt;4",'Classification result'!U203)),ISNUMBER(SEARCH("&lt; 4",'Classification result'!U203))),"minimal", IF(OR(ISNUMBER(SEARCH("Extensive",'Model output'!P202)),ISNUMBER(SEARCH("Extensive",'Classification result'!U203)),ISNUMBER(SEARCH("&gt;4",'Classification result'!U203)),ISNUMBER(SEARCH("&gt; 4",'Classification result'!U203)),ISNUMBER(SEARCH("4 or more",'Classification result'!U203))),"extensive","")))</f>
        <v/>
      </c>
      <c r="W203" t="str">
        <f>IF(OR('Model output'!R202="",ISNUMBER(SEARCH("Not identified", 'Model output'!R202)),ISNUMBER(SEARCH("Absent",'Model output'!R202)),ISNUMBER(SEARCH("No",'Model output'!R202)),ISNUMBER(SEARCH("Negative",'Model output'!R202)),ISNUMBER(SEARCH("None seen",'Model output'!R202)),ISNUMBER(SEARCH("Free",'Model output'!R202)),ISNUMBER(SEARCH("Cannot be assessed",'Model output'!R202))),"negative","positive")</f>
        <v>positive</v>
      </c>
      <c r="X203" s="19" t="str">
        <f>IF('Model output'!S202="","",'Model output'!S202)</f>
        <v>Not identified</v>
      </c>
      <c r="Y203" t="str">
        <f>IF(OR('Model output'!S202="",ISNUMBER(SEARCH("Absent",'Model output'!S202)),ISNUMBER(SEARCH("Not identified",'Model output'!S202)),AND(ISNUMBER(SEARCH("No",'Model output'!S202)),NOT(ISNUMBER(SEARCH("carcinoma",'Model output'!S202)))),ISNUMBER(SEARCH("no extension",'Model output'!S202)),ISNUMBER(SEARCH("negative",'Model output'!S202))),"negative",IF(Z203="positive","gETE", "positive"))</f>
        <v>negative</v>
      </c>
      <c r="Z203" t="str">
        <f>IF(OR('Model output'!S202="",ISNUMBER(SEARCH("Absent",'Model output'!S202)),ISNUMBER(SEARCH("Not identified",'Model output'!S202)),ISNUMBER(SEARCH("No",'Model output'!S202)),ISNUMBER(SEARCH("Minimal",'Model output'!S202)),ISNUMBER(SEARCH("negative",'Model output'!S202))),"negative",IF(OR(ISNUMBER(SEARCH("extensive",X203)),ISNUMBER(SEARCH("skeletal muscle",X203)),ISNUMBER(SEARCH("larynx",X203)),ISNUMBER(SEARCH("trachea",X203)),ISNUMBER(SEARCH("esophagus",X203)),ISNUMBER(SEARCH("recurrent laryngeal nerve",X203))),"positive","negative"))</f>
        <v>negative</v>
      </c>
      <c r="AA203" t="str">
        <f>IF('Model output'!T202="","",IF('Model output'!T202="Not mentioned", "No", "Yes"))</f>
        <v/>
      </c>
      <c r="AB203" t="str">
        <f>IF(AA203&lt;&gt;"Yes","",IF(OR('Model output'!U202="",ISNUMBER(SEARCH("Not identified",'Model output'!U202))),"",'Model output'!U202))</f>
        <v/>
      </c>
      <c r="AC203" s="9" t="str">
        <f>IF(OR('Model output'!V202="", AND(ISERROR(SEARCH("Positive",'Model output'!V202)), ISNUMBER(SEARCH("Negative",'Model output'!V202))), ISNUMBER(SEARCH("Uninvolved",'Model output'!V202)), ISNUMBER(SEARCH("Free",'Model output'!V202)), ISNUMBER(SEARCH("1 mm",'Model output'!V202)), ISNUMBER(SEARCH("1.0 mm",'Model output'!V202)), ISNUMBER(SEARCH("0.01 cm",'Model output'!V202)), ISNUMBER(SEARCH("0.1 CM",'Model output'!V202)), ISNUMBER(SEARCH("less than 0.2 mm",'Model output'!V202)), ISNUMBER(SEARCH("less than 0.5 mm",'Model output'!V202)), ISNUMBER(SEARCH("very close",'Model output'!V202)), ISNUMBER(SEARCH("not involved",'Model output'!V202)), ISNUMBER(SEARCH("no involvement",'Model output'!V202)), ISNUMBER(SEARCH("abut",'Model output'!V202)), AND(ISNUMBER(SEARCH("No",'Model output'!V202)),NOT(ISNUMBER(SEARCH("noted",'Model output'!V202))),NOT(ISNUMBER(SEARCH("carcinoma",'Model output'!V202))))), "negative", "positive")</f>
        <v>negative</v>
      </c>
      <c r="AE203" s="39" t="str" cm="1">
        <f t="array" aca="1" ref="AE203" ca="1">IF(OR(AC203="positive",Z203="positive",AND(OR(ISNUMBER(SEARCH("Follicular carcinoma",N203)),ISNUMBER(SEARCH("Follicular thyroid carcinoma",N203))),V203="extensive"),AND(AND(ISNUMBER(J203),J203&gt;0),AND(ISNUMBER(M203),M203&gt;3)),OR(H203="positive",AH203=1)),"high",IF(OR(ISNUMBER(SEARCH("lateral",G203,1)),ISNUMBER(SEARCH("positive",Y203,1)),ISNUMBER(SEARCH("tall",O203,1)),ISNUMBER(SEARCH("hobnail",O203,1)),ISNUMBER(SEARCH("cribriform",O203,1)),ISNUMBER(SEARCH("diffuse",O203,1)),ISNUMBER(SEARCH("columnar",O203,1)),ISNUMBER(SEARCH("solid",O203,1)),ISNUMBER(SEARCH("tall",N203,1)),ISNUMBER(SEARCH("hobnail",N203,1)),ISNUMBER(SEARCH("cribriform",N203,1)),ISNUMBER(SEARCH("diffuse",N203,1)),ISNUMBER(SEARCH("columnar",N203,1)),ISNUMBER(SEARCH("solid",N203,1)),AND(ISNUMBER(SEARCH("papillary",N203,1)),S203="positive"),AND(ISNUMBER(J203),J203&gt;=5,M203=""),AND(AND(ISNUMBER(J203),J203&gt;=5),AND(ISNUMBER(M203),M203&gt;=1)),AND(ISNUMBER(SERACH("papillary",N203)),OR(Y203="positive",Z203="positive"), ISNUMBER(SEARCH("BRAF",AB203)))),"intermediate","low"))</f>
        <v>low</v>
      </c>
      <c r="AF203" s="40" t="str">
        <f t="shared" si="51"/>
        <v>2</v>
      </c>
      <c r="AG203" s="40" t="str">
        <f t="shared" si="52"/>
        <v>1a</v>
      </c>
      <c r="AH203" s="40" t="str">
        <f t="shared" si="53"/>
        <v>0</v>
      </c>
      <c r="AI203" s="45" t="str">
        <f t="shared" si="54"/>
        <v>II</v>
      </c>
      <c r="AJ203" s="39" t="s">
        <v>699</v>
      </c>
      <c r="AK203" s="46" t="s">
        <v>891</v>
      </c>
      <c r="AL203" s="46" t="s">
        <v>893</v>
      </c>
      <c r="AM203" s="46" t="s">
        <v>892</v>
      </c>
      <c r="AN203" s="40" t="s">
        <v>890</v>
      </c>
      <c r="AO203" s="30">
        <f t="shared" ca="1" si="55"/>
        <v>0</v>
      </c>
      <c r="AP203" s="14">
        <f t="shared" si="56"/>
        <v>1</v>
      </c>
      <c r="AQ203" s="14">
        <f t="shared" si="57"/>
        <v>1</v>
      </c>
      <c r="AR203" s="14">
        <f t="shared" si="58"/>
        <v>1</v>
      </c>
      <c r="AS203" s="15">
        <f t="shared" si="59"/>
        <v>1</v>
      </c>
    </row>
    <row r="204" spans="1:45">
      <c r="A204" t="str">
        <f>'Model output'!A203</f>
        <v>TCGA-EM-A3O6</v>
      </c>
      <c r="B204" s="52">
        <v>54</v>
      </c>
      <c r="C204" s="1" t="str">
        <f>IF(OR(ISNUMBER(SEARCH("0",'Model output'!D203)), ISNUMBER(SEARCH("1",'Model output'!D203)), ISNUMBER(SEARCH("1a",'Model output'!D203)), ISNUMBER(SEARCH("1b",'Model output'!D203)), ISNUMBER(SEARCH("2",'Model output'!D203)), ISNUMBER(SEARCH("3",'Model output'!D203)), ISNUMBER(SEARCH("4a",'Model output'!D203)), ISNUMBER(SEARCH("4b",'Model output'!D203))), IF(ISNUMBER(SEARCH("pT",'Model output'!D203)),IF(OR(ISNUMBER(SEARCH("a",'Model output'!D203)),ISNUMBER(SEARCH("b",'Model output'!D203))),MID(SUBSTITUTE('Model output'!D203," ",""),SEARCH("pT",'Model output'!D203)+2,2),MID(SUBSTITUTE('Model output'!D203," ",""),SEARCH("pT",'Model output'!D203)+2,1)),IF(ISNUMBER(SEARCH("T",'Model output'!D203)),IF(OR(ISNUMBER(SEARCH("a",'Model output'!D203)),ISNUMBER(SEARCH("b",'Model output'!D203))),MID(SUBSTITUTE('Model output'!D203," ",""),SEARCH("T",'Model output'!D203)+1,2),MID(SUBSTITUTE('Model output'!D203," ",""),SEARCH("T",'Model output'!D203)+1,1)),SUBSTITUTE('Model output'!D203," ",""))),"")</f>
        <v>2</v>
      </c>
      <c r="D204" s="1" t="str">
        <f>IF(ISNUMBER(SEARCH("lymph node",'Model output'!E203)),"1", IF(AND('Model output'!E203&lt;&gt;"",ISNUMBER('Model output'!E203),'Model output'!E203&gt;0),"1",IF(OR(ISNUMBER(SEARCH("0",'Model output'!E203)), ISNUMBER(SEARCH("1",'Model output'!E203)), ISNUMBER(SEARCH("1a",'Model output'!E203)), ISNUMBER(SEARCH("1b",'Model output'!E203)), ISNUMBER(SEARCH("X",'Model output'!E203))), IF(ISNUMBER(SEARCH("pN",'Model output'!E203)),IF(OR(ISNUMBER(SEARCH("a",'Model output'!E203)),ISNUMBER(SEARCH("b",'Model output'!E203))),MID(SUBSTITUTE('Model output'!E203," ",""),SEARCH("pN",'Model output'!E203)+2,2),MID(SUBSTITUTE('Model output'!E203," ",""),SEARCH("pN",'Model output'!E203)+2,1)),IF(ISNUMBER(SEARCH("N",'Model output'!E203)),IF(OR(ISNUMBER(SEARCH("a",'Model output'!E203)),ISNUMBER(SEARCH("b",'Model output'!E203))),MID(SUBSTITUTE('Model output'!E203," ",""),SEARCH("N",'Model output'!E203)+1,2),MID(SUBSTITUTE('Model output'!E203," ",""),SEARCH("N",'Model output'!E203)+1,1)),SUBSTITUTE('Model output'!E203," ",""))),"")))</f>
        <v>X</v>
      </c>
      <c r="E204" s="1" t="str">
        <f>IF(OR(ISNUMBER(SEARCH("Not applicable",'Model output'!F203)), ISNUMBER(SEARCH("N/A",'Model output'!F203))),"0",IF(OR(ISNUMBER(SEARCH("0",'Model output'!F203)), ISNUMBER(SEARCH("1",'Model output'!F203)), ISNUMBER(SEARCH("X",'Model output'!F203))), IF(ISNUMBER(SEARCH("pM",'Model output'!F203)),MID(SUBSTITUTE('Model output'!F203," ",""),SEARCH("pM",'Model output'!F203)+2,1),IF(ISNUMBER(SEARCH("M",'Model output'!F203)),MID(SUBSTITUTE('Model output'!F203," ",""),SEARCH("M",'Model output'!F203)+1,1),SUBSTITUTE('Model output'!F203," ",""))),""))</f>
        <v/>
      </c>
      <c r="F204" t="str">
        <f t="shared" si="48"/>
        <v>negative</v>
      </c>
      <c r="G204" t="str">
        <f>IF(OR('Model output'!G203="",AND(ISNUMBER('Model output'!J203),'Model output'!J203&lt;1)),"",IF(OR(ISNUMBER(SEARCH("lateral",'Model output'!G203)),ISNUMBER(SEARCH("cervical",'Model output'!G203)),ISNUMBER(SEARCH("jugular",'Model output'!G203)),ISNUMBER(SEARCH("left neck",'Model output'!G203)),ISNUMBER(SEARCH("left anterior neck",'Model output'!G203)),ISNUMBER(SEARCH("left posterior neck",'Model output'!G203)),ISNUMBER(SEARCH("right neck",'Model output'!G203)),ISNUMBER(SEARCH("right anterior neck",'Model output'!G203)),ISNUMBER(SEARCH("right posterior neck",'Model output'!G203)),AND(ISNUMBER(SEARCH("level",'Model output'!G203)),OR(,ISNUMBER(SEARCH("II",'Model output'!G203)),ISNUMBER(SEARCH("two",'Model output'!G203)),ISNUMBER(SEARCH("2",'Model output'!G203)),ISNUMBER(SEARCH("III",'Model output'!G203)),ISNUMBER(SEARCH("three",'Model output'!G203)),ISNUMBER(SEARCH("3",'Model output'!G203)),ISNUMBER(SEARCH("IV",'Model output'!G203)),ISNUMBER(SEARCH("four",'Model output'!G203)),ISNUMBER(SEARCH("4",'Model output'!G203)),AND(ISNUMBER(SEARCH("V ",'Model output'!G203)),NOT(ISNUMBER(SEARCH("VI",'Model output'!G203)))),ISNUMBER(SEARCH("five",'Model output'!G203)),ISNUMBER(SEARCH("5",'Model output'!G203))))), "lateral", "central"))</f>
        <v/>
      </c>
      <c r="H204" t="str">
        <f>IF('Model output'!H203="","negative", IF('Model output'!H203=" ", "negative", IF(ISNUMBER(SEARCH("lymph node",'Model output'!H203)),"negative","positive")))</f>
        <v>negative</v>
      </c>
      <c r="I204">
        <f>IF('Model output'!I203="","",IF(ISNUMBER('Model output'!I203),'Model output'!I203,1))</f>
        <v>0</v>
      </c>
      <c r="J204">
        <f>IF('Model output'!J203="","",IF(AND(ISNUMBER('Model output'!J203),'Model output'!J203&lt;=I204),'Model output'!J203,IF(ISNUMBER(SEARCH("0/",'Model output'!J203)),0,1)))</f>
        <v>0</v>
      </c>
      <c r="K204" t="str" cm="1">
        <f t="array" ref="K204">IF(COUNT(FIND({0,1,2,3,4,5,6,7,8,9},'Model output'!K203))&gt;0,'Model output'!K203,"")</f>
        <v/>
      </c>
      <c r="L204" s="8" t="str">
        <f t="shared" si="50"/>
        <v/>
      </c>
      <c r="M204" t="str" cm="1">
        <f t="array" ref="M204">IF(L204="","",IF(ISNUMBER(SEARCH("cm",L204)),MAX(VALUE(SUBSTITUTE(_xlfn.FILTERXML("&lt;t&gt;&lt;s&gt;"&amp;SUBSTITUTE(L204,",","&lt;/s&gt;&lt;s&gt;")&amp;"&lt;/s&gt;&lt;/t&gt;","//s"),"cm",""))),MAX(VALUE(SUBSTITUTE(_xlfn.FILTERXML("&lt;t&gt;&lt;s&gt;"&amp;SUBSTITUTE(L204,",","&lt;/s&gt;&lt;s&gt;")&amp;"&lt;/s&gt;&lt;/t&gt;","//s"),"mm","")))/10))</f>
        <v/>
      </c>
      <c r="N204" t="str">
        <f>IF('Model output'!L203="","",'Model output'!L203)</f>
        <v>papillary</v>
      </c>
      <c r="O204" t="str">
        <f>IF('Model output'!M203="","",'Model output'!M203)</f>
        <v>follicular variant</v>
      </c>
      <c r="P204" t="str">
        <f>IF('Model output'!N203="","",'Model output'!N203)</f>
        <v>4.0cm</v>
      </c>
      <c r="Q204" t="str">
        <f t="shared" si="49"/>
        <v>4.0cm</v>
      </c>
      <c r="R204" cm="1">
        <f t="array" ref="R204">IF(Q204="","",IF(ISNUMBER(SEARCH("cm",Q204)),MAX(VALUE(SUBSTITUTE(_xlfn.FILTERXML("&lt;t&gt;&lt;s&gt;"&amp;SUBSTITUTE(Q204,",","&lt;/s&gt;&lt;s&gt;")&amp;"&lt;/s&gt;&lt;/t&gt;","//s"),"cm",""))),IF(ISNUMBER(SEARCH("mm",Q204)), MAX(VALUE(SUBSTITUTE(_xlfn.FILTERXML("&lt;t&gt;&lt;s&gt;"&amp;SUBSTITUTE(Q204,",","&lt;/s&gt;&lt;s&gt;")&amp;"&lt;/s&gt;&lt;/t&gt;","//s"),"mm","")))/10, MAX(VALUE(_xlfn.FILTERXML("&lt;t&gt;&lt;s&gt;"&amp;SUBSTITUTE(Q204,",","&lt;/s&gt;&lt;s&gt;")&amp;"&lt;/s&gt;&lt;/t&gt;","//s"))))))</f>
        <v>4</v>
      </c>
      <c r="S204" t="str">
        <f>IF(OR('Model output'!P203="",ISNUMBER(SEARCH("Not identified", 'Model output'!P203)),ISNUMBER(SEARCH("Absent",'Model output'!P203)),AND(ISNUMBER(SEARCH("No",'Model output'!P203)),NOT(ISNUMBER(SEARCH("diagnostic",'Model output'!P203)))),ISNUMBER(SEARCH("Negative",'Model output'!P203))),"negative","positive")</f>
        <v>negative</v>
      </c>
      <c r="T204">
        <f>IF('Model output'!O203="","",'Model output'!O203)</f>
        <v>1</v>
      </c>
      <c r="U204" t="str">
        <f>IF('Model output'!Q203&lt;&gt;"",'Model output'!Q203,IF('Classification result'!S204="positive",IF(ISNUMBER(SEARCH("single",'Model output'!P203)),1,IF(OR(ISNUMBER(SEARCH("&lt;4",'Model output'!P203)),ISNUMBER(SEARCH("&lt; 4",'Model output'!P203)),ISNUMBER(SEARCH("less than 4",'Model output'!P203))),"&lt;4",IF(OR(ISNUMBER(SEARCH("&gt;4",'Model output'!P203)),ISNUMBER(SEARCH("&gt; 4",'Model output'!P203)),ISNUMBER(SEARCH("4 or more",'Model output'!P203))),"&gt;4",""))),""))</f>
        <v/>
      </c>
      <c r="V204" t="str">
        <f>IF(S204="negative","",IF(OR(ISNUMBER(SEARCH("Focal",'Model output'!P203)),'Classification result'!U204&lt;4,ISNUMBER(SEARCH("Focal",'Classification result'!U204)),ISNUMBER(SEARCH("&lt;4",'Classification result'!U204)),ISNUMBER(SEARCH("&lt; 4",'Classification result'!U204))),"minimal", IF(OR(ISNUMBER(SEARCH("Extensive",'Model output'!P203)),ISNUMBER(SEARCH("Extensive",'Classification result'!U204)),ISNUMBER(SEARCH("&gt;4",'Classification result'!U204)),ISNUMBER(SEARCH("&gt; 4",'Classification result'!U204)),ISNUMBER(SEARCH("4 or more",'Classification result'!U204))),"extensive","")))</f>
        <v/>
      </c>
      <c r="W204" t="str">
        <f>IF(OR('Model output'!R203="",ISNUMBER(SEARCH("Not identified", 'Model output'!R203)),ISNUMBER(SEARCH("Absent",'Model output'!R203)),ISNUMBER(SEARCH("No",'Model output'!R203)),ISNUMBER(SEARCH("Negative",'Model output'!R203)),ISNUMBER(SEARCH("None seen",'Model output'!R203)),ISNUMBER(SEARCH("Free",'Model output'!R203)),ISNUMBER(SEARCH("Cannot be assessed",'Model output'!R203))),"negative","positive")</f>
        <v>positive</v>
      </c>
      <c r="X204" s="19" t="str">
        <f>IF('Model output'!S203="","",'Model output'!S203)</f>
        <v>Not identified</v>
      </c>
      <c r="Y204" t="str">
        <f>IF(OR('Model output'!S203="",ISNUMBER(SEARCH("Absent",'Model output'!S203)),ISNUMBER(SEARCH("Not identified",'Model output'!S203)),AND(ISNUMBER(SEARCH("No",'Model output'!S203)),NOT(ISNUMBER(SEARCH("carcinoma",'Model output'!S203)))),ISNUMBER(SEARCH("no extension",'Model output'!S203)),ISNUMBER(SEARCH("negative",'Model output'!S203))),"negative",IF(Z204="positive","gETE", "positive"))</f>
        <v>negative</v>
      </c>
      <c r="Z204" t="str">
        <f>IF(OR('Model output'!S203="",ISNUMBER(SEARCH("Absent",'Model output'!S203)),ISNUMBER(SEARCH("Not identified",'Model output'!S203)),ISNUMBER(SEARCH("No",'Model output'!S203)),ISNUMBER(SEARCH("Minimal",'Model output'!S203)),ISNUMBER(SEARCH("negative",'Model output'!S203))),"negative",IF(OR(ISNUMBER(SEARCH("extensive",X204)),ISNUMBER(SEARCH("skeletal muscle",X204)),ISNUMBER(SEARCH("larynx",X204)),ISNUMBER(SEARCH("trachea",X204)),ISNUMBER(SEARCH("esophagus",X204)),ISNUMBER(SEARCH("recurrent laryngeal nerve",X204))),"positive","negative"))</f>
        <v>negative</v>
      </c>
      <c r="AA204" t="str">
        <f>IF('Model output'!T203="","",IF('Model output'!T203="Not mentioned", "No", "Yes"))</f>
        <v>Yes</v>
      </c>
      <c r="AB204" t="str">
        <f>IF(AA204&lt;&gt;"Yes","",IF(OR('Model output'!U203="",ISNUMBER(SEARCH("Not identified",'Model output'!U203))),"",'Model output'!U203))</f>
        <v/>
      </c>
      <c r="AC204" s="9" t="str">
        <f>IF(OR('Model output'!V203="", AND(ISERROR(SEARCH("Positive",'Model output'!V203)), ISNUMBER(SEARCH("Negative",'Model output'!V203))), ISNUMBER(SEARCH("Uninvolved",'Model output'!V203)), ISNUMBER(SEARCH("Free",'Model output'!V203)), ISNUMBER(SEARCH("1 mm",'Model output'!V203)), ISNUMBER(SEARCH("1.0 mm",'Model output'!V203)), ISNUMBER(SEARCH("0.01 cm",'Model output'!V203)), ISNUMBER(SEARCH("0.1 CM",'Model output'!V203)), ISNUMBER(SEARCH("less than 0.2 mm",'Model output'!V203)), ISNUMBER(SEARCH("less than 0.5 mm",'Model output'!V203)), ISNUMBER(SEARCH("very close",'Model output'!V203)), ISNUMBER(SEARCH("not involved",'Model output'!V203)), ISNUMBER(SEARCH("no involvement",'Model output'!V203)), ISNUMBER(SEARCH("abut",'Model output'!V203)), AND(ISNUMBER(SEARCH("No",'Model output'!V203)),NOT(ISNUMBER(SEARCH("noted",'Model output'!V203))),NOT(ISNUMBER(SEARCH("carcinoma",'Model output'!V203))))), "negative", "positive")</f>
        <v>negative</v>
      </c>
      <c r="AE204" s="39" t="str" cm="1">
        <f t="array" aca="1" ref="AE204" ca="1">IF(OR(AC204="positive",Z204="positive",AND(OR(ISNUMBER(SEARCH("Follicular carcinoma",N204)),ISNUMBER(SEARCH("Follicular thyroid carcinoma",N204))),V204="extensive"),AND(AND(ISNUMBER(J204),J204&gt;0),AND(ISNUMBER(M204),M204&gt;3)),OR(H204="positive",AH204=1)),"high",IF(OR(ISNUMBER(SEARCH("lateral",G204,1)),ISNUMBER(SEARCH("positive",Y204,1)),ISNUMBER(SEARCH("tall",O204,1)),ISNUMBER(SEARCH("hobnail",O204,1)),ISNUMBER(SEARCH("cribriform",O204,1)),ISNUMBER(SEARCH("diffuse",O204,1)),ISNUMBER(SEARCH("columnar",O204,1)),ISNUMBER(SEARCH("solid",O204,1)),ISNUMBER(SEARCH("tall",N204,1)),ISNUMBER(SEARCH("hobnail",N204,1)),ISNUMBER(SEARCH("cribriform",N204,1)),ISNUMBER(SEARCH("diffuse",N204,1)),ISNUMBER(SEARCH("columnar",N204,1)),ISNUMBER(SEARCH("solid",N204,1)),AND(ISNUMBER(SEARCH("papillary",N204,1)),S204="positive"),AND(ISNUMBER(J204),J204&gt;=5,M204=""),AND(AND(ISNUMBER(J204),J204&gt;=5),AND(ISNUMBER(M204),M204&gt;=1)),AND(ISNUMBER(SERACH("papillary",N204)),OR(Y204="positive",Z204="positive"), ISNUMBER(SEARCH("BRAF",AB204)))),"intermediate","low"))</f>
        <v>low</v>
      </c>
      <c r="AF204" s="40" t="str">
        <f t="shared" si="51"/>
        <v>2</v>
      </c>
      <c r="AG204" s="40" t="str">
        <f t="shared" si="52"/>
        <v>0</v>
      </c>
      <c r="AH204" s="40" t="str">
        <f t="shared" si="53"/>
        <v>0</v>
      </c>
      <c r="AI204" s="45" t="str">
        <f t="shared" si="54"/>
        <v>I</v>
      </c>
      <c r="AJ204" s="39" t="s">
        <v>698</v>
      </c>
      <c r="AK204" s="46" t="s">
        <v>891</v>
      </c>
      <c r="AL204" s="46" t="s">
        <v>892</v>
      </c>
      <c r="AM204" s="46" t="s">
        <v>892</v>
      </c>
      <c r="AN204" s="40" t="s">
        <v>73</v>
      </c>
      <c r="AO204" s="30">
        <f t="shared" ca="1" si="55"/>
        <v>1</v>
      </c>
      <c r="AP204" s="14">
        <f t="shared" si="56"/>
        <v>1</v>
      </c>
      <c r="AQ204" s="14">
        <f t="shared" si="57"/>
        <v>1</v>
      </c>
      <c r="AR204" s="14">
        <f t="shared" si="58"/>
        <v>1</v>
      </c>
      <c r="AS204" s="15">
        <f t="shared" si="59"/>
        <v>1</v>
      </c>
    </row>
    <row r="205" spans="1:45">
      <c r="A205" t="str">
        <f>'Model output'!A204</f>
        <v>TCGA-EM-A3O7</v>
      </c>
      <c r="B205" s="52">
        <v>46</v>
      </c>
      <c r="C205" s="1" t="str">
        <f>IF(OR(ISNUMBER(SEARCH("0",'Model output'!D204)), ISNUMBER(SEARCH("1",'Model output'!D204)), ISNUMBER(SEARCH("1a",'Model output'!D204)), ISNUMBER(SEARCH("1b",'Model output'!D204)), ISNUMBER(SEARCH("2",'Model output'!D204)), ISNUMBER(SEARCH("3",'Model output'!D204)), ISNUMBER(SEARCH("4a",'Model output'!D204)), ISNUMBER(SEARCH("4b",'Model output'!D204))), IF(ISNUMBER(SEARCH("pT",'Model output'!D204)),IF(OR(ISNUMBER(SEARCH("a",'Model output'!D204)),ISNUMBER(SEARCH("b",'Model output'!D204))),MID(SUBSTITUTE('Model output'!D204," ",""),SEARCH("pT",'Model output'!D204)+2,2),MID(SUBSTITUTE('Model output'!D204," ",""),SEARCH("pT",'Model output'!D204)+2,1)),IF(ISNUMBER(SEARCH("T",'Model output'!D204)),IF(OR(ISNUMBER(SEARCH("a",'Model output'!D204)),ISNUMBER(SEARCH("b",'Model output'!D204))),MID(SUBSTITUTE('Model output'!D204," ",""),SEARCH("T",'Model output'!D204)+1,2),MID(SUBSTITUTE('Model output'!D204," ",""),SEARCH("T",'Model output'!D204)+1,1)),SUBSTITUTE('Model output'!D204," ",""))),"")</f>
        <v>3</v>
      </c>
      <c r="D205" s="1" t="str">
        <f>IF(ISNUMBER(SEARCH("lymph node",'Model output'!E204)),"1", IF(AND('Model output'!E204&lt;&gt;"",ISNUMBER('Model output'!E204),'Model output'!E204&gt;0),"1",IF(OR(ISNUMBER(SEARCH("0",'Model output'!E204)), ISNUMBER(SEARCH("1",'Model output'!E204)), ISNUMBER(SEARCH("1a",'Model output'!E204)), ISNUMBER(SEARCH("1b",'Model output'!E204)), ISNUMBER(SEARCH("X",'Model output'!E204))), IF(ISNUMBER(SEARCH("pN",'Model output'!E204)),IF(OR(ISNUMBER(SEARCH("a",'Model output'!E204)),ISNUMBER(SEARCH("b",'Model output'!E204))),MID(SUBSTITUTE('Model output'!E204," ",""),SEARCH("pN",'Model output'!E204)+2,2),MID(SUBSTITUTE('Model output'!E204," ",""),SEARCH("pN",'Model output'!E204)+2,1)),IF(ISNUMBER(SEARCH("N",'Model output'!E204)),IF(OR(ISNUMBER(SEARCH("a",'Model output'!E204)),ISNUMBER(SEARCH("b",'Model output'!E204))),MID(SUBSTITUTE('Model output'!E204," ",""),SEARCH("N",'Model output'!E204)+1,2),MID(SUBSTITUTE('Model output'!E204," ",""),SEARCH("N",'Model output'!E204)+1,1)),SUBSTITUTE('Model output'!E204," ",""))),"")))</f>
        <v>X</v>
      </c>
      <c r="E205" s="1" t="str">
        <f>IF(OR(ISNUMBER(SEARCH("Not applicable",'Model output'!F204)), ISNUMBER(SEARCH("N/A",'Model output'!F204))),"0",IF(OR(ISNUMBER(SEARCH("0",'Model output'!F204)), ISNUMBER(SEARCH("1",'Model output'!F204)), ISNUMBER(SEARCH("X",'Model output'!F204))), IF(ISNUMBER(SEARCH("pM",'Model output'!F204)),MID(SUBSTITUTE('Model output'!F204," ",""),SEARCH("pM",'Model output'!F204)+2,1),IF(ISNUMBER(SEARCH("M",'Model output'!F204)),MID(SUBSTITUTE('Model output'!F204," ",""),SEARCH("M",'Model output'!F204)+1,1),SUBSTITUTE('Model output'!F204," ",""))),""))</f>
        <v/>
      </c>
      <c r="F205" t="str">
        <f t="shared" si="48"/>
        <v>negative</v>
      </c>
      <c r="G205" t="str">
        <f>IF(OR('Model output'!G204="",AND(ISNUMBER('Model output'!J204),'Model output'!J204&lt;1)),"",IF(OR(ISNUMBER(SEARCH("lateral",'Model output'!G204)),ISNUMBER(SEARCH("cervical",'Model output'!G204)),ISNUMBER(SEARCH("jugular",'Model output'!G204)),ISNUMBER(SEARCH("left neck",'Model output'!G204)),ISNUMBER(SEARCH("left anterior neck",'Model output'!G204)),ISNUMBER(SEARCH("left posterior neck",'Model output'!G204)),ISNUMBER(SEARCH("right neck",'Model output'!G204)),ISNUMBER(SEARCH("right anterior neck",'Model output'!G204)),ISNUMBER(SEARCH("right posterior neck",'Model output'!G204)),AND(ISNUMBER(SEARCH("level",'Model output'!G204)),OR(,ISNUMBER(SEARCH("II",'Model output'!G204)),ISNUMBER(SEARCH("two",'Model output'!G204)),ISNUMBER(SEARCH("2",'Model output'!G204)),ISNUMBER(SEARCH("III",'Model output'!G204)),ISNUMBER(SEARCH("three",'Model output'!G204)),ISNUMBER(SEARCH("3",'Model output'!G204)),ISNUMBER(SEARCH("IV",'Model output'!G204)),ISNUMBER(SEARCH("four",'Model output'!G204)),ISNUMBER(SEARCH("4",'Model output'!G204)),AND(ISNUMBER(SEARCH("V ",'Model output'!G204)),NOT(ISNUMBER(SEARCH("VI",'Model output'!G204)))),ISNUMBER(SEARCH("five",'Model output'!G204)),ISNUMBER(SEARCH("5",'Model output'!G204))))), "lateral", "central"))</f>
        <v/>
      </c>
      <c r="H205" t="str">
        <f>IF('Model output'!H204="","negative", IF('Model output'!H204=" ", "negative", IF(ISNUMBER(SEARCH("lymph node",'Model output'!H204)),"negative","positive")))</f>
        <v>negative</v>
      </c>
      <c r="I205">
        <f>IF('Model output'!I204="","",IF(ISNUMBER('Model output'!I204),'Model output'!I204,1))</f>
        <v>0</v>
      </c>
      <c r="J205">
        <f>IF('Model output'!J204="","",IF(AND(ISNUMBER('Model output'!J204),'Model output'!J204&lt;=I205),'Model output'!J204,IF(ISNUMBER(SEARCH("0/",'Model output'!J204)),0,1)))</f>
        <v>0</v>
      </c>
      <c r="K205" t="str" cm="1">
        <f t="array" ref="K205">IF(COUNT(FIND({0,1,2,3,4,5,6,7,8,9},'Model output'!K204))&gt;0,'Model output'!K204,"")</f>
        <v/>
      </c>
      <c r="L205" s="8" t="str">
        <f t="shared" si="50"/>
        <v/>
      </c>
      <c r="M205" t="str" cm="1">
        <f t="array" ref="M205">IF(L205="","",IF(ISNUMBER(SEARCH("cm",L205)),MAX(VALUE(SUBSTITUTE(_xlfn.FILTERXML("&lt;t&gt;&lt;s&gt;"&amp;SUBSTITUTE(L205,",","&lt;/s&gt;&lt;s&gt;")&amp;"&lt;/s&gt;&lt;/t&gt;","//s"),"cm",""))),MAX(VALUE(SUBSTITUTE(_xlfn.FILTERXML("&lt;t&gt;&lt;s&gt;"&amp;SUBSTITUTE(L205,",","&lt;/s&gt;&lt;s&gt;")&amp;"&lt;/s&gt;&lt;/t&gt;","//s"),"mm","")))/10))</f>
        <v/>
      </c>
      <c r="N205" t="str">
        <f>IF('Model output'!L204="","",'Model output'!L204)</f>
        <v>papillary</v>
      </c>
      <c r="O205" t="str">
        <f>IF('Model output'!M204="","",'Model output'!M204)</f>
        <v>classical</v>
      </c>
      <c r="P205" t="str">
        <f>IF('Model output'!N204="","",'Model output'!N204)</f>
        <v>5.0cm</v>
      </c>
      <c r="Q205" t="str">
        <f t="shared" si="49"/>
        <v>5.0cm</v>
      </c>
      <c r="R205" cm="1">
        <f t="array" ref="R205">IF(Q205="","",IF(ISNUMBER(SEARCH("cm",Q205)),MAX(VALUE(SUBSTITUTE(_xlfn.FILTERXML("&lt;t&gt;&lt;s&gt;"&amp;SUBSTITUTE(Q205,",","&lt;/s&gt;&lt;s&gt;")&amp;"&lt;/s&gt;&lt;/t&gt;","//s"),"cm",""))),IF(ISNUMBER(SEARCH("mm",Q205)), MAX(VALUE(SUBSTITUTE(_xlfn.FILTERXML("&lt;t&gt;&lt;s&gt;"&amp;SUBSTITUTE(Q205,",","&lt;/s&gt;&lt;s&gt;")&amp;"&lt;/s&gt;&lt;/t&gt;","//s"),"mm","")))/10, MAX(VALUE(_xlfn.FILTERXML("&lt;t&gt;&lt;s&gt;"&amp;SUBSTITUTE(Q205,",","&lt;/s&gt;&lt;s&gt;")&amp;"&lt;/s&gt;&lt;/t&gt;","//s"))))))</f>
        <v>5</v>
      </c>
      <c r="S205" t="str">
        <f>IF(OR('Model output'!P204="",ISNUMBER(SEARCH("Not identified", 'Model output'!P204)),ISNUMBER(SEARCH("Absent",'Model output'!P204)),AND(ISNUMBER(SEARCH("No",'Model output'!P204)),NOT(ISNUMBER(SEARCH("diagnostic",'Model output'!P204)))),ISNUMBER(SEARCH("Negative",'Model output'!P204))),"negative","positive")</f>
        <v>negative</v>
      </c>
      <c r="T205">
        <f>IF('Model output'!O204="","",'Model output'!O204)</f>
        <v>2</v>
      </c>
      <c r="U205" t="str">
        <f>IF('Model output'!Q204&lt;&gt;"",'Model output'!Q204,IF('Classification result'!S205="positive",IF(ISNUMBER(SEARCH("single",'Model output'!P204)),1,IF(OR(ISNUMBER(SEARCH("&lt;4",'Model output'!P204)),ISNUMBER(SEARCH("&lt; 4",'Model output'!P204)),ISNUMBER(SEARCH("less than 4",'Model output'!P204))),"&lt;4",IF(OR(ISNUMBER(SEARCH("&gt;4",'Model output'!P204)),ISNUMBER(SEARCH("&gt; 4",'Model output'!P204)),ISNUMBER(SEARCH("4 or more",'Model output'!P204))),"&gt;4",""))),""))</f>
        <v/>
      </c>
      <c r="V205" t="str">
        <f>IF(S205="negative","",IF(OR(ISNUMBER(SEARCH("Focal",'Model output'!P204)),'Classification result'!U205&lt;4,ISNUMBER(SEARCH("Focal",'Classification result'!U205)),ISNUMBER(SEARCH("&lt;4",'Classification result'!U205)),ISNUMBER(SEARCH("&lt; 4",'Classification result'!U205))),"minimal", IF(OR(ISNUMBER(SEARCH("Extensive",'Model output'!P204)),ISNUMBER(SEARCH("Extensive",'Classification result'!U205)),ISNUMBER(SEARCH("&gt;4",'Classification result'!U205)),ISNUMBER(SEARCH("&gt; 4",'Classification result'!U205)),ISNUMBER(SEARCH("4 or more",'Classification result'!U205))),"extensive","")))</f>
        <v/>
      </c>
      <c r="W205" t="str">
        <f>IF(OR('Model output'!R204="",ISNUMBER(SEARCH("Not identified", 'Model output'!R204)),ISNUMBER(SEARCH("Absent",'Model output'!R204)),ISNUMBER(SEARCH("No",'Model output'!R204)),ISNUMBER(SEARCH("Negative",'Model output'!R204)),ISNUMBER(SEARCH("None seen",'Model output'!R204)),ISNUMBER(SEARCH("Free",'Model output'!R204)),ISNUMBER(SEARCH("Cannot be assessed",'Model output'!R204))),"negative","positive")</f>
        <v>negative</v>
      </c>
      <c r="X205" s="19" t="str">
        <f>IF('Model output'!S204="","",'Model output'!S204)</f>
        <v>Not identified</v>
      </c>
      <c r="Y205" t="str">
        <f>IF(OR('Model output'!S204="",ISNUMBER(SEARCH("Absent",'Model output'!S204)),ISNUMBER(SEARCH("Not identified",'Model output'!S204)),AND(ISNUMBER(SEARCH("No",'Model output'!S204)),NOT(ISNUMBER(SEARCH("carcinoma",'Model output'!S204)))),ISNUMBER(SEARCH("no extension",'Model output'!S204)),ISNUMBER(SEARCH("negative",'Model output'!S204))),"negative",IF(Z205="positive","gETE", "positive"))</f>
        <v>negative</v>
      </c>
      <c r="Z205" t="str">
        <f>IF(OR('Model output'!S204="",ISNUMBER(SEARCH("Absent",'Model output'!S204)),ISNUMBER(SEARCH("Not identified",'Model output'!S204)),ISNUMBER(SEARCH("No",'Model output'!S204)),ISNUMBER(SEARCH("Minimal",'Model output'!S204)),ISNUMBER(SEARCH("negative",'Model output'!S204))),"negative",IF(OR(ISNUMBER(SEARCH("extensive",X205)),ISNUMBER(SEARCH("skeletal muscle",X205)),ISNUMBER(SEARCH("larynx",X205)),ISNUMBER(SEARCH("trachea",X205)),ISNUMBER(SEARCH("esophagus",X205)),ISNUMBER(SEARCH("recurrent laryngeal nerve",X205))),"positive","negative"))</f>
        <v>negative</v>
      </c>
      <c r="AA205" t="str">
        <f>IF('Model output'!T204="","",IF('Model output'!T204="Not mentioned", "No", "Yes"))</f>
        <v/>
      </c>
      <c r="AB205" t="str">
        <f>IF(AA205&lt;&gt;"Yes","",IF(OR('Model output'!U204="",ISNUMBER(SEARCH("Not identified",'Model output'!U204))),"",'Model output'!U204))</f>
        <v/>
      </c>
      <c r="AC205" s="9" t="str">
        <f>IF(OR('Model output'!V204="", AND(ISERROR(SEARCH("Positive",'Model output'!V204)), ISNUMBER(SEARCH("Negative",'Model output'!V204))), ISNUMBER(SEARCH("Uninvolved",'Model output'!V204)), ISNUMBER(SEARCH("Free",'Model output'!V204)), ISNUMBER(SEARCH("1 mm",'Model output'!V204)), ISNUMBER(SEARCH("1.0 mm",'Model output'!V204)), ISNUMBER(SEARCH("0.01 cm",'Model output'!V204)), ISNUMBER(SEARCH("0.1 CM",'Model output'!V204)), ISNUMBER(SEARCH("less than 0.2 mm",'Model output'!V204)), ISNUMBER(SEARCH("less than 0.5 mm",'Model output'!V204)), ISNUMBER(SEARCH("very close",'Model output'!V204)), ISNUMBER(SEARCH("not involved",'Model output'!V204)), ISNUMBER(SEARCH("no involvement",'Model output'!V204)), ISNUMBER(SEARCH("abut",'Model output'!V204)), AND(ISNUMBER(SEARCH("No",'Model output'!V204)),NOT(ISNUMBER(SEARCH("noted",'Model output'!V204))),NOT(ISNUMBER(SEARCH("carcinoma",'Model output'!V204))))), "negative", "positive")</f>
        <v>negative</v>
      </c>
      <c r="AE205" s="39" t="str" cm="1">
        <f t="array" aca="1" ref="AE205" ca="1">IF(OR(AC205="positive",Z205="positive",AND(OR(ISNUMBER(SEARCH("Follicular carcinoma",N205)),ISNUMBER(SEARCH("Follicular thyroid carcinoma",N205))),V205="extensive"),AND(AND(ISNUMBER(J205),J205&gt;0),AND(ISNUMBER(M205),M205&gt;3)),OR(H205="positive",AH205=1)),"high",IF(OR(ISNUMBER(SEARCH("lateral",G205,1)),ISNUMBER(SEARCH("positive",Y205,1)),ISNUMBER(SEARCH("tall",O205,1)),ISNUMBER(SEARCH("hobnail",O205,1)),ISNUMBER(SEARCH("cribriform",O205,1)),ISNUMBER(SEARCH("diffuse",O205,1)),ISNUMBER(SEARCH("columnar",O205,1)),ISNUMBER(SEARCH("solid",O205,1)),ISNUMBER(SEARCH("tall",N205,1)),ISNUMBER(SEARCH("hobnail",N205,1)),ISNUMBER(SEARCH("cribriform",N205,1)),ISNUMBER(SEARCH("diffuse",N205,1)),ISNUMBER(SEARCH("columnar",N205,1)),ISNUMBER(SEARCH("solid",N205,1)),AND(ISNUMBER(SEARCH("papillary",N205,1)),S205="positive"),AND(ISNUMBER(J205),J205&gt;=5,M205=""),AND(AND(ISNUMBER(J205),J205&gt;=5),AND(ISNUMBER(M205),M205&gt;=1)),AND(ISNUMBER(SERACH("papillary",N205)),OR(Y205="positive",Z205="positive"), ISNUMBER(SEARCH("BRAF",AB205)))),"intermediate","low"))</f>
        <v>low</v>
      </c>
      <c r="AF205" s="40" t="str">
        <f t="shared" si="51"/>
        <v>3a</v>
      </c>
      <c r="AG205" s="40" t="str">
        <f t="shared" si="52"/>
        <v>0</v>
      </c>
      <c r="AH205" s="40" t="str">
        <f t="shared" si="53"/>
        <v>0</v>
      </c>
      <c r="AI205" s="45" t="str">
        <f t="shared" si="54"/>
        <v>I</v>
      </c>
      <c r="AJ205" s="39" t="s">
        <v>698</v>
      </c>
      <c r="AK205" s="46" t="s">
        <v>894</v>
      </c>
      <c r="AL205" s="46" t="s">
        <v>892</v>
      </c>
      <c r="AM205" s="46" t="s">
        <v>892</v>
      </c>
      <c r="AN205" s="40" t="s">
        <v>73</v>
      </c>
      <c r="AO205" s="30">
        <f t="shared" ca="1" si="55"/>
        <v>1</v>
      </c>
      <c r="AP205" s="14">
        <f t="shared" si="56"/>
        <v>1</v>
      </c>
      <c r="AQ205" s="14">
        <f t="shared" si="57"/>
        <v>1</v>
      </c>
      <c r="AR205" s="14">
        <f t="shared" si="58"/>
        <v>1</v>
      </c>
      <c r="AS205" s="15">
        <f t="shared" si="59"/>
        <v>1</v>
      </c>
    </row>
    <row r="206" spans="1:45">
      <c r="A206" t="str">
        <f>'Model output'!A205</f>
        <v>TCGA-EM-A3O8</v>
      </c>
      <c r="B206" s="52">
        <v>33</v>
      </c>
      <c r="C206" s="1" t="str">
        <f>IF(OR(ISNUMBER(SEARCH("0",'Model output'!D205)), ISNUMBER(SEARCH("1",'Model output'!D205)), ISNUMBER(SEARCH("1a",'Model output'!D205)), ISNUMBER(SEARCH("1b",'Model output'!D205)), ISNUMBER(SEARCH("2",'Model output'!D205)), ISNUMBER(SEARCH("3",'Model output'!D205)), ISNUMBER(SEARCH("4a",'Model output'!D205)), ISNUMBER(SEARCH("4b",'Model output'!D205))), IF(ISNUMBER(SEARCH("pT",'Model output'!D205)),IF(OR(ISNUMBER(SEARCH("a",'Model output'!D205)),ISNUMBER(SEARCH("b",'Model output'!D205))),MID(SUBSTITUTE('Model output'!D205," ",""),SEARCH("pT",'Model output'!D205)+2,2),MID(SUBSTITUTE('Model output'!D205," ",""),SEARCH("pT",'Model output'!D205)+2,1)),IF(ISNUMBER(SEARCH("T",'Model output'!D205)),IF(OR(ISNUMBER(SEARCH("a",'Model output'!D205)),ISNUMBER(SEARCH("b",'Model output'!D205))),MID(SUBSTITUTE('Model output'!D205," ",""),SEARCH("T",'Model output'!D205)+1,2),MID(SUBSTITUTE('Model output'!D205," ",""),SEARCH("T",'Model output'!D205)+1,1)),SUBSTITUTE('Model output'!D205," ",""))),"")</f>
        <v>1b</v>
      </c>
      <c r="D206" s="1" t="str">
        <f>IF(ISNUMBER(SEARCH("lymph node",'Model output'!E205)),"1", IF(AND('Model output'!E205&lt;&gt;"",ISNUMBER('Model output'!E205),'Model output'!E205&gt;0),"1",IF(OR(ISNUMBER(SEARCH("0",'Model output'!E205)), ISNUMBER(SEARCH("1",'Model output'!E205)), ISNUMBER(SEARCH("1a",'Model output'!E205)), ISNUMBER(SEARCH("1b",'Model output'!E205)), ISNUMBER(SEARCH("X",'Model output'!E205))), IF(ISNUMBER(SEARCH("pN",'Model output'!E205)),IF(OR(ISNUMBER(SEARCH("a",'Model output'!E205)),ISNUMBER(SEARCH("b",'Model output'!E205))),MID(SUBSTITUTE('Model output'!E205," ",""),SEARCH("pN",'Model output'!E205)+2,2),MID(SUBSTITUTE('Model output'!E205," ",""),SEARCH("pN",'Model output'!E205)+2,1)),IF(ISNUMBER(SEARCH("N",'Model output'!E205)),IF(OR(ISNUMBER(SEARCH("a",'Model output'!E205)),ISNUMBER(SEARCH("b",'Model output'!E205))),MID(SUBSTITUTE('Model output'!E205," ",""),SEARCH("N",'Model output'!E205)+1,2),MID(SUBSTITUTE('Model output'!E205," ",""),SEARCH("N",'Model output'!E205)+1,1)),SUBSTITUTE('Model output'!E205," ",""))),"")))</f>
        <v>0</v>
      </c>
      <c r="E206" s="1" t="str">
        <f>IF(OR(ISNUMBER(SEARCH("Not applicable",'Model output'!F205)), ISNUMBER(SEARCH("N/A",'Model output'!F205))),"0",IF(OR(ISNUMBER(SEARCH("0",'Model output'!F205)), ISNUMBER(SEARCH("1",'Model output'!F205)), ISNUMBER(SEARCH("X",'Model output'!F205))), IF(ISNUMBER(SEARCH("pM",'Model output'!F205)),MID(SUBSTITUTE('Model output'!F205," ",""),SEARCH("pM",'Model output'!F205)+2,1),IF(ISNUMBER(SEARCH("M",'Model output'!F205)),MID(SUBSTITUTE('Model output'!F205," ",""),SEARCH("M",'Model output'!F205)+1,1),SUBSTITUTE('Model output'!F205," ",""))),""))</f>
        <v/>
      </c>
      <c r="F206" t="str">
        <f t="shared" si="48"/>
        <v>negative</v>
      </c>
      <c r="G206" t="str">
        <f>IF(OR('Model output'!G205="",AND(ISNUMBER('Model output'!J205),'Model output'!J205&lt;1)),"",IF(OR(ISNUMBER(SEARCH("lateral",'Model output'!G205)),ISNUMBER(SEARCH("cervical",'Model output'!G205)),ISNUMBER(SEARCH("jugular",'Model output'!G205)),ISNUMBER(SEARCH("left neck",'Model output'!G205)),ISNUMBER(SEARCH("left anterior neck",'Model output'!G205)),ISNUMBER(SEARCH("left posterior neck",'Model output'!G205)),ISNUMBER(SEARCH("right neck",'Model output'!G205)),ISNUMBER(SEARCH("right anterior neck",'Model output'!G205)),ISNUMBER(SEARCH("right posterior neck",'Model output'!G205)),AND(ISNUMBER(SEARCH("level",'Model output'!G205)),OR(,ISNUMBER(SEARCH("II",'Model output'!G205)),ISNUMBER(SEARCH("two",'Model output'!G205)),ISNUMBER(SEARCH("2",'Model output'!G205)),ISNUMBER(SEARCH("III",'Model output'!G205)),ISNUMBER(SEARCH("three",'Model output'!G205)),ISNUMBER(SEARCH("3",'Model output'!G205)),ISNUMBER(SEARCH("IV",'Model output'!G205)),ISNUMBER(SEARCH("four",'Model output'!G205)),ISNUMBER(SEARCH("4",'Model output'!G205)),AND(ISNUMBER(SEARCH("V ",'Model output'!G205)),NOT(ISNUMBER(SEARCH("VI",'Model output'!G205)))),ISNUMBER(SEARCH("five",'Model output'!G205)),ISNUMBER(SEARCH("5",'Model output'!G205))))), "lateral", "central"))</f>
        <v/>
      </c>
      <c r="H206" t="str">
        <f>IF('Model output'!H205="","negative", IF('Model output'!H205=" ", "negative", IF(ISNUMBER(SEARCH("lymph node",'Model output'!H205)),"negative","positive")))</f>
        <v>negative</v>
      </c>
      <c r="I206">
        <f>IF('Model output'!I205="","",IF(ISNUMBER('Model output'!I205),'Model output'!I205,1))</f>
        <v>3</v>
      </c>
      <c r="J206">
        <f>IF('Model output'!J205="","",IF(AND(ISNUMBER('Model output'!J205),'Model output'!J205&lt;=I206),'Model output'!J205,IF(ISNUMBER(SEARCH("0/",'Model output'!J205)),0,1)))</f>
        <v>0</v>
      </c>
      <c r="K206" t="str" cm="1">
        <f t="array" ref="K206">IF(COUNT(FIND({0,1,2,3,4,5,6,7,8,9},'Model output'!K205))&gt;0,'Model output'!K205,"")</f>
        <v/>
      </c>
      <c r="L206" s="8" t="str">
        <f t="shared" si="50"/>
        <v/>
      </c>
      <c r="M206" t="str" cm="1">
        <f t="array" ref="M206">IF(L206="","",IF(ISNUMBER(SEARCH("cm",L206)),MAX(VALUE(SUBSTITUTE(_xlfn.FILTERXML("&lt;t&gt;&lt;s&gt;"&amp;SUBSTITUTE(L206,",","&lt;/s&gt;&lt;s&gt;")&amp;"&lt;/s&gt;&lt;/t&gt;","//s"),"cm",""))),MAX(VALUE(SUBSTITUTE(_xlfn.FILTERXML("&lt;t&gt;&lt;s&gt;"&amp;SUBSTITUTE(L206,",","&lt;/s&gt;&lt;s&gt;")&amp;"&lt;/s&gt;&lt;/t&gt;","//s"),"mm","")))/10))</f>
        <v/>
      </c>
      <c r="N206" t="str">
        <f>IF('Model output'!L205="","",'Model output'!L205)</f>
        <v>papillary</v>
      </c>
      <c r="O206" t="str">
        <f>IF('Model output'!M205="","",'Model output'!M205)</f>
        <v>follicular</v>
      </c>
      <c r="P206" t="str">
        <f>IF('Model output'!N205="","",'Model output'!N205)</f>
        <v>1.3cm</v>
      </c>
      <c r="Q206" t="str">
        <f t="shared" si="49"/>
        <v>1.3cm</v>
      </c>
      <c r="R206" cm="1">
        <f t="array" ref="R206">IF(Q206="","",IF(ISNUMBER(SEARCH("cm",Q206)),MAX(VALUE(SUBSTITUTE(_xlfn.FILTERXML("&lt;t&gt;&lt;s&gt;"&amp;SUBSTITUTE(Q206,",","&lt;/s&gt;&lt;s&gt;")&amp;"&lt;/s&gt;&lt;/t&gt;","//s"),"cm",""))),IF(ISNUMBER(SEARCH("mm",Q206)), MAX(VALUE(SUBSTITUTE(_xlfn.FILTERXML("&lt;t&gt;&lt;s&gt;"&amp;SUBSTITUTE(Q206,",","&lt;/s&gt;&lt;s&gt;")&amp;"&lt;/s&gt;&lt;/t&gt;","//s"),"mm","")))/10, MAX(VALUE(_xlfn.FILTERXML("&lt;t&gt;&lt;s&gt;"&amp;SUBSTITUTE(Q206,",","&lt;/s&gt;&lt;s&gt;")&amp;"&lt;/s&gt;&lt;/t&gt;","//s"))))))</f>
        <v>1.3</v>
      </c>
      <c r="S206" t="str">
        <f>IF(OR('Model output'!P205="",ISNUMBER(SEARCH("Not identified", 'Model output'!P205)),ISNUMBER(SEARCH("Absent",'Model output'!P205)),AND(ISNUMBER(SEARCH("No",'Model output'!P205)),NOT(ISNUMBER(SEARCH("diagnostic",'Model output'!P205)))),ISNUMBER(SEARCH("Negative",'Model output'!P205))),"negative","positive")</f>
        <v>negative</v>
      </c>
      <c r="T206">
        <f>IF('Model output'!O205="","",'Model output'!O205)</f>
        <v>2</v>
      </c>
      <c r="U206" t="str">
        <f>IF('Model output'!Q205&lt;&gt;"",'Model output'!Q205,IF('Classification result'!S206="positive",IF(ISNUMBER(SEARCH("single",'Model output'!P205)),1,IF(OR(ISNUMBER(SEARCH("&lt;4",'Model output'!P205)),ISNUMBER(SEARCH("&lt; 4",'Model output'!P205)),ISNUMBER(SEARCH("less than 4",'Model output'!P205))),"&lt;4",IF(OR(ISNUMBER(SEARCH("&gt;4",'Model output'!P205)),ISNUMBER(SEARCH("&gt; 4",'Model output'!P205)),ISNUMBER(SEARCH("4 or more",'Model output'!P205))),"&gt;4",""))),""))</f>
        <v/>
      </c>
      <c r="V206" t="str">
        <f>IF(S206="negative","",IF(OR(ISNUMBER(SEARCH("Focal",'Model output'!P205)),'Classification result'!U206&lt;4,ISNUMBER(SEARCH("Focal",'Classification result'!U206)),ISNUMBER(SEARCH("&lt;4",'Classification result'!U206)),ISNUMBER(SEARCH("&lt; 4",'Classification result'!U206))),"minimal", IF(OR(ISNUMBER(SEARCH("Extensive",'Model output'!P205)),ISNUMBER(SEARCH("Extensive",'Classification result'!U206)),ISNUMBER(SEARCH("&gt;4",'Classification result'!U206)),ISNUMBER(SEARCH("&gt; 4",'Classification result'!U206)),ISNUMBER(SEARCH("4 or more",'Classification result'!U206))),"extensive","")))</f>
        <v/>
      </c>
      <c r="W206" t="str">
        <f>IF(OR('Model output'!R205="",ISNUMBER(SEARCH("Not identified", 'Model output'!R205)),ISNUMBER(SEARCH("Absent",'Model output'!R205)),ISNUMBER(SEARCH("No",'Model output'!R205)),ISNUMBER(SEARCH("Negative",'Model output'!R205)),ISNUMBER(SEARCH("None seen",'Model output'!R205)),ISNUMBER(SEARCH("Free",'Model output'!R205)),ISNUMBER(SEARCH("Cannot be assessed",'Model output'!R205))),"negative","positive")</f>
        <v>positive</v>
      </c>
      <c r="X206" s="19" t="str">
        <f>IF('Model output'!S205="","",'Model output'!S205)</f>
        <v>Not identified</v>
      </c>
      <c r="Y206" t="str">
        <f>IF(OR('Model output'!S205="",ISNUMBER(SEARCH("Absent",'Model output'!S205)),ISNUMBER(SEARCH("Not identified",'Model output'!S205)),AND(ISNUMBER(SEARCH("No",'Model output'!S205)),NOT(ISNUMBER(SEARCH("carcinoma",'Model output'!S205)))),ISNUMBER(SEARCH("no extension",'Model output'!S205)),ISNUMBER(SEARCH("negative",'Model output'!S205))),"negative",IF(Z206="positive","gETE", "positive"))</f>
        <v>negative</v>
      </c>
      <c r="Z206" t="str">
        <f>IF(OR('Model output'!S205="",ISNUMBER(SEARCH("Absent",'Model output'!S205)),ISNUMBER(SEARCH("Not identified",'Model output'!S205)),ISNUMBER(SEARCH("No",'Model output'!S205)),ISNUMBER(SEARCH("Minimal",'Model output'!S205)),ISNUMBER(SEARCH("negative",'Model output'!S205))),"negative",IF(OR(ISNUMBER(SEARCH("extensive",X206)),ISNUMBER(SEARCH("skeletal muscle",X206)),ISNUMBER(SEARCH("larynx",X206)),ISNUMBER(SEARCH("trachea",X206)),ISNUMBER(SEARCH("esophagus",X206)),ISNUMBER(SEARCH("recurrent laryngeal nerve",X206))),"positive","negative"))</f>
        <v>negative</v>
      </c>
      <c r="AA206" t="str">
        <f>IF('Model output'!T205="","",IF('Model output'!T205="Not mentioned", "No", "Yes"))</f>
        <v/>
      </c>
      <c r="AB206" t="str">
        <f>IF(AA206&lt;&gt;"Yes","",IF(OR('Model output'!U205="",ISNUMBER(SEARCH("Not identified",'Model output'!U205))),"",'Model output'!U205))</f>
        <v/>
      </c>
      <c r="AC206" s="9" t="str">
        <f>IF(OR('Model output'!V205="", AND(ISERROR(SEARCH("Positive",'Model output'!V205)), ISNUMBER(SEARCH("Negative",'Model output'!V205))), ISNUMBER(SEARCH("Uninvolved",'Model output'!V205)), ISNUMBER(SEARCH("Free",'Model output'!V205)), ISNUMBER(SEARCH("1 mm",'Model output'!V205)), ISNUMBER(SEARCH("1.0 mm",'Model output'!V205)), ISNUMBER(SEARCH("0.01 cm",'Model output'!V205)), ISNUMBER(SEARCH("0.1 CM",'Model output'!V205)), ISNUMBER(SEARCH("less than 0.2 mm",'Model output'!V205)), ISNUMBER(SEARCH("less than 0.5 mm",'Model output'!V205)), ISNUMBER(SEARCH("very close",'Model output'!V205)), ISNUMBER(SEARCH("not involved",'Model output'!V205)), ISNUMBER(SEARCH("no involvement",'Model output'!V205)), ISNUMBER(SEARCH("abut",'Model output'!V205)), AND(ISNUMBER(SEARCH("No",'Model output'!V205)),NOT(ISNUMBER(SEARCH("noted",'Model output'!V205))),NOT(ISNUMBER(SEARCH("carcinoma",'Model output'!V205))))), "negative", "positive")</f>
        <v>negative</v>
      </c>
      <c r="AE206" s="39" t="str" cm="1">
        <f t="array" aca="1" ref="AE206" ca="1">IF(OR(AC206="positive",Z206="positive",AND(OR(ISNUMBER(SEARCH("Follicular carcinoma",N206)),ISNUMBER(SEARCH("Follicular thyroid carcinoma",N206))),V206="extensive"),AND(AND(ISNUMBER(J206),J206&gt;0),AND(ISNUMBER(M206),M206&gt;3)),OR(H206="positive",AH206=1)),"high",IF(OR(ISNUMBER(SEARCH("lateral",G206,1)),ISNUMBER(SEARCH("positive",Y206,1)),ISNUMBER(SEARCH("tall",O206,1)),ISNUMBER(SEARCH("hobnail",O206,1)),ISNUMBER(SEARCH("cribriform",O206,1)),ISNUMBER(SEARCH("diffuse",O206,1)),ISNUMBER(SEARCH("columnar",O206,1)),ISNUMBER(SEARCH("solid",O206,1)),ISNUMBER(SEARCH("tall",N206,1)),ISNUMBER(SEARCH("hobnail",N206,1)),ISNUMBER(SEARCH("cribriform",N206,1)),ISNUMBER(SEARCH("diffuse",N206,1)),ISNUMBER(SEARCH("columnar",N206,1)),ISNUMBER(SEARCH("solid",N206,1)),AND(ISNUMBER(SEARCH("papillary",N206,1)),S206="positive"),AND(ISNUMBER(J206),J206&gt;=5,M206=""),AND(AND(ISNUMBER(J206),J206&gt;=5),AND(ISNUMBER(M206),M206&gt;=1)),AND(ISNUMBER(SERACH("papillary",N206)),OR(Y206="positive",Z206="positive"), ISNUMBER(SEARCH("BRAF",AB206)))),"intermediate","low"))</f>
        <v>low</v>
      </c>
      <c r="AF206" s="40" t="str">
        <f t="shared" si="51"/>
        <v>1b</v>
      </c>
      <c r="AG206" s="40" t="str">
        <f t="shared" si="52"/>
        <v>0</v>
      </c>
      <c r="AH206" s="40" t="str">
        <f t="shared" si="53"/>
        <v>0</v>
      </c>
      <c r="AI206" s="45" t="str">
        <f t="shared" si="54"/>
        <v>I</v>
      </c>
      <c r="AJ206" s="39" t="s">
        <v>698</v>
      </c>
      <c r="AK206" s="46" t="s">
        <v>888</v>
      </c>
      <c r="AL206" s="46" t="s">
        <v>889</v>
      </c>
      <c r="AM206" s="46" t="s">
        <v>892</v>
      </c>
      <c r="AN206" s="40" t="s">
        <v>73</v>
      </c>
      <c r="AO206" s="30">
        <f t="shared" ca="1" si="55"/>
        <v>1</v>
      </c>
      <c r="AP206" s="14">
        <f t="shared" si="56"/>
        <v>1</v>
      </c>
      <c r="AQ206" s="14">
        <f t="shared" si="57"/>
        <v>1</v>
      </c>
      <c r="AR206" s="14">
        <f t="shared" si="58"/>
        <v>1</v>
      </c>
      <c r="AS206" s="15">
        <f t="shared" si="59"/>
        <v>1</v>
      </c>
    </row>
    <row r="207" spans="1:45">
      <c r="A207" t="str">
        <f>'Model output'!A206</f>
        <v>TCGA-EM-A3O9</v>
      </c>
      <c r="B207" s="52">
        <v>40</v>
      </c>
      <c r="C207" s="1" t="str">
        <f>IF(OR(ISNUMBER(SEARCH("0",'Model output'!D206)), ISNUMBER(SEARCH("1",'Model output'!D206)), ISNUMBER(SEARCH("1a",'Model output'!D206)), ISNUMBER(SEARCH("1b",'Model output'!D206)), ISNUMBER(SEARCH("2",'Model output'!D206)), ISNUMBER(SEARCH("3",'Model output'!D206)), ISNUMBER(SEARCH("4a",'Model output'!D206)), ISNUMBER(SEARCH("4b",'Model output'!D206))), IF(ISNUMBER(SEARCH("pT",'Model output'!D206)),IF(OR(ISNUMBER(SEARCH("a",'Model output'!D206)),ISNUMBER(SEARCH("b",'Model output'!D206))),MID(SUBSTITUTE('Model output'!D206," ",""),SEARCH("pT",'Model output'!D206)+2,2),MID(SUBSTITUTE('Model output'!D206," ",""),SEARCH("pT",'Model output'!D206)+2,1)),IF(ISNUMBER(SEARCH("T",'Model output'!D206)),IF(OR(ISNUMBER(SEARCH("a",'Model output'!D206)),ISNUMBER(SEARCH("b",'Model output'!D206))),MID(SUBSTITUTE('Model output'!D206," ",""),SEARCH("T",'Model output'!D206)+1,2),MID(SUBSTITUTE('Model output'!D206," ",""),SEARCH("T",'Model output'!D206)+1,1)),SUBSTITUTE('Model output'!D206," ",""))),"")</f>
        <v>3</v>
      </c>
      <c r="D207" s="1" t="str">
        <f>IF(ISNUMBER(SEARCH("lymph node",'Model output'!E206)),"1", IF(AND('Model output'!E206&lt;&gt;"",ISNUMBER('Model output'!E206),'Model output'!E206&gt;0),"1",IF(OR(ISNUMBER(SEARCH("0",'Model output'!E206)), ISNUMBER(SEARCH("1",'Model output'!E206)), ISNUMBER(SEARCH("1a",'Model output'!E206)), ISNUMBER(SEARCH("1b",'Model output'!E206)), ISNUMBER(SEARCH("X",'Model output'!E206))), IF(ISNUMBER(SEARCH("pN",'Model output'!E206)),IF(OR(ISNUMBER(SEARCH("a",'Model output'!E206)),ISNUMBER(SEARCH("b",'Model output'!E206))),MID(SUBSTITUTE('Model output'!E206," ",""),SEARCH("pN",'Model output'!E206)+2,2),MID(SUBSTITUTE('Model output'!E206," ",""),SEARCH("pN",'Model output'!E206)+2,1)),IF(ISNUMBER(SEARCH("N",'Model output'!E206)),IF(OR(ISNUMBER(SEARCH("a",'Model output'!E206)),ISNUMBER(SEARCH("b",'Model output'!E206))),MID(SUBSTITUTE('Model output'!E206," ",""),SEARCH("N",'Model output'!E206)+1,2),MID(SUBSTITUTE('Model output'!E206," ",""),SEARCH("N",'Model output'!E206)+1,1)),SUBSTITUTE('Model output'!E206," ",""))),"")))</f>
        <v>0</v>
      </c>
      <c r="E207" s="1" t="str">
        <f>IF(OR(ISNUMBER(SEARCH("Not applicable",'Model output'!F206)), ISNUMBER(SEARCH("N/A",'Model output'!F206))),"0",IF(OR(ISNUMBER(SEARCH("0",'Model output'!F206)), ISNUMBER(SEARCH("1",'Model output'!F206)), ISNUMBER(SEARCH("X",'Model output'!F206))), IF(ISNUMBER(SEARCH("pM",'Model output'!F206)),MID(SUBSTITUTE('Model output'!F206," ",""),SEARCH("pM",'Model output'!F206)+2,1),IF(ISNUMBER(SEARCH("M",'Model output'!F206)),MID(SUBSTITUTE('Model output'!F206," ",""),SEARCH("M",'Model output'!F206)+1,1),SUBSTITUTE('Model output'!F206," ",""))),""))</f>
        <v>0</v>
      </c>
      <c r="F207" t="str">
        <f t="shared" si="48"/>
        <v>negative</v>
      </c>
      <c r="G207" t="str">
        <f>IF(OR('Model output'!G206="",AND(ISNUMBER('Model output'!J206),'Model output'!J206&lt;1)),"",IF(OR(ISNUMBER(SEARCH("lateral",'Model output'!G206)),ISNUMBER(SEARCH("cervical",'Model output'!G206)),ISNUMBER(SEARCH("jugular",'Model output'!G206)),ISNUMBER(SEARCH("left neck",'Model output'!G206)),ISNUMBER(SEARCH("left anterior neck",'Model output'!G206)),ISNUMBER(SEARCH("left posterior neck",'Model output'!G206)),ISNUMBER(SEARCH("right neck",'Model output'!G206)),ISNUMBER(SEARCH("right anterior neck",'Model output'!G206)),ISNUMBER(SEARCH("right posterior neck",'Model output'!G206)),AND(ISNUMBER(SEARCH("level",'Model output'!G206)),OR(,ISNUMBER(SEARCH("II",'Model output'!G206)),ISNUMBER(SEARCH("two",'Model output'!G206)),ISNUMBER(SEARCH("2",'Model output'!G206)),ISNUMBER(SEARCH("III",'Model output'!G206)),ISNUMBER(SEARCH("three",'Model output'!G206)),ISNUMBER(SEARCH("3",'Model output'!G206)),ISNUMBER(SEARCH("IV",'Model output'!G206)),ISNUMBER(SEARCH("four",'Model output'!G206)),ISNUMBER(SEARCH("4",'Model output'!G206)),AND(ISNUMBER(SEARCH("V ",'Model output'!G206)),NOT(ISNUMBER(SEARCH("VI",'Model output'!G206)))),ISNUMBER(SEARCH("five",'Model output'!G206)),ISNUMBER(SEARCH("5",'Model output'!G206))))), "lateral", "central"))</f>
        <v/>
      </c>
      <c r="H207" t="str">
        <f>IF('Model output'!H206="","negative", IF('Model output'!H206=" ", "negative", IF(ISNUMBER(SEARCH("lymph node",'Model output'!H206)),"negative","positive")))</f>
        <v>negative</v>
      </c>
      <c r="I207">
        <f>IF('Model output'!I206="","",IF(ISNUMBER('Model output'!I206),'Model output'!I206,1))</f>
        <v>2</v>
      </c>
      <c r="J207">
        <f>IF('Model output'!J206="","",IF(AND(ISNUMBER('Model output'!J206),'Model output'!J206&lt;=I207),'Model output'!J206,IF(ISNUMBER(SEARCH("0/",'Model output'!J206)),0,1)))</f>
        <v>0</v>
      </c>
      <c r="K207" t="str" cm="1">
        <f t="array" ref="K207">IF(COUNT(FIND({0,1,2,3,4,5,6,7,8,9},'Model output'!K206))&gt;0,'Model output'!K206,"")</f>
        <v/>
      </c>
      <c r="L207" s="8" t="str">
        <f t="shared" si="50"/>
        <v/>
      </c>
      <c r="M207" t="str" cm="1">
        <f t="array" ref="M207">IF(L207="","",IF(ISNUMBER(SEARCH("cm",L207)),MAX(VALUE(SUBSTITUTE(_xlfn.FILTERXML("&lt;t&gt;&lt;s&gt;"&amp;SUBSTITUTE(L207,",","&lt;/s&gt;&lt;s&gt;")&amp;"&lt;/s&gt;&lt;/t&gt;","//s"),"cm",""))),MAX(VALUE(SUBSTITUTE(_xlfn.FILTERXML("&lt;t&gt;&lt;s&gt;"&amp;SUBSTITUTE(L207,",","&lt;/s&gt;&lt;s&gt;")&amp;"&lt;/s&gt;&lt;/t&gt;","//s"),"mm","")))/10))</f>
        <v/>
      </c>
      <c r="N207" t="str">
        <f>IF('Model output'!L206="","",'Model output'!L206)</f>
        <v>papillary</v>
      </c>
      <c r="O207" t="str">
        <f>IF('Model output'!M206="","",'Model output'!M206)</f>
        <v>oncocytic follicular</v>
      </c>
      <c r="P207" t="str">
        <f>IF('Model output'!N206="","",'Model output'!N206)</f>
        <v>4.5cm</v>
      </c>
      <c r="Q207" t="str">
        <f t="shared" si="49"/>
        <v>4.5cm</v>
      </c>
      <c r="R207" cm="1">
        <f t="array" ref="R207">IF(Q207="","",IF(ISNUMBER(SEARCH("cm",Q207)),MAX(VALUE(SUBSTITUTE(_xlfn.FILTERXML("&lt;t&gt;&lt;s&gt;"&amp;SUBSTITUTE(Q207,",","&lt;/s&gt;&lt;s&gt;")&amp;"&lt;/s&gt;&lt;/t&gt;","//s"),"cm",""))),IF(ISNUMBER(SEARCH("mm",Q207)), MAX(VALUE(SUBSTITUTE(_xlfn.FILTERXML("&lt;t&gt;&lt;s&gt;"&amp;SUBSTITUTE(Q207,",","&lt;/s&gt;&lt;s&gt;")&amp;"&lt;/s&gt;&lt;/t&gt;","//s"),"mm","")))/10, MAX(VALUE(_xlfn.FILTERXML("&lt;t&gt;&lt;s&gt;"&amp;SUBSTITUTE(Q207,",","&lt;/s&gt;&lt;s&gt;")&amp;"&lt;/s&gt;&lt;/t&gt;","//s"))))))</f>
        <v>4.5</v>
      </c>
      <c r="S207" t="str">
        <f>IF(OR('Model output'!P206="",ISNUMBER(SEARCH("Not identified", 'Model output'!P206)),ISNUMBER(SEARCH("Absent",'Model output'!P206)),AND(ISNUMBER(SEARCH("No",'Model output'!P206)),NOT(ISNUMBER(SEARCH("diagnostic",'Model output'!P206)))),ISNUMBER(SEARCH("Negative",'Model output'!P206))),"negative","positive")</f>
        <v>negative</v>
      </c>
      <c r="T207">
        <f>IF('Model output'!O206="","",'Model output'!O206)</f>
        <v>2</v>
      </c>
      <c r="U207" t="str">
        <f>IF('Model output'!Q206&lt;&gt;"",'Model output'!Q206,IF('Classification result'!S207="positive",IF(ISNUMBER(SEARCH("single",'Model output'!P206)),1,IF(OR(ISNUMBER(SEARCH("&lt;4",'Model output'!P206)),ISNUMBER(SEARCH("&lt; 4",'Model output'!P206)),ISNUMBER(SEARCH("less than 4",'Model output'!P206))),"&lt;4",IF(OR(ISNUMBER(SEARCH("&gt;4",'Model output'!P206)),ISNUMBER(SEARCH("&gt; 4",'Model output'!P206)),ISNUMBER(SEARCH("4 or more",'Model output'!P206))),"&gt;4",""))),""))</f>
        <v/>
      </c>
      <c r="V207" t="str">
        <f>IF(S207="negative","",IF(OR(ISNUMBER(SEARCH("Focal",'Model output'!P206)),'Classification result'!U207&lt;4,ISNUMBER(SEARCH("Focal",'Classification result'!U207)),ISNUMBER(SEARCH("&lt;4",'Classification result'!U207)),ISNUMBER(SEARCH("&lt; 4",'Classification result'!U207))),"minimal", IF(OR(ISNUMBER(SEARCH("Extensive",'Model output'!P206)),ISNUMBER(SEARCH("Extensive",'Classification result'!U207)),ISNUMBER(SEARCH("&gt;4",'Classification result'!U207)),ISNUMBER(SEARCH("&gt; 4",'Classification result'!U207)),ISNUMBER(SEARCH("4 or more",'Classification result'!U207))),"extensive","")))</f>
        <v/>
      </c>
      <c r="W207" t="str">
        <f>IF(OR('Model output'!R206="",ISNUMBER(SEARCH("Not identified", 'Model output'!R206)),ISNUMBER(SEARCH("Absent",'Model output'!R206)),ISNUMBER(SEARCH("No",'Model output'!R206)),ISNUMBER(SEARCH("Negative",'Model output'!R206)),ISNUMBER(SEARCH("None seen",'Model output'!R206)),ISNUMBER(SEARCH("Free",'Model output'!R206)),ISNUMBER(SEARCH("Cannot be assessed",'Model output'!R206))),"negative","positive")</f>
        <v>positive</v>
      </c>
      <c r="X207" s="19" t="str">
        <f>IF('Model output'!S206="","",'Model output'!S206)</f>
        <v>Not identified</v>
      </c>
      <c r="Y207" t="str">
        <f>IF(OR('Model output'!S206="",ISNUMBER(SEARCH("Absent",'Model output'!S206)),ISNUMBER(SEARCH("Not identified",'Model output'!S206)),AND(ISNUMBER(SEARCH("No",'Model output'!S206)),NOT(ISNUMBER(SEARCH("carcinoma",'Model output'!S206)))),ISNUMBER(SEARCH("no extension",'Model output'!S206)),ISNUMBER(SEARCH("negative",'Model output'!S206))),"negative",IF(Z207="positive","gETE", "positive"))</f>
        <v>negative</v>
      </c>
      <c r="Z207" t="str">
        <f>IF(OR('Model output'!S206="",ISNUMBER(SEARCH("Absent",'Model output'!S206)),ISNUMBER(SEARCH("Not identified",'Model output'!S206)),ISNUMBER(SEARCH("No",'Model output'!S206)),ISNUMBER(SEARCH("Minimal",'Model output'!S206)),ISNUMBER(SEARCH("negative",'Model output'!S206))),"negative",IF(OR(ISNUMBER(SEARCH("extensive",X207)),ISNUMBER(SEARCH("skeletal muscle",X207)),ISNUMBER(SEARCH("larynx",X207)),ISNUMBER(SEARCH("trachea",X207)),ISNUMBER(SEARCH("esophagus",X207)),ISNUMBER(SEARCH("recurrent laryngeal nerve",X207))),"positive","negative"))</f>
        <v>negative</v>
      </c>
      <c r="AA207" t="str">
        <f>IF('Model output'!T206="","",IF('Model output'!T206="Not mentioned", "No", "Yes"))</f>
        <v/>
      </c>
      <c r="AB207" t="str">
        <f>IF(AA207&lt;&gt;"Yes","",IF(OR('Model output'!U206="",ISNUMBER(SEARCH("Not identified",'Model output'!U206))),"",'Model output'!U206))</f>
        <v/>
      </c>
      <c r="AC207" s="9" t="str">
        <f>IF(OR('Model output'!V206="", AND(ISERROR(SEARCH("Positive",'Model output'!V206)), ISNUMBER(SEARCH("Negative",'Model output'!V206))), ISNUMBER(SEARCH("Uninvolved",'Model output'!V206)), ISNUMBER(SEARCH("Free",'Model output'!V206)), ISNUMBER(SEARCH("1 mm",'Model output'!V206)), ISNUMBER(SEARCH("1.0 mm",'Model output'!V206)), ISNUMBER(SEARCH("0.01 cm",'Model output'!V206)), ISNUMBER(SEARCH("0.1 CM",'Model output'!V206)), ISNUMBER(SEARCH("less than 0.2 mm",'Model output'!V206)), ISNUMBER(SEARCH("less than 0.5 mm",'Model output'!V206)), ISNUMBER(SEARCH("very close",'Model output'!V206)), ISNUMBER(SEARCH("not involved",'Model output'!V206)), ISNUMBER(SEARCH("no involvement",'Model output'!V206)), ISNUMBER(SEARCH("abut",'Model output'!V206)), AND(ISNUMBER(SEARCH("No",'Model output'!V206)),NOT(ISNUMBER(SEARCH("noted",'Model output'!V206))),NOT(ISNUMBER(SEARCH("carcinoma",'Model output'!V206))))), "negative", "positive")</f>
        <v>negative</v>
      </c>
      <c r="AE207" s="39" t="str" cm="1">
        <f t="array" aca="1" ref="AE207" ca="1">IF(OR(AC207="positive",Z207="positive",AND(OR(ISNUMBER(SEARCH("Follicular carcinoma",N207)),ISNUMBER(SEARCH("Follicular thyroid carcinoma",N207))),V207="extensive"),AND(AND(ISNUMBER(J207),J207&gt;0),AND(ISNUMBER(M207),M207&gt;3)),OR(H207="positive",AH207=1)),"high",IF(OR(ISNUMBER(SEARCH("lateral",G207,1)),ISNUMBER(SEARCH("positive",Y207,1)),ISNUMBER(SEARCH("tall",O207,1)),ISNUMBER(SEARCH("hobnail",O207,1)),ISNUMBER(SEARCH("cribriform",O207,1)),ISNUMBER(SEARCH("diffuse",O207,1)),ISNUMBER(SEARCH("columnar",O207,1)),ISNUMBER(SEARCH("solid",O207,1)),ISNUMBER(SEARCH("tall",N207,1)),ISNUMBER(SEARCH("hobnail",N207,1)),ISNUMBER(SEARCH("cribriform",N207,1)),ISNUMBER(SEARCH("diffuse",N207,1)),ISNUMBER(SEARCH("columnar",N207,1)),ISNUMBER(SEARCH("solid",N207,1)),AND(ISNUMBER(SEARCH("papillary",N207,1)),S207="positive"),AND(ISNUMBER(J207),J207&gt;=5,M207=""),AND(AND(ISNUMBER(J207),J207&gt;=5),AND(ISNUMBER(M207),M207&gt;=1)),AND(ISNUMBER(SERACH("papillary",N207)),OR(Y207="positive",Z207="positive"), ISNUMBER(SEARCH("BRAF",AB207)))),"intermediate","low"))</f>
        <v>low</v>
      </c>
      <c r="AF207" s="40" t="str">
        <f t="shared" si="51"/>
        <v>3a</v>
      </c>
      <c r="AG207" s="40" t="str">
        <f t="shared" si="52"/>
        <v>0</v>
      </c>
      <c r="AH207" s="40" t="str">
        <f t="shared" si="53"/>
        <v>0</v>
      </c>
      <c r="AI207" s="45" t="str">
        <f t="shared" si="54"/>
        <v>I</v>
      </c>
      <c r="AJ207" s="39" t="s">
        <v>698</v>
      </c>
      <c r="AK207" s="46" t="s">
        <v>894</v>
      </c>
      <c r="AL207" s="46" t="s">
        <v>889</v>
      </c>
      <c r="AM207" s="46" t="s">
        <v>892</v>
      </c>
      <c r="AN207" s="40" t="s">
        <v>73</v>
      </c>
      <c r="AO207" s="30">
        <f t="shared" ca="1" si="55"/>
        <v>1</v>
      </c>
      <c r="AP207" s="14">
        <f t="shared" si="56"/>
        <v>1</v>
      </c>
      <c r="AQ207" s="14">
        <f t="shared" si="57"/>
        <v>1</v>
      </c>
      <c r="AR207" s="14">
        <f t="shared" si="58"/>
        <v>1</v>
      </c>
      <c r="AS207" s="15">
        <f t="shared" si="59"/>
        <v>1</v>
      </c>
    </row>
    <row r="208" spans="1:45">
      <c r="A208" t="str">
        <f>'Model output'!A207</f>
        <v>TCGA-EM-A3OA</v>
      </c>
      <c r="B208" s="52">
        <v>55</v>
      </c>
      <c r="C208" s="1" t="str">
        <f>IF(OR(ISNUMBER(SEARCH("0",'Model output'!D207)), ISNUMBER(SEARCH("1",'Model output'!D207)), ISNUMBER(SEARCH("1a",'Model output'!D207)), ISNUMBER(SEARCH("1b",'Model output'!D207)), ISNUMBER(SEARCH("2",'Model output'!D207)), ISNUMBER(SEARCH("3",'Model output'!D207)), ISNUMBER(SEARCH("4a",'Model output'!D207)), ISNUMBER(SEARCH("4b",'Model output'!D207))), IF(ISNUMBER(SEARCH("pT",'Model output'!D207)),IF(OR(ISNUMBER(SEARCH("a",'Model output'!D207)),ISNUMBER(SEARCH("b",'Model output'!D207))),MID(SUBSTITUTE('Model output'!D207," ",""),SEARCH("pT",'Model output'!D207)+2,2),MID(SUBSTITUTE('Model output'!D207," ",""),SEARCH("pT",'Model output'!D207)+2,1)),IF(ISNUMBER(SEARCH("T",'Model output'!D207)),IF(OR(ISNUMBER(SEARCH("a",'Model output'!D207)),ISNUMBER(SEARCH("b",'Model output'!D207))),MID(SUBSTITUTE('Model output'!D207," ",""),SEARCH("T",'Model output'!D207)+1,2),MID(SUBSTITUTE('Model output'!D207," ",""),SEARCH("T",'Model output'!D207)+1,1)),SUBSTITUTE('Model output'!D207," ",""))),"")</f>
        <v>2</v>
      </c>
      <c r="D208" s="1" t="str">
        <f>IF(ISNUMBER(SEARCH("lymph node",'Model output'!E207)),"1", IF(AND('Model output'!E207&lt;&gt;"",ISNUMBER('Model output'!E207),'Model output'!E207&gt;0),"1",IF(OR(ISNUMBER(SEARCH("0",'Model output'!E207)), ISNUMBER(SEARCH("1",'Model output'!E207)), ISNUMBER(SEARCH("1a",'Model output'!E207)), ISNUMBER(SEARCH("1b",'Model output'!E207)), ISNUMBER(SEARCH("X",'Model output'!E207))), IF(ISNUMBER(SEARCH("pN",'Model output'!E207)),IF(OR(ISNUMBER(SEARCH("a",'Model output'!E207)),ISNUMBER(SEARCH("b",'Model output'!E207))),MID(SUBSTITUTE('Model output'!E207," ",""),SEARCH("pN",'Model output'!E207)+2,2),MID(SUBSTITUTE('Model output'!E207," ",""),SEARCH("pN",'Model output'!E207)+2,1)),IF(ISNUMBER(SEARCH("N",'Model output'!E207)),IF(OR(ISNUMBER(SEARCH("a",'Model output'!E207)),ISNUMBER(SEARCH("b",'Model output'!E207))),MID(SUBSTITUTE('Model output'!E207," ",""),SEARCH("N",'Model output'!E207)+1,2),MID(SUBSTITUTE('Model output'!E207," ",""),SEARCH("N",'Model output'!E207)+1,1)),SUBSTITUTE('Model output'!E207," ",""))),"")))</f>
        <v>X</v>
      </c>
      <c r="E208" s="1" t="str">
        <f>IF(OR(ISNUMBER(SEARCH("Not applicable",'Model output'!F207)), ISNUMBER(SEARCH("N/A",'Model output'!F207))),"0",IF(OR(ISNUMBER(SEARCH("0",'Model output'!F207)), ISNUMBER(SEARCH("1",'Model output'!F207)), ISNUMBER(SEARCH("X",'Model output'!F207))), IF(ISNUMBER(SEARCH("pM",'Model output'!F207)),MID(SUBSTITUTE('Model output'!F207," ",""),SEARCH("pM",'Model output'!F207)+2,1),IF(ISNUMBER(SEARCH("M",'Model output'!F207)),MID(SUBSTITUTE('Model output'!F207," ",""),SEARCH("M",'Model output'!F207)+1,1),SUBSTITUTE('Model output'!F207," ",""))),""))</f>
        <v/>
      </c>
      <c r="F208" t="str">
        <f t="shared" si="48"/>
        <v>negative</v>
      </c>
      <c r="G208" t="str">
        <f>IF(OR('Model output'!G207="",AND(ISNUMBER('Model output'!J207),'Model output'!J207&lt;1)),"",IF(OR(ISNUMBER(SEARCH("lateral",'Model output'!G207)),ISNUMBER(SEARCH("cervical",'Model output'!G207)),ISNUMBER(SEARCH("jugular",'Model output'!G207)),ISNUMBER(SEARCH("left neck",'Model output'!G207)),ISNUMBER(SEARCH("left anterior neck",'Model output'!G207)),ISNUMBER(SEARCH("left posterior neck",'Model output'!G207)),ISNUMBER(SEARCH("right neck",'Model output'!G207)),ISNUMBER(SEARCH("right anterior neck",'Model output'!G207)),ISNUMBER(SEARCH("right posterior neck",'Model output'!G207)),AND(ISNUMBER(SEARCH("level",'Model output'!G207)),OR(,ISNUMBER(SEARCH("II",'Model output'!G207)),ISNUMBER(SEARCH("two",'Model output'!G207)),ISNUMBER(SEARCH("2",'Model output'!G207)),ISNUMBER(SEARCH("III",'Model output'!G207)),ISNUMBER(SEARCH("three",'Model output'!G207)),ISNUMBER(SEARCH("3",'Model output'!G207)),ISNUMBER(SEARCH("IV",'Model output'!G207)),ISNUMBER(SEARCH("four",'Model output'!G207)),ISNUMBER(SEARCH("4",'Model output'!G207)),AND(ISNUMBER(SEARCH("V ",'Model output'!G207)),NOT(ISNUMBER(SEARCH("VI",'Model output'!G207)))),ISNUMBER(SEARCH("five",'Model output'!G207)),ISNUMBER(SEARCH("5",'Model output'!G207))))), "lateral", "central"))</f>
        <v/>
      </c>
      <c r="H208" t="str">
        <f>IF('Model output'!H207="","negative", IF('Model output'!H207=" ", "negative", IF(ISNUMBER(SEARCH("lymph node",'Model output'!H207)),"negative","positive")))</f>
        <v>negative</v>
      </c>
      <c r="I208">
        <f>IF('Model output'!I207="","",IF(ISNUMBER('Model output'!I207),'Model output'!I207,1))</f>
        <v>0</v>
      </c>
      <c r="J208">
        <f>IF('Model output'!J207="","",IF(AND(ISNUMBER('Model output'!J207),'Model output'!J207&lt;=I208),'Model output'!J207,IF(ISNUMBER(SEARCH("0/",'Model output'!J207)),0,1)))</f>
        <v>0</v>
      </c>
      <c r="K208" t="str" cm="1">
        <f t="array" ref="K208">IF(COUNT(FIND({0,1,2,3,4,5,6,7,8,9},'Model output'!K207))&gt;0,'Model output'!K207,"")</f>
        <v/>
      </c>
      <c r="L208" s="8" t="str">
        <f t="shared" si="50"/>
        <v/>
      </c>
      <c r="M208" t="str" cm="1">
        <f t="array" ref="M208">IF(L208="","",IF(ISNUMBER(SEARCH("cm",L208)),MAX(VALUE(SUBSTITUTE(_xlfn.FILTERXML("&lt;t&gt;&lt;s&gt;"&amp;SUBSTITUTE(L208,",","&lt;/s&gt;&lt;s&gt;")&amp;"&lt;/s&gt;&lt;/t&gt;","//s"),"cm",""))),MAX(VALUE(SUBSTITUTE(_xlfn.FILTERXML("&lt;t&gt;&lt;s&gt;"&amp;SUBSTITUTE(L208,",","&lt;/s&gt;&lt;s&gt;")&amp;"&lt;/s&gt;&lt;/t&gt;","//s"),"mm","")))/10))</f>
        <v/>
      </c>
      <c r="N208" t="str">
        <f>IF('Model output'!L207="","",'Model output'!L207)</f>
        <v>Papillary</v>
      </c>
      <c r="O208" t="str">
        <f>IF('Model output'!M207="","",'Model output'!M207)</f>
        <v>follicular variant with focal trabecular growth and oncocytic change</v>
      </c>
      <c r="P208" t="str">
        <f>IF('Model output'!N207="","",'Model output'!N207)</f>
        <v>2.2cm</v>
      </c>
      <c r="Q208" t="str">
        <f t="shared" si="49"/>
        <v>2.2cm</v>
      </c>
      <c r="R208" cm="1">
        <f t="array" ref="R208">IF(Q208="","",IF(ISNUMBER(SEARCH("cm",Q208)),MAX(VALUE(SUBSTITUTE(_xlfn.FILTERXML("&lt;t&gt;&lt;s&gt;"&amp;SUBSTITUTE(Q208,",","&lt;/s&gt;&lt;s&gt;")&amp;"&lt;/s&gt;&lt;/t&gt;","//s"),"cm",""))),IF(ISNUMBER(SEARCH("mm",Q208)), MAX(VALUE(SUBSTITUTE(_xlfn.FILTERXML("&lt;t&gt;&lt;s&gt;"&amp;SUBSTITUTE(Q208,",","&lt;/s&gt;&lt;s&gt;")&amp;"&lt;/s&gt;&lt;/t&gt;","//s"),"mm","")))/10, MAX(VALUE(_xlfn.FILTERXML("&lt;t&gt;&lt;s&gt;"&amp;SUBSTITUTE(Q208,",","&lt;/s&gt;&lt;s&gt;")&amp;"&lt;/s&gt;&lt;/t&gt;","//s"))))))</f>
        <v>2.2000000000000002</v>
      </c>
      <c r="S208" t="str">
        <f>IF(OR('Model output'!P207="",ISNUMBER(SEARCH("Not identified", 'Model output'!P207)),ISNUMBER(SEARCH("Absent",'Model output'!P207)),AND(ISNUMBER(SEARCH("No",'Model output'!P207)),NOT(ISNUMBER(SEARCH("diagnostic",'Model output'!P207)))),ISNUMBER(SEARCH("Negative",'Model output'!P207))),"negative","positive")</f>
        <v>negative</v>
      </c>
      <c r="T208">
        <f>IF('Model output'!O207="","",'Model output'!O207)</f>
        <v>1</v>
      </c>
      <c r="U208" t="str">
        <f>IF('Model output'!Q207&lt;&gt;"",'Model output'!Q207,IF('Classification result'!S208="positive",IF(ISNUMBER(SEARCH("single",'Model output'!P207)),1,IF(OR(ISNUMBER(SEARCH("&lt;4",'Model output'!P207)),ISNUMBER(SEARCH("&lt; 4",'Model output'!P207)),ISNUMBER(SEARCH("less than 4",'Model output'!P207))),"&lt;4",IF(OR(ISNUMBER(SEARCH("&gt;4",'Model output'!P207)),ISNUMBER(SEARCH("&gt; 4",'Model output'!P207)),ISNUMBER(SEARCH("4 or more",'Model output'!P207))),"&gt;4",""))),""))</f>
        <v/>
      </c>
      <c r="V208" t="str">
        <f>IF(S208="negative","",IF(OR(ISNUMBER(SEARCH("Focal",'Model output'!P207)),'Classification result'!U208&lt;4,ISNUMBER(SEARCH("Focal",'Classification result'!U208)),ISNUMBER(SEARCH("&lt;4",'Classification result'!U208)),ISNUMBER(SEARCH("&lt; 4",'Classification result'!U208))),"minimal", IF(OR(ISNUMBER(SEARCH("Extensive",'Model output'!P207)),ISNUMBER(SEARCH("Extensive",'Classification result'!U208)),ISNUMBER(SEARCH("&gt;4",'Classification result'!U208)),ISNUMBER(SEARCH("&gt; 4",'Classification result'!U208)),ISNUMBER(SEARCH("4 or more",'Classification result'!U208))),"extensive","")))</f>
        <v/>
      </c>
      <c r="W208" t="str">
        <f>IF(OR('Model output'!R207="",ISNUMBER(SEARCH("Not identified", 'Model output'!R207)),ISNUMBER(SEARCH("Absent",'Model output'!R207)),ISNUMBER(SEARCH("No",'Model output'!R207)),ISNUMBER(SEARCH("Negative",'Model output'!R207)),ISNUMBER(SEARCH("None seen",'Model output'!R207)),ISNUMBER(SEARCH("Free",'Model output'!R207)),ISNUMBER(SEARCH("Cannot be assessed",'Model output'!R207))),"negative","positive")</f>
        <v>positive</v>
      </c>
      <c r="X208" s="19" t="str">
        <f>IF('Model output'!S207="","",'Model output'!S207)</f>
        <v/>
      </c>
      <c r="Y208" t="str">
        <f>IF(OR('Model output'!S207="",ISNUMBER(SEARCH("Absent",'Model output'!S207)),ISNUMBER(SEARCH("Not identified",'Model output'!S207)),AND(ISNUMBER(SEARCH("No",'Model output'!S207)),NOT(ISNUMBER(SEARCH("carcinoma",'Model output'!S207)))),ISNUMBER(SEARCH("no extension",'Model output'!S207)),ISNUMBER(SEARCH("negative",'Model output'!S207))),"negative",IF(Z208="positive","gETE", "positive"))</f>
        <v>negative</v>
      </c>
      <c r="Z208" t="str">
        <f>IF(OR('Model output'!S207="",ISNUMBER(SEARCH("Absent",'Model output'!S207)),ISNUMBER(SEARCH("Not identified",'Model output'!S207)),ISNUMBER(SEARCH("No",'Model output'!S207)),ISNUMBER(SEARCH("Minimal",'Model output'!S207)),ISNUMBER(SEARCH("negative",'Model output'!S207))),"negative",IF(OR(ISNUMBER(SEARCH("extensive",X208)),ISNUMBER(SEARCH("skeletal muscle",X208)),ISNUMBER(SEARCH("larynx",X208)),ISNUMBER(SEARCH("trachea",X208)),ISNUMBER(SEARCH("esophagus",X208)),ISNUMBER(SEARCH("recurrent laryngeal nerve",X208))),"positive","negative"))</f>
        <v>negative</v>
      </c>
      <c r="AA208" t="str">
        <f>IF('Model output'!T207="","",IF('Model output'!T207="Not mentioned", "No", "Yes"))</f>
        <v/>
      </c>
      <c r="AB208" t="str">
        <f>IF(AA208&lt;&gt;"Yes","",IF(OR('Model output'!U207="",ISNUMBER(SEARCH("Not identified",'Model output'!U207))),"",'Model output'!U207))</f>
        <v/>
      </c>
      <c r="AC208" s="9" t="str">
        <f>IF(OR('Model output'!V207="", AND(ISERROR(SEARCH("Positive",'Model output'!V207)), ISNUMBER(SEARCH("Negative",'Model output'!V207))), ISNUMBER(SEARCH("Uninvolved",'Model output'!V207)), ISNUMBER(SEARCH("Free",'Model output'!V207)), ISNUMBER(SEARCH("1 mm",'Model output'!V207)), ISNUMBER(SEARCH("1.0 mm",'Model output'!V207)), ISNUMBER(SEARCH("0.01 cm",'Model output'!V207)), ISNUMBER(SEARCH("0.1 CM",'Model output'!V207)), ISNUMBER(SEARCH("less than 0.2 mm",'Model output'!V207)), ISNUMBER(SEARCH("less than 0.5 mm",'Model output'!V207)), ISNUMBER(SEARCH("very close",'Model output'!V207)), ISNUMBER(SEARCH("not involved",'Model output'!V207)), ISNUMBER(SEARCH("no involvement",'Model output'!V207)), ISNUMBER(SEARCH("abut",'Model output'!V207)), AND(ISNUMBER(SEARCH("No",'Model output'!V207)),NOT(ISNUMBER(SEARCH("noted",'Model output'!V207))),NOT(ISNUMBER(SEARCH("carcinoma",'Model output'!V207))))), "negative", "positive")</f>
        <v>negative</v>
      </c>
      <c r="AE208" s="39" t="str" cm="1">
        <f t="array" aca="1" ref="AE208" ca="1">IF(OR(AC208="positive",Z208="positive",AND(OR(ISNUMBER(SEARCH("Follicular carcinoma",N208)),ISNUMBER(SEARCH("Follicular thyroid carcinoma",N208))),V208="extensive"),AND(AND(ISNUMBER(J208),J208&gt;0),AND(ISNUMBER(M208),M208&gt;3)),OR(H208="positive",AH208=1)),"high",IF(OR(ISNUMBER(SEARCH("lateral",G208,1)),ISNUMBER(SEARCH("positive",Y208,1)),ISNUMBER(SEARCH("tall",O208,1)),ISNUMBER(SEARCH("hobnail",O208,1)),ISNUMBER(SEARCH("cribriform",O208,1)),ISNUMBER(SEARCH("diffuse",O208,1)),ISNUMBER(SEARCH("columnar",O208,1)),ISNUMBER(SEARCH("solid",O208,1)),ISNUMBER(SEARCH("tall",N208,1)),ISNUMBER(SEARCH("hobnail",N208,1)),ISNUMBER(SEARCH("cribriform",N208,1)),ISNUMBER(SEARCH("diffuse",N208,1)),ISNUMBER(SEARCH("columnar",N208,1)),ISNUMBER(SEARCH("solid",N208,1)),AND(ISNUMBER(SEARCH("papillary",N208,1)),S208="positive"),AND(ISNUMBER(J208),J208&gt;=5,M208=""),AND(AND(ISNUMBER(J208),J208&gt;=5),AND(ISNUMBER(M208),M208&gt;=1)),AND(ISNUMBER(SERACH("papillary",N208)),OR(Y208="positive",Z208="positive"), ISNUMBER(SEARCH("BRAF",AB208)))),"intermediate","low"))</f>
        <v>low</v>
      </c>
      <c r="AF208" s="40" t="str">
        <f t="shared" si="51"/>
        <v>2</v>
      </c>
      <c r="AG208" s="40" t="str">
        <f t="shared" si="52"/>
        <v>0</v>
      </c>
      <c r="AH208" s="40" t="str">
        <f t="shared" si="53"/>
        <v>0</v>
      </c>
      <c r="AI208" s="45" t="str">
        <f t="shared" si="54"/>
        <v>I</v>
      </c>
      <c r="AJ208" s="39" t="s">
        <v>698</v>
      </c>
      <c r="AK208" s="46" t="s">
        <v>891</v>
      </c>
      <c r="AL208" s="46" t="s">
        <v>892</v>
      </c>
      <c r="AM208" s="46" t="s">
        <v>892</v>
      </c>
      <c r="AN208" s="40" t="s">
        <v>73</v>
      </c>
      <c r="AO208" s="30">
        <f t="shared" ca="1" si="55"/>
        <v>1</v>
      </c>
      <c r="AP208" s="14">
        <f t="shared" si="56"/>
        <v>1</v>
      </c>
      <c r="AQ208" s="14">
        <f t="shared" si="57"/>
        <v>1</v>
      </c>
      <c r="AR208" s="14">
        <f t="shared" si="58"/>
        <v>1</v>
      </c>
      <c r="AS208" s="15">
        <f t="shared" si="59"/>
        <v>1</v>
      </c>
    </row>
    <row r="209" spans="1:45">
      <c r="A209" t="str">
        <f>'Model output'!A208</f>
        <v>TCGA-EM-A3OB</v>
      </c>
      <c r="B209" s="52">
        <v>33</v>
      </c>
      <c r="C209" s="1" t="str">
        <f>IF(OR(ISNUMBER(SEARCH("0",'Model output'!D208)), ISNUMBER(SEARCH("1",'Model output'!D208)), ISNUMBER(SEARCH("1a",'Model output'!D208)), ISNUMBER(SEARCH("1b",'Model output'!D208)), ISNUMBER(SEARCH("2",'Model output'!D208)), ISNUMBER(SEARCH("3",'Model output'!D208)), ISNUMBER(SEARCH("4a",'Model output'!D208)), ISNUMBER(SEARCH("4b",'Model output'!D208))), IF(ISNUMBER(SEARCH("pT",'Model output'!D208)),IF(OR(ISNUMBER(SEARCH("a",'Model output'!D208)),ISNUMBER(SEARCH("b",'Model output'!D208))),MID(SUBSTITUTE('Model output'!D208," ",""),SEARCH("pT",'Model output'!D208)+2,2),MID(SUBSTITUTE('Model output'!D208," ",""),SEARCH("pT",'Model output'!D208)+2,1)),IF(ISNUMBER(SEARCH("T",'Model output'!D208)),IF(OR(ISNUMBER(SEARCH("a",'Model output'!D208)),ISNUMBER(SEARCH("b",'Model output'!D208))),MID(SUBSTITUTE('Model output'!D208," ",""),SEARCH("T",'Model output'!D208)+1,2),MID(SUBSTITUTE('Model output'!D208," ",""),SEARCH("T",'Model output'!D208)+1,1)),SUBSTITUTE('Model output'!D208," ",""))),"")</f>
        <v>2</v>
      </c>
      <c r="D209" s="1" t="str">
        <f>IF(ISNUMBER(SEARCH("lymph node",'Model output'!E208)),"1", IF(AND('Model output'!E208&lt;&gt;"",ISNUMBER('Model output'!E208),'Model output'!E208&gt;0),"1",IF(OR(ISNUMBER(SEARCH("0",'Model output'!E208)), ISNUMBER(SEARCH("1",'Model output'!E208)), ISNUMBER(SEARCH("1a",'Model output'!E208)), ISNUMBER(SEARCH("1b",'Model output'!E208)), ISNUMBER(SEARCH("X",'Model output'!E208))), IF(ISNUMBER(SEARCH("pN",'Model output'!E208)),IF(OR(ISNUMBER(SEARCH("a",'Model output'!E208)),ISNUMBER(SEARCH("b",'Model output'!E208))),MID(SUBSTITUTE('Model output'!E208," ",""),SEARCH("pN",'Model output'!E208)+2,2),MID(SUBSTITUTE('Model output'!E208," ",""),SEARCH("pN",'Model output'!E208)+2,1)),IF(ISNUMBER(SEARCH("N",'Model output'!E208)),IF(OR(ISNUMBER(SEARCH("a",'Model output'!E208)),ISNUMBER(SEARCH("b",'Model output'!E208))),MID(SUBSTITUTE('Model output'!E208," ",""),SEARCH("N",'Model output'!E208)+1,2),MID(SUBSTITUTE('Model output'!E208," ",""),SEARCH("N",'Model output'!E208)+1,1)),SUBSTITUTE('Model output'!E208," ",""))),"")))</f>
        <v>0</v>
      </c>
      <c r="E209" s="1" t="str">
        <f>IF(OR(ISNUMBER(SEARCH("Not applicable",'Model output'!F208)), ISNUMBER(SEARCH("N/A",'Model output'!F208))),"0",IF(OR(ISNUMBER(SEARCH("0",'Model output'!F208)), ISNUMBER(SEARCH("1",'Model output'!F208)), ISNUMBER(SEARCH("X",'Model output'!F208))), IF(ISNUMBER(SEARCH("pM",'Model output'!F208)),MID(SUBSTITUTE('Model output'!F208," ",""),SEARCH("pM",'Model output'!F208)+2,1),IF(ISNUMBER(SEARCH("M",'Model output'!F208)),MID(SUBSTITUTE('Model output'!F208," ",""),SEARCH("M",'Model output'!F208)+1,1),SUBSTITUTE('Model output'!F208," ",""))),""))</f>
        <v/>
      </c>
      <c r="F209" t="str">
        <f t="shared" si="48"/>
        <v>negative</v>
      </c>
      <c r="G209" t="str">
        <f>IF(OR('Model output'!G208="",AND(ISNUMBER('Model output'!J208),'Model output'!J208&lt;1)),"",IF(OR(ISNUMBER(SEARCH("lateral",'Model output'!G208)),ISNUMBER(SEARCH("cervical",'Model output'!G208)),ISNUMBER(SEARCH("jugular",'Model output'!G208)),ISNUMBER(SEARCH("left neck",'Model output'!G208)),ISNUMBER(SEARCH("left anterior neck",'Model output'!G208)),ISNUMBER(SEARCH("left posterior neck",'Model output'!G208)),ISNUMBER(SEARCH("right neck",'Model output'!G208)),ISNUMBER(SEARCH("right anterior neck",'Model output'!G208)),ISNUMBER(SEARCH("right posterior neck",'Model output'!G208)),AND(ISNUMBER(SEARCH("level",'Model output'!G208)),OR(,ISNUMBER(SEARCH("II",'Model output'!G208)),ISNUMBER(SEARCH("two",'Model output'!G208)),ISNUMBER(SEARCH("2",'Model output'!G208)),ISNUMBER(SEARCH("III",'Model output'!G208)),ISNUMBER(SEARCH("three",'Model output'!G208)),ISNUMBER(SEARCH("3",'Model output'!G208)),ISNUMBER(SEARCH("IV",'Model output'!G208)),ISNUMBER(SEARCH("four",'Model output'!G208)),ISNUMBER(SEARCH("4",'Model output'!G208)),AND(ISNUMBER(SEARCH("V ",'Model output'!G208)),NOT(ISNUMBER(SEARCH("VI",'Model output'!G208)))),ISNUMBER(SEARCH("five",'Model output'!G208)),ISNUMBER(SEARCH("5",'Model output'!G208))))), "lateral", "central"))</f>
        <v/>
      </c>
      <c r="H209" t="str">
        <f>IF('Model output'!H208="","negative", IF('Model output'!H208=" ", "negative", IF(ISNUMBER(SEARCH("lymph node",'Model output'!H208)),"negative","positive")))</f>
        <v>negative</v>
      </c>
      <c r="I209">
        <f>IF('Model output'!I208="","",IF(ISNUMBER('Model output'!I208),'Model output'!I208,1))</f>
        <v>4</v>
      </c>
      <c r="J209">
        <f>IF('Model output'!J208="","",IF(AND(ISNUMBER('Model output'!J208),'Model output'!J208&lt;=I209),'Model output'!J208,IF(ISNUMBER(SEARCH("0/",'Model output'!J208)),0,1)))</f>
        <v>0</v>
      </c>
      <c r="K209" t="str" cm="1">
        <f t="array" ref="K209">IF(COUNT(FIND({0,1,2,3,4,5,6,7,8,9},'Model output'!K208))&gt;0,'Model output'!K208,"")</f>
        <v/>
      </c>
      <c r="L209" s="8" t="str">
        <f t="shared" si="50"/>
        <v/>
      </c>
      <c r="M209" t="str" cm="1">
        <f t="array" ref="M209">IF(L209="","",IF(ISNUMBER(SEARCH("cm",L209)),MAX(VALUE(SUBSTITUTE(_xlfn.FILTERXML("&lt;t&gt;&lt;s&gt;"&amp;SUBSTITUTE(L209,",","&lt;/s&gt;&lt;s&gt;")&amp;"&lt;/s&gt;&lt;/t&gt;","//s"),"cm",""))),MAX(VALUE(SUBSTITUTE(_xlfn.FILTERXML("&lt;t&gt;&lt;s&gt;"&amp;SUBSTITUTE(L209,",","&lt;/s&gt;&lt;s&gt;")&amp;"&lt;/s&gt;&lt;/t&gt;","//s"),"mm","")))/10))</f>
        <v/>
      </c>
      <c r="N209" t="str">
        <f>IF('Model output'!L208="","",'Model output'!L208)</f>
        <v>Papillary</v>
      </c>
      <c r="O209" t="str">
        <f>IF('Model output'!M208="","",'Model output'!M208)</f>
        <v>follicular</v>
      </c>
      <c r="P209" t="str">
        <f>IF('Model output'!N208="","",'Model output'!N208)</f>
        <v>2.2cm</v>
      </c>
      <c r="Q209" t="str">
        <f t="shared" si="49"/>
        <v>2.2cm</v>
      </c>
      <c r="R209" cm="1">
        <f t="array" ref="R209">IF(Q209="","",IF(ISNUMBER(SEARCH("cm",Q209)),MAX(VALUE(SUBSTITUTE(_xlfn.FILTERXML("&lt;t&gt;&lt;s&gt;"&amp;SUBSTITUTE(Q209,",","&lt;/s&gt;&lt;s&gt;")&amp;"&lt;/s&gt;&lt;/t&gt;","//s"),"cm",""))),IF(ISNUMBER(SEARCH("mm",Q209)), MAX(VALUE(SUBSTITUTE(_xlfn.FILTERXML("&lt;t&gt;&lt;s&gt;"&amp;SUBSTITUTE(Q209,",","&lt;/s&gt;&lt;s&gt;")&amp;"&lt;/s&gt;&lt;/t&gt;","//s"),"mm","")))/10, MAX(VALUE(_xlfn.FILTERXML("&lt;t&gt;&lt;s&gt;"&amp;SUBSTITUTE(Q209,",","&lt;/s&gt;&lt;s&gt;")&amp;"&lt;/s&gt;&lt;/t&gt;","//s"))))))</f>
        <v>2.2000000000000002</v>
      </c>
      <c r="S209" t="str">
        <f>IF(OR('Model output'!P208="",ISNUMBER(SEARCH("Not identified", 'Model output'!P208)),ISNUMBER(SEARCH("Absent",'Model output'!P208)),AND(ISNUMBER(SEARCH("No",'Model output'!P208)),NOT(ISNUMBER(SEARCH("diagnostic",'Model output'!P208)))),ISNUMBER(SEARCH("Negative",'Model output'!P208))),"negative","positive")</f>
        <v>negative</v>
      </c>
      <c r="T209" t="str">
        <f>IF('Model output'!O208="","",'Model output'!O208)</f>
        <v/>
      </c>
      <c r="U209" t="str">
        <f>IF('Model output'!Q208&lt;&gt;"",'Model output'!Q208,IF('Classification result'!S209="positive",IF(ISNUMBER(SEARCH("single",'Model output'!P208)),1,IF(OR(ISNUMBER(SEARCH("&lt;4",'Model output'!P208)),ISNUMBER(SEARCH("&lt; 4",'Model output'!P208)),ISNUMBER(SEARCH("less than 4",'Model output'!P208))),"&lt;4",IF(OR(ISNUMBER(SEARCH("&gt;4",'Model output'!P208)),ISNUMBER(SEARCH("&gt; 4",'Model output'!P208)),ISNUMBER(SEARCH("4 or more",'Model output'!P208))),"&gt;4",""))),""))</f>
        <v/>
      </c>
      <c r="V209" t="str">
        <f>IF(S209="negative","",IF(OR(ISNUMBER(SEARCH("Focal",'Model output'!P208)),'Classification result'!U209&lt;4,ISNUMBER(SEARCH("Focal",'Classification result'!U209)),ISNUMBER(SEARCH("&lt;4",'Classification result'!U209)),ISNUMBER(SEARCH("&lt; 4",'Classification result'!U209))),"minimal", IF(OR(ISNUMBER(SEARCH("Extensive",'Model output'!P208)),ISNUMBER(SEARCH("Extensive",'Classification result'!U209)),ISNUMBER(SEARCH("&gt;4",'Classification result'!U209)),ISNUMBER(SEARCH("&gt; 4",'Classification result'!U209)),ISNUMBER(SEARCH("4 or more",'Classification result'!U209))),"extensive","")))</f>
        <v/>
      </c>
      <c r="W209" t="str">
        <f>IF(OR('Model output'!R208="",ISNUMBER(SEARCH("Not identified", 'Model output'!R208)),ISNUMBER(SEARCH("Absent",'Model output'!R208)),ISNUMBER(SEARCH("No",'Model output'!R208)),ISNUMBER(SEARCH("Negative",'Model output'!R208)),ISNUMBER(SEARCH("None seen",'Model output'!R208)),ISNUMBER(SEARCH("Free",'Model output'!R208)),ISNUMBER(SEARCH("Cannot be assessed",'Model output'!R208))),"negative","positive")</f>
        <v>negative</v>
      </c>
      <c r="X209" s="19" t="str">
        <f>IF('Model output'!S208="","",'Model output'!S208)</f>
        <v/>
      </c>
      <c r="Y209" t="str">
        <f>IF(OR('Model output'!S208="",ISNUMBER(SEARCH("Absent",'Model output'!S208)),ISNUMBER(SEARCH("Not identified",'Model output'!S208)),AND(ISNUMBER(SEARCH("No",'Model output'!S208)),NOT(ISNUMBER(SEARCH("carcinoma",'Model output'!S208)))),ISNUMBER(SEARCH("no extension",'Model output'!S208)),ISNUMBER(SEARCH("negative",'Model output'!S208))),"negative",IF(Z209="positive","gETE", "positive"))</f>
        <v>negative</v>
      </c>
      <c r="Z209" t="str">
        <f>IF(OR('Model output'!S208="",ISNUMBER(SEARCH("Absent",'Model output'!S208)),ISNUMBER(SEARCH("Not identified",'Model output'!S208)),ISNUMBER(SEARCH("No",'Model output'!S208)),ISNUMBER(SEARCH("Minimal",'Model output'!S208)),ISNUMBER(SEARCH("negative",'Model output'!S208))),"negative",IF(OR(ISNUMBER(SEARCH("extensive",X209)),ISNUMBER(SEARCH("skeletal muscle",X209)),ISNUMBER(SEARCH("larynx",X209)),ISNUMBER(SEARCH("trachea",X209)),ISNUMBER(SEARCH("esophagus",X209)),ISNUMBER(SEARCH("recurrent laryngeal nerve",X209))),"positive","negative"))</f>
        <v>negative</v>
      </c>
      <c r="AA209" t="str">
        <f>IF('Model output'!T208="","",IF('Model output'!T208="Not mentioned", "No", "Yes"))</f>
        <v/>
      </c>
      <c r="AB209" t="str">
        <f>IF(AA209&lt;&gt;"Yes","",IF(OR('Model output'!U208="",ISNUMBER(SEARCH("Not identified",'Model output'!U208))),"",'Model output'!U208))</f>
        <v/>
      </c>
      <c r="AC209" s="9" t="str">
        <f>IF(OR('Model output'!V208="", AND(ISERROR(SEARCH("Positive",'Model output'!V208)), ISNUMBER(SEARCH("Negative",'Model output'!V208))), ISNUMBER(SEARCH("Uninvolved",'Model output'!V208)), ISNUMBER(SEARCH("Free",'Model output'!V208)), ISNUMBER(SEARCH("1 mm",'Model output'!V208)), ISNUMBER(SEARCH("1.0 mm",'Model output'!V208)), ISNUMBER(SEARCH("0.01 cm",'Model output'!V208)), ISNUMBER(SEARCH("0.1 CM",'Model output'!V208)), ISNUMBER(SEARCH("less than 0.2 mm",'Model output'!V208)), ISNUMBER(SEARCH("less than 0.5 mm",'Model output'!V208)), ISNUMBER(SEARCH("very close",'Model output'!V208)), ISNUMBER(SEARCH("not involved",'Model output'!V208)), ISNUMBER(SEARCH("no involvement",'Model output'!V208)), ISNUMBER(SEARCH("abut",'Model output'!V208)), AND(ISNUMBER(SEARCH("No",'Model output'!V208)),NOT(ISNUMBER(SEARCH("noted",'Model output'!V208))),NOT(ISNUMBER(SEARCH("carcinoma",'Model output'!V208))))), "negative", "positive")</f>
        <v>negative</v>
      </c>
      <c r="AE209" s="39" t="str" cm="1">
        <f t="array" aca="1" ref="AE209" ca="1">IF(OR(AC209="positive",Z209="positive",AND(OR(ISNUMBER(SEARCH("Follicular carcinoma",N209)),ISNUMBER(SEARCH("Follicular thyroid carcinoma",N209))),V209="extensive"),AND(AND(ISNUMBER(J209),J209&gt;0),AND(ISNUMBER(M209),M209&gt;3)),OR(H209="positive",AH209=1)),"high",IF(OR(ISNUMBER(SEARCH("lateral",G209,1)),ISNUMBER(SEARCH("positive",Y209,1)),ISNUMBER(SEARCH("tall",O209,1)),ISNUMBER(SEARCH("hobnail",O209,1)),ISNUMBER(SEARCH("cribriform",O209,1)),ISNUMBER(SEARCH("diffuse",O209,1)),ISNUMBER(SEARCH("columnar",O209,1)),ISNUMBER(SEARCH("solid",O209,1)),ISNUMBER(SEARCH("tall",N209,1)),ISNUMBER(SEARCH("hobnail",N209,1)),ISNUMBER(SEARCH("cribriform",N209,1)),ISNUMBER(SEARCH("diffuse",N209,1)),ISNUMBER(SEARCH("columnar",N209,1)),ISNUMBER(SEARCH("solid",N209,1)),AND(ISNUMBER(SEARCH("papillary",N209,1)),S209="positive"),AND(ISNUMBER(J209),J209&gt;=5,M209=""),AND(AND(ISNUMBER(J209),J209&gt;=5),AND(ISNUMBER(M209),M209&gt;=1)),AND(ISNUMBER(SERACH("papillary",N209)),OR(Y209="positive",Z209="positive"), ISNUMBER(SEARCH("BRAF",AB209)))),"intermediate","low"))</f>
        <v>low</v>
      </c>
      <c r="AF209" s="40" t="str">
        <f t="shared" si="51"/>
        <v>2</v>
      </c>
      <c r="AG209" s="40" t="str">
        <f t="shared" si="52"/>
        <v>0</v>
      </c>
      <c r="AH209" s="40" t="str">
        <f t="shared" si="53"/>
        <v>0</v>
      </c>
      <c r="AI209" s="45" t="str">
        <f t="shared" si="54"/>
        <v>I</v>
      </c>
      <c r="AJ209" s="39" t="s">
        <v>698</v>
      </c>
      <c r="AK209" s="46" t="s">
        <v>891</v>
      </c>
      <c r="AL209" s="46" t="s">
        <v>889</v>
      </c>
      <c r="AM209" s="46" t="s">
        <v>892</v>
      </c>
      <c r="AN209" s="40" t="s">
        <v>73</v>
      </c>
      <c r="AO209" s="30">
        <f t="shared" ca="1" si="55"/>
        <v>1</v>
      </c>
      <c r="AP209" s="14">
        <f t="shared" si="56"/>
        <v>1</v>
      </c>
      <c r="AQ209" s="14">
        <f t="shared" si="57"/>
        <v>1</v>
      </c>
      <c r="AR209" s="14">
        <f t="shared" si="58"/>
        <v>1</v>
      </c>
      <c r="AS209" s="15">
        <f t="shared" si="59"/>
        <v>1</v>
      </c>
    </row>
    <row r="210" spans="1:45">
      <c r="A210" t="str">
        <f>'Model output'!A209</f>
        <v>TCGA-EM-A3ST</v>
      </c>
      <c r="B210" s="52">
        <v>62</v>
      </c>
      <c r="C210" s="1" t="str">
        <f>IF(OR(ISNUMBER(SEARCH("0",'Model output'!D209)), ISNUMBER(SEARCH("1",'Model output'!D209)), ISNUMBER(SEARCH("1a",'Model output'!D209)), ISNUMBER(SEARCH("1b",'Model output'!D209)), ISNUMBER(SEARCH("2",'Model output'!D209)), ISNUMBER(SEARCH("3",'Model output'!D209)), ISNUMBER(SEARCH("4a",'Model output'!D209)), ISNUMBER(SEARCH("4b",'Model output'!D209))), IF(ISNUMBER(SEARCH("pT",'Model output'!D209)),IF(OR(ISNUMBER(SEARCH("a",'Model output'!D209)),ISNUMBER(SEARCH("b",'Model output'!D209))),MID(SUBSTITUTE('Model output'!D209," ",""),SEARCH("pT",'Model output'!D209)+2,2),MID(SUBSTITUTE('Model output'!D209," ",""),SEARCH("pT",'Model output'!D209)+2,1)),IF(ISNUMBER(SEARCH("T",'Model output'!D209)),IF(OR(ISNUMBER(SEARCH("a",'Model output'!D209)),ISNUMBER(SEARCH("b",'Model output'!D209))),MID(SUBSTITUTE('Model output'!D209," ",""),SEARCH("T",'Model output'!D209)+1,2),MID(SUBSTITUTE('Model output'!D209," ",""),SEARCH("T",'Model output'!D209)+1,1)),SUBSTITUTE('Model output'!D209," ",""))),"")</f>
        <v>3</v>
      </c>
      <c r="D210" s="1" t="str">
        <f>IF(ISNUMBER(SEARCH("lymph node",'Model output'!E209)),"1", IF(AND('Model output'!E209&lt;&gt;"",ISNUMBER('Model output'!E209),'Model output'!E209&gt;0),"1",IF(OR(ISNUMBER(SEARCH("0",'Model output'!E209)), ISNUMBER(SEARCH("1",'Model output'!E209)), ISNUMBER(SEARCH("1a",'Model output'!E209)), ISNUMBER(SEARCH("1b",'Model output'!E209)), ISNUMBER(SEARCH("X",'Model output'!E209))), IF(ISNUMBER(SEARCH("pN",'Model output'!E209)),IF(OR(ISNUMBER(SEARCH("a",'Model output'!E209)),ISNUMBER(SEARCH("b",'Model output'!E209))),MID(SUBSTITUTE('Model output'!E209," ",""),SEARCH("pN",'Model output'!E209)+2,2),MID(SUBSTITUTE('Model output'!E209," ",""),SEARCH("pN",'Model output'!E209)+2,1)),IF(ISNUMBER(SEARCH("N",'Model output'!E209)),IF(OR(ISNUMBER(SEARCH("a",'Model output'!E209)),ISNUMBER(SEARCH("b",'Model output'!E209))),MID(SUBSTITUTE('Model output'!E209," ",""),SEARCH("N",'Model output'!E209)+1,2),MID(SUBSTITUTE('Model output'!E209," ",""),SEARCH("N",'Model output'!E209)+1,1)),SUBSTITUTE('Model output'!E209," ",""))),"")))</f>
        <v>0</v>
      </c>
      <c r="E210" s="1" t="str">
        <f>IF(OR(ISNUMBER(SEARCH("Not applicable",'Model output'!F209)), ISNUMBER(SEARCH("N/A",'Model output'!F209))),"0",IF(OR(ISNUMBER(SEARCH("0",'Model output'!F209)), ISNUMBER(SEARCH("1",'Model output'!F209)), ISNUMBER(SEARCH("X",'Model output'!F209))), IF(ISNUMBER(SEARCH("pM",'Model output'!F209)),MID(SUBSTITUTE('Model output'!F209," ",""),SEARCH("pM",'Model output'!F209)+2,1),IF(ISNUMBER(SEARCH("M",'Model output'!F209)),MID(SUBSTITUTE('Model output'!F209," ",""),SEARCH("M",'Model output'!F209)+1,1),SUBSTITUTE('Model output'!F209," ",""))),""))</f>
        <v/>
      </c>
      <c r="F210" t="str">
        <f t="shared" si="48"/>
        <v>negative</v>
      </c>
      <c r="G210" t="str">
        <f>IF(OR('Model output'!G209="",AND(ISNUMBER('Model output'!J209),'Model output'!J209&lt;1)),"",IF(OR(ISNUMBER(SEARCH("lateral",'Model output'!G209)),ISNUMBER(SEARCH("cervical",'Model output'!G209)),ISNUMBER(SEARCH("jugular",'Model output'!G209)),ISNUMBER(SEARCH("left neck",'Model output'!G209)),ISNUMBER(SEARCH("left anterior neck",'Model output'!G209)),ISNUMBER(SEARCH("left posterior neck",'Model output'!G209)),ISNUMBER(SEARCH("right neck",'Model output'!G209)),ISNUMBER(SEARCH("right anterior neck",'Model output'!G209)),ISNUMBER(SEARCH("right posterior neck",'Model output'!G209)),AND(ISNUMBER(SEARCH("level",'Model output'!G209)),OR(,ISNUMBER(SEARCH("II",'Model output'!G209)),ISNUMBER(SEARCH("two",'Model output'!G209)),ISNUMBER(SEARCH("2",'Model output'!G209)),ISNUMBER(SEARCH("III",'Model output'!G209)),ISNUMBER(SEARCH("three",'Model output'!G209)),ISNUMBER(SEARCH("3",'Model output'!G209)),ISNUMBER(SEARCH("IV",'Model output'!G209)),ISNUMBER(SEARCH("four",'Model output'!G209)),ISNUMBER(SEARCH("4",'Model output'!G209)),AND(ISNUMBER(SEARCH("V ",'Model output'!G209)),NOT(ISNUMBER(SEARCH("VI",'Model output'!G209)))),ISNUMBER(SEARCH("five",'Model output'!G209)),ISNUMBER(SEARCH("5",'Model output'!G209))))), "lateral", "central"))</f>
        <v/>
      </c>
      <c r="H210" t="str">
        <f>IF('Model output'!H209="","negative", IF('Model output'!H209=" ", "negative", IF(ISNUMBER(SEARCH("lymph node",'Model output'!H209)),"negative","positive")))</f>
        <v>negative</v>
      </c>
      <c r="I210">
        <f>IF('Model output'!I209="","",IF(ISNUMBER('Model output'!I209),'Model output'!I209,1))</f>
        <v>1</v>
      </c>
      <c r="J210">
        <f>IF('Model output'!J209="","",IF(AND(ISNUMBER('Model output'!J209),'Model output'!J209&lt;=I210),'Model output'!J209,IF(ISNUMBER(SEARCH("0/",'Model output'!J209)),0,1)))</f>
        <v>0</v>
      </c>
      <c r="K210" t="str" cm="1">
        <f t="array" ref="K210">IF(COUNT(FIND({0,1,2,3,4,5,6,7,8,9},'Model output'!K209))&gt;0,'Model output'!K209,"")</f>
        <v/>
      </c>
      <c r="L210" s="8" t="str">
        <f t="shared" si="50"/>
        <v/>
      </c>
      <c r="M210" t="str" cm="1">
        <f t="array" ref="M210">IF(L210="","",IF(ISNUMBER(SEARCH("cm",L210)),MAX(VALUE(SUBSTITUTE(_xlfn.FILTERXML("&lt;t&gt;&lt;s&gt;"&amp;SUBSTITUTE(L210,",","&lt;/s&gt;&lt;s&gt;")&amp;"&lt;/s&gt;&lt;/t&gt;","//s"),"cm",""))),MAX(VALUE(SUBSTITUTE(_xlfn.FILTERXML("&lt;t&gt;&lt;s&gt;"&amp;SUBSTITUTE(L210,",","&lt;/s&gt;&lt;s&gt;")&amp;"&lt;/s&gt;&lt;/t&gt;","//s"),"mm","")))/10))</f>
        <v/>
      </c>
      <c r="N210" t="str">
        <f>IF('Model output'!L209="","",'Model output'!L209)</f>
        <v>papillary</v>
      </c>
      <c r="O210" t="str">
        <f>IF('Model output'!M209="","",'Model output'!M209)</f>
        <v>follicular</v>
      </c>
      <c r="P210" t="str">
        <f>IF('Model output'!N209="","",'Model output'!N209)</f>
        <v>5.4cm</v>
      </c>
      <c r="Q210" t="str">
        <f t="shared" si="49"/>
        <v>5.4cm</v>
      </c>
      <c r="R210" cm="1">
        <f t="array" ref="R210">IF(Q210="","",IF(ISNUMBER(SEARCH("cm",Q210)),MAX(VALUE(SUBSTITUTE(_xlfn.FILTERXML("&lt;t&gt;&lt;s&gt;"&amp;SUBSTITUTE(Q210,",","&lt;/s&gt;&lt;s&gt;")&amp;"&lt;/s&gt;&lt;/t&gt;","//s"),"cm",""))),IF(ISNUMBER(SEARCH("mm",Q210)), MAX(VALUE(SUBSTITUTE(_xlfn.FILTERXML("&lt;t&gt;&lt;s&gt;"&amp;SUBSTITUTE(Q210,",","&lt;/s&gt;&lt;s&gt;")&amp;"&lt;/s&gt;&lt;/t&gt;","//s"),"mm","")))/10, MAX(VALUE(_xlfn.FILTERXML("&lt;t&gt;&lt;s&gt;"&amp;SUBSTITUTE(Q210,",","&lt;/s&gt;&lt;s&gt;")&amp;"&lt;/s&gt;&lt;/t&gt;","//s"))))))</f>
        <v>5.4</v>
      </c>
      <c r="S210" t="str">
        <f>IF(OR('Model output'!P209="",ISNUMBER(SEARCH("Not identified", 'Model output'!P209)),ISNUMBER(SEARCH("Absent",'Model output'!P209)),AND(ISNUMBER(SEARCH("No",'Model output'!P209)),NOT(ISNUMBER(SEARCH("diagnostic",'Model output'!P209)))),ISNUMBER(SEARCH("Negative",'Model output'!P209))),"negative","positive")</f>
        <v>positive</v>
      </c>
      <c r="T210">
        <f>IF('Model output'!O209="","",'Model output'!O209)</f>
        <v>2</v>
      </c>
      <c r="U210" t="str">
        <f>IF('Model output'!Q209&lt;&gt;"",'Model output'!Q209,IF('Classification result'!S210="positive",IF(ISNUMBER(SEARCH("single",'Model output'!P209)),1,IF(OR(ISNUMBER(SEARCH("&lt;4",'Model output'!P209)),ISNUMBER(SEARCH("&lt; 4",'Model output'!P209)),ISNUMBER(SEARCH("less than 4",'Model output'!P209))),"&lt;4",IF(OR(ISNUMBER(SEARCH("&gt;4",'Model output'!P209)),ISNUMBER(SEARCH("&gt; 4",'Model output'!P209)),ISNUMBER(SEARCH("4 or more",'Model output'!P209))),"&gt;4",""))),""))</f>
        <v>less than 4</v>
      </c>
      <c r="V210" t="str">
        <f>IF(S210="negative","",IF(OR(ISNUMBER(SEARCH("Focal",'Model output'!P209)),'Classification result'!U210&lt;4,ISNUMBER(SEARCH("Focal",'Classification result'!U210)),ISNUMBER(SEARCH("&lt;4",'Classification result'!U210)),ISNUMBER(SEARCH("&lt; 4",'Classification result'!U210))),"minimal", IF(OR(ISNUMBER(SEARCH("Extensive",'Model output'!P209)),ISNUMBER(SEARCH("Extensive",'Classification result'!U210)),ISNUMBER(SEARCH("&gt;4",'Classification result'!U210)),ISNUMBER(SEARCH("&gt; 4",'Classification result'!U210)),ISNUMBER(SEARCH("4 or more",'Classification result'!U210))),"extensive","")))</f>
        <v>minimal</v>
      </c>
      <c r="W210" t="str">
        <f>IF(OR('Model output'!R209="",ISNUMBER(SEARCH("Not identified", 'Model output'!R209)),ISNUMBER(SEARCH("Absent",'Model output'!R209)),ISNUMBER(SEARCH("No",'Model output'!R209)),ISNUMBER(SEARCH("Negative",'Model output'!R209)),ISNUMBER(SEARCH("None seen",'Model output'!R209)),ISNUMBER(SEARCH("Free",'Model output'!R209)),ISNUMBER(SEARCH("Cannot be assessed",'Model output'!R209))),"negative","positive")</f>
        <v>positive</v>
      </c>
      <c r="X210" s="19" t="str">
        <f>IF('Model output'!S209="","",'Model output'!S209)</f>
        <v>Not identified</v>
      </c>
      <c r="Y210" t="str">
        <f>IF(OR('Model output'!S209="",ISNUMBER(SEARCH("Absent",'Model output'!S209)),ISNUMBER(SEARCH("Not identified",'Model output'!S209)),AND(ISNUMBER(SEARCH("No",'Model output'!S209)),NOT(ISNUMBER(SEARCH("carcinoma",'Model output'!S209)))),ISNUMBER(SEARCH("no extension",'Model output'!S209)),ISNUMBER(SEARCH("negative",'Model output'!S209))),"negative",IF(Z210="positive","gETE", "positive"))</f>
        <v>negative</v>
      </c>
      <c r="Z210" t="str">
        <f>IF(OR('Model output'!S209="",ISNUMBER(SEARCH("Absent",'Model output'!S209)),ISNUMBER(SEARCH("Not identified",'Model output'!S209)),ISNUMBER(SEARCH("No",'Model output'!S209)),ISNUMBER(SEARCH("Minimal",'Model output'!S209)),ISNUMBER(SEARCH("negative",'Model output'!S209))),"negative",IF(OR(ISNUMBER(SEARCH("extensive",X210)),ISNUMBER(SEARCH("skeletal muscle",X210)),ISNUMBER(SEARCH("larynx",X210)),ISNUMBER(SEARCH("trachea",X210)),ISNUMBER(SEARCH("esophagus",X210)),ISNUMBER(SEARCH("recurrent laryngeal nerve",X210))),"positive","negative"))</f>
        <v>negative</v>
      </c>
      <c r="AA210" t="str">
        <f>IF('Model output'!T209="","",IF('Model output'!T209="Not mentioned", "No", "Yes"))</f>
        <v/>
      </c>
      <c r="AB210" t="str">
        <f>IF(AA210&lt;&gt;"Yes","",IF(OR('Model output'!U209="",ISNUMBER(SEARCH("Not identified",'Model output'!U209))),"",'Model output'!U209))</f>
        <v/>
      </c>
      <c r="AC210" s="9" t="str">
        <f>IF(OR('Model output'!V209="", AND(ISERROR(SEARCH("Positive",'Model output'!V209)), ISNUMBER(SEARCH("Negative",'Model output'!V209))), ISNUMBER(SEARCH("Uninvolved",'Model output'!V209)), ISNUMBER(SEARCH("Free",'Model output'!V209)), ISNUMBER(SEARCH("1 mm",'Model output'!V209)), ISNUMBER(SEARCH("1.0 mm",'Model output'!V209)), ISNUMBER(SEARCH("0.01 cm",'Model output'!V209)), ISNUMBER(SEARCH("0.1 CM",'Model output'!V209)), ISNUMBER(SEARCH("less than 0.2 mm",'Model output'!V209)), ISNUMBER(SEARCH("less than 0.5 mm",'Model output'!V209)), ISNUMBER(SEARCH("very close",'Model output'!V209)), ISNUMBER(SEARCH("not involved",'Model output'!V209)), ISNUMBER(SEARCH("no involvement",'Model output'!V209)), ISNUMBER(SEARCH("abut",'Model output'!V209)), AND(ISNUMBER(SEARCH("No",'Model output'!V209)),NOT(ISNUMBER(SEARCH("noted",'Model output'!V209))),NOT(ISNUMBER(SEARCH("carcinoma",'Model output'!V209))))), "negative", "positive")</f>
        <v>negative</v>
      </c>
      <c r="AE210" s="39" t="str" cm="1">
        <f t="array" aca="1" ref="AE210" ca="1">IF(OR(AC210="positive",Z210="positive",AND(OR(ISNUMBER(SEARCH("Follicular carcinoma",N210)),ISNUMBER(SEARCH("Follicular thyroid carcinoma",N210))),V210="extensive"),AND(AND(ISNUMBER(J210),J210&gt;0),AND(ISNUMBER(M210),M210&gt;3)),OR(H210="positive",AH210=1)),"high",IF(OR(ISNUMBER(SEARCH("lateral",G210,1)),ISNUMBER(SEARCH("positive",Y210,1)),ISNUMBER(SEARCH("tall",O210,1)),ISNUMBER(SEARCH("hobnail",O210,1)),ISNUMBER(SEARCH("cribriform",O210,1)),ISNUMBER(SEARCH("diffuse",O210,1)),ISNUMBER(SEARCH("columnar",O210,1)),ISNUMBER(SEARCH("solid",O210,1)),ISNUMBER(SEARCH("tall",N210,1)),ISNUMBER(SEARCH("hobnail",N210,1)),ISNUMBER(SEARCH("cribriform",N210,1)),ISNUMBER(SEARCH("diffuse",N210,1)),ISNUMBER(SEARCH("columnar",N210,1)),ISNUMBER(SEARCH("solid",N210,1)),AND(ISNUMBER(SEARCH("papillary",N210,1)),S210="positive"),AND(ISNUMBER(J210),J210&gt;=5,M210=""),AND(AND(ISNUMBER(J210),J210&gt;=5),AND(ISNUMBER(M210),M210&gt;=1)),AND(ISNUMBER(SERACH("papillary",N210)),OR(Y210="positive",Z210="positive"), ISNUMBER(SEARCH("BRAF",AB210)))),"intermediate","low"))</f>
        <v>intermediate</v>
      </c>
      <c r="AF210" s="40" t="str">
        <f t="shared" si="51"/>
        <v>3a</v>
      </c>
      <c r="AG210" s="40" t="str">
        <f t="shared" si="52"/>
        <v>0</v>
      </c>
      <c r="AH210" s="40" t="str">
        <f t="shared" si="53"/>
        <v>0</v>
      </c>
      <c r="AI210" s="45" t="str">
        <f t="shared" si="54"/>
        <v>II</v>
      </c>
      <c r="AJ210" s="39" t="s">
        <v>699</v>
      </c>
      <c r="AK210" s="46" t="s">
        <v>894</v>
      </c>
      <c r="AL210" s="46" t="s">
        <v>889</v>
      </c>
      <c r="AM210" s="46" t="s">
        <v>892</v>
      </c>
      <c r="AN210" s="40" t="s">
        <v>890</v>
      </c>
      <c r="AO210" s="30">
        <f t="shared" ca="1" si="55"/>
        <v>1</v>
      </c>
      <c r="AP210" s="14">
        <f t="shared" si="56"/>
        <v>1</v>
      </c>
      <c r="AQ210" s="14">
        <f t="shared" si="57"/>
        <v>1</v>
      </c>
      <c r="AR210" s="14">
        <f t="shared" si="58"/>
        <v>1</v>
      </c>
      <c r="AS210" s="15">
        <f t="shared" si="59"/>
        <v>1</v>
      </c>
    </row>
    <row r="211" spans="1:45">
      <c r="A211" t="str">
        <f>'Model output'!A210</f>
        <v>TCGA-EM-A3SU</v>
      </c>
      <c r="B211" s="52">
        <v>43</v>
      </c>
      <c r="C211" s="1" t="str">
        <f>IF(OR(ISNUMBER(SEARCH("0",'Model output'!D210)), ISNUMBER(SEARCH("1",'Model output'!D210)), ISNUMBER(SEARCH("1a",'Model output'!D210)), ISNUMBER(SEARCH("1b",'Model output'!D210)), ISNUMBER(SEARCH("2",'Model output'!D210)), ISNUMBER(SEARCH("3",'Model output'!D210)), ISNUMBER(SEARCH("4a",'Model output'!D210)), ISNUMBER(SEARCH("4b",'Model output'!D210))), IF(ISNUMBER(SEARCH("pT",'Model output'!D210)),IF(OR(ISNUMBER(SEARCH("a",'Model output'!D210)),ISNUMBER(SEARCH("b",'Model output'!D210))),MID(SUBSTITUTE('Model output'!D210," ",""),SEARCH("pT",'Model output'!D210)+2,2),MID(SUBSTITUTE('Model output'!D210," ",""),SEARCH("pT",'Model output'!D210)+2,1)),IF(ISNUMBER(SEARCH("T",'Model output'!D210)),IF(OR(ISNUMBER(SEARCH("a",'Model output'!D210)),ISNUMBER(SEARCH("b",'Model output'!D210))),MID(SUBSTITUTE('Model output'!D210," ",""),SEARCH("T",'Model output'!D210)+1,2),MID(SUBSTITUTE('Model output'!D210," ",""),SEARCH("T",'Model output'!D210)+1,1)),SUBSTITUTE('Model output'!D210," ",""))),"")</f>
        <v>2</v>
      </c>
      <c r="D211" s="1" t="str">
        <f>IF(ISNUMBER(SEARCH("lymph node",'Model output'!E210)),"1", IF(AND('Model output'!E210&lt;&gt;"",ISNUMBER('Model output'!E210),'Model output'!E210&gt;0),"1",IF(OR(ISNUMBER(SEARCH("0",'Model output'!E210)), ISNUMBER(SEARCH("1",'Model output'!E210)), ISNUMBER(SEARCH("1a",'Model output'!E210)), ISNUMBER(SEARCH("1b",'Model output'!E210)), ISNUMBER(SEARCH("X",'Model output'!E210))), IF(ISNUMBER(SEARCH("pN",'Model output'!E210)),IF(OR(ISNUMBER(SEARCH("a",'Model output'!E210)),ISNUMBER(SEARCH("b",'Model output'!E210))),MID(SUBSTITUTE('Model output'!E210," ",""),SEARCH("pN",'Model output'!E210)+2,2),MID(SUBSTITUTE('Model output'!E210," ",""),SEARCH("pN",'Model output'!E210)+2,1)),IF(ISNUMBER(SEARCH("N",'Model output'!E210)),IF(OR(ISNUMBER(SEARCH("a",'Model output'!E210)),ISNUMBER(SEARCH("b",'Model output'!E210))),MID(SUBSTITUTE('Model output'!E210," ",""),SEARCH("N",'Model output'!E210)+1,2),MID(SUBSTITUTE('Model output'!E210," ",""),SEARCH("N",'Model output'!E210)+1,1)),SUBSTITUTE('Model output'!E210," ",""))),"")))</f>
        <v>1b</v>
      </c>
      <c r="E211" s="1" t="str">
        <f>IF(OR(ISNUMBER(SEARCH("Not applicable",'Model output'!F210)), ISNUMBER(SEARCH("N/A",'Model output'!F210))),"0",IF(OR(ISNUMBER(SEARCH("0",'Model output'!F210)), ISNUMBER(SEARCH("1",'Model output'!F210)), ISNUMBER(SEARCH("X",'Model output'!F210))), IF(ISNUMBER(SEARCH("pM",'Model output'!F210)),MID(SUBSTITUTE('Model output'!F210," ",""),SEARCH("pM",'Model output'!F210)+2,1),IF(ISNUMBER(SEARCH("M",'Model output'!F210)),MID(SUBSTITUTE('Model output'!F210," ",""),SEARCH("M",'Model output'!F210)+1,1),SUBSTITUTE('Model output'!F210," ",""))),""))</f>
        <v>0</v>
      </c>
      <c r="F211" t="str">
        <f t="shared" si="48"/>
        <v>positive</v>
      </c>
      <c r="G211" t="str">
        <f>IF(OR('Model output'!G210="",AND(ISNUMBER('Model output'!J210),'Model output'!J210&lt;1)),"",IF(OR(ISNUMBER(SEARCH("lateral",'Model output'!G210)),ISNUMBER(SEARCH("cervical",'Model output'!G210)),ISNUMBER(SEARCH("jugular",'Model output'!G210)),ISNUMBER(SEARCH("left neck",'Model output'!G210)),ISNUMBER(SEARCH("left anterior neck",'Model output'!G210)),ISNUMBER(SEARCH("left posterior neck",'Model output'!G210)),ISNUMBER(SEARCH("right neck",'Model output'!G210)),ISNUMBER(SEARCH("right anterior neck",'Model output'!G210)),ISNUMBER(SEARCH("right posterior neck",'Model output'!G210)),AND(ISNUMBER(SEARCH("level",'Model output'!G210)),OR(,ISNUMBER(SEARCH("II",'Model output'!G210)),ISNUMBER(SEARCH("two",'Model output'!G210)),ISNUMBER(SEARCH("2",'Model output'!G210)),ISNUMBER(SEARCH("III",'Model output'!G210)),ISNUMBER(SEARCH("three",'Model output'!G210)),ISNUMBER(SEARCH("3",'Model output'!G210)),ISNUMBER(SEARCH("IV",'Model output'!G210)),ISNUMBER(SEARCH("four",'Model output'!G210)),ISNUMBER(SEARCH("4",'Model output'!G210)),AND(ISNUMBER(SEARCH("V ",'Model output'!G210)),NOT(ISNUMBER(SEARCH("VI",'Model output'!G210)))),ISNUMBER(SEARCH("five",'Model output'!G210)),ISNUMBER(SEARCH("5",'Model output'!G210))))), "lateral", "central"))</f>
        <v>lateral</v>
      </c>
      <c r="H211" t="str">
        <f>IF('Model output'!H210="","negative", IF('Model output'!H210=" ", "negative", IF(ISNUMBER(SEARCH("lymph node",'Model output'!H210)),"negative","positive")))</f>
        <v>negative</v>
      </c>
      <c r="I211">
        <f>IF('Model output'!I210="","",IF(ISNUMBER('Model output'!I210),'Model output'!I210,1))</f>
        <v>33</v>
      </c>
      <c r="J211">
        <f>IF('Model output'!J210="","",IF(AND(ISNUMBER('Model output'!J210),'Model output'!J210&lt;=I211),'Model output'!J210,IF(ISNUMBER(SEARCH("0/",'Model output'!J210)),0,1)))</f>
        <v>3</v>
      </c>
      <c r="K211" t="str" cm="1">
        <f t="array" ref="K211">IF(COUNT(FIND({0,1,2,3,4,5,6,7,8,9},'Model output'!K210))&gt;0,'Model output'!K210,"")</f>
        <v/>
      </c>
      <c r="L211" s="8" t="str">
        <f t="shared" si="50"/>
        <v/>
      </c>
      <c r="M211" t="str" cm="1">
        <f t="array" ref="M211">IF(L211="","",IF(ISNUMBER(SEARCH("cm",L211)),MAX(VALUE(SUBSTITUTE(_xlfn.FILTERXML("&lt;t&gt;&lt;s&gt;"&amp;SUBSTITUTE(L211,",","&lt;/s&gt;&lt;s&gt;")&amp;"&lt;/s&gt;&lt;/t&gt;","//s"),"cm",""))),MAX(VALUE(SUBSTITUTE(_xlfn.FILTERXML("&lt;t&gt;&lt;s&gt;"&amp;SUBSTITUTE(L211,",","&lt;/s&gt;&lt;s&gt;")&amp;"&lt;/s&gt;&lt;/t&gt;","//s"),"mm","")))/10))</f>
        <v/>
      </c>
      <c r="N211" t="str">
        <f>IF('Model output'!L210="","",'Model output'!L210)</f>
        <v>papillary</v>
      </c>
      <c r="O211" t="str">
        <f>IF('Model output'!M210="","",'Model output'!M210)</f>
        <v>classical</v>
      </c>
      <c r="P211" t="str">
        <f>IF('Model output'!N210="","",'Model output'!N210)</f>
        <v>2.1 cm</v>
      </c>
      <c r="Q211" t="str">
        <f t="shared" si="49"/>
        <v>2.1cm</v>
      </c>
      <c r="R211" cm="1">
        <f t="array" ref="R211">IF(Q211="","",IF(ISNUMBER(SEARCH("cm",Q211)),MAX(VALUE(SUBSTITUTE(_xlfn.FILTERXML("&lt;t&gt;&lt;s&gt;"&amp;SUBSTITUTE(Q211,",","&lt;/s&gt;&lt;s&gt;")&amp;"&lt;/s&gt;&lt;/t&gt;","//s"),"cm",""))),IF(ISNUMBER(SEARCH("mm",Q211)), MAX(VALUE(SUBSTITUTE(_xlfn.FILTERXML("&lt;t&gt;&lt;s&gt;"&amp;SUBSTITUTE(Q211,",","&lt;/s&gt;&lt;s&gt;")&amp;"&lt;/s&gt;&lt;/t&gt;","//s"),"mm","")))/10, MAX(VALUE(_xlfn.FILTERXML("&lt;t&gt;&lt;s&gt;"&amp;SUBSTITUTE(Q211,",","&lt;/s&gt;&lt;s&gt;")&amp;"&lt;/s&gt;&lt;/t&gt;","//s"))))))</f>
        <v>2.1</v>
      </c>
      <c r="S211" t="str">
        <f>IF(OR('Model output'!P210="",ISNUMBER(SEARCH("Not identified", 'Model output'!P210)),ISNUMBER(SEARCH("Absent",'Model output'!P210)),AND(ISNUMBER(SEARCH("No",'Model output'!P210)),NOT(ISNUMBER(SEARCH("diagnostic",'Model output'!P210)))),ISNUMBER(SEARCH("Negative",'Model output'!P210))),"negative","positive")</f>
        <v>positive</v>
      </c>
      <c r="T211">
        <f>IF('Model output'!O210="","",'Model output'!O210)</f>
        <v>2</v>
      </c>
      <c r="U211" t="str">
        <f>IF('Model output'!Q210&lt;&gt;"",'Model output'!Q210,IF('Classification result'!S211="positive",IF(ISNUMBER(SEARCH("single",'Model output'!P210)),1,IF(OR(ISNUMBER(SEARCH("&lt;4",'Model output'!P210)),ISNUMBER(SEARCH("&lt; 4",'Model output'!P210)),ISNUMBER(SEARCH("less than 4",'Model output'!P210))),"&lt;4",IF(OR(ISNUMBER(SEARCH("&gt;4",'Model output'!P210)),ISNUMBER(SEARCH("&gt; 4",'Model output'!P210)),ISNUMBER(SEARCH("4 or more",'Model output'!P210))),"&gt;4",""))),""))</f>
        <v>less than 4</v>
      </c>
      <c r="V211" t="str">
        <f>IF(S211="negative","",IF(OR(ISNUMBER(SEARCH("Focal",'Model output'!P210)),'Classification result'!U211&lt;4,ISNUMBER(SEARCH("Focal",'Classification result'!U211)),ISNUMBER(SEARCH("&lt;4",'Classification result'!U211)),ISNUMBER(SEARCH("&lt; 4",'Classification result'!U211))),"minimal", IF(OR(ISNUMBER(SEARCH("Extensive",'Model output'!P210)),ISNUMBER(SEARCH("Extensive",'Classification result'!U211)),ISNUMBER(SEARCH("&gt;4",'Classification result'!U211)),ISNUMBER(SEARCH("&gt; 4",'Classification result'!U211)),ISNUMBER(SEARCH("4 or more",'Classification result'!U211))),"extensive","")))</f>
        <v/>
      </c>
      <c r="W211" t="str">
        <f>IF(OR('Model output'!R210="",ISNUMBER(SEARCH("Not identified", 'Model output'!R210)),ISNUMBER(SEARCH("Absent",'Model output'!R210)),ISNUMBER(SEARCH("No",'Model output'!R210)),ISNUMBER(SEARCH("Negative",'Model output'!R210)),ISNUMBER(SEARCH("None seen",'Model output'!R210)),ISNUMBER(SEARCH("Free",'Model output'!R210)),ISNUMBER(SEARCH("Cannot be assessed",'Model output'!R210))),"negative","positive")</f>
        <v>positive</v>
      </c>
      <c r="X211" s="19" t="str">
        <f>IF('Model output'!S210="","",'Model output'!S210)</f>
        <v>Not identified</v>
      </c>
      <c r="Y211" t="str">
        <f>IF(OR('Model output'!S210="",ISNUMBER(SEARCH("Absent",'Model output'!S210)),ISNUMBER(SEARCH("Not identified",'Model output'!S210)),AND(ISNUMBER(SEARCH("No",'Model output'!S210)),NOT(ISNUMBER(SEARCH("carcinoma",'Model output'!S210)))),ISNUMBER(SEARCH("no extension",'Model output'!S210)),ISNUMBER(SEARCH("negative",'Model output'!S210))),"negative",IF(Z211="positive","gETE", "positive"))</f>
        <v>negative</v>
      </c>
      <c r="Z211" t="str">
        <f>IF(OR('Model output'!S210="",ISNUMBER(SEARCH("Absent",'Model output'!S210)),ISNUMBER(SEARCH("Not identified",'Model output'!S210)),ISNUMBER(SEARCH("No",'Model output'!S210)),ISNUMBER(SEARCH("Minimal",'Model output'!S210)),ISNUMBER(SEARCH("negative",'Model output'!S210))),"negative",IF(OR(ISNUMBER(SEARCH("extensive",X211)),ISNUMBER(SEARCH("skeletal muscle",X211)),ISNUMBER(SEARCH("larynx",X211)),ISNUMBER(SEARCH("trachea",X211)),ISNUMBER(SEARCH("esophagus",X211)),ISNUMBER(SEARCH("recurrent laryngeal nerve",X211))),"positive","negative"))</f>
        <v>negative</v>
      </c>
      <c r="AA211" t="str">
        <f>IF('Model output'!T210="","",IF('Model output'!T210="Not mentioned", "No", "Yes"))</f>
        <v/>
      </c>
      <c r="AB211" t="str">
        <f>IF(AA211&lt;&gt;"Yes","",IF(OR('Model output'!U210="",ISNUMBER(SEARCH("Not identified",'Model output'!U210))),"",'Model output'!U210))</f>
        <v/>
      </c>
      <c r="AC211" s="9" t="str">
        <f>IF(OR('Model output'!V210="", AND(ISERROR(SEARCH("Positive",'Model output'!V210)), ISNUMBER(SEARCH("Negative",'Model output'!V210))), ISNUMBER(SEARCH("Uninvolved",'Model output'!V210)), ISNUMBER(SEARCH("Free",'Model output'!V210)), ISNUMBER(SEARCH("1 mm",'Model output'!V210)), ISNUMBER(SEARCH("1.0 mm",'Model output'!V210)), ISNUMBER(SEARCH("0.01 cm",'Model output'!V210)), ISNUMBER(SEARCH("0.1 CM",'Model output'!V210)), ISNUMBER(SEARCH("less than 0.2 mm",'Model output'!V210)), ISNUMBER(SEARCH("less than 0.5 mm",'Model output'!V210)), ISNUMBER(SEARCH("very close",'Model output'!V210)), ISNUMBER(SEARCH("not involved",'Model output'!V210)), ISNUMBER(SEARCH("no involvement",'Model output'!V210)), ISNUMBER(SEARCH("abut",'Model output'!V210)), AND(ISNUMBER(SEARCH("No",'Model output'!V210)),NOT(ISNUMBER(SEARCH("noted",'Model output'!V210))),NOT(ISNUMBER(SEARCH("carcinoma",'Model output'!V210))))), "negative", "positive")</f>
        <v>negative</v>
      </c>
      <c r="AE211" s="39" t="str" cm="1">
        <f t="array" aca="1" ref="AE211" ca="1">IF(OR(AC211="positive",Z211="positive",AND(OR(ISNUMBER(SEARCH("Follicular carcinoma",N211)),ISNUMBER(SEARCH("Follicular thyroid carcinoma",N211))),V211="extensive"),AND(AND(ISNUMBER(J211),J211&gt;0),AND(ISNUMBER(M211),M211&gt;3)),OR(H211="positive",AH211=1)),"high",IF(OR(ISNUMBER(SEARCH("lateral",G211,1)),ISNUMBER(SEARCH("positive",Y211,1)),ISNUMBER(SEARCH("tall",O211,1)),ISNUMBER(SEARCH("hobnail",O211,1)),ISNUMBER(SEARCH("cribriform",O211,1)),ISNUMBER(SEARCH("diffuse",O211,1)),ISNUMBER(SEARCH("columnar",O211,1)),ISNUMBER(SEARCH("solid",O211,1)),ISNUMBER(SEARCH("tall",N211,1)),ISNUMBER(SEARCH("hobnail",N211,1)),ISNUMBER(SEARCH("cribriform",N211,1)),ISNUMBER(SEARCH("diffuse",N211,1)),ISNUMBER(SEARCH("columnar",N211,1)),ISNUMBER(SEARCH("solid",N211,1)),AND(ISNUMBER(SEARCH("papillary",N211,1)),S211="positive"),AND(ISNUMBER(J211),J211&gt;=5,M211=""),AND(AND(ISNUMBER(J211),J211&gt;=5),AND(ISNUMBER(M211),M211&gt;=1)),AND(ISNUMBER(SERACH("papillary",N211)),OR(Y211="positive",Z211="positive"), ISNUMBER(SEARCH("BRAF",AB211)))),"intermediate","low"))</f>
        <v>intermediate</v>
      </c>
      <c r="AF211" s="40" t="str">
        <f t="shared" si="51"/>
        <v>2</v>
      </c>
      <c r="AG211" s="40" t="str">
        <f t="shared" si="52"/>
        <v>1b</v>
      </c>
      <c r="AH211" s="40" t="str">
        <f t="shared" si="53"/>
        <v>0</v>
      </c>
      <c r="AI211" s="45" t="str">
        <f t="shared" si="54"/>
        <v>I</v>
      </c>
      <c r="AJ211" s="39" t="s">
        <v>699</v>
      </c>
      <c r="AK211" s="46" t="s">
        <v>891</v>
      </c>
      <c r="AL211" s="46" t="s">
        <v>888</v>
      </c>
      <c r="AM211" s="46" t="s">
        <v>892</v>
      </c>
      <c r="AN211" s="40" t="s">
        <v>73</v>
      </c>
      <c r="AO211" s="30">
        <f t="shared" ca="1" si="55"/>
        <v>1</v>
      </c>
      <c r="AP211" s="14">
        <f t="shared" si="56"/>
        <v>1</v>
      </c>
      <c r="AQ211" s="14">
        <f t="shared" si="57"/>
        <v>1</v>
      </c>
      <c r="AR211" s="14">
        <f t="shared" si="58"/>
        <v>1</v>
      </c>
      <c r="AS211" s="15">
        <f t="shared" si="59"/>
        <v>1</v>
      </c>
    </row>
    <row r="212" spans="1:45">
      <c r="A212" t="str">
        <f>'Model output'!A211</f>
        <v>TCGA-EM-A3SX</v>
      </c>
      <c r="B212" s="52">
        <v>28</v>
      </c>
      <c r="C212" s="1" t="str">
        <f>IF(OR(ISNUMBER(SEARCH("0",'Model output'!D211)), ISNUMBER(SEARCH("1",'Model output'!D211)), ISNUMBER(SEARCH("1a",'Model output'!D211)), ISNUMBER(SEARCH("1b",'Model output'!D211)), ISNUMBER(SEARCH("2",'Model output'!D211)), ISNUMBER(SEARCH("3",'Model output'!D211)), ISNUMBER(SEARCH("4a",'Model output'!D211)), ISNUMBER(SEARCH("4b",'Model output'!D211))), IF(ISNUMBER(SEARCH("pT",'Model output'!D211)),IF(OR(ISNUMBER(SEARCH("a",'Model output'!D211)),ISNUMBER(SEARCH("b",'Model output'!D211))),MID(SUBSTITUTE('Model output'!D211," ",""),SEARCH("pT",'Model output'!D211)+2,2),MID(SUBSTITUTE('Model output'!D211," ",""),SEARCH("pT",'Model output'!D211)+2,1)),IF(ISNUMBER(SEARCH("T",'Model output'!D211)),IF(OR(ISNUMBER(SEARCH("a",'Model output'!D211)),ISNUMBER(SEARCH("b",'Model output'!D211))),MID(SUBSTITUTE('Model output'!D211," ",""),SEARCH("T",'Model output'!D211)+1,2),MID(SUBSTITUTE('Model output'!D211," ",""),SEARCH("T",'Model output'!D211)+1,1)),SUBSTITUTE('Model output'!D211," ",""))),"")</f>
        <v>3</v>
      </c>
      <c r="D212" s="1" t="str">
        <f>IF(ISNUMBER(SEARCH("lymph node",'Model output'!E211)),"1", IF(AND('Model output'!E211&lt;&gt;"",ISNUMBER('Model output'!E211),'Model output'!E211&gt;0),"1",IF(OR(ISNUMBER(SEARCH("0",'Model output'!E211)), ISNUMBER(SEARCH("1",'Model output'!E211)), ISNUMBER(SEARCH("1a",'Model output'!E211)), ISNUMBER(SEARCH("1b",'Model output'!E211)), ISNUMBER(SEARCH("X",'Model output'!E211))), IF(ISNUMBER(SEARCH("pN",'Model output'!E211)),IF(OR(ISNUMBER(SEARCH("a",'Model output'!E211)),ISNUMBER(SEARCH("b",'Model output'!E211))),MID(SUBSTITUTE('Model output'!E211," ",""),SEARCH("pN",'Model output'!E211)+2,2),MID(SUBSTITUTE('Model output'!E211," ",""),SEARCH("pN",'Model output'!E211)+2,1)),IF(ISNUMBER(SEARCH("N",'Model output'!E211)),IF(OR(ISNUMBER(SEARCH("a",'Model output'!E211)),ISNUMBER(SEARCH("b",'Model output'!E211))),MID(SUBSTITUTE('Model output'!E211," ",""),SEARCH("N",'Model output'!E211)+1,2),MID(SUBSTITUTE('Model output'!E211," ",""),SEARCH("N",'Model output'!E211)+1,1)),SUBSTITUTE('Model output'!E211," ",""))),"")))</f>
        <v>1a</v>
      </c>
      <c r="E212" s="1" t="str">
        <f>IF(OR(ISNUMBER(SEARCH("Not applicable",'Model output'!F211)), ISNUMBER(SEARCH("N/A",'Model output'!F211))),"0",IF(OR(ISNUMBER(SEARCH("0",'Model output'!F211)), ISNUMBER(SEARCH("1",'Model output'!F211)), ISNUMBER(SEARCH("X",'Model output'!F211))), IF(ISNUMBER(SEARCH("pM",'Model output'!F211)),MID(SUBSTITUTE('Model output'!F211," ",""),SEARCH("pM",'Model output'!F211)+2,1),IF(ISNUMBER(SEARCH("M",'Model output'!F211)),MID(SUBSTITUTE('Model output'!F211," ",""),SEARCH("M",'Model output'!F211)+1,1),SUBSTITUTE('Model output'!F211," ",""))),""))</f>
        <v/>
      </c>
      <c r="F212" t="str">
        <f t="shared" si="48"/>
        <v>positive</v>
      </c>
      <c r="G212" t="str">
        <f>IF(OR('Model output'!G211="",AND(ISNUMBER('Model output'!J211),'Model output'!J211&lt;1)),"",IF(OR(ISNUMBER(SEARCH("lateral",'Model output'!G211)),ISNUMBER(SEARCH("cervical",'Model output'!G211)),ISNUMBER(SEARCH("jugular",'Model output'!G211)),ISNUMBER(SEARCH("left neck",'Model output'!G211)),ISNUMBER(SEARCH("left anterior neck",'Model output'!G211)),ISNUMBER(SEARCH("left posterior neck",'Model output'!G211)),ISNUMBER(SEARCH("right neck",'Model output'!G211)),ISNUMBER(SEARCH("right anterior neck",'Model output'!G211)),ISNUMBER(SEARCH("right posterior neck",'Model output'!G211)),AND(ISNUMBER(SEARCH("level",'Model output'!G211)),OR(,ISNUMBER(SEARCH("II",'Model output'!G211)),ISNUMBER(SEARCH("two",'Model output'!G211)),ISNUMBER(SEARCH("2",'Model output'!G211)),ISNUMBER(SEARCH("III",'Model output'!G211)),ISNUMBER(SEARCH("three",'Model output'!G211)),ISNUMBER(SEARCH("3",'Model output'!G211)),ISNUMBER(SEARCH("IV",'Model output'!G211)),ISNUMBER(SEARCH("four",'Model output'!G211)),ISNUMBER(SEARCH("4",'Model output'!G211)),AND(ISNUMBER(SEARCH("V ",'Model output'!G211)),NOT(ISNUMBER(SEARCH("VI",'Model output'!G211)))),ISNUMBER(SEARCH("five",'Model output'!G211)),ISNUMBER(SEARCH("5",'Model output'!G211))))), "lateral", "central"))</f>
        <v>central</v>
      </c>
      <c r="H212" t="str">
        <f>IF('Model output'!H211="","negative", IF('Model output'!H211=" ", "negative", IF(ISNUMBER(SEARCH("lymph node",'Model output'!H211)),"negative","positive")))</f>
        <v>negative</v>
      </c>
      <c r="I212">
        <f>IF('Model output'!I211="","",IF(ISNUMBER('Model output'!I211),'Model output'!I211,1))</f>
        <v>4</v>
      </c>
      <c r="J212">
        <f>IF('Model output'!J211="","",IF(AND(ISNUMBER('Model output'!J211),'Model output'!J211&lt;=I212),'Model output'!J211,IF(ISNUMBER(SEARCH("0/",'Model output'!J211)),0,1)))</f>
        <v>3</v>
      </c>
      <c r="K212" t="str" cm="1">
        <f t="array" ref="K212">IF(COUNT(FIND({0,1,2,3,4,5,6,7,8,9},'Model output'!K211))&gt;0,'Model output'!K211,"")</f>
        <v/>
      </c>
      <c r="L212" s="8" t="str">
        <f t="shared" si="50"/>
        <v/>
      </c>
      <c r="M212" t="str" cm="1">
        <f t="array" ref="M212">IF(L212="","",IF(ISNUMBER(SEARCH("cm",L212)),MAX(VALUE(SUBSTITUTE(_xlfn.FILTERXML("&lt;t&gt;&lt;s&gt;"&amp;SUBSTITUTE(L212,",","&lt;/s&gt;&lt;s&gt;")&amp;"&lt;/s&gt;&lt;/t&gt;","//s"),"cm",""))),MAX(VALUE(SUBSTITUTE(_xlfn.FILTERXML("&lt;t&gt;&lt;s&gt;"&amp;SUBSTITUTE(L212,",","&lt;/s&gt;&lt;s&gt;")&amp;"&lt;/s&gt;&lt;/t&gt;","//s"),"mm","")))/10))</f>
        <v/>
      </c>
      <c r="N212" t="str">
        <f>IF('Model output'!L211="","",'Model output'!L211)</f>
        <v>papillary</v>
      </c>
      <c r="O212" t="str">
        <f>IF('Model output'!M211="","",'Model output'!M211)</f>
        <v>classical (usual)</v>
      </c>
      <c r="P212" t="str">
        <f>IF('Model output'!N211="","",'Model output'!N211)</f>
        <v>4.4cm</v>
      </c>
      <c r="Q212" t="str">
        <f t="shared" si="49"/>
        <v>4.4cm</v>
      </c>
      <c r="R212" cm="1">
        <f t="array" ref="R212">IF(Q212="","",IF(ISNUMBER(SEARCH("cm",Q212)),MAX(VALUE(SUBSTITUTE(_xlfn.FILTERXML("&lt;t&gt;&lt;s&gt;"&amp;SUBSTITUTE(Q212,",","&lt;/s&gt;&lt;s&gt;")&amp;"&lt;/s&gt;&lt;/t&gt;","//s"),"cm",""))),IF(ISNUMBER(SEARCH("mm",Q212)), MAX(VALUE(SUBSTITUTE(_xlfn.FILTERXML("&lt;t&gt;&lt;s&gt;"&amp;SUBSTITUTE(Q212,",","&lt;/s&gt;&lt;s&gt;")&amp;"&lt;/s&gt;&lt;/t&gt;","//s"),"mm","")))/10, MAX(VALUE(_xlfn.FILTERXML("&lt;t&gt;&lt;s&gt;"&amp;SUBSTITUTE(Q212,",","&lt;/s&gt;&lt;s&gt;")&amp;"&lt;/s&gt;&lt;/t&gt;","//s"))))))</f>
        <v>4.4000000000000004</v>
      </c>
      <c r="S212" t="str">
        <f>IF(OR('Model output'!P211="",ISNUMBER(SEARCH("Not identified", 'Model output'!P211)),ISNUMBER(SEARCH("Absent",'Model output'!P211)),AND(ISNUMBER(SEARCH("No",'Model output'!P211)),NOT(ISNUMBER(SEARCH("diagnostic",'Model output'!P211)))),ISNUMBER(SEARCH("Negative",'Model output'!P211))),"negative","positive")</f>
        <v>negative</v>
      </c>
      <c r="T212">
        <f>IF('Model output'!O211="","",'Model output'!O211)</f>
        <v>2</v>
      </c>
      <c r="U212" t="str">
        <f>IF('Model output'!Q211&lt;&gt;"",'Model output'!Q211,IF('Classification result'!S212="positive",IF(ISNUMBER(SEARCH("single",'Model output'!P211)),1,IF(OR(ISNUMBER(SEARCH("&lt;4",'Model output'!P211)),ISNUMBER(SEARCH("&lt; 4",'Model output'!P211)),ISNUMBER(SEARCH("less than 4",'Model output'!P211))),"&lt;4",IF(OR(ISNUMBER(SEARCH("&gt;4",'Model output'!P211)),ISNUMBER(SEARCH("&gt; 4",'Model output'!P211)),ISNUMBER(SEARCH("4 or more",'Model output'!P211))),"&gt;4",""))),""))</f>
        <v/>
      </c>
      <c r="V212" t="str">
        <f>IF(S212="negative","",IF(OR(ISNUMBER(SEARCH("Focal",'Model output'!P211)),'Classification result'!U212&lt;4,ISNUMBER(SEARCH("Focal",'Classification result'!U212)),ISNUMBER(SEARCH("&lt;4",'Classification result'!U212)),ISNUMBER(SEARCH("&lt; 4",'Classification result'!U212))),"minimal", IF(OR(ISNUMBER(SEARCH("Extensive",'Model output'!P211)),ISNUMBER(SEARCH("Extensive",'Classification result'!U212)),ISNUMBER(SEARCH("&gt;4",'Classification result'!U212)),ISNUMBER(SEARCH("&gt; 4",'Classification result'!U212)),ISNUMBER(SEARCH("4 or more",'Classification result'!U212))),"extensive","")))</f>
        <v/>
      </c>
      <c r="W212" t="str">
        <f>IF(OR('Model output'!R211="",ISNUMBER(SEARCH("Not identified", 'Model output'!R211)),ISNUMBER(SEARCH("Absent",'Model output'!R211)),ISNUMBER(SEARCH("No",'Model output'!R211)),ISNUMBER(SEARCH("Negative",'Model output'!R211)),ISNUMBER(SEARCH("None seen",'Model output'!R211)),ISNUMBER(SEARCH("Free",'Model output'!R211)),ISNUMBER(SEARCH("Cannot be assessed",'Model output'!R211))),"negative","positive")</f>
        <v>positive</v>
      </c>
      <c r="X212" s="19" t="str">
        <f>IF('Model output'!S211="","",'Model output'!S211)</f>
        <v>Not identified</v>
      </c>
      <c r="Y212" t="str">
        <f>IF(OR('Model output'!S211="",ISNUMBER(SEARCH("Absent",'Model output'!S211)),ISNUMBER(SEARCH("Not identified",'Model output'!S211)),AND(ISNUMBER(SEARCH("No",'Model output'!S211)),NOT(ISNUMBER(SEARCH("carcinoma",'Model output'!S211)))),ISNUMBER(SEARCH("no extension",'Model output'!S211)),ISNUMBER(SEARCH("negative",'Model output'!S211))),"negative",IF(Z212="positive","gETE", "positive"))</f>
        <v>negative</v>
      </c>
      <c r="Z212" t="str">
        <f>IF(OR('Model output'!S211="",ISNUMBER(SEARCH("Absent",'Model output'!S211)),ISNUMBER(SEARCH("Not identified",'Model output'!S211)),ISNUMBER(SEARCH("No",'Model output'!S211)),ISNUMBER(SEARCH("Minimal",'Model output'!S211)),ISNUMBER(SEARCH("negative",'Model output'!S211))),"negative",IF(OR(ISNUMBER(SEARCH("extensive",X212)),ISNUMBER(SEARCH("skeletal muscle",X212)),ISNUMBER(SEARCH("larynx",X212)),ISNUMBER(SEARCH("trachea",X212)),ISNUMBER(SEARCH("esophagus",X212)),ISNUMBER(SEARCH("recurrent laryngeal nerve",X212))),"positive","negative"))</f>
        <v>negative</v>
      </c>
      <c r="AA212" t="str">
        <f>IF('Model output'!T211="","",IF('Model output'!T211="Not mentioned", "No", "Yes"))</f>
        <v/>
      </c>
      <c r="AB212" t="str">
        <f>IF(AA212&lt;&gt;"Yes","",IF(OR('Model output'!U211="",ISNUMBER(SEARCH("Not identified",'Model output'!U211))),"",'Model output'!U211))</f>
        <v/>
      </c>
      <c r="AC212" s="9" t="str">
        <f>IF(OR('Model output'!V211="", AND(ISERROR(SEARCH("Positive",'Model output'!V211)), ISNUMBER(SEARCH("Negative",'Model output'!V211))), ISNUMBER(SEARCH("Uninvolved",'Model output'!V211)), ISNUMBER(SEARCH("Free",'Model output'!V211)), ISNUMBER(SEARCH("1 mm",'Model output'!V211)), ISNUMBER(SEARCH("1.0 mm",'Model output'!V211)), ISNUMBER(SEARCH("0.01 cm",'Model output'!V211)), ISNUMBER(SEARCH("0.1 CM",'Model output'!V211)), ISNUMBER(SEARCH("less than 0.2 mm",'Model output'!V211)), ISNUMBER(SEARCH("less than 0.5 mm",'Model output'!V211)), ISNUMBER(SEARCH("very close",'Model output'!V211)), ISNUMBER(SEARCH("not involved",'Model output'!V211)), ISNUMBER(SEARCH("no involvement",'Model output'!V211)), ISNUMBER(SEARCH("abut",'Model output'!V211)), AND(ISNUMBER(SEARCH("No",'Model output'!V211)),NOT(ISNUMBER(SEARCH("noted",'Model output'!V211))),NOT(ISNUMBER(SEARCH("carcinoma",'Model output'!V211))))), "negative", "positive")</f>
        <v>positive</v>
      </c>
      <c r="AE212" s="39" t="str" cm="1">
        <f t="array" ref="AE212">IF(OR(AC212="positive",Z212="positive",AND(OR(ISNUMBER(SEARCH("Follicular carcinoma",N212)),ISNUMBER(SEARCH("Follicular thyroid carcinoma",N212))),V212="extensive"),AND(AND(ISNUMBER(J212),J212&gt;0),AND(ISNUMBER(M212),M212&gt;3)),OR(H212="positive",AH212=1)),"high",IF(OR(ISNUMBER(SEARCH("lateral",G212,1)),ISNUMBER(SEARCH("positive",Y212,1)),ISNUMBER(SEARCH("tall",O212,1)),ISNUMBER(SEARCH("hobnail",O212,1)),ISNUMBER(SEARCH("cribriform",O212,1)),ISNUMBER(SEARCH("diffuse",O212,1)),ISNUMBER(SEARCH("columnar",O212,1)),ISNUMBER(SEARCH("solid",O212,1)),ISNUMBER(SEARCH("tall",N212,1)),ISNUMBER(SEARCH("hobnail",N212,1)),ISNUMBER(SEARCH("cribriform",N212,1)),ISNUMBER(SEARCH("diffuse",N212,1)),ISNUMBER(SEARCH("columnar",N212,1)),ISNUMBER(SEARCH("solid",N212,1)),AND(ISNUMBER(SEARCH("papillary",N212,1)),S212="positive"),AND(ISNUMBER(J212),J212&gt;=5,M212=""),AND(AND(ISNUMBER(J212),J212&gt;=5),AND(ISNUMBER(M212),M212&gt;=1)),AND(ISNUMBER(SERACH("papillary",N212)),OR(Y212="positive",Z212="positive"), ISNUMBER(SEARCH("BRAF",AB212)))),"intermediate","low"))</f>
        <v>high</v>
      </c>
      <c r="AF212" s="40" t="str">
        <f t="shared" si="51"/>
        <v>3a</v>
      </c>
      <c r="AG212" s="40" t="str">
        <f t="shared" si="52"/>
        <v>1a</v>
      </c>
      <c r="AH212" s="40" t="str">
        <f t="shared" si="53"/>
        <v>0</v>
      </c>
      <c r="AI212" s="45" t="str">
        <f t="shared" si="54"/>
        <v>I</v>
      </c>
      <c r="AJ212" s="39" t="s">
        <v>697</v>
      </c>
      <c r="AK212" s="46" t="s">
        <v>894</v>
      </c>
      <c r="AL212" s="46" t="s">
        <v>893</v>
      </c>
      <c r="AM212" s="46" t="s">
        <v>892</v>
      </c>
      <c r="AN212" s="40" t="s">
        <v>73</v>
      </c>
      <c r="AO212" s="30">
        <f t="shared" si="55"/>
        <v>1</v>
      </c>
      <c r="AP212" s="14">
        <f t="shared" si="56"/>
        <v>1</v>
      </c>
      <c r="AQ212" s="14">
        <f t="shared" si="57"/>
        <v>1</v>
      </c>
      <c r="AR212" s="14">
        <f t="shared" si="58"/>
        <v>1</v>
      </c>
      <c r="AS212" s="15">
        <f t="shared" si="59"/>
        <v>1</v>
      </c>
    </row>
    <row r="213" spans="1:45">
      <c r="A213" t="str">
        <f>'Model output'!A212</f>
        <v>TCGA-EM-A3SY</v>
      </c>
      <c r="B213" s="52">
        <v>36</v>
      </c>
      <c r="C213" s="1" t="str">
        <f>IF(OR(ISNUMBER(SEARCH("0",'Model output'!D212)), ISNUMBER(SEARCH("1",'Model output'!D212)), ISNUMBER(SEARCH("1a",'Model output'!D212)), ISNUMBER(SEARCH("1b",'Model output'!D212)), ISNUMBER(SEARCH("2",'Model output'!D212)), ISNUMBER(SEARCH("3",'Model output'!D212)), ISNUMBER(SEARCH("4a",'Model output'!D212)), ISNUMBER(SEARCH("4b",'Model output'!D212))), IF(ISNUMBER(SEARCH("pT",'Model output'!D212)),IF(OR(ISNUMBER(SEARCH("a",'Model output'!D212)),ISNUMBER(SEARCH("b",'Model output'!D212))),MID(SUBSTITUTE('Model output'!D212," ",""),SEARCH("pT",'Model output'!D212)+2,2),MID(SUBSTITUTE('Model output'!D212," ",""),SEARCH("pT",'Model output'!D212)+2,1)),IF(ISNUMBER(SEARCH("T",'Model output'!D212)),IF(OR(ISNUMBER(SEARCH("a",'Model output'!D212)),ISNUMBER(SEARCH("b",'Model output'!D212))),MID(SUBSTITUTE('Model output'!D212," ",""),SEARCH("T",'Model output'!D212)+1,2),MID(SUBSTITUTE('Model output'!D212," ",""),SEARCH("T",'Model output'!D212)+1,1)),SUBSTITUTE('Model output'!D212," ",""))),"")</f>
        <v>1b</v>
      </c>
      <c r="D213" s="1" t="str">
        <f>IF(ISNUMBER(SEARCH("lymph node",'Model output'!E212)),"1", IF(AND('Model output'!E212&lt;&gt;"",ISNUMBER('Model output'!E212),'Model output'!E212&gt;0),"1",IF(OR(ISNUMBER(SEARCH("0",'Model output'!E212)), ISNUMBER(SEARCH("1",'Model output'!E212)), ISNUMBER(SEARCH("1a",'Model output'!E212)), ISNUMBER(SEARCH("1b",'Model output'!E212)), ISNUMBER(SEARCH("X",'Model output'!E212))), IF(ISNUMBER(SEARCH("pN",'Model output'!E212)),IF(OR(ISNUMBER(SEARCH("a",'Model output'!E212)),ISNUMBER(SEARCH("b",'Model output'!E212))),MID(SUBSTITUTE('Model output'!E212," ",""),SEARCH("pN",'Model output'!E212)+2,2),MID(SUBSTITUTE('Model output'!E212," ",""),SEARCH("pN",'Model output'!E212)+2,1)),IF(ISNUMBER(SEARCH("N",'Model output'!E212)),IF(OR(ISNUMBER(SEARCH("a",'Model output'!E212)),ISNUMBER(SEARCH("b",'Model output'!E212))),MID(SUBSTITUTE('Model output'!E212," ",""),SEARCH("N",'Model output'!E212)+1,2),MID(SUBSTITUTE('Model output'!E212," ",""),SEARCH("N",'Model output'!E212)+1,1)),SUBSTITUTE('Model output'!E212," ",""))),"")))</f>
        <v>X</v>
      </c>
      <c r="E213" s="1" t="str">
        <f>IF(OR(ISNUMBER(SEARCH("Not applicable",'Model output'!F212)), ISNUMBER(SEARCH("N/A",'Model output'!F212))),"0",IF(OR(ISNUMBER(SEARCH("0",'Model output'!F212)), ISNUMBER(SEARCH("1",'Model output'!F212)), ISNUMBER(SEARCH("X",'Model output'!F212))), IF(ISNUMBER(SEARCH("pM",'Model output'!F212)),MID(SUBSTITUTE('Model output'!F212," ",""),SEARCH("pM",'Model output'!F212)+2,1),IF(ISNUMBER(SEARCH("M",'Model output'!F212)),MID(SUBSTITUTE('Model output'!F212," ",""),SEARCH("M",'Model output'!F212)+1,1),SUBSTITUTE('Model output'!F212," ",""))),""))</f>
        <v/>
      </c>
      <c r="F213" t="str">
        <f t="shared" si="48"/>
        <v>negative</v>
      </c>
      <c r="G213" t="str">
        <f>IF(OR('Model output'!G212="",AND(ISNUMBER('Model output'!J212),'Model output'!J212&lt;1)),"",IF(OR(ISNUMBER(SEARCH("lateral",'Model output'!G212)),ISNUMBER(SEARCH("cervical",'Model output'!G212)),ISNUMBER(SEARCH("jugular",'Model output'!G212)),ISNUMBER(SEARCH("left neck",'Model output'!G212)),ISNUMBER(SEARCH("left anterior neck",'Model output'!G212)),ISNUMBER(SEARCH("left posterior neck",'Model output'!G212)),ISNUMBER(SEARCH("right neck",'Model output'!G212)),ISNUMBER(SEARCH("right anterior neck",'Model output'!G212)),ISNUMBER(SEARCH("right posterior neck",'Model output'!G212)),AND(ISNUMBER(SEARCH("level",'Model output'!G212)),OR(,ISNUMBER(SEARCH("II",'Model output'!G212)),ISNUMBER(SEARCH("two",'Model output'!G212)),ISNUMBER(SEARCH("2",'Model output'!G212)),ISNUMBER(SEARCH("III",'Model output'!G212)),ISNUMBER(SEARCH("three",'Model output'!G212)),ISNUMBER(SEARCH("3",'Model output'!G212)),ISNUMBER(SEARCH("IV",'Model output'!G212)),ISNUMBER(SEARCH("four",'Model output'!G212)),ISNUMBER(SEARCH("4",'Model output'!G212)),AND(ISNUMBER(SEARCH("V ",'Model output'!G212)),NOT(ISNUMBER(SEARCH("VI",'Model output'!G212)))),ISNUMBER(SEARCH("five",'Model output'!G212)),ISNUMBER(SEARCH("5",'Model output'!G212))))), "lateral", "central"))</f>
        <v/>
      </c>
      <c r="H213" t="str">
        <f>IF('Model output'!H212="","negative", IF('Model output'!H212=" ", "negative", IF(ISNUMBER(SEARCH("lymph node",'Model output'!H212)),"negative","positive")))</f>
        <v>negative</v>
      </c>
      <c r="I213">
        <f>IF('Model output'!I212="","",IF(ISNUMBER('Model output'!I212),'Model output'!I212,1))</f>
        <v>0</v>
      </c>
      <c r="J213">
        <f>IF('Model output'!J212="","",IF(AND(ISNUMBER('Model output'!J212),'Model output'!J212&lt;=I213),'Model output'!J212,IF(ISNUMBER(SEARCH("0/",'Model output'!J212)),0,1)))</f>
        <v>0</v>
      </c>
      <c r="K213" t="str" cm="1">
        <f t="array" ref="K213">IF(COUNT(FIND({0,1,2,3,4,5,6,7,8,9},'Model output'!K212))&gt;0,'Model output'!K212,"")</f>
        <v/>
      </c>
      <c r="L213" s="8" t="str">
        <f t="shared" si="50"/>
        <v/>
      </c>
      <c r="M213" t="str" cm="1">
        <f t="array" ref="M213">IF(L213="","",IF(ISNUMBER(SEARCH("cm",L213)),MAX(VALUE(SUBSTITUTE(_xlfn.FILTERXML("&lt;t&gt;&lt;s&gt;"&amp;SUBSTITUTE(L213,",","&lt;/s&gt;&lt;s&gt;")&amp;"&lt;/s&gt;&lt;/t&gt;","//s"),"cm",""))),MAX(VALUE(SUBSTITUTE(_xlfn.FILTERXML("&lt;t&gt;&lt;s&gt;"&amp;SUBSTITUTE(L213,",","&lt;/s&gt;&lt;s&gt;")&amp;"&lt;/s&gt;&lt;/t&gt;","//s"),"mm","")))/10))</f>
        <v/>
      </c>
      <c r="N213" t="str">
        <f>IF('Model output'!L212="","",'Model output'!L212)</f>
        <v>papillary</v>
      </c>
      <c r="O213" t="str">
        <f>IF('Model output'!M212="","",'Model output'!M212)</f>
        <v>oncocytic</v>
      </c>
      <c r="P213" t="str">
        <f>IF('Model output'!N212="","",'Model output'!N212)</f>
        <v>1.4cm</v>
      </c>
      <c r="Q213" t="str">
        <f t="shared" si="49"/>
        <v>1.4cm</v>
      </c>
      <c r="R213" cm="1">
        <f t="array" ref="R213">IF(Q213="","",IF(ISNUMBER(SEARCH("cm",Q213)),MAX(VALUE(SUBSTITUTE(_xlfn.FILTERXML("&lt;t&gt;&lt;s&gt;"&amp;SUBSTITUTE(Q213,",","&lt;/s&gt;&lt;s&gt;")&amp;"&lt;/s&gt;&lt;/t&gt;","//s"),"cm",""))),IF(ISNUMBER(SEARCH("mm",Q213)), MAX(VALUE(SUBSTITUTE(_xlfn.FILTERXML("&lt;t&gt;&lt;s&gt;"&amp;SUBSTITUTE(Q213,",","&lt;/s&gt;&lt;s&gt;")&amp;"&lt;/s&gt;&lt;/t&gt;","//s"),"mm","")))/10, MAX(VALUE(_xlfn.FILTERXML("&lt;t&gt;&lt;s&gt;"&amp;SUBSTITUTE(Q213,",","&lt;/s&gt;&lt;s&gt;")&amp;"&lt;/s&gt;&lt;/t&gt;","//s"))))))</f>
        <v>1.4</v>
      </c>
      <c r="S213" t="str">
        <f>IF(OR('Model output'!P212="",ISNUMBER(SEARCH("Not identified", 'Model output'!P212)),ISNUMBER(SEARCH("Absent",'Model output'!P212)),AND(ISNUMBER(SEARCH("No",'Model output'!P212)),NOT(ISNUMBER(SEARCH("diagnostic",'Model output'!P212)))),ISNUMBER(SEARCH("Negative",'Model output'!P212))),"negative","positive")</f>
        <v>negative</v>
      </c>
      <c r="T213">
        <f>IF('Model output'!O212="","",'Model output'!O212)</f>
        <v>1</v>
      </c>
      <c r="U213" t="str">
        <f>IF('Model output'!Q212&lt;&gt;"",'Model output'!Q212,IF('Classification result'!S213="positive",IF(ISNUMBER(SEARCH("single",'Model output'!P212)),1,IF(OR(ISNUMBER(SEARCH("&lt;4",'Model output'!P212)),ISNUMBER(SEARCH("&lt; 4",'Model output'!P212)),ISNUMBER(SEARCH("less than 4",'Model output'!P212))),"&lt;4",IF(OR(ISNUMBER(SEARCH("&gt;4",'Model output'!P212)),ISNUMBER(SEARCH("&gt; 4",'Model output'!P212)),ISNUMBER(SEARCH("4 or more",'Model output'!P212))),"&gt;4",""))),""))</f>
        <v/>
      </c>
      <c r="V213" t="str">
        <f>IF(S213="negative","",IF(OR(ISNUMBER(SEARCH("Focal",'Model output'!P212)),'Classification result'!U213&lt;4,ISNUMBER(SEARCH("Focal",'Classification result'!U213)),ISNUMBER(SEARCH("&lt;4",'Classification result'!U213)),ISNUMBER(SEARCH("&lt; 4",'Classification result'!U213))),"minimal", IF(OR(ISNUMBER(SEARCH("Extensive",'Model output'!P212)),ISNUMBER(SEARCH("Extensive",'Classification result'!U213)),ISNUMBER(SEARCH("&gt;4",'Classification result'!U213)),ISNUMBER(SEARCH("&gt; 4",'Classification result'!U213)),ISNUMBER(SEARCH("4 or more",'Classification result'!U213))),"extensive","")))</f>
        <v/>
      </c>
      <c r="W213" t="str">
        <f>IF(OR('Model output'!R212="",ISNUMBER(SEARCH("Not identified", 'Model output'!R212)),ISNUMBER(SEARCH("Absent",'Model output'!R212)),ISNUMBER(SEARCH("No",'Model output'!R212)),ISNUMBER(SEARCH("Negative",'Model output'!R212)),ISNUMBER(SEARCH("None seen",'Model output'!R212)),ISNUMBER(SEARCH("Free",'Model output'!R212)),ISNUMBER(SEARCH("Cannot be assessed",'Model output'!R212))),"negative","positive")</f>
        <v>positive</v>
      </c>
      <c r="X213" s="19" t="str">
        <f>IF('Model output'!S212="","",'Model output'!S212)</f>
        <v/>
      </c>
      <c r="Y213" t="str">
        <f>IF(OR('Model output'!S212="",ISNUMBER(SEARCH("Absent",'Model output'!S212)),ISNUMBER(SEARCH("Not identified",'Model output'!S212)),AND(ISNUMBER(SEARCH("No",'Model output'!S212)),NOT(ISNUMBER(SEARCH("carcinoma",'Model output'!S212)))),ISNUMBER(SEARCH("no extension",'Model output'!S212)),ISNUMBER(SEARCH("negative",'Model output'!S212))),"negative",IF(Z213="positive","gETE", "positive"))</f>
        <v>negative</v>
      </c>
      <c r="Z213" t="str">
        <f>IF(OR('Model output'!S212="",ISNUMBER(SEARCH("Absent",'Model output'!S212)),ISNUMBER(SEARCH("Not identified",'Model output'!S212)),ISNUMBER(SEARCH("No",'Model output'!S212)),ISNUMBER(SEARCH("Minimal",'Model output'!S212)),ISNUMBER(SEARCH("negative",'Model output'!S212))),"negative",IF(OR(ISNUMBER(SEARCH("extensive",X213)),ISNUMBER(SEARCH("skeletal muscle",X213)),ISNUMBER(SEARCH("larynx",X213)),ISNUMBER(SEARCH("trachea",X213)),ISNUMBER(SEARCH("esophagus",X213)),ISNUMBER(SEARCH("recurrent laryngeal nerve",X213))),"positive","negative"))</f>
        <v>negative</v>
      </c>
      <c r="AA213" t="str">
        <f>IF('Model output'!T212="","",IF('Model output'!T212="Not mentioned", "No", "Yes"))</f>
        <v/>
      </c>
      <c r="AB213" t="str">
        <f>IF(AA213&lt;&gt;"Yes","",IF(OR('Model output'!U212="",ISNUMBER(SEARCH("Not identified",'Model output'!U212))),"",'Model output'!U212))</f>
        <v/>
      </c>
      <c r="AC213" s="9" t="str">
        <f>IF(OR('Model output'!V212="", AND(ISERROR(SEARCH("Positive",'Model output'!V212)), ISNUMBER(SEARCH("Negative",'Model output'!V212))), ISNUMBER(SEARCH("Uninvolved",'Model output'!V212)), ISNUMBER(SEARCH("Free",'Model output'!V212)), ISNUMBER(SEARCH("1 mm",'Model output'!V212)), ISNUMBER(SEARCH("1.0 mm",'Model output'!V212)), ISNUMBER(SEARCH("0.01 cm",'Model output'!V212)), ISNUMBER(SEARCH("0.1 CM",'Model output'!V212)), ISNUMBER(SEARCH("less than 0.2 mm",'Model output'!V212)), ISNUMBER(SEARCH("less than 0.5 mm",'Model output'!V212)), ISNUMBER(SEARCH("very close",'Model output'!V212)), ISNUMBER(SEARCH("not involved",'Model output'!V212)), ISNUMBER(SEARCH("no involvement",'Model output'!V212)), ISNUMBER(SEARCH("abut",'Model output'!V212)), AND(ISNUMBER(SEARCH("No",'Model output'!V212)),NOT(ISNUMBER(SEARCH("noted",'Model output'!V212))),NOT(ISNUMBER(SEARCH("carcinoma",'Model output'!V212))))), "negative", "positive")</f>
        <v>negative</v>
      </c>
      <c r="AE213" s="39" t="str" cm="1">
        <f t="array" aca="1" ref="AE213" ca="1">IF(OR(AC213="positive",Z213="positive",AND(OR(ISNUMBER(SEARCH("Follicular carcinoma",N213)),ISNUMBER(SEARCH("Follicular thyroid carcinoma",N213))),V213="extensive"),AND(AND(ISNUMBER(J213),J213&gt;0),AND(ISNUMBER(M213),M213&gt;3)),OR(H213="positive",AH213=1)),"high",IF(OR(ISNUMBER(SEARCH("lateral",G213,1)),ISNUMBER(SEARCH("positive",Y213,1)),ISNUMBER(SEARCH("tall",O213,1)),ISNUMBER(SEARCH("hobnail",O213,1)),ISNUMBER(SEARCH("cribriform",O213,1)),ISNUMBER(SEARCH("diffuse",O213,1)),ISNUMBER(SEARCH("columnar",O213,1)),ISNUMBER(SEARCH("solid",O213,1)),ISNUMBER(SEARCH("tall",N213,1)),ISNUMBER(SEARCH("hobnail",N213,1)),ISNUMBER(SEARCH("cribriform",N213,1)),ISNUMBER(SEARCH("diffuse",N213,1)),ISNUMBER(SEARCH("columnar",N213,1)),ISNUMBER(SEARCH("solid",N213,1)),AND(ISNUMBER(SEARCH("papillary",N213,1)),S213="positive"),AND(ISNUMBER(J213),J213&gt;=5,M213=""),AND(AND(ISNUMBER(J213),J213&gt;=5),AND(ISNUMBER(M213),M213&gt;=1)),AND(ISNUMBER(SERACH("papillary",N213)),OR(Y213="positive",Z213="positive"), ISNUMBER(SEARCH("BRAF",AB213)))),"intermediate","low"))</f>
        <v>low</v>
      </c>
      <c r="AF213" s="40" t="str">
        <f t="shared" si="51"/>
        <v>1b</v>
      </c>
      <c r="AG213" s="40" t="str">
        <f t="shared" si="52"/>
        <v>0</v>
      </c>
      <c r="AH213" s="40" t="str">
        <f t="shared" si="53"/>
        <v>0</v>
      </c>
      <c r="AI213" s="45" t="str">
        <f t="shared" si="54"/>
        <v>I</v>
      </c>
      <c r="AJ213" s="39" t="s">
        <v>698</v>
      </c>
      <c r="AK213" s="46" t="s">
        <v>888</v>
      </c>
      <c r="AL213" s="46" t="s">
        <v>892</v>
      </c>
      <c r="AM213" s="46" t="s">
        <v>892</v>
      </c>
      <c r="AN213" s="40" t="s">
        <v>73</v>
      </c>
      <c r="AO213" s="30">
        <f t="shared" ca="1" si="55"/>
        <v>1</v>
      </c>
      <c r="AP213" s="14">
        <f t="shared" si="56"/>
        <v>1</v>
      </c>
      <c r="AQ213" s="14">
        <f t="shared" si="57"/>
        <v>1</v>
      </c>
      <c r="AR213" s="14">
        <f t="shared" si="58"/>
        <v>1</v>
      </c>
      <c r="AS213" s="15">
        <f t="shared" si="59"/>
        <v>1</v>
      </c>
    </row>
    <row r="214" spans="1:45">
      <c r="A214" t="str">
        <f>'Model output'!A213</f>
        <v>TCGA-EM-A3SZ</v>
      </c>
      <c r="B214" s="52">
        <v>42</v>
      </c>
      <c r="C214" s="1" t="str">
        <f>IF(OR(ISNUMBER(SEARCH("0",'Model output'!D213)), ISNUMBER(SEARCH("1",'Model output'!D213)), ISNUMBER(SEARCH("1a",'Model output'!D213)), ISNUMBER(SEARCH("1b",'Model output'!D213)), ISNUMBER(SEARCH("2",'Model output'!D213)), ISNUMBER(SEARCH("3",'Model output'!D213)), ISNUMBER(SEARCH("4a",'Model output'!D213)), ISNUMBER(SEARCH("4b",'Model output'!D213))), IF(ISNUMBER(SEARCH("pT",'Model output'!D213)),IF(OR(ISNUMBER(SEARCH("a",'Model output'!D213)),ISNUMBER(SEARCH("b",'Model output'!D213))),MID(SUBSTITUTE('Model output'!D213," ",""),SEARCH("pT",'Model output'!D213)+2,2),MID(SUBSTITUTE('Model output'!D213," ",""),SEARCH("pT",'Model output'!D213)+2,1)),IF(ISNUMBER(SEARCH("T",'Model output'!D213)),IF(OR(ISNUMBER(SEARCH("a",'Model output'!D213)),ISNUMBER(SEARCH("b",'Model output'!D213))),MID(SUBSTITUTE('Model output'!D213," ",""),SEARCH("T",'Model output'!D213)+1,2),MID(SUBSTITUTE('Model output'!D213," ",""),SEARCH("T",'Model output'!D213)+1,1)),SUBSTITUTE('Model output'!D213," ",""))),"")</f>
        <v>2</v>
      </c>
      <c r="D214" s="1" t="str">
        <f>IF(ISNUMBER(SEARCH("lymph node",'Model output'!E213)),"1", IF(AND('Model output'!E213&lt;&gt;"",ISNUMBER('Model output'!E213),'Model output'!E213&gt;0),"1",IF(OR(ISNUMBER(SEARCH("0",'Model output'!E213)), ISNUMBER(SEARCH("1",'Model output'!E213)), ISNUMBER(SEARCH("1a",'Model output'!E213)), ISNUMBER(SEARCH("1b",'Model output'!E213)), ISNUMBER(SEARCH("X",'Model output'!E213))), IF(ISNUMBER(SEARCH("pN",'Model output'!E213)),IF(OR(ISNUMBER(SEARCH("a",'Model output'!E213)),ISNUMBER(SEARCH("b",'Model output'!E213))),MID(SUBSTITUTE('Model output'!E213," ",""),SEARCH("pN",'Model output'!E213)+2,2),MID(SUBSTITUTE('Model output'!E213," ",""),SEARCH("pN",'Model output'!E213)+2,1)),IF(ISNUMBER(SEARCH("N",'Model output'!E213)),IF(OR(ISNUMBER(SEARCH("a",'Model output'!E213)),ISNUMBER(SEARCH("b",'Model output'!E213))),MID(SUBSTITUTE('Model output'!E213," ",""),SEARCH("N",'Model output'!E213)+1,2),MID(SUBSTITUTE('Model output'!E213," ",""),SEARCH("N",'Model output'!E213)+1,1)),SUBSTITUTE('Model output'!E213," ",""))),"")))</f>
        <v>0</v>
      </c>
      <c r="E214" s="1" t="str">
        <f>IF(OR(ISNUMBER(SEARCH("Not applicable",'Model output'!F213)), ISNUMBER(SEARCH("N/A",'Model output'!F213))),"0",IF(OR(ISNUMBER(SEARCH("0",'Model output'!F213)), ISNUMBER(SEARCH("1",'Model output'!F213)), ISNUMBER(SEARCH("X",'Model output'!F213))), IF(ISNUMBER(SEARCH("pM",'Model output'!F213)),MID(SUBSTITUTE('Model output'!F213," ",""),SEARCH("pM",'Model output'!F213)+2,1),IF(ISNUMBER(SEARCH("M",'Model output'!F213)),MID(SUBSTITUTE('Model output'!F213," ",""),SEARCH("M",'Model output'!F213)+1,1),SUBSTITUTE('Model output'!F213," ",""))),""))</f>
        <v/>
      </c>
      <c r="F214" t="str">
        <f t="shared" si="48"/>
        <v>negative</v>
      </c>
      <c r="G214" t="str">
        <f>IF(OR('Model output'!G213="",AND(ISNUMBER('Model output'!J213),'Model output'!J213&lt;1)),"",IF(OR(ISNUMBER(SEARCH("lateral",'Model output'!G213)),ISNUMBER(SEARCH("cervical",'Model output'!G213)),ISNUMBER(SEARCH("jugular",'Model output'!G213)),ISNUMBER(SEARCH("left neck",'Model output'!G213)),ISNUMBER(SEARCH("left anterior neck",'Model output'!G213)),ISNUMBER(SEARCH("left posterior neck",'Model output'!G213)),ISNUMBER(SEARCH("right neck",'Model output'!G213)),ISNUMBER(SEARCH("right anterior neck",'Model output'!G213)),ISNUMBER(SEARCH("right posterior neck",'Model output'!G213)),AND(ISNUMBER(SEARCH("level",'Model output'!G213)),OR(,ISNUMBER(SEARCH("II",'Model output'!G213)),ISNUMBER(SEARCH("two",'Model output'!G213)),ISNUMBER(SEARCH("2",'Model output'!G213)),ISNUMBER(SEARCH("III",'Model output'!G213)),ISNUMBER(SEARCH("three",'Model output'!G213)),ISNUMBER(SEARCH("3",'Model output'!G213)),ISNUMBER(SEARCH("IV",'Model output'!G213)),ISNUMBER(SEARCH("four",'Model output'!G213)),ISNUMBER(SEARCH("4",'Model output'!G213)),AND(ISNUMBER(SEARCH("V ",'Model output'!G213)),NOT(ISNUMBER(SEARCH("VI",'Model output'!G213)))),ISNUMBER(SEARCH("five",'Model output'!G213)),ISNUMBER(SEARCH("5",'Model output'!G213))))), "lateral", "central"))</f>
        <v/>
      </c>
      <c r="H214" t="str">
        <f>IF('Model output'!H213="","negative", IF('Model output'!H213=" ", "negative", IF(ISNUMBER(SEARCH("lymph node",'Model output'!H213)),"negative","positive")))</f>
        <v>negative</v>
      </c>
      <c r="I214">
        <f>IF('Model output'!I213="","",IF(ISNUMBER('Model output'!I213),'Model output'!I213,1))</f>
        <v>4</v>
      </c>
      <c r="J214">
        <f>IF('Model output'!J213="","",IF(AND(ISNUMBER('Model output'!J213),'Model output'!J213&lt;=I214),'Model output'!J213,IF(ISNUMBER(SEARCH("0/",'Model output'!J213)),0,1)))</f>
        <v>0</v>
      </c>
      <c r="K214" t="str" cm="1">
        <f t="array" ref="K214">IF(COUNT(FIND({0,1,2,3,4,5,6,7,8,9},'Model output'!K213))&gt;0,'Model output'!K213,"")</f>
        <v/>
      </c>
      <c r="L214" s="8" t="str">
        <f t="shared" si="50"/>
        <v/>
      </c>
      <c r="M214" t="str" cm="1">
        <f t="array" ref="M214">IF(L214="","",IF(ISNUMBER(SEARCH("cm",L214)),MAX(VALUE(SUBSTITUTE(_xlfn.FILTERXML("&lt;t&gt;&lt;s&gt;"&amp;SUBSTITUTE(L214,",","&lt;/s&gt;&lt;s&gt;")&amp;"&lt;/s&gt;&lt;/t&gt;","//s"),"cm",""))),MAX(VALUE(SUBSTITUTE(_xlfn.FILTERXML("&lt;t&gt;&lt;s&gt;"&amp;SUBSTITUTE(L214,",","&lt;/s&gt;&lt;s&gt;")&amp;"&lt;/s&gt;&lt;/t&gt;","//s"),"mm","")))/10))</f>
        <v/>
      </c>
      <c r="N214" t="str">
        <f>IF('Model output'!L213="","",'Model output'!L213)</f>
        <v>papillary</v>
      </c>
      <c r="O214" t="str">
        <f>IF('Model output'!M213="","",'Model output'!M213)</f>
        <v>classical, Warthin-like</v>
      </c>
      <c r="P214" t="str">
        <f>IF('Model output'!N213="","",'Model output'!N213)</f>
        <v>2.6cm</v>
      </c>
      <c r="Q214" t="str">
        <f t="shared" si="49"/>
        <v>2.6cm</v>
      </c>
      <c r="R214" cm="1">
        <f t="array" ref="R214">IF(Q214="","",IF(ISNUMBER(SEARCH("cm",Q214)),MAX(VALUE(SUBSTITUTE(_xlfn.FILTERXML("&lt;t&gt;&lt;s&gt;"&amp;SUBSTITUTE(Q214,",","&lt;/s&gt;&lt;s&gt;")&amp;"&lt;/s&gt;&lt;/t&gt;","//s"),"cm",""))),IF(ISNUMBER(SEARCH("mm",Q214)), MAX(VALUE(SUBSTITUTE(_xlfn.FILTERXML("&lt;t&gt;&lt;s&gt;"&amp;SUBSTITUTE(Q214,",","&lt;/s&gt;&lt;s&gt;")&amp;"&lt;/s&gt;&lt;/t&gt;","//s"),"mm","")))/10, MAX(VALUE(_xlfn.FILTERXML("&lt;t&gt;&lt;s&gt;"&amp;SUBSTITUTE(Q214,",","&lt;/s&gt;&lt;s&gt;")&amp;"&lt;/s&gt;&lt;/t&gt;","//s"))))))</f>
        <v>2.6</v>
      </c>
      <c r="S214" t="str">
        <f>IF(OR('Model output'!P213="",ISNUMBER(SEARCH("Not identified", 'Model output'!P213)),ISNUMBER(SEARCH("Absent",'Model output'!P213)),AND(ISNUMBER(SEARCH("No",'Model output'!P213)),NOT(ISNUMBER(SEARCH("diagnostic",'Model output'!P213)))),ISNUMBER(SEARCH("Negative",'Model output'!P213))),"negative","positive")</f>
        <v>negative</v>
      </c>
      <c r="T214">
        <f>IF('Model output'!O213="","",'Model output'!O213)</f>
        <v>2</v>
      </c>
      <c r="U214" t="str">
        <f>IF('Model output'!Q213&lt;&gt;"",'Model output'!Q213,IF('Classification result'!S214="positive",IF(ISNUMBER(SEARCH("single",'Model output'!P213)),1,IF(OR(ISNUMBER(SEARCH("&lt;4",'Model output'!P213)),ISNUMBER(SEARCH("&lt; 4",'Model output'!P213)),ISNUMBER(SEARCH("less than 4",'Model output'!P213))),"&lt;4",IF(OR(ISNUMBER(SEARCH("&gt;4",'Model output'!P213)),ISNUMBER(SEARCH("&gt; 4",'Model output'!P213)),ISNUMBER(SEARCH("4 or more",'Model output'!P213))),"&gt;4",""))),""))</f>
        <v/>
      </c>
      <c r="V214" t="str">
        <f>IF(S214="negative","",IF(OR(ISNUMBER(SEARCH("Focal",'Model output'!P213)),'Classification result'!U214&lt;4,ISNUMBER(SEARCH("Focal",'Classification result'!U214)),ISNUMBER(SEARCH("&lt;4",'Classification result'!U214)),ISNUMBER(SEARCH("&lt; 4",'Classification result'!U214))),"minimal", IF(OR(ISNUMBER(SEARCH("Extensive",'Model output'!P213)),ISNUMBER(SEARCH("Extensive",'Classification result'!U214)),ISNUMBER(SEARCH("&gt;4",'Classification result'!U214)),ISNUMBER(SEARCH("&gt; 4",'Classification result'!U214)),ISNUMBER(SEARCH("4 or more",'Classification result'!U214))),"extensive","")))</f>
        <v/>
      </c>
      <c r="W214" t="str">
        <f>IF(OR('Model output'!R213="",ISNUMBER(SEARCH("Not identified", 'Model output'!R213)),ISNUMBER(SEARCH("Absent",'Model output'!R213)),ISNUMBER(SEARCH("No",'Model output'!R213)),ISNUMBER(SEARCH("Negative",'Model output'!R213)),ISNUMBER(SEARCH("None seen",'Model output'!R213)),ISNUMBER(SEARCH("Free",'Model output'!R213)),ISNUMBER(SEARCH("Cannot be assessed",'Model output'!R213))),"negative","positive")</f>
        <v>positive</v>
      </c>
      <c r="X214" s="19" t="str">
        <f>IF('Model output'!S213="","",'Model output'!S213)</f>
        <v/>
      </c>
      <c r="Y214" t="str">
        <f>IF(OR('Model output'!S213="",ISNUMBER(SEARCH("Absent",'Model output'!S213)),ISNUMBER(SEARCH("Not identified",'Model output'!S213)),AND(ISNUMBER(SEARCH("No",'Model output'!S213)),NOT(ISNUMBER(SEARCH("carcinoma",'Model output'!S213)))),ISNUMBER(SEARCH("no extension",'Model output'!S213)),ISNUMBER(SEARCH("negative",'Model output'!S213))),"negative",IF(Z214="positive","gETE", "positive"))</f>
        <v>negative</v>
      </c>
      <c r="Z214" t="str">
        <f>IF(OR('Model output'!S213="",ISNUMBER(SEARCH("Absent",'Model output'!S213)),ISNUMBER(SEARCH("Not identified",'Model output'!S213)),ISNUMBER(SEARCH("No",'Model output'!S213)),ISNUMBER(SEARCH("Minimal",'Model output'!S213)),ISNUMBER(SEARCH("negative",'Model output'!S213))),"negative",IF(OR(ISNUMBER(SEARCH("extensive",X214)),ISNUMBER(SEARCH("skeletal muscle",X214)),ISNUMBER(SEARCH("larynx",X214)),ISNUMBER(SEARCH("trachea",X214)),ISNUMBER(SEARCH("esophagus",X214)),ISNUMBER(SEARCH("recurrent laryngeal nerve",X214))),"positive","negative"))</f>
        <v>negative</v>
      </c>
      <c r="AA214" t="str">
        <f>IF('Model output'!T213="","",IF('Model output'!T213="Not mentioned", "No", "Yes"))</f>
        <v/>
      </c>
      <c r="AB214" t="str">
        <f>IF(AA214&lt;&gt;"Yes","",IF(OR('Model output'!U213="",ISNUMBER(SEARCH("Not identified",'Model output'!U213))),"",'Model output'!U213))</f>
        <v/>
      </c>
      <c r="AC214" s="9" t="str">
        <f>IF(OR('Model output'!V213="", AND(ISERROR(SEARCH("Positive",'Model output'!V213)), ISNUMBER(SEARCH("Negative",'Model output'!V213))), ISNUMBER(SEARCH("Uninvolved",'Model output'!V213)), ISNUMBER(SEARCH("Free",'Model output'!V213)), ISNUMBER(SEARCH("1 mm",'Model output'!V213)), ISNUMBER(SEARCH("1.0 mm",'Model output'!V213)), ISNUMBER(SEARCH("0.01 cm",'Model output'!V213)), ISNUMBER(SEARCH("0.1 CM",'Model output'!V213)), ISNUMBER(SEARCH("less than 0.2 mm",'Model output'!V213)), ISNUMBER(SEARCH("less than 0.5 mm",'Model output'!V213)), ISNUMBER(SEARCH("very close",'Model output'!V213)), ISNUMBER(SEARCH("not involved",'Model output'!V213)), ISNUMBER(SEARCH("no involvement",'Model output'!V213)), ISNUMBER(SEARCH("abut",'Model output'!V213)), AND(ISNUMBER(SEARCH("No",'Model output'!V213)),NOT(ISNUMBER(SEARCH("noted",'Model output'!V213))),NOT(ISNUMBER(SEARCH("carcinoma",'Model output'!V213))))), "negative", "positive")</f>
        <v>negative</v>
      </c>
      <c r="AE214" s="39" t="str" cm="1">
        <f t="array" aca="1" ref="AE214" ca="1">IF(OR(AC214="positive",Z214="positive",AND(OR(ISNUMBER(SEARCH("Follicular carcinoma",N214)),ISNUMBER(SEARCH("Follicular thyroid carcinoma",N214))),V214="extensive"),AND(AND(ISNUMBER(J214),J214&gt;0),AND(ISNUMBER(M214),M214&gt;3)),OR(H214="positive",AH214=1)),"high",IF(OR(ISNUMBER(SEARCH("lateral",G214,1)),ISNUMBER(SEARCH("positive",Y214,1)),ISNUMBER(SEARCH("tall",O214,1)),ISNUMBER(SEARCH("hobnail",O214,1)),ISNUMBER(SEARCH("cribriform",O214,1)),ISNUMBER(SEARCH("diffuse",O214,1)),ISNUMBER(SEARCH("columnar",O214,1)),ISNUMBER(SEARCH("solid",O214,1)),ISNUMBER(SEARCH("tall",N214,1)),ISNUMBER(SEARCH("hobnail",N214,1)),ISNUMBER(SEARCH("cribriform",N214,1)),ISNUMBER(SEARCH("diffuse",N214,1)),ISNUMBER(SEARCH("columnar",N214,1)),ISNUMBER(SEARCH("solid",N214,1)),AND(ISNUMBER(SEARCH("papillary",N214,1)),S214="positive"),AND(ISNUMBER(J214),J214&gt;=5,M214=""),AND(AND(ISNUMBER(J214),J214&gt;=5),AND(ISNUMBER(M214),M214&gt;=1)),AND(ISNUMBER(SERACH("papillary",N214)),OR(Y214="positive",Z214="positive"), ISNUMBER(SEARCH("BRAF",AB214)))),"intermediate","low"))</f>
        <v>low</v>
      </c>
      <c r="AF214" s="40" t="str">
        <f t="shared" si="51"/>
        <v>2</v>
      </c>
      <c r="AG214" s="40" t="str">
        <f t="shared" si="52"/>
        <v>0</v>
      </c>
      <c r="AH214" s="40" t="str">
        <f t="shared" si="53"/>
        <v>0</v>
      </c>
      <c r="AI214" s="45" t="str">
        <f t="shared" si="54"/>
        <v>I</v>
      </c>
      <c r="AJ214" s="39" t="s">
        <v>699</v>
      </c>
      <c r="AK214" s="46" t="s">
        <v>891</v>
      </c>
      <c r="AL214" s="46" t="s">
        <v>889</v>
      </c>
      <c r="AM214" s="46" t="s">
        <v>892</v>
      </c>
      <c r="AN214" s="40" t="s">
        <v>73</v>
      </c>
      <c r="AO214" s="30">
        <f t="shared" ca="1" si="55"/>
        <v>0</v>
      </c>
      <c r="AP214" s="14">
        <f t="shared" si="56"/>
        <v>1</v>
      </c>
      <c r="AQ214" s="14">
        <f t="shared" si="57"/>
        <v>1</v>
      </c>
      <c r="AR214" s="14">
        <f t="shared" si="58"/>
        <v>1</v>
      </c>
      <c r="AS214" s="15">
        <f t="shared" si="59"/>
        <v>1</v>
      </c>
    </row>
    <row r="215" spans="1:45">
      <c r="A215" t="str">
        <f>'Model output'!A214</f>
        <v>TCGA-EM-A4FH</v>
      </c>
      <c r="B215" s="52">
        <v>69</v>
      </c>
      <c r="C215" s="1" t="str">
        <f>IF(OR(ISNUMBER(SEARCH("0",'Model output'!D214)), ISNUMBER(SEARCH("1",'Model output'!D214)), ISNUMBER(SEARCH("1a",'Model output'!D214)), ISNUMBER(SEARCH("1b",'Model output'!D214)), ISNUMBER(SEARCH("2",'Model output'!D214)), ISNUMBER(SEARCH("3",'Model output'!D214)), ISNUMBER(SEARCH("4a",'Model output'!D214)), ISNUMBER(SEARCH("4b",'Model output'!D214))), IF(ISNUMBER(SEARCH("pT",'Model output'!D214)),IF(OR(ISNUMBER(SEARCH("a",'Model output'!D214)),ISNUMBER(SEARCH("b",'Model output'!D214))),MID(SUBSTITUTE('Model output'!D214," ",""),SEARCH("pT",'Model output'!D214)+2,2),MID(SUBSTITUTE('Model output'!D214," ",""),SEARCH("pT",'Model output'!D214)+2,1)),IF(ISNUMBER(SEARCH("T",'Model output'!D214)),IF(OR(ISNUMBER(SEARCH("a",'Model output'!D214)),ISNUMBER(SEARCH("b",'Model output'!D214))),MID(SUBSTITUTE('Model output'!D214," ",""),SEARCH("T",'Model output'!D214)+1,2),MID(SUBSTITUTE('Model output'!D214," ",""),SEARCH("T",'Model output'!D214)+1,1)),SUBSTITUTE('Model output'!D214," ",""))),"")</f>
        <v>3</v>
      </c>
      <c r="D215" s="1" t="str">
        <f>IF(ISNUMBER(SEARCH("lymph node",'Model output'!E214)),"1", IF(AND('Model output'!E214&lt;&gt;"",ISNUMBER('Model output'!E214),'Model output'!E214&gt;0),"1",IF(OR(ISNUMBER(SEARCH("0",'Model output'!E214)), ISNUMBER(SEARCH("1",'Model output'!E214)), ISNUMBER(SEARCH("1a",'Model output'!E214)), ISNUMBER(SEARCH("1b",'Model output'!E214)), ISNUMBER(SEARCH("X",'Model output'!E214))), IF(ISNUMBER(SEARCH("pN",'Model output'!E214)),IF(OR(ISNUMBER(SEARCH("a",'Model output'!E214)),ISNUMBER(SEARCH("b",'Model output'!E214))),MID(SUBSTITUTE('Model output'!E214," ",""),SEARCH("pN",'Model output'!E214)+2,2),MID(SUBSTITUTE('Model output'!E214," ",""),SEARCH("pN",'Model output'!E214)+2,1)),IF(ISNUMBER(SEARCH("N",'Model output'!E214)),IF(OR(ISNUMBER(SEARCH("a",'Model output'!E214)),ISNUMBER(SEARCH("b",'Model output'!E214))),MID(SUBSTITUTE('Model output'!E214," ",""),SEARCH("N",'Model output'!E214)+1,2),MID(SUBSTITUTE('Model output'!E214," ",""),SEARCH("N",'Model output'!E214)+1,1)),SUBSTITUTE('Model output'!E214," ",""))),"")))</f>
        <v>X</v>
      </c>
      <c r="E215" s="1" t="str">
        <f>IF(OR(ISNUMBER(SEARCH("Not applicable",'Model output'!F214)), ISNUMBER(SEARCH("N/A",'Model output'!F214))),"0",IF(OR(ISNUMBER(SEARCH("0",'Model output'!F214)), ISNUMBER(SEARCH("1",'Model output'!F214)), ISNUMBER(SEARCH("X",'Model output'!F214))), IF(ISNUMBER(SEARCH("pM",'Model output'!F214)),MID(SUBSTITUTE('Model output'!F214," ",""),SEARCH("pM",'Model output'!F214)+2,1),IF(ISNUMBER(SEARCH("M",'Model output'!F214)),MID(SUBSTITUTE('Model output'!F214," ",""),SEARCH("M",'Model output'!F214)+1,1),SUBSTITUTE('Model output'!F214," ",""))),""))</f>
        <v>0</v>
      </c>
      <c r="F215" t="str">
        <f t="shared" si="48"/>
        <v>negative</v>
      </c>
      <c r="G215" t="str">
        <f>IF(OR('Model output'!G214="",AND(ISNUMBER('Model output'!J214),'Model output'!J214&lt;1)),"",IF(OR(ISNUMBER(SEARCH("lateral",'Model output'!G214)),ISNUMBER(SEARCH("cervical",'Model output'!G214)),ISNUMBER(SEARCH("jugular",'Model output'!G214)),ISNUMBER(SEARCH("left neck",'Model output'!G214)),ISNUMBER(SEARCH("left anterior neck",'Model output'!G214)),ISNUMBER(SEARCH("left posterior neck",'Model output'!G214)),ISNUMBER(SEARCH("right neck",'Model output'!G214)),ISNUMBER(SEARCH("right anterior neck",'Model output'!G214)),ISNUMBER(SEARCH("right posterior neck",'Model output'!G214)),AND(ISNUMBER(SEARCH("level",'Model output'!G214)),OR(,ISNUMBER(SEARCH("II",'Model output'!G214)),ISNUMBER(SEARCH("two",'Model output'!G214)),ISNUMBER(SEARCH("2",'Model output'!G214)),ISNUMBER(SEARCH("III",'Model output'!G214)),ISNUMBER(SEARCH("three",'Model output'!G214)),ISNUMBER(SEARCH("3",'Model output'!G214)),ISNUMBER(SEARCH("IV",'Model output'!G214)),ISNUMBER(SEARCH("four",'Model output'!G214)),ISNUMBER(SEARCH("4",'Model output'!G214)),AND(ISNUMBER(SEARCH("V ",'Model output'!G214)),NOT(ISNUMBER(SEARCH("VI",'Model output'!G214)))),ISNUMBER(SEARCH("five",'Model output'!G214)),ISNUMBER(SEARCH("5",'Model output'!G214))))), "lateral", "central"))</f>
        <v/>
      </c>
      <c r="H215" t="str">
        <f>IF('Model output'!H214="","negative", IF('Model output'!H214=" ", "negative", IF(ISNUMBER(SEARCH("lymph node",'Model output'!H214)),"negative","positive")))</f>
        <v>negative</v>
      </c>
      <c r="I215">
        <f>IF('Model output'!I214="","",IF(ISNUMBER('Model output'!I214),'Model output'!I214,1))</f>
        <v>0</v>
      </c>
      <c r="J215">
        <f>IF('Model output'!J214="","",IF(AND(ISNUMBER('Model output'!J214),'Model output'!J214&lt;=I215),'Model output'!J214,IF(ISNUMBER(SEARCH("0/",'Model output'!J214)),0,1)))</f>
        <v>0</v>
      </c>
      <c r="K215" t="str" cm="1">
        <f t="array" ref="K215">IF(COUNT(FIND({0,1,2,3,4,5,6,7,8,9},'Model output'!K214))&gt;0,'Model output'!K214,"")</f>
        <v/>
      </c>
      <c r="L215" s="8" t="str">
        <f t="shared" si="50"/>
        <v/>
      </c>
      <c r="M215" t="str" cm="1">
        <f t="array" ref="M215">IF(L215="","",IF(ISNUMBER(SEARCH("cm",L215)),MAX(VALUE(SUBSTITUTE(_xlfn.FILTERXML("&lt;t&gt;&lt;s&gt;"&amp;SUBSTITUTE(L215,",","&lt;/s&gt;&lt;s&gt;")&amp;"&lt;/s&gt;&lt;/t&gt;","//s"),"cm",""))),MAX(VALUE(SUBSTITUTE(_xlfn.FILTERXML("&lt;t&gt;&lt;s&gt;"&amp;SUBSTITUTE(L215,",","&lt;/s&gt;&lt;s&gt;")&amp;"&lt;/s&gt;&lt;/t&gt;","//s"),"mm","")))/10))</f>
        <v/>
      </c>
      <c r="N215" t="str">
        <f>IF('Model output'!L214="","",'Model output'!L214)</f>
        <v>papillary</v>
      </c>
      <c r="O215" t="str">
        <f>IF('Model output'!M214="","",'Model output'!M214)</f>
        <v>follicular variant</v>
      </c>
      <c r="P215" t="str">
        <f>IF('Model output'!N214="","",'Model output'!N214)</f>
        <v>4.7cm</v>
      </c>
      <c r="Q215" t="str">
        <f t="shared" si="49"/>
        <v>4.7cm</v>
      </c>
      <c r="R215" cm="1">
        <f t="array" ref="R215">IF(Q215="","",IF(ISNUMBER(SEARCH("cm",Q215)),MAX(VALUE(SUBSTITUTE(_xlfn.FILTERXML("&lt;t&gt;&lt;s&gt;"&amp;SUBSTITUTE(Q215,",","&lt;/s&gt;&lt;s&gt;")&amp;"&lt;/s&gt;&lt;/t&gt;","//s"),"cm",""))),IF(ISNUMBER(SEARCH("mm",Q215)), MAX(VALUE(SUBSTITUTE(_xlfn.FILTERXML("&lt;t&gt;&lt;s&gt;"&amp;SUBSTITUTE(Q215,",","&lt;/s&gt;&lt;s&gt;")&amp;"&lt;/s&gt;&lt;/t&gt;","//s"),"mm","")))/10, MAX(VALUE(_xlfn.FILTERXML("&lt;t&gt;&lt;s&gt;"&amp;SUBSTITUTE(Q215,",","&lt;/s&gt;&lt;s&gt;")&amp;"&lt;/s&gt;&lt;/t&gt;","//s"))))))</f>
        <v>4.7</v>
      </c>
      <c r="S215" t="str">
        <f>IF(OR('Model output'!P214="",ISNUMBER(SEARCH("Not identified", 'Model output'!P214)),ISNUMBER(SEARCH("Absent",'Model output'!P214)),AND(ISNUMBER(SEARCH("No",'Model output'!P214)),NOT(ISNUMBER(SEARCH("diagnostic",'Model output'!P214)))),ISNUMBER(SEARCH("Negative",'Model output'!P214))),"negative","positive")</f>
        <v>negative</v>
      </c>
      <c r="T215">
        <f>IF('Model output'!O214="","",'Model output'!O214)</f>
        <v>2</v>
      </c>
      <c r="U215" t="str">
        <f>IF('Model output'!Q214&lt;&gt;"",'Model output'!Q214,IF('Classification result'!S215="positive",IF(ISNUMBER(SEARCH("single",'Model output'!P214)),1,IF(OR(ISNUMBER(SEARCH("&lt;4",'Model output'!P214)),ISNUMBER(SEARCH("&lt; 4",'Model output'!P214)),ISNUMBER(SEARCH("less than 4",'Model output'!P214))),"&lt;4",IF(OR(ISNUMBER(SEARCH("&gt;4",'Model output'!P214)),ISNUMBER(SEARCH("&gt; 4",'Model output'!P214)),ISNUMBER(SEARCH("4 or more",'Model output'!P214))),"&gt;4",""))),""))</f>
        <v/>
      </c>
      <c r="V215" t="str">
        <f>IF(S215="negative","",IF(OR(ISNUMBER(SEARCH("Focal",'Model output'!P214)),'Classification result'!U215&lt;4,ISNUMBER(SEARCH("Focal",'Classification result'!U215)),ISNUMBER(SEARCH("&lt;4",'Classification result'!U215)),ISNUMBER(SEARCH("&lt; 4",'Classification result'!U215))),"minimal", IF(OR(ISNUMBER(SEARCH("Extensive",'Model output'!P214)),ISNUMBER(SEARCH("Extensive",'Classification result'!U215)),ISNUMBER(SEARCH("&gt;4",'Classification result'!U215)),ISNUMBER(SEARCH("&gt; 4",'Classification result'!U215)),ISNUMBER(SEARCH("4 or more",'Classification result'!U215))),"extensive","")))</f>
        <v/>
      </c>
      <c r="W215" t="str">
        <f>IF(OR('Model output'!R214="",ISNUMBER(SEARCH("Not identified", 'Model output'!R214)),ISNUMBER(SEARCH("Absent",'Model output'!R214)),ISNUMBER(SEARCH("No",'Model output'!R214)),ISNUMBER(SEARCH("Negative",'Model output'!R214)),ISNUMBER(SEARCH("None seen",'Model output'!R214)),ISNUMBER(SEARCH("Free",'Model output'!R214)),ISNUMBER(SEARCH("Cannot be assessed",'Model output'!R214))),"negative","positive")</f>
        <v>positive</v>
      </c>
      <c r="X215" s="19" t="str">
        <f>IF('Model output'!S214="","",'Model output'!S214)</f>
        <v>Not identified</v>
      </c>
      <c r="Y215" t="str">
        <f>IF(OR('Model output'!S214="",ISNUMBER(SEARCH("Absent",'Model output'!S214)),ISNUMBER(SEARCH("Not identified",'Model output'!S214)),AND(ISNUMBER(SEARCH("No",'Model output'!S214)),NOT(ISNUMBER(SEARCH("carcinoma",'Model output'!S214)))),ISNUMBER(SEARCH("no extension",'Model output'!S214)),ISNUMBER(SEARCH("negative",'Model output'!S214))),"negative",IF(Z215="positive","gETE", "positive"))</f>
        <v>negative</v>
      </c>
      <c r="Z215" t="str">
        <f>IF(OR('Model output'!S214="",ISNUMBER(SEARCH("Absent",'Model output'!S214)),ISNUMBER(SEARCH("Not identified",'Model output'!S214)),ISNUMBER(SEARCH("No",'Model output'!S214)),ISNUMBER(SEARCH("Minimal",'Model output'!S214)),ISNUMBER(SEARCH("negative",'Model output'!S214))),"negative",IF(OR(ISNUMBER(SEARCH("extensive",X215)),ISNUMBER(SEARCH("skeletal muscle",X215)),ISNUMBER(SEARCH("larynx",X215)),ISNUMBER(SEARCH("trachea",X215)),ISNUMBER(SEARCH("esophagus",X215)),ISNUMBER(SEARCH("recurrent laryngeal nerve",X215))),"positive","negative"))</f>
        <v>negative</v>
      </c>
      <c r="AA215" t="str">
        <f>IF('Model output'!T214="","",IF('Model output'!T214="Not mentioned", "No", "Yes"))</f>
        <v/>
      </c>
      <c r="AB215" t="str">
        <f>IF(AA215&lt;&gt;"Yes","",IF(OR('Model output'!U214="",ISNUMBER(SEARCH("Not identified",'Model output'!U214))),"",'Model output'!U214))</f>
        <v/>
      </c>
      <c r="AC215" s="9" t="str">
        <f>IF(OR('Model output'!V214="", AND(ISERROR(SEARCH("Positive",'Model output'!V214)), ISNUMBER(SEARCH("Negative",'Model output'!V214))), ISNUMBER(SEARCH("Uninvolved",'Model output'!V214)), ISNUMBER(SEARCH("Free",'Model output'!V214)), ISNUMBER(SEARCH("1 mm",'Model output'!V214)), ISNUMBER(SEARCH("1.0 mm",'Model output'!V214)), ISNUMBER(SEARCH("0.01 cm",'Model output'!V214)), ISNUMBER(SEARCH("0.1 CM",'Model output'!V214)), ISNUMBER(SEARCH("less than 0.2 mm",'Model output'!V214)), ISNUMBER(SEARCH("less than 0.5 mm",'Model output'!V214)), ISNUMBER(SEARCH("very close",'Model output'!V214)), ISNUMBER(SEARCH("not involved",'Model output'!V214)), ISNUMBER(SEARCH("no involvement",'Model output'!V214)), ISNUMBER(SEARCH("abut",'Model output'!V214)), AND(ISNUMBER(SEARCH("No",'Model output'!V214)),NOT(ISNUMBER(SEARCH("noted",'Model output'!V214))),NOT(ISNUMBER(SEARCH("carcinoma",'Model output'!V214))))), "negative", "positive")</f>
        <v>negative</v>
      </c>
      <c r="AE215" s="39" t="str" cm="1">
        <f t="array" aca="1" ref="AE215" ca="1">IF(OR(AC215="positive",Z215="positive",AND(OR(ISNUMBER(SEARCH("Follicular carcinoma",N215)),ISNUMBER(SEARCH("Follicular thyroid carcinoma",N215))),V215="extensive"),AND(AND(ISNUMBER(J215),J215&gt;0),AND(ISNUMBER(M215),M215&gt;3)),OR(H215="positive",AH215=1)),"high",IF(OR(ISNUMBER(SEARCH("lateral",G215,1)),ISNUMBER(SEARCH("positive",Y215,1)),ISNUMBER(SEARCH("tall",O215,1)),ISNUMBER(SEARCH("hobnail",O215,1)),ISNUMBER(SEARCH("cribriform",O215,1)),ISNUMBER(SEARCH("diffuse",O215,1)),ISNUMBER(SEARCH("columnar",O215,1)),ISNUMBER(SEARCH("solid",O215,1)),ISNUMBER(SEARCH("tall",N215,1)),ISNUMBER(SEARCH("hobnail",N215,1)),ISNUMBER(SEARCH("cribriform",N215,1)),ISNUMBER(SEARCH("diffuse",N215,1)),ISNUMBER(SEARCH("columnar",N215,1)),ISNUMBER(SEARCH("solid",N215,1)),AND(ISNUMBER(SEARCH("papillary",N215,1)),S215="positive"),AND(ISNUMBER(J215),J215&gt;=5,M215=""),AND(AND(ISNUMBER(J215),J215&gt;=5),AND(ISNUMBER(M215),M215&gt;=1)),AND(ISNUMBER(SERACH("papillary",N215)),OR(Y215="positive",Z215="positive"), ISNUMBER(SEARCH("BRAF",AB215)))),"intermediate","low"))</f>
        <v>low</v>
      </c>
      <c r="AF215" s="40" t="str">
        <f t="shared" si="51"/>
        <v>3a</v>
      </c>
      <c r="AG215" s="40" t="str">
        <f t="shared" si="52"/>
        <v>0</v>
      </c>
      <c r="AH215" s="40" t="str">
        <f t="shared" si="53"/>
        <v>0</v>
      </c>
      <c r="AI215" s="45" t="str">
        <f t="shared" si="54"/>
        <v>II</v>
      </c>
      <c r="AJ215" s="39" t="s">
        <v>698</v>
      </c>
      <c r="AK215" s="46" t="s">
        <v>894</v>
      </c>
      <c r="AL215" s="46" t="s">
        <v>892</v>
      </c>
      <c r="AM215" s="46" t="s">
        <v>892</v>
      </c>
      <c r="AN215" s="40" t="s">
        <v>890</v>
      </c>
      <c r="AO215" s="30">
        <f t="shared" ca="1" si="55"/>
        <v>1</v>
      </c>
      <c r="AP215" s="14">
        <f t="shared" si="56"/>
        <v>1</v>
      </c>
      <c r="AQ215" s="14">
        <f t="shared" si="57"/>
        <v>1</v>
      </c>
      <c r="AR215" s="14">
        <f t="shared" si="58"/>
        <v>1</v>
      </c>
      <c r="AS215" s="15">
        <f t="shared" si="59"/>
        <v>1</v>
      </c>
    </row>
    <row r="216" spans="1:45">
      <c r="A216" t="str">
        <f>'Model output'!A215</f>
        <v>TCGA-EM-A4FK</v>
      </c>
      <c r="B216" s="52">
        <v>33</v>
      </c>
      <c r="C216" s="1" t="str">
        <f>IF(OR(ISNUMBER(SEARCH("0",'Model output'!D215)), ISNUMBER(SEARCH("1",'Model output'!D215)), ISNUMBER(SEARCH("1a",'Model output'!D215)), ISNUMBER(SEARCH("1b",'Model output'!D215)), ISNUMBER(SEARCH("2",'Model output'!D215)), ISNUMBER(SEARCH("3",'Model output'!D215)), ISNUMBER(SEARCH("4a",'Model output'!D215)), ISNUMBER(SEARCH("4b",'Model output'!D215))), IF(ISNUMBER(SEARCH("pT",'Model output'!D215)),IF(OR(ISNUMBER(SEARCH("a",'Model output'!D215)),ISNUMBER(SEARCH("b",'Model output'!D215))),MID(SUBSTITUTE('Model output'!D215," ",""),SEARCH("pT",'Model output'!D215)+2,2),MID(SUBSTITUTE('Model output'!D215," ",""),SEARCH("pT",'Model output'!D215)+2,1)),IF(ISNUMBER(SEARCH("T",'Model output'!D215)),IF(OR(ISNUMBER(SEARCH("a",'Model output'!D215)),ISNUMBER(SEARCH("b",'Model output'!D215))),MID(SUBSTITUTE('Model output'!D215," ",""),SEARCH("T",'Model output'!D215)+1,2),MID(SUBSTITUTE('Model output'!D215," ",""),SEARCH("T",'Model output'!D215)+1,1)),SUBSTITUTE('Model output'!D215," ",""))),"")</f>
        <v>2</v>
      </c>
      <c r="D216" s="1" t="str">
        <f>IF(ISNUMBER(SEARCH("lymph node",'Model output'!E215)),"1", IF(AND('Model output'!E215&lt;&gt;"",ISNUMBER('Model output'!E215),'Model output'!E215&gt;0),"1",IF(OR(ISNUMBER(SEARCH("0",'Model output'!E215)), ISNUMBER(SEARCH("1",'Model output'!E215)), ISNUMBER(SEARCH("1a",'Model output'!E215)), ISNUMBER(SEARCH("1b",'Model output'!E215)), ISNUMBER(SEARCH("X",'Model output'!E215))), IF(ISNUMBER(SEARCH("pN",'Model output'!E215)),IF(OR(ISNUMBER(SEARCH("a",'Model output'!E215)),ISNUMBER(SEARCH("b",'Model output'!E215))),MID(SUBSTITUTE('Model output'!E215," ",""),SEARCH("pN",'Model output'!E215)+2,2),MID(SUBSTITUTE('Model output'!E215," ",""),SEARCH("pN",'Model output'!E215)+2,1)),IF(ISNUMBER(SEARCH("N",'Model output'!E215)),IF(OR(ISNUMBER(SEARCH("a",'Model output'!E215)),ISNUMBER(SEARCH("b",'Model output'!E215))),MID(SUBSTITUTE('Model output'!E215," ",""),SEARCH("N",'Model output'!E215)+1,2),MID(SUBSTITUTE('Model output'!E215," ",""),SEARCH("N",'Model output'!E215)+1,1)),SUBSTITUTE('Model output'!E215," ",""))),"")))</f>
        <v>X</v>
      </c>
      <c r="E216" s="1" t="str">
        <f>IF(OR(ISNUMBER(SEARCH("Not applicable",'Model output'!F215)), ISNUMBER(SEARCH("N/A",'Model output'!F215))),"0",IF(OR(ISNUMBER(SEARCH("0",'Model output'!F215)), ISNUMBER(SEARCH("1",'Model output'!F215)), ISNUMBER(SEARCH("X",'Model output'!F215))), IF(ISNUMBER(SEARCH("pM",'Model output'!F215)),MID(SUBSTITUTE('Model output'!F215," ",""),SEARCH("pM",'Model output'!F215)+2,1),IF(ISNUMBER(SEARCH("M",'Model output'!F215)),MID(SUBSTITUTE('Model output'!F215," ",""),SEARCH("M",'Model output'!F215)+1,1),SUBSTITUTE('Model output'!F215," ",""))),""))</f>
        <v/>
      </c>
      <c r="F216" t="str">
        <f t="shared" si="48"/>
        <v>negative</v>
      </c>
      <c r="G216" t="str">
        <f>IF(OR('Model output'!G215="",AND(ISNUMBER('Model output'!J215),'Model output'!J215&lt;1)),"",IF(OR(ISNUMBER(SEARCH("lateral",'Model output'!G215)),ISNUMBER(SEARCH("cervical",'Model output'!G215)),ISNUMBER(SEARCH("jugular",'Model output'!G215)),ISNUMBER(SEARCH("left neck",'Model output'!G215)),ISNUMBER(SEARCH("left anterior neck",'Model output'!G215)),ISNUMBER(SEARCH("left posterior neck",'Model output'!G215)),ISNUMBER(SEARCH("right neck",'Model output'!G215)),ISNUMBER(SEARCH("right anterior neck",'Model output'!G215)),ISNUMBER(SEARCH("right posterior neck",'Model output'!G215)),AND(ISNUMBER(SEARCH("level",'Model output'!G215)),OR(,ISNUMBER(SEARCH("II",'Model output'!G215)),ISNUMBER(SEARCH("two",'Model output'!G215)),ISNUMBER(SEARCH("2",'Model output'!G215)),ISNUMBER(SEARCH("III",'Model output'!G215)),ISNUMBER(SEARCH("three",'Model output'!G215)),ISNUMBER(SEARCH("3",'Model output'!G215)),ISNUMBER(SEARCH("IV",'Model output'!G215)),ISNUMBER(SEARCH("four",'Model output'!G215)),ISNUMBER(SEARCH("4",'Model output'!G215)),AND(ISNUMBER(SEARCH("V ",'Model output'!G215)),NOT(ISNUMBER(SEARCH("VI",'Model output'!G215)))),ISNUMBER(SEARCH("five",'Model output'!G215)),ISNUMBER(SEARCH("5",'Model output'!G215))))), "lateral", "central"))</f>
        <v/>
      </c>
      <c r="H216" t="str">
        <f>IF('Model output'!H215="","negative", IF('Model output'!H215=" ", "negative", IF(ISNUMBER(SEARCH("lymph node",'Model output'!H215)),"negative","positive")))</f>
        <v>negative</v>
      </c>
      <c r="I216">
        <f>IF('Model output'!I215="","",IF(ISNUMBER('Model output'!I215),'Model output'!I215,1))</f>
        <v>0</v>
      </c>
      <c r="J216">
        <f>IF('Model output'!J215="","",IF(AND(ISNUMBER('Model output'!J215),'Model output'!J215&lt;=I216),'Model output'!J215,IF(ISNUMBER(SEARCH("0/",'Model output'!J215)),0,1)))</f>
        <v>0</v>
      </c>
      <c r="K216" t="str" cm="1">
        <f t="array" ref="K216">IF(COUNT(FIND({0,1,2,3,4,5,6,7,8,9},'Model output'!K215))&gt;0,'Model output'!K215,"")</f>
        <v/>
      </c>
      <c r="L216" s="8" t="str">
        <f t="shared" si="50"/>
        <v/>
      </c>
      <c r="M216" t="str" cm="1">
        <f t="array" ref="M216">IF(L216="","",IF(ISNUMBER(SEARCH("cm",L216)),MAX(VALUE(SUBSTITUTE(_xlfn.FILTERXML("&lt;t&gt;&lt;s&gt;"&amp;SUBSTITUTE(L216,",","&lt;/s&gt;&lt;s&gt;")&amp;"&lt;/s&gt;&lt;/t&gt;","//s"),"cm",""))),MAX(VALUE(SUBSTITUTE(_xlfn.FILTERXML("&lt;t&gt;&lt;s&gt;"&amp;SUBSTITUTE(L216,",","&lt;/s&gt;&lt;s&gt;")&amp;"&lt;/s&gt;&lt;/t&gt;","//s"),"mm","")))/10))</f>
        <v/>
      </c>
      <c r="N216" t="str">
        <f>IF('Model output'!L215="","",'Model output'!L215)</f>
        <v>papillary</v>
      </c>
      <c r="O216" t="str">
        <f>IF('Model output'!M215="","",'Model output'!M215)</f>
        <v>oncocytic</v>
      </c>
      <c r="P216" t="str">
        <f>IF('Model output'!N215="","",'Model output'!N215)</f>
        <v>2.6cm</v>
      </c>
      <c r="Q216" t="str">
        <f t="shared" si="49"/>
        <v>2.6cm</v>
      </c>
      <c r="R216" cm="1">
        <f t="array" ref="R216">IF(Q216="","",IF(ISNUMBER(SEARCH("cm",Q216)),MAX(VALUE(SUBSTITUTE(_xlfn.FILTERXML("&lt;t&gt;&lt;s&gt;"&amp;SUBSTITUTE(Q216,",","&lt;/s&gt;&lt;s&gt;")&amp;"&lt;/s&gt;&lt;/t&gt;","//s"),"cm",""))),IF(ISNUMBER(SEARCH("mm",Q216)), MAX(VALUE(SUBSTITUTE(_xlfn.FILTERXML("&lt;t&gt;&lt;s&gt;"&amp;SUBSTITUTE(Q216,",","&lt;/s&gt;&lt;s&gt;")&amp;"&lt;/s&gt;&lt;/t&gt;","//s"),"mm","")))/10, MAX(VALUE(_xlfn.FILTERXML("&lt;t&gt;&lt;s&gt;"&amp;SUBSTITUTE(Q216,",","&lt;/s&gt;&lt;s&gt;")&amp;"&lt;/s&gt;&lt;/t&gt;","//s"))))))</f>
        <v>2.6</v>
      </c>
      <c r="S216" t="str">
        <f>IF(OR('Model output'!P215="",ISNUMBER(SEARCH("Not identified", 'Model output'!P215)),ISNUMBER(SEARCH("Absent",'Model output'!P215)),AND(ISNUMBER(SEARCH("No",'Model output'!P215)),NOT(ISNUMBER(SEARCH("diagnostic",'Model output'!P215)))),ISNUMBER(SEARCH("Negative",'Model output'!P215))),"negative","positive")</f>
        <v>negative</v>
      </c>
      <c r="T216">
        <f>IF('Model output'!O215="","",'Model output'!O215)</f>
        <v>1</v>
      </c>
      <c r="U216" t="str">
        <f>IF('Model output'!Q215&lt;&gt;"",'Model output'!Q215,IF('Classification result'!S216="positive",IF(ISNUMBER(SEARCH("single",'Model output'!P215)),1,IF(OR(ISNUMBER(SEARCH("&lt;4",'Model output'!P215)),ISNUMBER(SEARCH("&lt; 4",'Model output'!P215)),ISNUMBER(SEARCH("less than 4",'Model output'!P215))),"&lt;4",IF(OR(ISNUMBER(SEARCH("&gt;4",'Model output'!P215)),ISNUMBER(SEARCH("&gt; 4",'Model output'!P215)),ISNUMBER(SEARCH("4 or more",'Model output'!P215))),"&gt;4",""))),""))</f>
        <v/>
      </c>
      <c r="V216" t="str">
        <f>IF(S216="negative","",IF(OR(ISNUMBER(SEARCH("Focal",'Model output'!P215)),'Classification result'!U216&lt;4,ISNUMBER(SEARCH("Focal",'Classification result'!U216)),ISNUMBER(SEARCH("&lt;4",'Classification result'!U216)),ISNUMBER(SEARCH("&lt; 4",'Classification result'!U216))),"minimal", IF(OR(ISNUMBER(SEARCH("Extensive",'Model output'!P215)),ISNUMBER(SEARCH("Extensive",'Classification result'!U216)),ISNUMBER(SEARCH("&gt;4",'Classification result'!U216)),ISNUMBER(SEARCH("&gt; 4",'Classification result'!U216)),ISNUMBER(SEARCH("4 or more",'Classification result'!U216))),"extensive","")))</f>
        <v/>
      </c>
      <c r="W216" t="str">
        <f>IF(OR('Model output'!R215="",ISNUMBER(SEARCH("Not identified", 'Model output'!R215)),ISNUMBER(SEARCH("Absent",'Model output'!R215)),ISNUMBER(SEARCH("No",'Model output'!R215)),ISNUMBER(SEARCH("Negative",'Model output'!R215)),ISNUMBER(SEARCH("None seen",'Model output'!R215)),ISNUMBER(SEARCH("Free",'Model output'!R215)),ISNUMBER(SEARCH("Cannot be assessed",'Model output'!R215))),"negative","positive")</f>
        <v>negative</v>
      </c>
      <c r="X216" s="19" t="str">
        <f>IF('Model output'!S215="","",'Model output'!S215)</f>
        <v/>
      </c>
      <c r="Y216" t="str">
        <f>IF(OR('Model output'!S215="",ISNUMBER(SEARCH("Absent",'Model output'!S215)),ISNUMBER(SEARCH("Not identified",'Model output'!S215)),AND(ISNUMBER(SEARCH("No",'Model output'!S215)),NOT(ISNUMBER(SEARCH("carcinoma",'Model output'!S215)))),ISNUMBER(SEARCH("no extension",'Model output'!S215)),ISNUMBER(SEARCH("negative",'Model output'!S215))),"negative",IF(Z216="positive","gETE", "positive"))</f>
        <v>negative</v>
      </c>
      <c r="Z216" t="str">
        <f>IF(OR('Model output'!S215="",ISNUMBER(SEARCH("Absent",'Model output'!S215)),ISNUMBER(SEARCH("Not identified",'Model output'!S215)),ISNUMBER(SEARCH("No",'Model output'!S215)),ISNUMBER(SEARCH("Minimal",'Model output'!S215)),ISNUMBER(SEARCH("negative",'Model output'!S215))),"negative",IF(OR(ISNUMBER(SEARCH("extensive",X216)),ISNUMBER(SEARCH("skeletal muscle",X216)),ISNUMBER(SEARCH("larynx",X216)),ISNUMBER(SEARCH("trachea",X216)),ISNUMBER(SEARCH("esophagus",X216)),ISNUMBER(SEARCH("recurrent laryngeal nerve",X216))),"positive","negative"))</f>
        <v>negative</v>
      </c>
      <c r="AA216" t="str">
        <f>IF('Model output'!T215="","",IF('Model output'!T215="Not mentioned", "No", "Yes"))</f>
        <v/>
      </c>
      <c r="AB216" t="str">
        <f>IF(AA216&lt;&gt;"Yes","",IF(OR('Model output'!U215="",ISNUMBER(SEARCH("Not identified",'Model output'!U215))),"",'Model output'!U215))</f>
        <v/>
      </c>
      <c r="AC216" s="9" t="str">
        <f>IF(OR('Model output'!V215="", AND(ISERROR(SEARCH("Positive",'Model output'!V215)), ISNUMBER(SEARCH("Negative",'Model output'!V215))), ISNUMBER(SEARCH("Uninvolved",'Model output'!V215)), ISNUMBER(SEARCH("Free",'Model output'!V215)), ISNUMBER(SEARCH("1 mm",'Model output'!V215)), ISNUMBER(SEARCH("1.0 mm",'Model output'!V215)), ISNUMBER(SEARCH("0.01 cm",'Model output'!V215)), ISNUMBER(SEARCH("0.1 CM",'Model output'!V215)), ISNUMBER(SEARCH("less than 0.2 mm",'Model output'!V215)), ISNUMBER(SEARCH("less than 0.5 mm",'Model output'!V215)), ISNUMBER(SEARCH("very close",'Model output'!V215)), ISNUMBER(SEARCH("not involved",'Model output'!V215)), ISNUMBER(SEARCH("no involvement",'Model output'!V215)), ISNUMBER(SEARCH("abut",'Model output'!V215)), AND(ISNUMBER(SEARCH("No",'Model output'!V215)),NOT(ISNUMBER(SEARCH("noted",'Model output'!V215))),NOT(ISNUMBER(SEARCH("carcinoma",'Model output'!V215))))), "negative", "positive")</f>
        <v>negative</v>
      </c>
      <c r="AE216" s="39" t="str" cm="1">
        <f t="array" aca="1" ref="AE216" ca="1">IF(OR(AC216="positive",Z216="positive",AND(OR(ISNUMBER(SEARCH("Follicular carcinoma",N216)),ISNUMBER(SEARCH("Follicular thyroid carcinoma",N216))),V216="extensive"),AND(AND(ISNUMBER(J216),J216&gt;0),AND(ISNUMBER(M216),M216&gt;3)),OR(H216="positive",AH216=1)),"high",IF(OR(ISNUMBER(SEARCH("lateral",G216,1)),ISNUMBER(SEARCH("positive",Y216,1)),ISNUMBER(SEARCH("tall",O216,1)),ISNUMBER(SEARCH("hobnail",O216,1)),ISNUMBER(SEARCH("cribriform",O216,1)),ISNUMBER(SEARCH("diffuse",O216,1)),ISNUMBER(SEARCH("columnar",O216,1)),ISNUMBER(SEARCH("solid",O216,1)),ISNUMBER(SEARCH("tall",N216,1)),ISNUMBER(SEARCH("hobnail",N216,1)),ISNUMBER(SEARCH("cribriform",N216,1)),ISNUMBER(SEARCH("diffuse",N216,1)),ISNUMBER(SEARCH("columnar",N216,1)),ISNUMBER(SEARCH("solid",N216,1)),AND(ISNUMBER(SEARCH("papillary",N216,1)),S216="positive"),AND(ISNUMBER(J216),J216&gt;=5,M216=""),AND(AND(ISNUMBER(J216),J216&gt;=5),AND(ISNUMBER(M216),M216&gt;=1)),AND(ISNUMBER(SERACH("papillary",N216)),OR(Y216="positive",Z216="positive"), ISNUMBER(SEARCH("BRAF",AB216)))),"intermediate","low"))</f>
        <v>low</v>
      </c>
      <c r="AF216" s="40" t="str">
        <f t="shared" si="51"/>
        <v>2</v>
      </c>
      <c r="AG216" s="40" t="str">
        <f t="shared" si="52"/>
        <v>0</v>
      </c>
      <c r="AH216" s="40" t="str">
        <f t="shared" si="53"/>
        <v>0</v>
      </c>
      <c r="AI216" s="45" t="str">
        <f t="shared" si="54"/>
        <v>I</v>
      </c>
      <c r="AJ216" s="39" t="s">
        <v>698</v>
      </c>
      <c r="AK216" s="46" t="s">
        <v>891</v>
      </c>
      <c r="AL216" s="46" t="s">
        <v>892</v>
      </c>
      <c r="AM216" s="46" t="s">
        <v>892</v>
      </c>
      <c r="AN216" s="40" t="s">
        <v>73</v>
      </c>
      <c r="AO216" s="30">
        <f t="shared" ca="1" si="55"/>
        <v>1</v>
      </c>
      <c r="AP216" s="14">
        <f t="shared" si="56"/>
        <v>1</v>
      </c>
      <c r="AQ216" s="14">
        <f t="shared" si="57"/>
        <v>1</v>
      </c>
      <c r="AR216" s="14">
        <f t="shared" si="58"/>
        <v>1</v>
      </c>
      <c r="AS216" s="15">
        <f t="shared" si="59"/>
        <v>1</v>
      </c>
    </row>
    <row r="217" spans="1:45">
      <c r="A217" t="str">
        <f>'Model output'!A216</f>
        <v>TCGA-EM-A4FM</v>
      </c>
      <c r="B217" s="52">
        <v>59</v>
      </c>
      <c r="C217" s="1" t="str">
        <f>IF(OR(ISNUMBER(SEARCH("0",'Model output'!D216)), ISNUMBER(SEARCH("1",'Model output'!D216)), ISNUMBER(SEARCH("1a",'Model output'!D216)), ISNUMBER(SEARCH("1b",'Model output'!D216)), ISNUMBER(SEARCH("2",'Model output'!D216)), ISNUMBER(SEARCH("3",'Model output'!D216)), ISNUMBER(SEARCH("4a",'Model output'!D216)), ISNUMBER(SEARCH("4b",'Model output'!D216))), IF(ISNUMBER(SEARCH("pT",'Model output'!D216)),IF(OR(ISNUMBER(SEARCH("a",'Model output'!D216)),ISNUMBER(SEARCH("b",'Model output'!D216))),MID(SUBSTITUTE('Model output'!D216," ",""),SEARCH("pT",'Model output'!D216)+2,2),MID(SUBSTITUTE('Model output'!D216," ",""),SEARCH("pT",'Model output'!D216)+2,1)),IF(ISNUMBER(SEARCH("T",'Model output'!D216)),IF(OR(ISNUMBER(SEARCH("a",'Model output'!D216)),ISNUMBER(SEARCH("b",'Model output'!D216))),MID(SUBSTITUTE('Model output'!D216," ",""),SEARCH("T",'Model output'!D216)+1,2),MID(SUBSTITUTE('Model output'!D216," ",""),SEARCH("T",'Model output'!D216)+1,1)),SUBSTITUTE('Model output'!D216," ",""))),"")</f>
        <v>3</v>
      </c>
      <c r="D217" s="1" t="str">
        <f>IF(ISNUMBER(SEARCH("lymph node",'Model output'!E216)),"1", IF(AND('Model output'!E216&lt;&gt;"",ISNUMBER('Model output'!E216),'Model output'!E216&gt;0),"1",IF(OR(ISNUMBER(SEARCH("0",'Model output'!E216)), ISNUMBER(SEARCH("1",'Model output'!E216)), ISNUMBER(SEARCH("1a",'Model output'!E216)), ISNUMBER(SEARCH("1b",'Model output'!E216)), ISNUMBER(SEARCH("X",'Model output'!E216))), IF(ISNUMBER(SEARCH("pN",'Model output'!E216)),IF(OR(ISNUMBER(SEARCH("a",'Model output'!E216)),ISNUMBER(SEARCH("b",'Model output'!E216))),MID(SUBSTITUTE('Model output'!E216," ",""),SEARCH("pN",'Model output'!E216)+2,2),MID(SUBSTITUTE('Model output'!E216," ",""),SEARCH("pN",'Model output'!E216)+2,1)),IF(ISNUMBER(SEARCH("N",'Model output'!E216)),IF(OR(ISNUMBER(SEARCH("a",'Model output'!E216)),ISNUMBER(SEARCH("b",'Model output'!E216))),MID(SUBSTITUTE('Model output'!E216," ",""),SEARCH("N",'Model output'!E216)+1,2),MID(SUBSTITUTE('Model output'!E216," ",""),SEARCH("N",'Model output'!E216)+1,1)),SUBSTITUTE('Model output'!E216," ",""))),"")))</f>
        <v>1b</v>
      </c>
      <c r="E217" s="1" t="str">
        <f>IF(OR(ISNUMBER(SEARCH("Not applicable",'Model output'!F216)), ISNUMBER(SEARCH("N/A",'Model output'!F216))),"0",IF(OR(ISNUMBER(SEARCH("0",'Model output'!F216)), ISNUMBER(SEARCH("1",'Model output'!F216)), ISNUMBER(SEARCH("X",'Model output'!F216))), IF(ISNUMBER(SEARCH("pM",'Model output'!F216)),MID(SUBSTITUTE('Model output'!F216," ",""),SEARCH("pM",'Model output'!F216)+2,1),IF(ISNUMBER(SEARCH("M",'Model output'!F216)),MID(SUBSTITUTE('Model output'!F216," ",""),SEARCH("M",'Model output'!F216)+1,1),SUBSTITUTE('Model output'!F216," ",""))),""))</f>
        <v>0</v>
      </c>
      <c r="F217" t="str">
        <f t="shared" si="48"/>
        <v>positive</v>
      </c>
      <c r="G217" t="str">
        <f>IF(OR('Model output'!G216="",AND(ISNUMBER('Model output'!J216),'Model output'!J216&lt;1)),"",IF(OR(ISNUMBER(SEARCH("lateral",'Model output'!G216)),ISNUMBER(SEARCH("cervical",'Model output'!G216)),ISNUMBER(SEARCH("jugular",'Model output'!G216)),ISNUMBER(SEARCH("left neck",'Model output'!G216)),ISNUMBER(SEARCH("left anterior neck",'Model output'!G216)),ISNUMBER(SEARCH("left posterior neck",'Model output'!G216)),ISNUMBER(SEARCH("right neck",'Model output'!G216)),ISNUMBER(SEARCH("right anterior neck",'Model output'!G216)),ISNUMBER(SEARCH("right posterior neck",'Model output'!G216)),AND(ISNUMBER(SEARCH("level",'Model output'!G216)),OR(,ISNUMBER(SEARCH("II",'Model output'!G216)),ISNUMBER(SEARCH("two",'Model output'!G216)),ISNUMBER(SEARCH("2",'Model output'!G216)),ISNUMBER(SEARCH("III",'Model output'!G216)),ISNUMBER(SEARCH("three",'Model output'!G216)),ISNUMBER(SEARCH("3",'Model output'!G216)),ISNUMBER(SEARCH("IV",'Model output'!G216)),ISNUMBER(SEARCH("four",'Model output'!G216)),ISNUMBER(SEARCH("4",'Model output'!G216)),AND(ISNUMBER(SEARCH("V ",'Model output'!G216)),NOT(ISNUMBER(SEARCH("VI",'Model output'!G216)))),ISNUMBER(SEARCH("five",'Model output'!G216)),ISNUMBER(SEARCH("5",'Model output'!G216))))), "lateral", "central"))</f>
        <v>lateral</v>
      </c>
      <c r="H217" t="str">
        <f>IF('Model output'!H216="","negative", IF('Model output'!H216=" ", "negative", IF(ISNUMBER(SEARCH("lymph node",'Model output'!H216)),"negative","positive")))</f>
        <v>negative</v>
      </c>
      <c r="I217">
        <f>IF('Model output'!I216="","",IF(ISNUMBER('Model output'!I216),'Model output'!I216,1))</f>
        <v>40</v>
      </c>
      <c r="J217">
        <f>IF('Model output'!J216="","",IF(AND(ISNUMBER('Model output'!J216),'Model output'!J216&lt;=I217),'Model output'!J216,IF(ISNUMBER(SEARCH("0/",'Model output'!J216)),0,1)))</f>
        <v>12</v>
      </c>
      <c r="K217" t="str" cm="1">
        <f t="array" ref="K217">IF(COUNT(FIND({0,1,2,3,4,5,6,7,8,9},'Model output'!K216))&gt;0,'Model output'!K216,"")</f>
        <v>2.5 cm</v>
      </c>
      <c r="L217" s="8" t="str">
        <f t="shared" si="50"/>
        <v>2.5cm</v>
      </c>
      <c r="M217" cm="1">
        <f t="array" ref="M217">IF(L217="","",IF(ISNUMBER(SEARCH("cm",L217)),MAX(VALUE(SUBSTITUTE(_xlfn.FILTERXML("&lt;t&gt;&lt;s&gt;"&amp;SUBSTITUTE(L217,",","&lt;/s&gt;&lt;s&gt;")&amp;"&lt;/s&gt;&lt;/t&gt;","//s"),"cm",""))),MAX(VALUE(SUBSTITUTE(_xlfn.FILTERXML("&lt;t&gt;&lt;s&gt;"&amp;SUBSTITUTE(L217,",","&lt;/s&gt;&lt;s&gt;")&amp;"&lt;/s&gt;&lt;/t&gt;","//s"),"mm","")))/10))</f>
        <v>2.5</v>
      </c>
      <c r="N217" t="str">
        <f>IF('Model output'!L216="","",'Model output'!L216)</f>
        <v>papillary</v>
      </c>
      <c r="O217" t="str">
        <f>IF('Model output'!M216="","",'Model output'!M216)</f>
        <v>classical (usual), follicular variant</v>
      </c>
      <c r="P217" t="str">
        <f>IF('Model output'!N216="","",'Model output'!N216)</f>
        <v>3.0cm</v>
      </c>
      <c r="Q217" t="str">
        <f t="shared" si="49"/>
        <v>3.0cm</v>
      </c>
      <c r="R217" cm="1">
        <f t="array" ref="R217">IF(Q217="","",IF(ISNUMBER(SEARCH("cm",Q217)),MAX(VALUE(SUBSTITUTE(_xlfn.FILTERXML("&lt;t&gt;&lt;s&gt;"&amp;SUBSTITUTE(Q217,",","&lt;/s&gt;&lt;s&gt;")&amp;"&lt;/s&gt;&lt;/t&gt;","//s"),"cm",""))),IF(ISNUMBER(SEARCH("mm",Q217)), MAX(VALUE(SUBSTITUTE(_xlfn.FILTERXML("&lt;t&gt;&lt;s&gt;"&amp;SUBSTITUTE(Q217,",","&lt;/s&gt;&lt;s&gt;")&amp;"&lt;/s&gt;&lt;/t&gt;","//s"),"mm","")))/10, MAX(VALUE(_xlfn.FILTERXML("&lt;t&gt;&lt;s&gt;"&amp;SUBSTITUTE(Q217,",","&lt;/s&gt;&lt;s&gt;")&amp;"&lt;/s&gt;&lt;/t&gt;","//s"))))))</f>
        <v>3</v>
      </c>
      <c r="S217" t="str">
        <f>IF(OR('Model output'!P216="",ISNUMBER(SEARCH("Not identified", 'Model output'!P216)),ISNUMBER(SEARCH("Absent",'Model output'!P216)),AND(ISNUMBER(SEARCH("No",'Model output'!P216)),NOT(ISNUMBER(SEARCH("diagnostic",'Model output'!P216)))),ISNUMBER(SEARCH("Negative",'Model output'!P216))),"negative","positive")</f>
        <v>negative</v>
      </c>
      <c r="T217">
        <f>IF('Model output'!O216="","",'Model output'!O216)</f>
        <v>2</v>
      </c>
      <c r="U217" t="str">
        <f>IF('Model output'!Q216&lt;&gt;"",'Model output'!Q216,IF('Classification result'!S217="positive",IF(ISNUMBER(SEARCH("single",'Model output'!P216)),1,IF(OR(ISNUMBER(SEARCH("&lt;4",'Model output'!P216)),ISNUMBER(SEARCH("&lt; 4",'Model output'!P216)),ISNUMBER(SEARCH("less than 4",'Model output'!P216))),"&lt;4",IF(OR(ISNUMBER(SEARCH("&gt;4",'Model output'!P216)),ISNUMBER(SEARCH("&gt; 4",'Model output'!P216)),ISNUMBER(SEARCH("4 or more",'Model output'!P216))),"&gt;4",""))),""))</f>
        <v/>
      </c>
      <c r="V217" t="str">
        <f>IF(S217="negative","",IF(OR(ISNUMBER(SEARCH("Focal",'Model output'!P216)),'Classification result'!U217&lt;4,ISNUMBER(SEARCH("Focal",'Classification result'!U217)),ISNUMBER(SEARCH("&lt;4",'Classification result'!U217)),ISNUMBER(SEARCH("&lt; 4",'Classification result'!U217))),"minimal", IF(OR(ISNUMBER(SEARCH("Extensive",'Model output'!P216)),ISNUMBER(SEARCH("Extensive",'Classification result'!U217)),ISNUMBER(SEARCH("&gt;4",'Classification result'!U217)),ISNUMBER(SEARCH("&gt; 4",'Classification result'!U217)),ISNUMBER(SEARCH("4 or more",'Classification result'!U217))),"extensive","")))</f>
        <v/>
      </c>
      <c r="W217" t="str">
        <f>IF(OR('Model output'!R216="",ISNUMBER(SEARCH("Not identified", 'Model output'!R216)),ISNUMBER(SEARCH("Absent",'Model output'!R216)),ISNUMBER(SEARCH("No",'Model output'!R216)),ISNUMBER(SEARCH("Negative",'Model output'!R216)),ISNUMBER(SEARCH("None seen",'Model output'!R216)),ISNUMBER(SEARCH("Free",'Model output'!R216)),ISNUMBER(SEARCH("Cannot be assessed",'Model output'!R216))),"negative","positive")</f>
        <v>positive</v>
      </c>
      <c r="X217" s="19" t="str">
        <f>IF('Model output'!S216="","",'Model output'!S216)</f>
        <v>minimal</v>
      </c>
      <c r="Y217" t="str">
        <f>IF(OR('Model output'!S216="",ISNUMBER(SEARCH("Absent",'Model output'!S216)),ISNUMBER(SEARCH("Not identified",'Model output'!S216)),AND(ISNUMBER(SEARCH("No",'Model output'!S216)),NOT(ISNUMBER(SEARCH("carcinoma",'Model output'!S216)))),ISNUMBER(SEARCH("no extension",'Model output'!S216)),ISNUMBER(SEARCH("negative",'Model output'!S216))),"negative",IF(Z217="positive","gETE", "positive"))</f>
        <v>positive</v>
      </c>
      <c r="Z217" t="str">
        <f>IF(OR('Model output'!S216="",ISNUMBER(SEARCH("Absent",'Model output'!S216)),ISNUMBER(SEARCH("Not identified",'Model output'!S216)),ISNUMBER(SEARCH("No",'Model output'!S216)),ISNUMBER(SEARCH("Minimal",'Model output'!S216)),ISNUMBER(SEARCH("negative",'Model output'!S216))),"negative",IF(OR(ISNUMBER(SEARCH("extensive",X217)),ISNUMBER(SEARCH("skeletal muscle",X217)),ISNUMBER(SEARCH("larynx",X217)),ISNUMBER(SEARCH("trachea",X217)),ISNUMBER(SEARCH("esophagus",X217)),ISNUMBER(SEARCH("recurrent laryngeal nerve",X217))),"positive","negative"))</f>
        <v>negative</v>
      </c>
      <c r="AA217" t="str">
        <f>IF('Model output'!T216="","",IF('Model output'!T216="Not mentioned", "No", "Yes"))</f>
        <v/>
      </c>
      <c r="AB217" t="str">
        <f>IF(AA217&lt;&gt;"Yes","",IF(OR('Model output'!U216="",ISNUMBER(SEARCH("Not identified",'Model output'!U216))),"",'Model output'!U216))</f>
        <v/>
      </c>
      <c r="AC217" s="9" t="str">
        <f>IF(OR('Model output'!V216="", AND(ISERROR(SEARCH("Positive",'Model output'!V216)), ISNUMBER(SEARCH("Negative",'Model output'!V216))), ISNUMBER(SEARCH("Uninvolved",'Model output'!V216)), ISNUMBER(SEARCH("Free",'Model output'!V216)), ISNUMBER(SEARCH("1 mm",'Model output'!V216)), ISNUMBER(SEARCH("1.0 mm",'Model output'!V216)), ISNUMBER(SEARCH("0.01 cm",'Model output'!V216)), ISNUMBER(SEARCH("0.1 CM",'Model output'!V216)), ISNUMBER(SEARCH("less than 0.2 mm",'Model output'!V216)), ISNUMBER(SEARCH("less than 0.5 mm",'Model output'!V216)), ISNUMBER(SEARCH("very close",'Model output'!V216)), ISNUMBER(SEARCH("not involved",'Model output'!V216)), ISNUMBER(SEARCH("no involvement",'Model output'!V216)), ISNUMBER(SEARCH("abut",'Model output'!V216)), AND(ISNUMBER(SEARCH("No",'Model output'!V216)),NOT(ISNUMBER(SEARCH("noted",'Model output'!V216))),NOT(ISNUMBER(SEARCH("carcinoma",'Model output'!V216))))), "negative", "positive")</f>
        <v>positive</v>
      </c>
      <c r="AE217" s="39" t="str" cm="1">
        <f t="array" ref="AE217">IF(OR(AC217="positive",Z217="positive",AND(OR(ISNUMBER(SEARCH("Follicular carcinoma",N217)),ISNUMBER(SEARCH("Follicular thyroid carcinoma",N217))),V217="extensive"),AND(AND(ISNUMBER(J217),J217&gt;0),AND(ISNUMBER(M217),M217&gt;3)),OR(H217="positive",AH217=1)),"high",IF(OR(ISNUMBER(SEARCH("lateral",G217,1)),ISNUMBER(SEARCH("positive",Y217,1)),ISNUMBER(SEARCH("tall",O217,1)),ISNUMBER(SEARCH("hobnail",O217,1)),ISNUMBER(SEARCH("cribriform",O217,1)),ISNUMBER(SEARCH("diffuse",O217,1)),ISNUMBER(SEARCH("columnar",O217,1)),ISNUMBER(SEARCH("solid",O217,1)),ISNUMBER(SEARCH("tall",N217,1)),ISNUMBER(SEARCH("hobnail",N217,1)),ISNUMBER(SEARCH("cribriform",N217,1)),ISNUMBER(SEARCH("diffuse",N217,1)),ISNUMBER(SEARCH("columnar",N217,1)),ISNUMBER(SEARCH("solid",N217,1)),AND(ISNUMBER(SEARCH("papillary",N217,1)),S217="positive"),AND(ISNUMBER(J217),J217&gt;=5,M217=""),AND(AND(ISNUMBER(J217),J217&gt;=5),AND(ISNUMBER(M217),M217&gt;=1)),AND(ISNUMBER(SERACH("papillary",N217)),OR(Y217="positive",Z217="positive"), ISNUMBER(SEARCH("BRAF",AB217)))),"intermediate","low"))</f>
        <v>high</v>
      </c>
      <c r="AF217" s="40" t="str">
        <f t="shared" si="51"/>
        <v>2</v>
      </c>
      <c r="AG217" s="40" t="str">
        <f t="shared" si="52"/>
        <v>1b</v>
      </c>
      <c r="AH217" s="40" t="str">
        <f t="shared" si="53"/>
        <v>0</v>
      </c>
      <c r="AI217" s="45" t="str">
        <f t="shared" si="54"/>
        <v>II</v>
      </c>
      <c r="AJ217" s="39" t="s">
        <v>697</v>
      </c>
      <c r="AK217" s="46" t="s">
        <v>891</v>
      </c>
      <c r="AL217" s="46" t="s">
        <v>888</v>
      </c>
      <c r="AM217" s="46" t="s">
        <v>892</v>
      </c>
      <c r="AN217" s="40" t="s">
        <v>890</v>
      </c>
      <c r="AO217" s="30">
        <f t="shared" si="55"/>
        <v>1</v>
      </c>
      <c r="AP217" s="14">
        <f t="shared" si="56"/>
        <v>1</v>
      </c>
      <c r="AQ217" s="14">
        <f t="shared" si="57"/>
        <v>1</v>
      </c>
      <c r="AR217" s="14">
        <f t="shared" si="58"/>
        <v>1</v>
      </c>
      <c r="AS217" s="15">
        <f t="shared" si="59"/>
        <v>1</v>
      </c>
    </row>
    <row r="218" spans="1:45">
      <c r="A218" t="str">
        <f>'Model output'!A217</f>
        <v>TCGA-EM-A4FN</v>
      </c>
      <c r="B218" s="52">
        <v>49</v>
      </c>
      <c r="C218" s="1" t="str">
        <f>IF(OR(ISNUMBER(SEARCH("0",'Model output'!D217)), ISNUMBER(SEARCH("1",'Model output'!D217)), ISNUMBER(SEARCH("1a",'Model output'!D217)), ISNUMBER(SEARCH("1b",'Model output'!D217)), ISNUMBER(SEARCH("2",'Model output'!D217)), ISNUMBER(SEARCH("3",'Model output'!D217)), ISNUMBER(SEARCH("4a",'Model output'!D217)), ISNUMBER(SEARCH("4b",'Model output'!D217))), IF(ISNUMBER(SEARCH("pT",'Model output'!D217)),IF(OR(ISNUMBER(SEARCH("a",'Model output'!D217)),ISNUMBER(SEARCH("b",'Model output'!D217))),MID(SUBSTITUTE('Model output'!D217," ",""),SEARCH("pT",'Model output'!D217)+2,2),MID(SUBSTITUTE('Model output'!D217," ",""),SEARCH("pT",'Model output'!D217)+2,1)),IF(ISNUMBER(SEARCH("T",'Model output'!D217)),IF(OR(ISNUMBER(SEARCH("a",'Model output'!D217)),ISNUMBER(SEARCH("b",'Model output'!D217))),MID(SUBSTITUTE('Model output'!D217," ",""),SEARCH("T",'Model output'!D217)+1,2),MID(SUBSTITUTE('Model output'!D217," ",""),SEARCH("T",'Model output'!D217)+1,1)),SUBSTITUTE('Model output'!D217," ",""))),"")</f>
        <v>1b</v>
      </c>
      <c r="D218" s="1" t="str">
        <f>IF(ISNUMBER(SEARCH("lymph node",'Model output'!E217)),"1", IF(AND('Model output'!E217&lt;&gt;"",ISNUMBER('Model output'!E217),'Model output'!E217&gt;0),"1",IF(OR(ISNUMBER(SEARCH("0",'Model output'!E217)), ISNUMBER(SEARCH("1",'Model output'!E217)), ISNUMBER(SEARCH("1a",'Model output'!E217)), ISNUMBER(SEARCH("1b",'Model output'!E217)), ISNUMBER(SEARCH("X",'Model output'!E217))), IF(ISNUMBER(SEARCH("pN",'Model output'!E217)),IF(OR(ISNUMBER(SEARCH("a",'Model output'!E217)),ISNUMBER(SEARCH("b",'Model output'!E217))),MID(SUBSTITUTE('Model output'!E217," ",""),SEARCH("pN",'Model output'!E217)+2,2),MID(SUBSTITUTE('Model output'!E217," ",""),SEARCH("pN",'Model output'!E217)+2,1)),IF(ISNUMBER(SEARCH("N",'Model output'!E217)),IF(OR(ISNUMBER(SEARCH("a",'Model output'!E217)),ISNUMBER(SEARCH("b",'Model output'!E217))),MID(SUBSTITUTE('Model output'!E217," ",""),SEARCH("N",'Model output'!E217)+1,2),MID(SUBSTITUTE('Model output'!E217," ",""),SEARCH("N",'Model output'!E217)+1,1)),SUBSTITUTE('Model output'!E217," ",""))),"")))</f>
        <v>1b</v>
      </c>
      <c r="E218" s="1" t="str">
        <f>IF(OR(ISNUMBER(SEARCH("Not applicable",'Model output'!F217)), ISNUMBER(SEARCH("N/A",'Model output'!F217))),"0",IF(OR(ISNUMBER(SEARCH("0",'Model output'!F217)), ISNUMBER(SEARCH("1",'Model output'!F217)), ISNUMBER(SEARCH("X",'Model output'!F217))), IF(ISNUMBER(SEARCH("pM",'Model output'!F217)),MID(SUBSTITUTE('Model output'!F217," ",""),SEARCH("pM",'Model output'!F217)+2,1),IF(ISNUMBER(SEARCH("M",'Model output'!F217)),MID(SUBSTITUTE('Model output'!F217," ",""),SEARCH("M",'Model output'!F217)+1,1),SUBSTITUTE('Model output'!F217," ",""))),""))</f>
        <v>0</v>
      </c>
      <c r="F218" t="str">
        <f t="shared" si="48"/>
        <v>positive</v>
      </c>
      <c r="G218" t="str">
        <f>IF(OR('Model output'!G217="",AND(ISNUMBER('Model output'!J217),'Model output'!J217&lt;1)),"",IF(OR(ISNUMBER(SEARCH("lateral",'Model output'!G217)),ISNUMBER(SEARCH("cervical",'Model output'!G217)),ISNUMBER(SEARCH("jugular",'Model output'!G217)),ISNUMBER(SEARCH("left neck",'Model output'!G217)),ISNUMBER(SEARCH("left anterior neck",'Model output'!G217)),ISNUMBER(SEARCH("left posterior neck",'Model output'!G217)),ISNUMBER(SEARCH("right neck",'Model output'!G217)),ISNUMBER(SEARCH("right anterior neck",'Model output'!G217)),ISNUMBER(SEARCH("right posterior neck",'Model output'!G217)),AND(ISNUMBER(SEARCH("level",'Model output'!G217)),OR(,ISNUMBER(SEARCH("II",'Model output'!G217)),ISNUMBER(SEARCH("two",'Model output'!G217)),ISNUMBER(SEARCH("2",'Model output'!G217)),ISNUMBER(SEARCH("III",'Model output'!G217)),ISNUMBER(SEARCH("three",'Model output'!G217)),ISNUMBER(SEARCH("3",'Model output'!G217)),ISNUMBER(SEARCH("IV",'Model output'!G217)),ISNUMBER(SEARCH("four",'Model output'!G217)),ISNUMBER(SEARCH("4",'Model output'!G217)),AND(ISNUMBER(SEARCH("V ",'Model output'!G217)),NOT(ISNUMBER(SEARCH("VI",'Model output'!G217)))),ISNUMBER(SEARCH("five",'Model output'!G217)),ISNUMBER(SEARCH("5",'Model output'!G217))))), "lateral", "central"))</f>
        <v>central</v>
      </c>
      <c r="H218" t="str">
        <f>IF('Model output'!H217="","negative", IF('Model output'!H217=" ", "negative", IF(ISNUMBER(SEARCH("lymph node",'Model output'!H217)),"negative","positive")))</f>
        <v>negative</v>
      </c>
      <c r="I218">
        <f>IF('Model output'!I217="","",IF(ISNUMBER('Model output'!I217),'Model output'!I217,1))</f>
        <v>32</v>
      </c>
      <c r="J218">
        <f>IF('Model output'!J217="","",IF(AND(ISNUMBER('Model output'!J217),'Model output'!J217&lt;=I218),'Model output'!J217,IF(ISNUMBER(SEARCH("0/",'Model output'!J217)),0,1)))</f>
        <v>8</v>
      </c>
      <c r="K218" t="str" cm="1">
        <f t="array" ref="K218">IF(COUNT(FIND({0,1,2,3,4,5,6,7,8,9},'Model output'!K217))&gt;0,'Model output'!K217,"")</f>
        <v/>
      </c>
      <c r="L218" s="8" t="str">
        <f t="shared" si="50"/>
        <v/>
      </c>
      <c r="M218" t="str" cm="1">
        <f t="array" ref="M218">IF(L218="","",IF(ISNUMBER(SEARCH("cm",L218)),MAX(VALUE(SUBSTITUTE(_xlfn.FILTERXML("&lt;t&gt;&lt;s&gt;"&amp;SUBSTITUTE(L218,",","&lt;/s&gt;&lt;s&gt;")&amp;"&lt;/s&gt;&lt;/t&gt;","//s"),"cm",""))),MAX(VALUE(SUBSTITUTE(_xlfn.FILTERXML("&lt;t&gt;&lt;s&gt;"&amp;SUBSTITUTE(L218,",","&lt;/s&gt;&lt;s&gt;")&amp;"&lt;/s&gt;&lt;/t&gt;","//s"),"mm","")))/10))</f>
        <v/>
      </c>
      <c r="N218" t="str">
        <f>IF('Model output'!L217="","",'Model output'!L217)</f>
        <v>papillary</v>
      </c>
      <c r="O218" t="str">
        <f>IF('Model output'!M217="","",'Model output'!M217)</f>
        <v>classical (usual), follicular variant, tall cell change (&lt;5%)</v>
      </c>
      <c r="P218" t="str">
        <f>IF('Model output'!N217="","",'Model output'!N217)</f>
        <v>1.9cm</v>
      </c>
      <c r="Q218" t="str">
        <f t="shared" si="49"/>
        <v>1.9cm</v>
      </c>
      <c r="R218" cm="1">
        <f t="array" ref="R218">IF(Q218="","",IF(ISNUMBER(SEARCH("cm",Q218)),MAX(VALUE(SUBSTITUTE(_xlfn.FILTERXML("&lt;t&gt;&lt;s&gt;"&amp;SUBSTITUTE(Q218,",","&lt;/s&gt;&lt;s&gt;")&amp;"&lt;/s&gt;&lt;/t&gt;","//s"),"cm",""))),IF(ISNUMBER(SEARCH("mm",Q218)), MAX(VALUE(SUBSTITUTE(_xlfn.FILTERXML("&lt;t&gt;&lt;s&gt;"&amp;SUBSTITUTE(Q218,",","&lt;/s&gt;&lt;s&gt;")&amp;"&lt;/s&gt;&lt;/t&gt;","//s"),"mm","")))/10, MAX(VALUE(_xlfn.FILTERXML("&lt;t&gt;&lt;s&gt;"&amp;SUBSTITUTE(Q218,",","&lt;/s&gt;&lt;s&gt;")&amp;"&lt;/s&gt;&lt;/t&gt;","//s"))))))</f>
        <v>1.9</v>
      </c>
      <c r="S218" t="str">
        <f>IF(OR('Model output'!P217="",ISNUMBER(SEARCH("Not identified", 'Model output'!P217)),ISNUMBER(SEARCH("Absent",'Model output'!P217)),AND(ISNUMBER(SEARCH("No",'Model output'!P217)),NOT(ISNUMBER(SEARCH("diagnostic",'Model output'!P217)))),ISNUMBER(SEARCH("Negative",'Model output'!P217))),"negative","positive")</f>
        <v>negative</v>
      </c>
      <c r="T218">
        <f>IF('Model output'!O217="","",'Model output'!O217)</f>
        <v>2</v>
      </c>
      <c r="U218" t="str">
        <f>IF('Model output'!Q217&lt;&gt;"",'Model output'!Q217,IF('Classification result'!S218="positive",IF(ISNUMBER(SEARCH("single",'Model output'!P217)),1,IF(OR(ISNUMBER(SEARCH("&lt;4",'Model output'!P217)),ISNUMBER(SEARCH("&lt; 4",'Model output'!P217)),ISNUMBER(SEARCH("less than 4",'Model output'!P217))),"&lt;4",IF(OR(ISNUMBER(SEARCH("&gt;4",'Model output'!P217)),ISNUMBER(SEARCH("&gt; 4",'Model output'!P217)),ISNUMBER(SEARCH("4 or more",'Model output'!P217))),"&gt;4",""))),""))</f>
        <v/>
      </c>
      <c r="V218" t="str">
        <f>IF(S218="negative","",IF(OR(ISNUMBER(SEARCH("Focal",'Model output'!P217)),'Classification result'!U218&lt;4,ISNUMBER(SEARCH("Focal",'Classification result'!U218)),ISNUMBER(SEARCH("&lt;4",'Classification result'!U218)),ISNUMBER(SEARCH("&lt; 4",'Classification result'!U218))),"minimal", IF(OR(ISNUMBER(SEARCH("Extensive",'Model output'!P217)),ISNUMBER(SEARCH("Extensive",'Classification result'!U218)),ISNUMBER(SEARCH("&gt;4",'Classification result'!U218)),ISNUMBER(SEARCH("&gt; 4",'Classification result'!U218)),ISNUMBER(SEARCH("4 or more",'Classification result'!U218))),"extensive","")))</f>
        <v/>
      </c>
      <c r="W218" t="str">
        <f>IF(OR('Model output'!R217="",ISNUMBER(SEARCH("Not identified", 'Model output'!R217)),ISNUMBER(SEARCH("Absent",'Model output'!R217)),ISNUMBER(SEARCH("No",'Model output'!R217)),ISNUMBER(SEARCH("Negative",'Model output'!R217)),ISNUMBER(SEARCH("None seen",'Model output'!R217)),ISNUMBER(SEARCH("Free",'Model output'!R217)),ISNUMBER(SEARCH("Cannot be assessed",'Model output'!R217))),"negative","positive")</f>
        <v>positive</v>
      </c>
      <c r="X218" s="19" t="str">
        <f>IF('Model output'!S217="","",'Model output'!S217)</f>
        <v>Not identified</v>
      </c>
      <c r="Y218" t="str">
        <f>IF(OR('Model output'!S217="",ISNUMBER(SEARCH("Absent",'Model output'!S217)),ISNUMBER(SEARCH("Not identified",'Model output'!S217)),AND(ISNUMBER(SEARCH("No",'Model output'!S217)),NOT(ISNUMBER(SEARCH("carcinoma",'Model output'!S217)))),ISNUMBER(SEARCH("no extension",'Model output'!S217)),ISNUMBER(SEARCH("negative",'Model output'!S217))),"negative",IF(Z218="positive","gETE", "positive"))</f>
        <v>negative</v>
      </c>
      <c r="Z218" t="str">
        <f>IF(OR('Model output'!S217="",ISNUMBER(SEARCH("Absent",'Model output'!S217)),ISNUMBER(SEARCH("Not identified",'Model output'!S217)),ISNUMBER(SEARCH("No",'Model output'!S217)),ISNUMBER(SEARCH("Minimal",'Model output'!S217)),ISNUMBER(SEARCH("negative",'Model output'!S217))),"negative",IF(OR(ISNUMBER(SEARCH("extensive",X218)),ISNUMBER(SEARCH("skeletal muscle",X218)),ISNUMBER(SEARCH("larynx",X218)),ISNUMBER(SEARCH("trachea",X218)),ISNUMBER(SEARCH("esophagus",X218)),ISNUMBER(SEARCH("recurrent laryngeal nerve",X218))),"positive","negative"))</f>
        <v>negative</v>
      </c>
      <c r="AA218" t="str">
        <f>IF('Model output'!T217="","",IF('Model output'!T217="Not mentioned", "No", "Yes"))</f>
        <v/>
      </c>
      <c r="AB218" t="str">
        <f>IF(AA218&lt;&gt;"Yes","",IF(OR('Model output'!U217="",ISNUMBER(SEARCH("Not identified",'Model output'!U217))),"",'Model output'!U217))</f>
        <v/>
      </c>
      <c r="AC218" s="9" t="str">
        <f>IF(OR('Model output'!V217="", AND(ISERROR(SEARCH("Positive",'Model output'!V217)), ISNUMBER(SEARCH("Negative",'Model output'!V217))), ISNUMBER(SEARCH("Uninvolved",'Model output'!V217)), ISNUMBER(SEARCH("Free",'Model output'!V217)), ISNUMBER(SEARCH("1 mm",'Model output'!V217)), ISNUMBER(SEARCH("1.0 mm",'Model output'!V217)), ISNUMBER(SEARCH("0.01 cm",'Model output'!V217)), ISNUMBER(SEARCH("0.1 CM",'Model output'!V217)), ISNUMBER(SEARCH("less than 0.2 mm",'Model output'!V217)), ISNUMBER(SEARCH("less than 0.5 mm",'Model output'!V217)), ISNUMBER(SEARCH("very close",'Model output'!V217)), ISNUMBER(SEARCH("not involved",'Model output'!V217)), ISNUMBER(SEARCH("no involvement",'Model output'!V217)), ISNUMBER(SEARCH("abut",'Model output'!V217)), AND(ISNUMBER(SEARCH("No",'Model output'!V217)),NOT(ISNUMBER(SEARCH("noted",'Model output'!V217))),NOT(ISNUMBER(SEARCH("carcinoma",'Model output'!V217))))), "negative", "positive")</f>
        <v>negative</v>
      </c>
      <c r="AE218" s="39" t="str" cm="1">
        <f t="array" aca="1" ref="AE218" ca="1">IF(OR(AC218="positive",Z218="positive",AND(OR(ISNUMBER(SEARCH("Follicular carcinoma",N218)),ISNUMBER(SEARCH("Follicular thyroid carcinoma",N218))),V218="extensive"),AND(AND(ISNUMBER(J218),J218&gt;0),AND(ISNUMBER(M218),M218&gt;3)),OR(H218="positive",AH218=1)),"high",IF(OR(ISNUMBER(SEARCH("lateral",G218,1)),ISNUMBER(SEARCH("positive",Y218,1)),ISNUMBER(SEARCH("tall",O218,1)),ISNUMBER(SEARCH("hobnail",O218,1)),ISNUMBER(SEARCH("cribriform",O218,1)),ISNUMBER(SEARCH("diffuse",O218,1)),ISNUMBER(SEARCH("columnar",O218,1)),ISNUMBER(SEARCH("solid",O218,1)),ISNUMBER(SEARCH("tall",N218,1)),ISNUMBER(SEARCH("hobnail",N218,1)),ISNUMBER(SEARCH("cribriform",N218,1)),ISNUMBER(SEARCH("diffuse",N218,1)),ISNUMBER(SEARCH("columnar",N218,1)),ISNUMBER(SEARCH("solid",N218,1)),AND(ISNUMBER(SEARCH("papillary",N218,1)),S218="positive"),AND(ISNUMBER(J218),J218&gt;=5,M218=""),AND(AND(ISNUMBER(J218),J218&gt;=5),AND(ISNUMBER(M218),M218&gt;=1)),AND(ISNUMBER(SERACH("papillary",N218)),OR(Y218="positive",Z218="positive"), ISNUMBER(SEARCH("BRAF",AB218)))),"intermediate","low"))</f>
        <v>intermediate</v>
      </c>
      <c r="AF218" s="40" t="str">
        <f t="shared" si="51"/>
        <v>1b</v>
      </c>
      <c r="AG218" s="40" t="str">
        <f t="shared" si="52"/>
        <v>1a</v>
      </c>
      <c r="AH218" s="40" t="str">
        <f t="shared" si="53"/>
        <v>0</v>
      </c>
      <c r="AI218" s="45" t="str">
        <f t="shared" si="54"/>
        <v>I</v>
      </c>
      <c r="AJ218" s="39" t="s">
        <v>699</v>
      </c>
      <c r="AK218" s="46" t="s">
        <v>888</v>
      </c>
      <c r="AL218" s="46" t="s">
        <v>888</v>
      </c>
      <c r="AM218" s="46" t="s">
        <v>892</v>
      </c>
      <c r="AN218" s="40" t="s">
        <v>73</v>
      </c>
      <c r="AO218" s="30">
        <f t="shared" ca="1" si="55"/>
        <v>1</v>
      </c>
      <c r="AP218" s="14">
        <f t="shared" si="56"/>
        <v>1</v>
      </c>
      <c r="AQ218" s="14">
        <f t="shared" si="57"/>
        <v>0</v>
      </c>
      <c r="AR218" s="14">
        <f t="shared" si="58"/>
        <v>1</v>
      </c>
      <c r="AS218" s="15">
        <f t="shared" si="59"/>
        <v>1</v>
      </c>
    </row>
    <row r="219" spans="1:45">
      <c r="A219" t="str">
        <f>'Model output'!A218</f>
        <v>TCGA-EM-A4FO</v>
      </c>
      <c r="B219" s="52">
        <v>72</v>
      </c>
      <c r="C219" s="1" t="str">
        <f>IF(OR(ISNUMBER(SEARCH("0",'Model output'!D218)), ISNUMBER(SEARCH("1",'Model output'!D218)), ISNUMBER(SEARCH("1a",'Model output'!D218)), ISNUMBER(SEARCH("1b",'Model output'!D218)), ISNUMBER(SEARCH("2",'Model output'!D218)), ISNUMBER(SEARCH("3",'Model output'!D218)), ISNUMBER(SEARCH("4a",'Model output'!D218)), ISNUMBER(SEARCH("4b",'Model output'!D218))), IF(ISNUMBER(SEARCH("pT",'Model output'!D218)),IF(OR(ISNUMBER(SEARCH("a",'Model output'!D218)),ISNUMBER(SEARCH("b",'Model output'!D218))),MID(SUBSTITUTE('Model output'!D218," ",""),SEARCH("pT",'Model output'!D218)+2,2),MID(SUBSTITUTE('Model output'!D218," ",""),SEARCH("pT",'Model output'!D218)+2,1)),IF(ISNUMBER(SEARCH("T",'Model output'!D218)),IF(OR(ISNUMBER(SEARCH("a",'Model output'!D218)),ISNUMBER(SEARCH("b",'Model output'!D218))),MID(SUBSTITUTE('Model output'!D218," ",""),SEARCH("T",'Model output'!D218)+1,2),MID(SUBSTITUTE('Model output'!D218," ",""),SEARCH("T",'Model output'!D218)+1,1)),SUBSTITUTE('Model output'!D218," ",""))),"")</f>
        <v>1b</v>
      </c>
      <c r="D219" s="1" t="str">
        <f>IF(ISNUMBER(SEARCH("lymph node",'Model output'!E218)),"1", IF(AND('Model output'!E218&lt;&gt;"",ISNUMBER('Model output'!E218),'Model output'!E218&gt;0),"1",IF(OR(ISNUMBER(SEARCH("0",'Model output'!E218)), ISNUMBER(SEARCH("1",'Model output'!E218)), ISNUMBER(SEARCH("1a",'Model output'!E218)), ISNUMBER(SEARCH("1b",'Model output'!E218)), ISNUMBER(SEARCH("X",'Model output'!E218))), IF(ISNUMBER(SEARCH("pN",'Model output'!E218)),IF(OR(ISNUMBER(SEARCH("a",'Model output'!E218)),ISNUMBER(SEARCH("b",'Model output'!E218))),MID(SUBSTITUTE('Model output'!E218," ",""),SEARCH("pN",'Model output'!E218)+2,2),MID(SUBSTITUTE('Model output'!E218," ",""),SEARCH("pN",'Model output'!E218)+2,1)),IF(ISNUMBER(SEARCH("N",'Model output'!E218)),IF(OR(ISNUMBER(SEARCH("a",'Model output'!E218)),ISNUMBER(SEARCH("b",'Model output'!E218))),MID(SUBSTITUTE('Model output'!E218," ",""),SEARCH("N",'Model output'!E218)+1,2),MID(SUBSTITUTE('Model output'!E218," ",""),SEARCH("N",'Model output'!E218)+1,1)),SUBSTITUTE('Model output'!E218," ",""))),"")))</f>
        <v>0</v>
      </c>
      <c r="E219" s="1" t="str">
        <f>IF(OR(ISNUMBER(SEARCH("Not applicable",'Model output'!F218)), ISNUMBER(SEARCH("N/A",'Model output'!F218))),"0",IF(OR(ISNUMBER(SEARCH("0",'Model output'!F218)), ISNUMBER(SEARCH("1",'Model output'!F218)), ISNUMBER(SEARCH("X",'Model output'!F218))), IF(ISNUMBER(SEARCH("pM",'Model output'!F218)),MID(SUBSTITUTE('Model output'!F218," ",""),SEARCH("pM",'Model output'!F218)+2,1),IF(ISNUMBER(SEARCH("M",'Model output'!F218)),MID(SUBSTITUTE('Model output'!F218," ",""),SEARCH("M",'Model output'!F218)+1,1),SUBSTITUTE('Model output'!F218," ",""))),""))</f>
        <v/>
      </c>
      <c r="F219" t="str">
        <f t="shared" si="48"/>
        <v>negative</v>
      </c>
      <c r="G219" t="str">
        <f>IF(OR('Model output'!G218="",AND(ISNUMBER('Model output'!J218),'Model output'!J218&lt;1)),"",IF(OR(ISNUMBER(SEARCH("lateral",'Model output'!G218)),ISNUMBER(SEARCH("cervical",'Model output'!G218)),ISNUMBER(SEARCH("jugular",'Model output'!G218)),ISNUMBER(SEARCH("left neck",'Model output'!G218)),ISNUMBER(SEARCH("left anterior neck",'Model output'!G218)),ISNUMBER(SEARCH("left posterior neck",'Model output'!G218)),ISNUMBER(SEARCH("right neck",'Model output'!G218)),ISNUMBER(SEARCH("right anterior neck",'Model output'!G218)),ISNUMBER(SEARCH("right posterior neck",'Model output'!G218)),AND(ISNUMBER(SEARCH("level",'Model output'!G218)),OR(,ISNUMBER(SEARCH("II",'Model output'!G218)),ISNUMBER(SEARCH("two",'Model output'!G218)),ISNUMBER(SEARCH("2",'Model output'!G218)),ISNUMBER(SEARCH("III",'Model output'!G218)),ISNUMBER(SEARCH("three",'Model output'!G218)),ISNUMBER(SEARCH("3",'Model output'!G218)),ISNUMBER(SEARCH("IV",'Model output'!G218)),ISNUMBER(SEARCH("four",'Model output'!G218)),ISNUMBER(SEARCH("4",'Model output'!G218)),AND(ISNUMBER(SEARCH("V ",'Model output'!G218)),NOT(ISNUMBER(SEARCH("VI",'Model output'!G218)))),ISNUMBER(SEARCH("five",'Model output'!G218)),ISNUMBER(SEARCH("5",'Model output'!G218))))), "lateral", "central"))</f>
        <v/>
      </c>
      <c r="H219" t="str">
        <f>IF('Model output'!H218="","negative", IF('Model output'!H218=" ", "negative", IF(ISNUMBER(SEARCH("lymph node",'Model output'!H218)),"negative","positive")))</f>
        <v>negative</v>
      </c>
      <c r="I219">
        <f>IF('Model output'!I218="","",IF(ISNUMBER('Model output'!I218),'Model output'!I218,1))</f>
        <v>6</v>
      </c>
      <c r="J219">
        <f>IF('Model output'!J218="","",IF(AND(ISNUMBER('Model output'!J218),'Model output'!J218&lt;=I219),'Model output'!J218,IF(ISNUMBER(SEARCH("0/",'Model output'!J218)),0,1)))</f>
        <v>0</v>
      </c>
      <c r="K219" t="str" cm="1">
        <f t="array" ref="K219">IF(COUNT(FIND({0,1,2,3,4,5,6,7,8,9},'Model output'!K218))&gt;0,'Model output'!K218,"")</f>
        <v/>
      </c>
      <c r="L219" s="8" t="str">
        <f t="shared" si="50"/>
        <v/>
      </c>
      <c r="M219" t="str" cm="1">
        <f t="array" ref="M219">IF(L219="","",IF(ISNUMBER(SEARCH("cm",L219)),MAX(VALUE(SUBSTITUTE(_xlfn.FILTERXML("&lt;t&gt;&lt;s&gt;"&amp;SUBSTITUTE(L219,",","&lt;/s&gt;&lt;s&gt;")&amp;"&lt;/s&gt;&lt;/t&gt;","//s"),"cm",""))),MAX(VALUE(SUBSTITUTE(_xlfn.FILTERXML("&lt;t&gt;&lt;s&gt;"&amp;SUBSTITUTE(L219,",","&lt;/s&gt;&lt;s&gt;")&amp;"&lt;/s&gt;&lt;/t&gt;","//s"),"mm","")))/10))</f>
        <v/>
      </c>
      <c r="N219" t="str">
        <f>IF('Model output'!L218="","",'Model output'!L218)</f>
        <v>papillary</v>
      </c>
      <c r="O219" t="str">
        <f>IF('Model output'!M218="","",'Model output'!M218)</f>
        <v>classical</v>
      </c>
      <c r="P219" t="str">
        <f>IF('Model output'!N218="","",'Model output'!N218)</f>
        <v>1.1cm</v>
      </c>
      <c r="Q219" t="str">
        <f t="shared" si="49"/>
        <v>1.1cm</v>
      </c>
      <c r="R219" cm="1">
        <f t="array" ref="R219">IF(Q219="","",IF(ISNUMBER(SEARCH("cm",Q219)),MAX(VALUE(SUBSTITUTE(_xlfn.FILTERXML("&lt;t&gt;&lt;s&gt;"&amp;SUBSTITUTE(Q219,",","&lt;/s&gt;&lt;s&gt;")&amp;"&lt;/s&gt;&lt;/t&gt;","//s"),"cm",""))),IF(ISNUMBER(SEARCH("mm",Q219)), MAX(VALUE(SUBSTITUTE(_xlfn.FILTERXML("&lt;t&gt;&lt;s&gt;"&amp;SUBSTITUTE(Q219,",","&lt;/s&gt;&lt;s&gt;")&amp;"&lt;/s&gt;&lt;/t&gt;","//s"),"mm","")))/10, MAX(VALUE(_xlfn.FILTERXML("&lt;t&gt;&lt;s&gt;"&amp;SUBSTITUTE(Q219,",","&lt;/s&gt;&lt;s&gt;")&amp;"&lt;/s&gt;&lt;/t&gt;","//s"))))))</f>
        <v>1.1000000000000001</v>
      </c>
      <c r="S219" t="str">
        <f>IF(OR('Model output'!P218="",ISNUMBER(SEARCH("Not identified", 'Model output'!P218)),ISNUMBER(SEARCH("Absent",'Model output'!P218)),AND(ISNUMBER(SEARCH("No",'Model output'!P218)),NOT(ISNUMBER(SEARCH("diagnostic",'Model output'!P218)))),ISNUMBER(SEARCH("Negative",'Model output'!P218))),"negative","positive")</f>
        <v>negative</v>
      </c>
      <c r="T219">
        <f>IF('Model output'!O218="","",'Model output'!O218)</f>
        <v>2</v>
      </c>
      <c r="U219" t="str">
        <f>IF('Model output'!Q218&lt;&gt;"",'Model output'!Q218,IF('Classification result'!S219="positive",IF(ISNUMBER(SEARCH("single",'Model output'!P218)),1,IF(OR(ISNUMBER(SEARCH("&lt;4",'Model output'!P218)),ISNUMBER(SEARCH("&lt; 4",'Model output'!P218)),ISNUMBER(SEARCH("less than 4",'Model output'!P218))),"&lt;4",IF(OR(ISNUMBER(SEARCH("&gt;4",'Model output'!P218)),ISNUMBER(SEARCH("&gt; 4",'Model output'!P218)),ISNUMBER(SEARCH("4 or more",'Model output'!P218))),"&gt;4",""))),""))</f>
        <v/>
      </c>
      <c r="V219" t="str">
        <f>IF(S219="negative","",IF(OR(ISNUMBER(SEARCH("Focal",'Model output'!P218)),'Classification result'!U219&lt;4,ISNUMBER(SEARCH("Focal",'Classification result'!U219)),ISNUMBER(SEARCH("&lt;4",'Classification result'!U219)),ISNUMBER(SEARCH("&lt; 4",'Classification result'!U219))),"minimal", IF(OR(ISNUMBER(SEARCH("Extensive",'Model output'!P218)),ISNUMBER(SEARCH("Extensive",'Classification result'!U219)),ISNUMBER(SEARCH("&gt;4",'Classification result'!U219)),ISNUMBER(SEARCH("&gt; 4",'Classification result'!U219)),ISNUMBER(SEARCH("4 or more",'Classification result'!U219))),"extensive","")))</f>
        <v/>
      </c>
      <c r="W219" t="str">
        <f>IF(OR('Model output'!R218="",ISNUMBER(SEARCH("Not identified", 'Model output'!R218)),ISNUMBER(SEARCH("Absent",'Model output'!R218)),ISNUMBER(SEARCH("No",'Model output'!R218)),ISNUMBER(SEARCH("Negative",'Model output'!R218)),ISNUMBER(SEARCH("None seen",'Model output'!R218)),ISNUMBER(SEARCH("Free",'Model output'!R218)),ISNUMBER(SEARCH("Cannot be assessed",'Model output'!R218))),"negative","positive")</f>
        <v>positive</v>
      </c>
      <c r="X219" s="19" t="str">
        <f>IF('Model output'!S218="","",'Model output'!S218)</f>
        <v>Not identified</v>
      </c>
      <c r="Y219" t="str">
        <f>IF(OR('Model output'!S218="",ISNUMBER(SEARCH("Absent",'Model output'!S218)),ISNUMBER(SEARCH("Not identified",'Model output'!S218)),AND(ISNUMBER(SEARCH("No",'Model output'!S218)),NOT(ISNUMBER(SEARCH("carcinoma",'Model output'!S218)))),ISNUMBER(SEARCH("no extension",'Model output'!S218)),ISNUMBER(SEARCH("negative",'Model output'!S218))),"negative",IF(Z219="positive","gETE", "positive"))</f>
        <v>negative</v>
      </c>
      <c r="Z219" t="str">
        <f>IF(OR('Model output'!S218="",ISNUMBER(SEARCH("Absent",'Model output'!S218)),ISNUMBER(SEARCH("Not identified",'Model output'!S218)),ISNUMBER(SEARCH("No",'Model output'!S218)),ISNUMBER(SEARCH("Minimal",'Model output'!S218)),ISNUMBER(SEARCH("negative",'Model output'!S218))),"negative",IF(OR(ISNUMBER(SEARCH("extensive",X219)),ISNUMBER(SEARCH("skeletal muscle",X219)),ISNUMBER(SEARCH("larynx",X219)),ISNUMBER(SEARCH("trachea",X219)),ISNUMBER(SEARCH("esophagus",X219)),ISNUMBER(SEARCH("recurrent laryngeal nerve",X219))),"positive","negative"))</f>
        <v>negative</v>
      </c>
      <c r="AA219" t="str">
        <f>IF('Model output'!T218="","",IF('Model output'!T218="Not mentioned", "No", "Yes"))</f>
        <v/>
      </c>
      <c r="AB219" t="str">
        <f>IF(AA219&lt;&gt;"Yes","",IF(OR('Model output'!U218="",ISNUMBER(SEARCH("Not identified",'Model output'!U218))),"",'Model output'!U218))</f>
        <v/>
      </c>
      <c r="AC219" s="9" t="str">
        <f>IF(OR('Model output'!V218="", AND(ISERROR(SEARCH("Positive",'Model output'!V218)), ISNUMBER(SEARCH("Negative",'Model output'!V218))), ISNUMBER(SEARCH("Uninvolved",'Model output'!V218)), ISNUMBER(SEARCH("Free",'Model output'!V218)), ISNUMBER(SEARCH("1 mm",'Model output'!V218)), ISNUMBER(SEARCH("1.0 mm",'Model output'!V218)), ISNUMBER(SEARCH("0.01 cm",'Model output'!V218)), ISNUMBER(SEARCH("0.1 CM",'Model output'!V218)), ISNUMBER(SEARCH("less than 0.2 mm",'Model output'!V218)), ISNUMBER(SEARCH("less than 0.5 mm",'Model output'!V218)), ISNUMBER(SEARCH("very close",'Model output'!V218)), ISNUMBER(SEARCH("not involved",'Model output'!V218)), ISNUMBER(SEARCH("no involvement",'Model output'!V218)), ISNUMBER(SEARCH("abut",'Model output'!V218)), AND(ISNUMBER(SEARCH("No",'Model output'!V218)),NOT(ISNUMBER(SEARCH("noted",'Model output'!V218))),NOT(ISNUMBER(SEARCH("carcinoma",'Model output'!V218))))), "negative", "positive")</f>
        <v>negative</v>
      </c>
      <c r="AE219" s="39" t="str" cm="1">
        <f t="array" aca="1" ref="AE219" ca="1">IF(OR(AC219="positive",Z219="positive",AND(OR(ISNUMBER(SEARCH("Follicular carcinoma",N219)),ISNUMBER(SEARCH("Follicular thyroid carcinoma",N219))),V219="extensive"),AND(AND(ISNUMBER(J219),J219&gt;0),AND(ISNUMBER(M219),M219&gt;3)),OR(H219="positive",AH219=1)),"high",IF(OR(ISNUMBER(SEARCH("lateral",G219,1)),ISNUMBER(SEARCH("positive",Y219,1)),ISNUMBER(SEARCH("tall",O219,1)),ISNUMBER(SEARCH("hobnail",O219,1)),ISNUMBER(SEARCH("cribriform",O219,1)),ISNUMBER(SEARCH("diffuse",O219,1)),ISNUMBER(SEARCH("columnar",O219,1)),ISNUMBER(SEARCH("solid",O219,1)),ISNUMBER(SEARCH("tall",N219,1)),ISNUMBER(SEARCH("hobnail",N219,1)),ISNUMBER(SEARCH("cribriform",N219,1)),ISNUMBER(SEARCH("diffuse",N219,1)),ISNUMBER(SEARCH("columnar",N219,1)),ISNUMBER(SEARCH("solid",N219,1)),AND(ISNUMBER(SEARCH("papillary",N219,1)),S219="positive"),AND(ISNUMBER(J219),J219&gt;=5,M219=""),AND(AND(ISNUMBER(J219),J219&gt;=5),AND(ISNUMBER(M219),M219&gt;=1)),AND(ISNUMBER(SERACH("papillary",N219)),OR(Y219="positive",Z219="positive"), ISNUMBER(SEARCH("BRAF",AB219)))),"intermediate","low"))</f>
        <v>low</v>
      </c>
      <c r="AF219" s="40" t="str">
        <f t="shared" si="51"/>
        <v>1b</v>
      </c>
      <c r="AG219" s="40" t="str">
        <f t="shared" si="52"/>
        <v>0</v>
      </c>
      <c r="AH219" s="40" t="str">
        <f t="shared" si="53"/>
        <v>0</v>
      </c>
      <c r="AI219" s="45" t="str">
        <f t="shared" si="54"/>
        <v>I</v>
      </c>
      <c r="AJ219" s="39" t="s">
        <v>699</v>
      </c>
      <c r="AK219" s="46" t="s">
        <v>888</v>
      </c>
      <c r="AL219" s="46" t="s">
        <v>889</v>
      </c>
      <c r="AM219" s="46" t="s">
        <v>892</v>
      </c>
      <c r="AN219" s="40" t="s">
        <v>73</v>
      </c>
      <c r="AO219" s="30">
        <f t="shared" ca="1" si="55"/>
        <v>0</v>
      </c>
      <c r="AP219" s="14">
        <f t="shared" si="56"/>
        <v>1</v>
      </c>
      <c r="AQ219" s="14">
        <f t="shared" si="57"/>
        <v>1</v>
      </c>
      <c r="AR219" s="14">
        <f t="shared" si="58"/>
        <v>1</v>
      </c>
      <c r="AS219" s="15">
        <f t="shared" si="59"/>
        <v>1</v>
      </c>
    </row>
    <row r="220" spans="1:45">
      <c r="A220" t="str">
        <f>'Model output'!A219</f>
        <v>TCGA-EM-A4FQ</v>
      </c>
      <c r="B220" s="52">
        <v>42</v>
      </c>
      <c r="C220" s="1" t="str">
        <f>IF(OR(ISNUMBER(SEARCH("0",'Model output'!D219)), ISNUMBER(SEARCH("1",'Model output'!D219)), ISNUMBER(SEARCH("1a",'Model output'!D219)), ISNUMBER(SEARCH("1b",'Model output'!D219)), ISNUMBER(SEARCH("2",'Model output'!D219)), ISNUMBER(SEARCH("3",'Model output'!D219)), ISNUMBER(SEARCH("4a",'Model output'!D219)), ISNUMBER(SEARCH("4b",'Model output'!D219))), IF(ISNUMBER(SEARCH("pT",'Model output'!D219)),IF(OR(ISNUMBER(SEARCH("a",'Model output'!D219)),ISNUMBER(SEARCH("b",'Model output'!D219))),MID(SUBSTITUTE('Model output'!D219," ",""),SEARCH("pT",'Model output'!D219)+2,2),MID(SUBSTITUTE('Model output'!D219," ",""),SEARCH("pT",'Model output'!D219)+2,1)),IF(ISNUMBER(SEARCH("T",'Model output'!D219)),IF(OR(ISNUMBER(SEARCH("a",'Model output'!D219)),ISNUMBER(SEARCH("b",'Model output'!D219))),MID(SUBSTITUTE('Model output'!D219," ",""),SEARCH("T",'Model output'!D219)+1,2),MID(SUBSTITUTE('Model output'!D219," ",""),SEARCH("T",'Model output'!D219)+1,1)),SUBSTITUTE('Model output'!D219," ",""))),"")</f>
        <v>2</v>
      </c>
      <c r="D220" s="1" t="str">
        <f>IF(ISNUMBER(SEARCH("lymph node",'Model output'!E219)),"1", IF(AND('Model output'!E219&lt;&gt;"",ISNUMBER('Model output'!E219),'Model output'!E219&gt;0),"1",IF(OR(ISNUMBER(SEARCH("0",'Model output'!E219)), ISNUMBER(SEARCH("1",'Model output'!E219)), ISNUMBER(SEARCH("1a",'Model output'!E219)), ISNUMBER(SEARCH("1b",'Model output'!E219)), ISNUMBER(SEARCH("X",'Model output'!E219))), IF(ISNUMBER(SEARCH("pN",'Model output'!E219)),IF(OR(ISNUMBER(SEARCH("a",'Model output'!E219)),ISNUMBER(SEARCH("b",'Model output'!E219))),MID(SUBSTITUTE('Model output'!E219," ",""),SEARCH("pN",'Model output'!E219)+2,2),MID(SUBSTITUTE('Model output'!E219," ",""),SEARCH("pN",'Model output'!E219)+2,1)),IF(ISNUMBER(SEARCH("N",'Model output'!E219)),IF(OR(ISNUMBER(SEARCH("a",'Model output'!E219)),ISNUMBER(SEARCH("b",'Model output'!E219))),MID(SUBSTITUTE('Model output'!E219," ",""),SEARCH("N",'Model output'!E219)+1,2),MID(SUBSTITUTE('Model output'!E219," ",""),SEARCH("N",'Model output'!E219)+1,1)),SUBSTITUTE('Model output'!E219," ",""))),"")))</f>
        <v>1b</v>
      </c>
      <c r="E220" s="1" t="str">
        <f>IF(OR(ISNUMBER(SEARCH("Not applicable",'Model output'!F219)), ISNUMBER(SEARCH("N/A",'Model output'!F219))),"0",IF(OR(ISNUMBER(SEARCH("0",'Model output'!F219)), ISNUMBER(SEARCH("1",'Model output'!F219)), ISNUMBER(SEARCH("X",'Model output'!F219))), IF(ISNUMBER(SEARCH("pM",'Model output'!F219)),MID(SUBSTITUTE('Model output'!F219," ",""),SEARCH("pM",'Model output'!F219)+2,1),IF(ISNUMBER(SEARCH("M",'Model output'!F219)),MID(SUBSTITUTE('Model output'!F219," ",""),SEARCH("M",'Model output'!F219)+1,1),SUBSTITUTE('Model output'!F219," ",""))),""))</f>
        <v>0</v>
      </c>
      <c r="F220" t="str">
        <f t="shared" si="48"/>
        <v>positive</v>
      </c>
      <c r="G220" t="str">
        <f>IF(OR('Model output'!G219="",AND(ISNUMBER('Model output'!J219),'Model output'!J219&lt;1)),"",IF(OR(ISNUMBER(SEARCH("lateral",'Model output'!G219)),ISNUMBER(SEARCH("cervical",'Model output'!G219)),ISNUMBER(SEARCH("jugular",'Model output'!G219)),ISNUMBER(SEARCH("left neck",'Model output'!G219)),ISNUMBER(SEARCH("left anterior neck",'Model output'!G219)),ISNUMBER(SEARCH("left posterior neck",'Model output'!G219)),ISNUMBER(SEARCH("right neck",'Model output'!G219)),ISNUMBER(SEARCH("right anterior neck",'Model output'!G219)),ISNUMBER(SEARCH("right posterior neck",'Model output'!G219)),AND(ISNUMBER(SEARCH("level",'Model output'!G219)),OR(,ISNUMBER(SEARCH("II",'Model output'!G219)),ISNUMBER(SEARCH("two",'Model output'!G219)),ISNUMBER(SEARCH("2",'Model output'!G219)),ISNUMBER(SEARCH("III",'Model output'!G219)),ISNUMBER(SEARCH("three",'Model output'!G219)),ISNUMBER(SEARCH("3",'Model output'!G219)),ISNUMBER(SEARCH("IV",'Model output'!G219)),ISNUMBER(SEARCH("four",'Model output'!G219)),ISNUMBER(SEARCH("4",'Model output'!G219)),AND(ISNUMBER(SEARCH("V ",'Model output'!G219)),NOT(ISNUMBER(SEARCH("VI",'Model output'!G219)))),ISNUMBER(SEARCH("five",'Model output'!G219)),ISNUMBER(SEARCH("5",'Model output'!G219))))), "lateral", "central"))</f>
        <v>lateral</v>
      </c>
      <c r="H220" t="str">
        <f>IF('Model output'!H219="","negative", IF('Model output'!H219=" ", "negative", IF(ISNUMBER(SEARCH("lymph node",'Model output'!H219)),"negative","positive")))</f>
        <v>negative</v>
      </c>
      <c r="I220">
        <f>IF('Model output'!I219="","",IF(ISNUMBER('Model output'!I219),'Model output'!I219,1))</f>
        <v>55</v>
      </c>
      <c r="J220">
        <f>IF('Model output'!J219="","",IF(AND(ISNUMBER('Model output'!J219),'Model output'!J219&lt;=I220),'Model output'!J219,IF(ISNUMBER(SEARCH("0/",'Model output'!J219)),0,1)))</f>
        <v>17</v>
      </c>
      <c r="K220" t="str" cm="1">
        <f t="array" ref="K220">IF(COUNT(FIND({0,1,2,3,4,5,6,7,8,9},'Model output'!K219))&gt;0,'Model output'!K219,"")</f>
        <v>1.7 cm</v>
      </c>
      <c r="L220" s="8" t="str">
        <f t="shared" si="50"/>
        <v>1.7cm</v>
      </c>
      <c r="M220" cm="1">
        <f t="array" ref="M220">IF(L220="","",IF(ISNUMBER(SEARCH("cm",L220)),MAX(VALUE(SUBSTITUTE(_xlfn.FILTERXML("&lt;t&gt;&lt;s&gt;"&amp;SUBSTITUTE(L220,",","&lt;/s&gt;&lt;s&gt;")&amp;"&lt;/s&gt;&lt;/t&gt;","//s"),"cm",""))),MAX(VALUE(SUBSTITUTE(_xlfn.FILTERXML("&lt;t&gt;&lt;s&gt;"&amp;SUBSTITUTE(L220,",","&lt;/s&gt;&lt;s&gt;")&amp;"&lt;/s&gt;&lt;/t&gt;","//s"),"mm","")))/10))</f>
        <v>1.7</v>
      </c>
      <c r="N220" t="str">
        <f>IF('Model output'!L219="","",'Model output'!L219)</f>
        <v>papillary</v>
      </c>
      <c r="O220" t="str">
        <f>IF('Model output'!M219="","",'Model output'!M219)</f>
        <v>follicular variant with oncocytic change, classical (usual), tall cell</v>
      </c>
      <c r="P220" t="str">
        <f>IF('Model output'!N219="","",'Model output'!N219)</f>
        <v>3.5 cm</v>
      </c>
      <c r="Q220" t="str">
        <f t="shared" si="49"/>
        <v>3.5cm</v>
      </c>
      <c r="R220" cm="1">
        <f t="array" ref="R220">IF(Q220="","",IF(ISNUMBER(SEARCH("cm",Q220)),MAX(VALUE(SUBSTITUTE(_xlfn.FILTERXML("&lt;t&gt;&lt;s&gt;"&amp;SUBSTITUTE(Q220,",","&lt;/s&gt;&lt;s&gt;")&amp;"&lt;/s&gt;&lt;/t&gt;","//s"),"cm",""))),IF(ISNUMBER(SEARCH("mm",Q220)), MAX(VALUE(SUBSTITUTE(_xlfn.FILTERXML("&lt;t&gt;&lt;s&gt;"&amp;SUBSTITUTE(Q220,",","&lt;/s&gt;&lt;s&gt;")&amp;"&lt;/s&gt;&lt;/t&gt;","//s"),"mm","")))/10, MAX(VALUE(_xlfn.FILTERXML("&lt;t&gt;&lt;s&gt;"&amp;SUBSTITUTE(Q220,",","&lt;/s&gt;&lt;s&gt;")&amp;"&lt;/s&gt;&lt;/t&gt;","//s"))))))</f>
        <v>3.5</v>
      </c>
      <c r="S220" t="str">
        <f>IF(OR('Model output'!P219="",ISNUMBER(SEARCH("Not identified", 'Model output'!P219)),ISNUMBER(SEARCH("Absent",'Model output'!P219)),AND(ISNUMBER(SEARCH("No",'Model output'!P219)),NOT(ISNUMBER(SEARCH("diagnostic",'Model output'!P219)))),ISNUMBER(SEARCH("Negative",'Model output'!P219))),"negative","positive")</f>
        <v>negative</v>
      </c>
      <c r="T220">
        <f>IF('Model output'!O219="","",'Model output'!O219)</f>
        <v>2</v>
      </c>
      <c r="U220" t="str">
        <f>IF('Model output'!Q219&lt;&gt;"",'Model output'!Q219,IF('Classification result'!S220="positive",IF(ISNUMBER(SEARCH("single",'Model output'!P219)),1,IF(OR(ISNUMBER(SEARCH("&lt;4",'Model output'!P219)),ISNUMBER(SEARCH("&lt; 4",'Model output'!P219)),ISNUMBER(SEARCH("less than 4",'Model output'!P219))),"&lt;4",IF(OR(ISNUMBER(SEARCH("&gt;4",'Model output'!P219)),ISNUMBER(SEARCH("&gt; 4",'Model output'!P219)),ISNUMBER(SEARCH("4 or more",'Model output'!P219))),"&gt;4",""))),""))</f>
        <v/>
      </c>
      <c r="V220" t="str">
        <f>IF(S220="negative","",IF(OR(ISNUMBER(SEARCH("Focal",'Model output'!P219)),'Classification result'!U220&lt;4,ISNUMBER(SEARCH("Focal",'Classification result'!U220)),ISNUMBER(SEARCH("&lt;4",'Classification result'!U220)),ISNUMBER(SEARCH("&lt; 4",'Classification result'!U220))),"minimal", IF(OR(ISNUMBER(SEARCH("Extensive",'Model output'!P219)),ISNUMBER(SEARCH("Extensive",'Classification result'!U220)),ISNUMBER(SEARCH("&gt;4",'Classification result'!U220)),ISNUMBER(SEARCH("&gt; 4",'Classification result'!U220)),ISNUMBER(SEARCH("4 or more",'Classification result'!U220))),"extensive","")))</f>
        <v/>
      </c>
      <c r="W220" t="str">
        <f>IF(OR('Model output'!R219="",ISNUMBER(SEARCH("Not identified", 'Model output'!R219)),ISNUMBER(SEARCH("Absent",'Model output'!R219)),ISNUMBER(SEARCH("No",'Model output'!R219)),ISNUMBER(SEARCH("Negative",'Model output'!R219)),ISNUMBER(SEARCH("None seen",'Model output'!R219)),ISNUMBER(SEARCH("Free",'Model output'!R219)),ISNUMBER(SEARCH("Cannot be assessed",'Model output'!R219))),"negative","positive")</f>
        <v>positive</v>
      </c>
      <c r="X220" s="19" t="str">
        <f>IF('Model output'!S219="","",'Model output'!S219)</f>
        <v/>
      </c>
      <c r="Y220" t="str">
        <f>IF(OR('Model output'!S219="",ISNUMBER(SEARCH("Absent",'Model output'!S219)),ISNUMBER(SEARCH("Not identified",'Model output'!S219)),AND(ISNUMBER(SEARCH("No",'Model output'!S219)),NOT(ISNUMBER(SEARCH("carcinoma",'Model output'!S219)))),ISNUMBER(SEARCH("no extension",'Model output'!S219)),ISNUMBER(SEARCH("negative",'Model output'!S219))),"negative",IF(Z220="positive","gETE", "positive"))</f>
        <v>negative</v>
      </c>
      <c r="Z220" t="str">
        <f>IF(OR('Model output'!S219="",ISNUMBER(SEARCH("Absent",'Model output'!S219)),ISNUMBER(SEARCH("Not identified",'Model output'!S219)),ISNUMBER(SEARCH("No",'Model output'!S219)),ISNUMBER(SEARCH("Minimal",'Model output'!S219)),ISNUMBER(SEARCH("negative",'Model output'!S219))),"negative",IF(OR(ISNUMBER(SEARCH("extensive",X220)),ISNUMBER(SEARCH("skeletal muscle",X220)),ISNUMBER(SEARCH("larynx",X220)),ISNUMBER(SEARCH("trachea",X220)),ISNUMBER(SEARCH("esophagus",X220)),ISNUMBER(SEARCH("recurrent laryngeal nerve",X220))),"positive","negative"))</f>
        <v>negative</v>
      </c>
      <c r="AA220" t="str">
        <f>IF('Model output'!T219="","",IF('Model output'!T219="Not mentioned", "No", "Yes"))</f>
        <v/>
      </c>
      <c r="AB220" t="str">
        <f>IF(AA220&lt;&gt;"Yes","",IF(OR('Model output'!U219="",ISNUMBER(SEARCH("Not identified",'Model output'!U219))),"",'Model output'!U219))</f>
        <v/>
      </c>
      <c r="AC220" s="9" t="str">
        <f>IF(OR('Model output'!V219="", AND(ISERROR(SEARCH("Positive",'Model output'!V219)), ISNUMBER(SEARCH("Negative",'Model output'!V219))), ISNUMBER(SEARCH("Uninvolved",'Model output'!V219)), ISNUMBER(SEARCH("Free",'Model output'!V219)), ISNUMBER(SEARCH("1 mm",'Model output'!V219)), ISNUMBER(SEARCH("1.0 mm",'Model output'!V219)), ISNUMBER(SEARCH("0.01 cm",'Model output'!V219)), ISNUMBER(SEARCH("0.1 CM",'Model output'!V219)), ISNUMBER(SEARCH("less than 0.2 mm",'Model output'!V219)), ISNUMBER(SEARCH("less than 0.5 mm",'Model output'!V219)), ISNUMBER(SEARCH("very close",'Model output'!V219)), ISNUMBER(SEARCH("not involved",'Model output'!V219)), ISNUMBER(SEARCH("no involvement",'Model output'!V219)), ISNUMBER(SEARCH("abut",'Model output'!V219)), AND(ISNUMBER(SEARCH("No",'Model output'!V219)),NOT(ISNUMBER(SEARCH("noted",'Model output'!V219))),NOT(ISNUMBER(SEARCH("carcinoma",'Model output'!V219))))), "negative", "positive")</f>
        <v>negative</v>
      </c>
      <c r="AE220" s="39" t="str" cm="1">
        <f t="array" aca="1" ref="AE220" ca="1">IF(OR(AC220="positive",Z220="positive",AND(OR(ISNUMBER(SEARCH("Follicular carcinoma",N220)),ISNUMBER(SEARCH("Follicular thyroid carcinoma",N220))),V220="extensive"),AND(AND(ISNUMBER(J220),J220&gt;0),AND(ISNUMBER(M220),M220&gt;3)),OR(H220="positive",AH220=1)),"high",IF(OR(ISNUMBER(SEARCH("lateral",G220,1)),ISNUMBER(SEARCH("positive",Y220,1)),ISNUMBER(SEARCH("tall",O220,1)),ISNUMBER(SEARCH("hobnail",O220,1)),ISNUMBER(SEARCH("cribriform",O220,1)),ISNUMBER(SEARCH("diffuse",O220,1)),ISNUMBER(SEARCH("columnar",O220,1)),ISNUMBER(SEARCH("solid",O220,1)),ISNUMBER(SEARCH("tall",N220,1)),ISNUMBER(SEARCH("hobnail",N220,1)),ISNUMBER(SEARCH("cribriform",N220,1)),ISNUMBER(SEARCH("diffuse",N220,1)),ISNUMBER(SEARCH("columnar",N220,1)),ISNUMBER(SEARCH("solid",N220,1)),AND(ISNUMBER(SEARCH("papillary",N220,1)),S220="positive"),AND(ISNUMBER(J220),J220&gt;=5,M220=""),AND(AND(ISNUMBER(J220),J220&gt;=5),AND(ISNUMBER(M220),M220&gt;=1)),AND(ISNUMBER(SERACH("papillary",N220)),OR(Y220="positive",Z220="positive"), ISNUMBER(SEARCH("BRAF",AB220)))),"intermediate","low"))</f>
        <v>intermediate</v>
      </c>
      <c r="AF220" s="40" t="str">
        <f t="shared" si="51"/>
        <v>2</v>
      </c>
      <c r="AG220" s="40" t="str">
        <f t="shared" si="52"/>
        <v>1b</v>
      </c>
      <c r="AH220" s="40" t="str">
        <f t="shared" si="53"/>
        <v>0</v>
      </c>
      <c r="AI220" s="45" t="str">
        <f t="shared" si="54"/>
        <v>I</v>
      </c>
      <c r="AJ220" s="39" t="s">
        <v>699</v>
      </c>
      <c r="AK220" s="46" t="s">
        <v>891</v>
      </c>
      <c r="AL220" s="46" t="s">
        <v>888</v>
      </c>
      <c r="AM220" s="46" t="s">
        <v>892</v>
      </c>
      <c r="AN220" s="40" t="s">
        <v>73</v>
      </c>
      <c r="AO220" s="30">
        <f t="shared" ca="1" si="55"/>
        <v>1</v>
      </c>
      <c r="AP220" s="14">
        <f t="shared" si="56"/>
        <v>1</v>
      </c>
      <c r="AQ220" s="14">
        <f t="shared" si="57"/>
        <v>1</v>
      </c>
      <c r="AR220" s="14">
        <f t="shared" si="58"/>
        <v>1</v>
      </c>
      <c r="AS220" s="15">
        <f t="shared" si="59"/>
        <v>1</v>
      </c>
    </row>
    <row r="221" spans="1:45">
      <c r="A221" t="str">
        <f>'Model output'!A220</f>
        <v>TCGA-EM-A4FR</v>
      </c>
      <c r="B221" s="52">
        <v>28</v>
      </c>
      <c r="C221" s="1" t="str">
        <f>IF(OR(ISNUMBER(SEARCH("0",'Model output'!D220)), ISNUMBER(SEARCH("1",'Model output'!D220)), ISNUMBER(SEARCH("1a",'Model output'!D220)), ISNUMBER(SEARCH("1b",'Model output'!D220)), ISNUMBER(SEARCH("2",'Model output'!D220)), ISNUMBER(SEARCH("3",'Model output'!D220)), ISNUMBER(SEARCH("4a",'Model output'!D220)), ISNUMBER(SEARCH("4b",'Model output'!D220))), IF(ISNUMBER(SEARCH("pT",'Model output'!D220)),IF(OR(ISNUMBER(SEARCH("a",'Model output'!D220)),ISNUMBER(SEARCH("b",'Model output'!D220))),MID(SUBSTITUTE('Model output'!D220," ",""),SEARCH("pT",'Model output'!D220)+2,2),MID(SUBSTITUTE('Model output'!D220," ",""),SEARCH("pT",'Model output'!D220)+2,1)),IF(ISNUMBER(SEARCH("T",'Model output'!D220)),IF(OR(ISNUMBER(SEARCH("a",'Model output'!D220)),ISNUMBER(SEARCH("b",'Model output'!D220))),MID(SUBSTITUTE('Model output'!D220," ",""),SEARCH("T",'Model output'!D220)+1,2),MID(SUBSTITUTE('Model output'!D220," ",""),SEARCH("T",'Model output'!D220)+1,1)),SUBSTITUTE('Model output'!D220," ",""))),"")</f>
        <v>3</v>
      </c>
      <c r="D221" s="1" t="str">
        <f>IF(ISNUMBER(SEARCH("lymph node",'Model output'!E220)),"1", IF(AND('Model output'!E220&lt;&gt;"",ISNUMBER('Model output'!E220),'Model output'!E220&gt;0),"1",IF(OR(ISNUMBER(SEARCH("0",'Model output'!E220)), ISNUMBER(SEARCH("1",'Model output'!E220)), ISNUMBER(SEARCH("1a",'Model output'!E220)), ISNUMBER(SEARCH("1b",'Model output'!E220)), ISNUMBER(SEARCH("X",'Model output'!E220))), IF(ISNUMBER(SEARCH("pN",'Model output'!E220)),IF(OR(ISNUMBER(SEARCH("a",'Model output'!E220)),ISNUMBER(SEARCH("b",'Model output'!E220))),MID(SUBSTITUTE('Model output'!E220," ",""),SEARCH("pN",'Model output'!E220)+2,2),MID(SUBSTITUTE('Model output'!E220," ",""),SEARCH("pN",'Model output'!E220)+2,1)),IF(ISNUMBER(SEARCH("N",'Model output'!E220)),IF(OR(ISNUMBER(SEARCH("a",'Model output'!E220)),ISNUMBER(SEARCH("b",'Model output'!E220))),MID(SUBSTITUTE('Model output'!E220," ",""),SEARCH("N",'Model output'!E220)+1,2),MID(SUBSTITUTE('Model output'!E220," ",""),SEARCH("N",'Model output'!E220)+1,1)),SUBSTITUTE('Model output'!E220," ",""))),"")))</f>
        <v>1a</v>
      </c>
      <c r="E221" s="1" t="str">
        <f>IF(OR(ISNUMBER(SEARCH("Not applicable",'Model output'!F220)), ISNUMBER(SEARCH("N/A",'Model output'!F220))),"0",IF(OR(ISNUMBER(SEARCH("0",'Model output'!F220)), ISNUMBER(SEARCH("1",'Model output'!F220)), ISNUMBER(SEARCH("X",'Model output'!F220))), IF(ISNUMBER(SEARCH("pM",'Model output'!F220)),MID(SUBSTITUTE('Model output'!F220," ",""),SEARCH("pM",'Model output'!F220)+2,1),IF(ISNUMBER(SEARCH("M",'Model output'!F220)),MID(SUBSTITUTE('Model output'!F220," ",""),SEARCH("M",'Model output'!F220)+1,1),SUBSTITUTE('Model output'!F220," ",""))),""))</f>
        <v/>
      </c>
      <c r="F221" t="str">
        <f t="shared" si="48"/>
        <v>positive</v>
      </c>
      <c r="G221" t="str">
        <f>IF(OR('Model output'!G220="",AND(ISNUMBER('Model output'!J220),'Model output'!J220&lt;1)),"",IF(OR(ISNUMBER(SEARCH("lateral",'Model output'!G220)),ISNUMBER(SEARCH("cervical",'Model output'!G220)),ISNUMBER(SEARCH("jugular",'Model output'!G220)),ISNUMBER(SEARCH("left neck",'Model output'!G220)),ISNUMBER(SEARCH("left anterior neck",'Model output'!G220)),ISNUMBER(SEARCH("left posterior neck",'Model output'!G220)),ISNUMBER(SEARCH("right neck",'Model output'!G220)),ISNUMBER(SEARCH("right anterior neck",'Model output'!G220)),ISNUMBER(SEARCH("right posterior neck",'Model output'!G220)),AND(ISNUMBER(SEARCH("level",'Model output'!G220)),OR(,ISNUMBER(SEARCH("II",'Model output'!G220)),ISNUMBER(SEARCH("two",'Model output'!G220)),ISNUMBER(SEARCH("2",'Model output'!G220)),ISNUMBER(SEARCH("III",'Model output'!G220)),ISNUMBER(SEARCH("three",'Model output'!G220)),ISNUMBER(SEARCH("3",'Model output'!G220)),ISNUMBER(SEARCH("IV",'Model output'!G220)),ISNUMBER(SEARCH("four",'Model output'!G220)),ISNUMBER(SEARCH("4",'Model output'!G220)),AND(ISNUMBER(SEARCH("V ",'Model output'!G220)),NOT(ISNUMBER(SEARCH("VI",'Model output'!G220)))),ISNUMBER(SEARCH("five",'Model output'!G220)),ISNUMBER(SEARCH("5",'Model output'!G220))))), "lateral", "central"))</f>
        <v/>
      </c>
      <c r="H221" t="str">
        <f>IF('Model output'!H220="","negative", IF('Model output'!H220=" ", "negative", IF(ISNUMBER(SEARCH("lymph node",'Model output'!H220)),"negative","positive")))</f>
        <v>negative</v>
      </c>
      <c r="I221">
        <f>IF('Model output'!I220="","",IF(ISNUMBER('Model output'!I220),'Model output'!I220,1))</f>
        <v>3</v>
      </c>
      <c r="J221">
        <f>IF('Model output'!J220="","",IF(AND(ISNUMBER('Model output'!J220),'Model output'!J220&lt;=I221),'Model output'!J220,IF(ISNUMBER(SEARCH("0/",'Model output'!J220)),0,1)))</f>
        <v>3</v>
      </c>
      <c r="K221" t="str" cm="1">
        <f t="array" ref="K221">IF(COUNT(FIND({0,1,2,3,4,5,6,7,8,9},'Model output'!K220))&gt;0,'Model output'!K220,"")</f>
        <v/>
      </c>
      <c r="L221" s="8" t="str">
        <f t="shared" si="50"/>
        <v/>
      </c>
      <c r="M221" t="str" cm="1">
        <f t="array" ref="M221">IF(L221="","",IF(ISNUMBER(SEARCH("cm",L221)),MAX(VALUE(SUBSTITUTE(_xlfn.FILTERXML("&lt;t&gt;&lt;s&gt;"&amp;SUBSTITUTE(L221,",","&lt;/s&gt;&lt;s&gt;")&amp;"&lt;/s&gt;&lt;/t&gt;","//s"),"cm",""))),MAX(VALUE(SUBSTITUTE(_xlfn.FILTERXML("&lt;t&gt;&lt;s&gt;"&amp;SUBSTITUTE(L221,",","&lt;/s&gt;&lt;s&gt;")&amp;"&lt;/s&gt;&lt;/t&gt;","//s"),"mm","")))/10))</f>
        <v/>
      </c>
      <c r="N221" t="str">
        <f>IF('Model output'!L220="","",'Model output'!L220)</f>
        <v>papillary</v>
      </c>
      <c r="O221" t="str">
        <f>IF('Model output'!M220="","",'Model output'!M220)</f>
        <v>Cribriform without morules</v>
      </c>
      <c r="P221" t="str">
        <f>IF('Model output'!N220="","",'Model output'!N220)</f>
        <v>5.1cm</v>
      </c>
      <c r="Q221" t="str">
        <f t="shared" si="49"/>
        <v>5.1cm</v>
      </c>
      <c r="R221" cm="1">
        <f t="array" ref="R221">IF(Q221="","",IF(ISNUMBER(SEARCH("cm",Q221)),MAX(VALUE(SUBSTITUTE(_xlfn.FILTERXML("&lt;t&gt;&lt;s&gt;"&amp;SUBSTITUTE(Q221,",","&lt;/s&gt;&lt;s&gt;")&amp;"&lt;/s&gt;&lt;/t&gt;","//s"),"cm",""))),IF(ISNUMBER(SEARCH("mm",Q221)), MAX(VALUE(SUBSTITUTE(_xlfn.FILTERXML("&lt;t&gt;&lt;s&gt;"&amp;SUBSTITUTE(Q221,",","&lt;/s&gt;&lt;s&gt;")&amp;"&lt;/s&gt;&lt;/t&gt;","//s"),"mm","")))/10, MAX(VALUE(_xlfn.FILTERXML("&lt;t&gt;&lt;s&gt;"&amp;SUBSTITUTE(Q221,",","&lt;/s&gt;&lt;s&gt;")&amp;"&lt;/s&gt;&lt;/t&gt;","//s"))))))</f>
        <v>5.0999999999999996</v>
      </c>
      <c r="S221" t="str">
        <f>IF(OR('Model output'!P220="",ISNUMBER(SEARCH("Not identified", 'Model output'!P220)),ISNUMBER(SEARCH("Absent",'Model output'!P220)),AND(ISNUMBER(SEARCH("No",'Model output'!P220)),NOT(ISNUMBER(SEARCH("diagnostic",'Model output'!P220)))),ISNUMBER(SEARCH("Negative",'Model output'!P220))),"negative","positive")</f>
        <v>negative</v>
      </c>
      <c r="T221">
        <f>IF('Model output'!O220="","",'Model output'!O220)</f>
        <v>2</v>
      </c>
      <c r="U221" t="str">
        <f>IF('Model output'!Q220&lt;&gt;"",'Model output'!Q220,IF('Classification result'!S221="positive",IF(ISNUMBER(SEARCH("single",'Model output'!P220)),1,IF(OR(ISNUMBER(SEARCH("&lt;4",'Model output'!P220)),ISNUMBER(SEARCH("&lt; 4",'Model output'!P220)),ISNUMBER(SEARCH("less than 4",'Model output'!P220))),"&lt;4",IF(OR(ISNUMBER(SEARCH("&gt;4",'Model output'!P220)),ISNUMBER(SEARCH("&gt; 4",'Model output'!P220)),ISNUMBER(SEARCH("4 or more",'Model output'!P220))),"&gt;4",""))),""))</f>
        <v/>
      </c>
      <c r="V221" t="str">
        <f>IF(S221="negative","",IF(OR(ISNUMBER(SEARCH("Focal",'Model output'!P220)),'Classification result'!U221&lt;4,ISNUMBER(SEARCH("Focal",'Classification result'!U221)),ISNUMBER(SEARCH("&lt;4",'Classification result'!U221)),ISNUMBER(SEARCH("&lt; 4",'Classification result'!U221))),"minimal", IF(OR(ISNUMBER(SEARCH("Extensive",'Model output'!P220)),ISNUMBER(SEARCH("Extensive",'Classification result'!U221)),ISNUMBER(SEARCH("&gt;4",'Classification result'!U221)),ISNUMBER(SEARCH("&gt; 4",'Classification result'!U221)),ISNUMBER(SEARCH("4 or more",'Classification result'!U221))),"extensive","")))</f>
        <v/>
      </c>
      <c r="W221" t="str">
        <f>IF(OR('Model output'!R220="",ISNUMBER(SEARCH("Not identified", 'Model output'!R220)),ISNUMBER(SEARCH("Absent",'Model output'!R220)),ISNUMBER(SEARCH("No",'Model output'!R220)),ISNUMBER(SEARCH("Negative",'Model output'!R220)),ISNUMBER(SEARCH("None seen",'Model output'!R220)),ISNUMBER(SEARCH("Free",'Model output'!R220)),ISNUMBER(SEARCH("Cannot be assessed",'Model output'!R220))),"negative","positive")</f>
        <v>positive</v>
      </c>
      <c r="X221" s="19" t="str">
        <f>IF('Model output'!S220="","",'Model output'!S220)</f>
        <v>Not identified</v>
      </c>
      <c r="Y221" t="str">
        <f>IF(OR('Model output'!S220="",ISNUMBER(SEARCH("Absent",'Model output'!S220)),ISNUMBER(SEARCH("Not identified",'Model output'!S220)),AND(ISNUMBER(SEARCH("No",'Model output'!S220)),NOT(ISNUMBER(SEARCH("carcinoma",'Model output'!S220)))),ISNUMBER(SEARCH("no extension",'Model output'!S220)),ISNUMBER(SEARCH("negative",'Model output'!S220))),"negative",IF(Z221="positive","gETE", "positive"))</f>
        <v>negative</v>
      </c>
      <c r="Z221" t="str">
        <f>IF(OR('Model output'!S220="",ISNUMBER(SEARCH("Absent",'Model output'!S220)),ISNUMBER(SEARCH("Not identified",'Model output'!S220)),ISNUMBER(SEARCH("No",'Model output'!S220)),ISNUMBER(SEARCH("Minimal",'Model output'!S220)),ISNUMBER(SEARCH("negative",'Model output'!S220))),"negative",IF(OR(ISNUMBER(SEARCH("extensive",X221)),ISNUMBER(SEARCH("skeletal muscle",X221)),ISNUMBER(SEARCH("larynx",X221)),ISNUMBER(SEARCH("trachea",X221)),ISNUMBER(SEARCH("esophagus",X221)),ISNUMBER(SEARCH("recurrent laryngeal nerve",X221))),"positive","negative"))</f>
        <v>negative</v>
      </c>
      <c r="AA221" t="str">
        <f>IF('Model output'!T220="","",IF('Model output'!T220="Not mentioned", "No", "Yes"))</f>
        <v/>
      </c>
      <c r="AB221" t="str">
        <f>IF(AA221&lt;&gt;"Yes","",IF(OR('Model output'!U220="",ISNUMBER(SEARCH("Not identified",'Model output'!U220))),"",'Model output'!U220))</f>
        <v/>
      </c>
      <c r="AC221" s="9" t="str">
        <f>IF(OR('Model output'!V220="", AND(ISERROR(SEARCH("Positive",'Model output'!V220)), ISNUMBER(SEARCH("Negative",'Model output'!V220))), ISNUMBER(SEARCH("Uninvolved",'Model output'!V220)), ISNUMBER(SEARCH("Free",'Model output'!V220)), ISNUMBER(SEARCH("1 mm",'Model output'!V220)), ISNUMBER(SEARCH("1.0 mm",'Model output'!V220)), ISNUMBER(SEARCH("0.01 cm",'Model output'!V220)), ISNUMBER(SEARCH("0.1 CM",'Model output'!V220)), ISNUMBER(SEARCH("less than 0.2 mm",'Model output'!V220)), ISNUMBER(SEARCH("less than 0.5 mm",'Model output'!V220)), ISNUMBER(SEARCH("very close",'Model output'!V220)), ISNUMBER(SEARCH("not involved",'Model output'!V220)), ISNUMBER(SEARCH("no involvement",'Model output'!V220)), ISNUMBER(SEARCH("abut",'Model output'!V220)), AND(ISNUMBER(SEARCH("No",'Model output'!V220)),NOT(ISNUMBER(SEARCH("noted",'Model output'!V220))),NOT(ISNUMBER(SEARCH("carcinoma",'Model output'!V220))))), "negative", "positive")</f>
        <v>negative</v>
      </c>
      <c r="AE221" s="39" t="str" cm="1">
        <f t="array" aca="1" ref="AE221" ca="1">IF(OR(AC221="positive",Z221="positive",AND(OR(ISNUMBER(SEARCH("Follicular carcinoma",N221)),ISNUMBER(SEARCH("Follicular thyroid carcinoma",N221))),V221="extensive"),AND(AND(ISNUMBER(J221),J221&gt;0),AND(ISNUMBER(M221),M221&gt;3)),OR(H221="positive",AH221=1)),"high",IF(OR(ISNUMBER(SEARCH("lateral",G221,1)),ISNUMBER(SEARCH("positive",Y221,1)),ISNUMBER(SEARCH("tall",O221,1)),ISNUMBER(SEARCH("hobnail",O221,1)),ISNUMBER(SEARCH("cribriform",O221,1)),ISNUMBER(SEARCH("diffuse",O221,1)),ISNUMBER(SEARCH("columnar",O221,1)),ISNUMBER(SEARCH("solid",O221,1)),ISNUMBER(SEARCH("tall",N221,1)),ISNUMBER(SEARCH("hobnail",N221,1)),ISNUMBER(SEARCH("cribriform",N221,1)),ISNUMBER(SEARCH("diffuse",N221,1)),ISNUMBER(SEARCH("columnar",N221,1)),ISNUMBER(SEARCH("solid",N221,1)),AND(ISNUMBER(SEARCH("papillary",N221,1)),S221="positive"),AND(ISNUMBER(J221),J221&gt;=5,M221=""),AND(AND(ISNUMBER(J221),J221&gt;=5),AND(ISNUMBER(M221),M221&gt;=1)),AND(ISNUMBER(SERACH("papillary",N221)),OR(Y221="positive",Z221="positive"), ISNUMBER(SEARCH("BRAF",AB221)))),"intermediate","low"))</f>
        <v>intermediate</v>
      </c>
      <c r="AF221" s="40" t="str">
        <f t="shared" si="51"/>
        <v>3a</v>
      </c>
      <c r="AG221" s="40" t="str">
        <f t="shared" si="52"/>
        <v>1a</v>
      </c>
      <c r="AH221" s="40" t="str">
        <f t="shared" si="53"/>
        <v>0</v>
      </c>
      <c r="AI221" s="45" t="str">
        <f t="shared" si="54"/>
        <v>I</v>
      </c>
      <c r="AJ221" s="39" t="s">
        <v>699</v>
      </c>
      <c r="AK221" s="46" t="s">
        <v>894</v>
      </c>
      <c r="AL221" s="46" t="s">
        <v>893</v>
      </c>
      <c r="AM221" s="46" t="s">
        <v>892</v>
      </c>
      <c r="AN221" s="40" t="s">
        <v>73</v>
      </c>
      <c r="AO221" s="30">
        <f t="shared" ca="1" si="55"/>
        <v>1</v>
      </c>
      <c r="AP221" s="14">
        <f t="shared" si="56"/>
        <v>1</v>
      </c>
      <c r="AQ221" s="14">
        <f t="shared" si="57"/>
        <v>1</v>
      </c>
      <c r="AR221" s="14">
        <f t="shared" si="58"/>
        <v>1</v>
      </c>
      <c r="AS221" s="15">
        <f t="shared" si="59"/>
        <v>1</v>
      </c>
    </row>
    <row r="222" spans="1:45">
      <c r="A222" t="str">
        <f>'Model output'!A221</f>
        <v>TCGA-EM-A4FV</v>
      </c>
      <c r="B222" s="52">
        <v>64</v>
      </c>
      <c r="C222" s="1" t="str">
        <f>IF(OR(ISNUMBER(SEARCH("0",'Model output'!D221)), ISNUMBER(SEARCH("1",'Model output'!D221)), ISNUMBER(SEARCH("1a",'Model output'!D221)), ISNUMBER(SEARCH("1b",'Model output'!D221)), ISNUMBER(SEARCH("2",'Model output'!D221)), ISNUMBER(SEARCH("3",'Model output'!D221)), ISNUMBER(SEARCH("4a",'Model output'!D221)), ISNUMBER(SEARCH("4b",'Model output'!D221))), IF(ISNUMBER(SEARCH("pT",'Model output'!D221)),IF(OR(ISNUMBER(SEARCH("a",'Model output'!D221)),ISNUMBER(SEARCH("b",'Model output'!D221))),MID(SUBSTITUTE('Model output'!D221," ",""),SEARCH("pT",'Model output'!D221)+2,2),MID(SUBSTITUTE('Model output'!D221," ",""),SEARCH("pT",'Model output'!D221)+2,1)),IF(ISNUMBER(SEARCH("T",'Model output'!D221)),IF(OR(ISNUMBER(SEARCH("a",'Model output'!D221)),ISNUMBER(SEARCH("b",'Model output'!D221))),MID(SUBSTITUTE('Model output'!D221," ",""),SEARCH("T",'Model output'!D221)+1,2),MID(SUBSTITUTE('Model output'!D221," ",""),SEARCH("T",'Model output'!D221)+1,1)),SUBSTITUTE('Model output'!D221," ",""))),"")</f>
        <v>1b</v>
      </c>
      <c r="D222" s="1" t="str">
        <f>IF(ISNUMBER(SEARCH("lymph node",'Model output'!E221)),"1", IF(AND('Model output'!E221&lt;&gt;"",ISNUMBER('Model output'!E221),'Model output'!E221&gt;0),"1",IF(OR(ISNUMBER(SEARCH("0",'Model output'!E221)), ISNUMBER(SEARCH("1",'Model output'!E221)), ISNUMBER(SEARCH("1a",'Model output'!E221)), ISNUMBER(SEARCH("1b",'Model output'!E221)), ISNUMBER(SEARCH("X",'Model output'!E221))), IF(ISNUMBER(SEARCH("pN",'Model output'!E221)),IF(OR(ISNUMBER(SEARCH("a",'Model output'!E221)),ISNUMBER(SEARCH("b",'Model output'!E221))),MID(SUBSTITUTE('Model output'!E221," ",""),SEARCH("pN",'Model output'!E221)+2,2),MID(SUBSTITUTE('Model output'!E221," ",""),SEARCH("pN",'Model output'!E221)+2,1)),IF(ISNUMBER(SEARCH("N",'Model output'!E221)),IF(OR(ISNUMBER(SEARCH("a",'Model output'!E221)),ISNUMBER(SEARCH("b",'Model output'!E221))),MID(SUBSTITUTE('Model output'!E221," ",""),SEARCH("N",'Model output'!E221)+1,2),MID(SUBSTITUTE('Model output'!E221," ",""),SEARCH("N",'Model output'!E221)+1,1)),SUBSTITUTE('Model output'!E221," ",""))),"")))</f>
        <v>0</v>
      </c>
      <c r="E222" s="1" t="str">
        <f>IF(OR(ISNUMBER(SEARCH("Not applicable",'Model output'!F221)), ISNUMBER(SEARCH("N/A",'Model output'!F221))),"0",IF(OR(ISNUMBER(SEARCH("0",'Model output'!F221)), ISNUMBER(SEARCH("1",'Model output'!F221)), ISNUMBER(SEARCH("X",'Model output'!F221))), IF(ISNUMBER(SEARCH("pM",'Model output'!F221)),MID(SUBSTITUTE('Model output'!F221," ",""),SEARCH("pM",'Model output'!F221)+2,1),IF(ISNUMBER(SEARCH("M",'Model output'!F221)),MID(SUBSTITUTE('Model output'!F221," ",""),SEARCH("M",'Model output'!F221)+1,1),SUBSTITUTE('Model output'!F221," ",""))),""))</f>
        <v/>
      </c>
      <c r="F222" t="str">
        <f t="shared" si="48"/>
        <v>negative</v>
      </c>
      <c r="G222" t="str">
        <f>IF(OR('Model output'!G221="",AND(ISNUMBER('Model output'!J221),'Model output'!J221&lt;1)),"",IF(OR(ISNUMBER(SEARCH("lateral",'Model output'!G221)),ISNUMBER(SEARCH("cervical",'Model output'!G221)),ISNUMBER(SEARCH("jugular",'Model output'!G221)),ISNUMBER(SEARCH("left neck",'Model output'!G221)),ISNUMBER(SEARCH("left anterior neck",'Model output'!G221)),ISNUMBER(SEARCH("left posterior neck",'Model output'!G221)),ISNUMBER(SEARCH("right neck",'Model output'!G221)),ISNUMBER(SEARCH("right anterior neck",'Model output'!G221)),ISNUMBER(SEARCH("right posterior neck",'Model output'!G221)),AND(ISNUMBER(SEARCH("level",'Model output'!G221)),OR(,ISNUMBER(SEARCH("II",'Model output'!G221)),ISNUMBER(SEARCH("two",'Model output'!G221)),ISNUMBER(SEARCH("2",'Model output'!G221)),ISNUMBER(SEARCH("III",'Model output'!G221)),ISNUMBER(SEARCH("three",'Model output'!G221)),ISNUMBER(SEARCH("3",'Model output'!G221)),ISNUMBER(SEARCH("IV",'Model output'!G221)),ISNUMBER(SEARCH("four",'Model output'!G221)),ISNUMBER(SEARCH("4",'Model output'!G221)),AND(ISNUMBER(SEARCH("V ",'Model output'!G221)),NOT(ISNUMBER(SEARCH("VI",'Model output'!G221)))),ISNUMBER(SEARCH("five",'Model output'!G221)),ISNUMBER(SEARCH("5",'Model output'!G221))))), "lateral", "central"))</f>
        <v/>
      </c>
      <c r="H222" t="str">
        <f>IF('Model output'!H221="","negative", IF('Model output'!H221=" ", "negative", IF(ISNUMBER(SEARCH("lymph node",'Model output'!H221)),"negative","positive")))</f>
        <v>negative</v>
      </c>
      <c r="I222">
        <f>IF('Model output'!I221="","",IF(ISNUMBER('Model output'!I221),'Model output'!I221,1))</f>
        <v>5</v>
      </c>
      <c r="J222">
        <f>IF('Model output'!J221="","",IF(AND(ISNUMBER('Model output'!J221),'Model output'!J221&lt;=I222),'Model output'!J221,IF(ISNUMBER(SEARCH("0/",'Model output'!J221)),0,1)))</f>
        <v>0</v>
      </c>
      <c r="K222" t="str" cm="1">
        <f t="array" ref="K222">IF(COUNT(FIND({0,1,2,3,4,5,6,7,8,9},'Model output'!K221))&gt;0,'Model output'!K221,"")</f>
        <v/>
      </c>
      <c r="L222" s="8" t="str">
        <f t="shared" si="50"/>
        <v/>
      </c>
      <c r="M222" t="str" cm="1">
        <f t="array" ref="M222">IF(L222="","",IF(ISNUMBER(SEARCH("cm",L222)),MAX(VALUE(SUBSTITUTE(_xlfn.FILTERXML("&lt;t&gt;&lt;s&gt;"&amp;SUBSTITUTE(L222,",","&lt;/s&gt;&lt;s&gt;")&amp;"&lt;/s&gt;&lt;/t&gt;","//s"),"cm",""))),MAX(VALUE(SUBSTITUTE(_xlfn.FILTERXML("&lt;t&gt;&lt;s&gt;"&amp;SUBSTITUTE(L222,",","&lt;/s&gt;&lt;s&gt;")&amp;"&lt;/s&gt;&lt;/t&gt;","//s"),"mm","")))/10))</f>
        <v/>
      </c>
      <c r="N222" t="str">
        <f>IF('Model output'!L221="","",'Model output'!L221)</f>
        <v>Papillary</v>
      </c>
      <c r="O222" t="str">
        <f>IF('Model output'!M221="","",'Model output'!M221)</f>
        <v>follicular</v>
      </c>
      <c r="P222" t="str">
        <f>IF('Model output'!N221="","",'Model output'!N221)</f>
        <v>1.3cm</v>
      </c>
      <c r="Q222" t="str">
        <f t="shared" si="49"/>
        <v>1.3cm</v>
      </c>
      <c r="R222" cm="1">
        <f t="array" ref="R222">IF(Q222="","",IF(ISNUMBER(SEARCH("cm",Q222)),MAX(VALUE(SUBSTITUTE(_xlfn.FILTERXML("&lt;t&gt;&lt;s&gt;"&amp;SUBSTITUTE(Q222,",","&lt;/s&gt;&lt;s&gt;")&amp;"&lt;/s&gt;&lt;/t&gt;","//s"),"cm",""))),IF(ISNUMBER(SEARCH("mm",Q222)), MAX(VALUE(SUBSTITUTE(_xlfn.FILTERXML("&lt;t&gt;&lt;s&gt;"&amp;SUBSTITUTE(Q222,",","&lt;/s&gt;&lt;s&gt;")&amp;"&lt;/s&gt;&lt;/t&gt;","//s"),"mm","")))/10, MAX(VALUE(_xlfn.FILTERXML("&lt;t&gt;&lt;s&gt;"&amp;SUBSTITUTE(Q222,",","&lt;/s&gt;&lt;s&gt;")&amp;"&lt;/s&gt;&lt;/t&gt;","//s"))))))</f>
        <v>1.3</v>
      </c>
      <c r="S222" t="str">
        <f>IF(OR('Model output'!P221="",ISNUMBER(SEARCH("Not identified", 'Model output'!P221)),ISNUMBER(SEARCH("Absent",'Model output'!P221)),AND(ISNUMBER(SEARCH("No",'Model output'!P221)),NOT(ISNUMBER(SEARCH("diagnostic",'Model output'!P221)))),ISNUMBER(SEARCH("Negative",'Model output'!P221))),"negative","positive")</f>
        <v>negative</v>
      </c>
      <c r="T222">
        <f>IF('Model output'!O221="","",'Model output'!O221)</f>
        <v>1</v>
      </c>
      <c r="U222" t="str">
        <f>IF('Model output'!Q221&lt;&gt;"",'Model output'!Q221,IF('Classification result'!S222="positive",IF(ISNUMBER(SEARCH("single",'Model output'!P221)),1,IF(OR(ISNUMBER(SEARCH("&lt;4",'Model output'!P221)),ISNUMBER(SEARCH("&lt; 4",'Model output'!P221)),ISNUMBER(SEARCH("less than 4",'Model output'!P221))),"&lt;4",IF(OR(ISNUMBER(SEARCH("&gt;4",'Model output'!P221)),ISNUMBER(SEARCH("&gt; 4",'Model output'!P221)),ISNUMBER(SEARCH("4 or more",'Model output'!P221))),"&gt;4",""))),""))</f>
        <v/>
      </c>
      <c r="V222" t="str">
        <f>IF(S222="negative","",IF(OR(ISNUMBER(SEARCH("Focal",'Model output'!P221)),'Classification result'!U222&lt;4,ISNUMBER(SEARCH("Focal",'Classification result'!U222)),ISNUMBER(SEARCH("&lt;4",'Classification result'!U222)),ISNUMBER(SEARCH("&lt; 4",'Classification result'!U222))),"minimal", IF(OR(ISNUMBER(SEARCH("Extensive",'Model output'!P221)),ISNUMBER(SEARCH("Extensive",'Classification result'!U222)),ISNUMBER(SEARCH("&gt;4",'Classification result'!U222)),ISNUMBER(SEARCH("&gt; 4",'Classification result'!U222)),ISNUMBER(SEARCH("4 or more",'Classification result'!U222))),"extensive","")))</f>
        <v/>
      </c>
      <c r="W222" t="str">
        <f>IF(OR('Model output'!R221="",ISNUMBER(SEARCH("Not identified", 'Model output'!R221)),ISNUMBER(SEARCH("Absent",'Model output'!R221)),ISNUMBER(SEARCH("No",'Model output'!R221)),ISNUMBER(SEARCH("Negative",'Model output'!R221)),ISNUMBER(SEARCH("None seen",'Model output'!R221)),ISNUMBER(SEARCH("Free",'Model output'!R221)),ISNUMBER(SEARCH("Cannot be assessed",'Model output'!R221))),"negative","positive")</f>
        <v>positive</v>
      </c>
      <c r="X222" s="19" t="str">
        <f>IF('Model output'!S221="","",'Model output'!S221)</f>
        <v>Not identified</v>
      </c>
      <c r="Y222" t="str">
        <f>IF(OR('Model output'!S221="",ISNUMBER(SEARCH("Absent",'Model output'!S221)),ISNUMBER(SEARCH("Not identified",'Model output'!S221)),AND(ISNUMBER(SEARCH("No",'Model output'!S221)),NOT(ISNUMBER(SEARCH("carcinoma",'Model output'!S221)))),ISNUMBER(SEARCH("no extension",'Model output'!S221)),ISNUMBER(SEARCH("negative",'Model output'!S221))),"negative",IF(Z222="positive","gETE", "positive"))</f>
        <v>negative</v>
      </c>
      <c r="Z222" t="str">
        <f>IF(OR('Model output'!S221="",ISNUMBER(SEARCH("Absent",'Model output'!S221)),ISNUMBER(SEARCH("Not identified",'Model output'!S221)),ISNUMBER(SEARCH("No",'Model output'!S221)),ISNUMBER(SEARCH("Minimal",'Model output'!S221)),ISNUMBER(SEARCH("negative",'Model output'!S221))),"negative",IF(OR(ISNUMBER(SEARCH("extensive",X222)),ISNUMBER(SEARCH("skeletal muscle",X222)),ISNUMBER(SEARCH("larynx",X222)),ISNUMBER(SEARCH("trachea",X222)),ISNUMBER(SEARCH("esophagus",X222)),ISNUMBER(SEARCH("recurrent laryngeal nerve",X222))),"positive","negative"))</f>
        <v>negative</v>
      </c>
      <c r="AA222" t="str">
        <f>IF('Model output'!T221="","",IF('Model output'!T221="Not mentioned", "No", "Yes"))</f>
        <v/>
      </c>
      <c r="AB222" t="str">
        <f>IF(AA222&lt;&gt;"Yes","",IF(OR('Model output'!U221="",ISNUMBER(SEARCH("Not identified",'Model output'!U221))),"",'Model output'!U221))</f>
        <v/>
      </c>
      <c r="AC222" s="9" t="str">
        <f>IF(OR('Model output'!V221="", AND(ISERROR(SEARCH("Positive",'Model output'!V221)), ISNUMBER(SEARCH("Negative",'Model output'!V221))), ISNUMBER(SEARCH("Uninvolved",'Model output'!V221)), ISNUMBER(SEARCH("Free",'Model output'!V221)), ISNUMBER(SEARCH("1 mm",'Model output'!V221)), ISNUMBER(SEARCH("1.0 mm",'Model output'!V221)), ISNUMBER(SEARCH("0.01 cm",'Model output'!V221)), ISNUMBER(SEARCH("0.1 CM",'Model output'!V221)), ISNUMBER(SEARCH("less than 0.2 mm",'Model output'!V221)), ISNUMBER(SEARCH("less than 0.5 mm",'Model output'!V221)), ISNUMBER(SEARCH("very close",'Model output'!V221)), ISNUMBER(SEARCH("not involved",'Model output'!V221)), ISNUMBER(SEARCH("no involvement",'Model output'!V221)), ISNUMBER(SEARCH("abut",'Model output'!V221)), AND(ISNUMBER(SEARCH("No",'Model output'!V221)),NOT(ISNUMBER(SEARCH("noted",'Model output'!V221))),NOT(ISNUMBER(SEARCH("carcinoma",'Model output'!V221))))), "negative", "positive")</f>
        <v>negative</v>
      </c>
      <c r="AE222" s="39" t="str" cm="1">
        <f t="array" aca="1" ref="AE222" ca="1">IF(OR(AC222="positive",Z222="positive",AND(OR(ISNUMBER(SEARCH("Follicular carcinoma",N222)),ISNUMBER(SEARCH("Follicular thyroid carcinoma",N222))),V222="extensive"),AND(AND(ISNUMBER(J222),J222&gt;0),AND(ISNUMBER(M222),M222&gt;3)),OR(H222="positive",AH222=1)),"high",IF(OR(ISNUMBER(SEARCH("lateral",G222,1)),ISNUMBER(SEARCH("positive",Y222,1)),ISNUMBER(SEARCH("tall",O222,1)),ISNUMBER(SEARCH("hobnail",O222,1)),ISNUMBER(SEARCH("cribriform",O222,1)),ISNUMBER(SEARCH("diffuse",O222,1)),ISNUMBER(SEARCH("columnar",O222,1)),ISNUMBER(SEARCH("solid",O222,1)),ISNUMBER(SEARCH("tall",N222,1)),ISNUMBER(SEARCH("hobnail",N222,1)),ISNUMBER(SEARCH("cribriform",N222,1)),ISNUMBER(SEARCH("diffuse",N222,1)),ISNUMBER(SEARCH("columnar",N222,1)),ISNUMBER(SEARCH("solid",N222,1)),AND(ISNUMBER(SEARCH("papillary",N222,1)),S222="positive"),AND(ISNUMBER(J222),J222&gt;=5,M222=""),AND(AND(ISNUMBER(J222),J222&gt;=5),AND(ISNUMBER(M222),M222&gt;=1)),AND(ISNUMBER(SERACH("papillary",N222)),OR(Y222="positive",Z222="positive"), ISNUMBER(SEARCH("BRAF",AB222)))),"intermediate","low"))</f>
        <v>low</v>
      </c>
      <c r="AF222" s="40" t="str">
        <f t="shared" si="51"/>
        <v>1b</v>
      </c>
      <c r="AG222" s="40" t="str">
        <f t="shared" si="52"/>
        <v>0</v>
      </c>
      <c r="AH222" s="40" t="str">
        <f t="shared" si="53"/>
        <v>0</v>
      </c>
      <c r="AI222" s="45" t="str">
        <f t="shared" si="54"/>
        <v>I</v>
      </c>
      <c r="AJ222" s="39" t="s">
        <v>698</v>
      </c>
      <c r="AK222" s="46" t="s">
        <v>888</v>
      </c>
      <c r="AL222" s="46" t="s">
        <v>889</v>
      </c>
      <c r="AM222" s="46" t="s">
        <v>892</v>
      </c>
      <c r="AN222" s="40" t="s">
        <v>73</v>
      </c>
      <c r="AO222" s="30">
        <f t="shared" ca="1" si="55"/>
        <v>1</v>
      </c>
      <c r="AP222" s="14">
        <f t="shared" si="56"/>
        <v>1</v>
      </c>
      <c r="AQ222" s="14">
        <f t="shared" si="57"/>
        <v>1</v>
      </c>
      <c r="AR222" s="14">
        <f t="shared" si="58"/>
        <v>1</v>
      </c>
      <c r="AS222" s="15">
        <f t="shared" si="59"/>
        <v>1</v>
      </c>
    </row>
    <row r="223" spans="1:45">
      <c r="A223" t="str">
        <f>'Model output'!A222</f>
        <v>TCGA-EM-A4G1</v>
      </c>
      <c r="B223" s="52">
        <v>26</v>
      </c>
      <c r="C223" s="1" t="str">
        <f>IF(OR(ISNUMBER(SEARCH("0",'Model output'!D222)), ISNUMBER(SEARCH("1",'Model output'!D222)), ISNUMBER(SEARCH("1a",'Model output'!D222)), ISNUMBER(SEARCH("1b",'Model output'!D222)), ISNUMBER(SEARCH("2",'Model output'!D222)), ISNUMBER(SEARCH("3",'Model output'!D222)), ISNUMBER(SEARCH("4a",'Model output'!D222)), ISNUMBER(SEARCH("4b",'Model output'!D222))), IF(ISNUMBER(SEARCH("pT",'Model output'!D222)),IF(OR(ISNUMBER(SEARCH("a",'Model output'!D222)),ISNUMBER(SEARCH("b",'Model output'!D222))),MID(SUBSTITUTE('Model output'!D222," ",""),SEARCH("pT",'Model output'!D222)+2,2),MID(SUBSTITUTE('Model output'!D222," ",""),SEARCH("pT",'Model output'!D222)+2,1)),IF(ISNUMBER(SEARCH("T",'Model output'!D222)),IF(OR(ISNUMBER(SEARCH("a",'Model output'!D222)),ISNUMBER(SEARCH("b",'Model output'!D222))),MID(SUBSTITUTE('Model output'!D222," ",""),SEARCH("T",'Model output'!D222)+1,2),MID(SUBSTITUTE('Model output'!D222," ",""),SEARCH("T",'Model output'!D222)+1,1)),SUBSTITUTE('Model output'!D222," ",""))),"")</f>
        <v>1b</v>
      </c>
      <c r="D223" s="1" t="str">
        <f>IF(ISNUMBER(SEARCH("lymph node",'Model output'!E222)),"1", IF(AND('Model output'!E222&lt;&gt;"",ISNUMBER('Model output'!E222),'Model output'!E222&gt;0),"1",IF(OR(ISNUMBER(SEARCH("0",'Model output'!E222)), ISNUMBER(SEARCH("1",'Model output'!E222)), ISNUMBER(SEARCH("1a",'Model output'!E222)), ISNUMBER(SEARCH("1b",'Model output'!E222)), ISNUMBER(SEARCH("X",'Model output'!E222))), IF(ISNUMBER(SEARCH("pN",'Model output'!E222)),IF(OR(ISNUMBER(SEARCH("a",'Model output'!E222)),ISNUMBER(SEARCH("b",'Model output'!E222))),MID(SUBSTITUTE('Model output'!E222," ",""),SEARCH("pN",'Model output'!E222)+2,2),MID(SUBSTITUTE('Model output'!E222," ",""),SEARCH("pN",'Model output'!E222)+2,1)),IF(ISNUMBER(SEARCH("N",'Model output'!E222)),IF(OR(ISNUMBER(SEARCH("a",'Model output'!E222)),ISNUMBER(SEARCH("b",'Model output'!E222))),MID(SUBSTITUTE('Model output'!E222," ",""),SEARCH("N",'Model output'!E222)+1,2),MID(SUBSTITUTE('Model output'!E222," ",""),SEARCH("N",'Model output'!E222)+1,1)),SUBSTITUTE('Model output'!E222," ",""))),"")))</f>
        <v>0</v>
      </c>
      <c r="E223" s="1" t="str">
        <f>IF(OR(ISNUMBER(SEARCH("Not applicable",'Model output'!F222)), ISNUMBER(SEARCH("N/A",'Model output'!F222))),"0",IF(OR(ISNUMBER(SEARCH("0",'Model output'!F222)), ISNUMBER(SEARCH("1",'Model output'!F222)), ISNUMBER(SEARCH("X",'Model output'!F222))), IF(ISNUMBER(SEARCH("pM",'Model output'!F222)),MID(SUBSTITUTE('Model output'!F222," ",""),SEARCH("pM",'Model output'!F222)+2,1),IF(ISNUMBER(SEARCH("M",'Model output'!F222)),MID(SUBSTITUTE('Model output'!F222," ",""),SEARCH("M",'Model output'!F222)+1,1),SUBSTITUTE('Model output'!F222," ",""))),""))</f>
        <v/>
      </c>
      <c r="F223" t="str">
        <f t="shared" ref="F223:F224" si="60">IF(OR(G223&lt;&gt;"",AND(J223&lt;&gt;"",ISNUMBER(J223),J223&gt;0),AND(M223&lt;&gt;"",M223&gt;0)),"positive","negative")</f>
        <v>negative</v>
      </c>
      <c r="G223" t="str">
        <f>IF(OR('Model output'!G222="",AND(ISNUMBER('Model output'!J222),'Model output'!J222&lt;1)),"",IF(OR(ISNUMBER(SEARCH("lateral",'Model output'!G222)),ISNUMBER(SEARCH("cervical",'Model output'!G222)),ISNUMBER(SEARCH("jugular",'Model output'!G222)),ISNUMBER(SEARCH("left neck",'Model output'!G222)),ISNUMBER(SEARCH("left anterior neck",'Model output'!G222)),ISNUMBER(SEARCH("left posterior neck",'Model output'!G222)),ISNUMBER(SEARCH("right neck",'Model output'!G222)),ISNUMBER(SEARCH("right anterior neck",'Model output'!G222)),ISNUMBER(SEARCH("right posterior neck",'Model output'!G222)),AND(ISNUMBER(SEARCH("level",'Model output'!G222)),OR(,ISNUMBER(SEARCH("II",'Model output'!G222)),ISNUMBER(SEARCH("two",'Model output'!G222)),ISNUMBER(SEARCH("2",'Model output'!G222)),ISNUMBER(SEARCH("III",'Model output'!G222)),ISNUMBER(SEARCH("three",'Model output'!G222)),ISNUMBER(SEARCH("3",'Model output'!G222)),ISNUMBER(SEARCH("IV",'Model output'!G222)),ISNUMBER(SEARCH("four",'Model output'!G222)),ISNUMBER(SEARCH("4",'Model output'!G222)),AND(ISNUMBER(SEARCH("V ",'Model output'!G222)),NOT(ISNUMBER(SEARCH("VI",'Model output'!G222)))),ISNUMBER(SEARCH("five",'Model output'!G222)),ISNUMBER(SEARCH("5",'Model output'!G222))))), "lateral", "central"))</f>
        <v/>
      </c>
      <c r="H223" t="str">
        <f>IF('Model output'!H222="","negative", IF('Model output'!H222=" ", "negative", IF(ISNUMBER(SEARCH("lymph node",'Model output'!H222)),"negative","positive")))</f>
        <v>negative</v>
      </c>
      <c r="I223">
        <f>IF('Model output'!I222="","",IF(ISNUMBER('Model output'!I222),'Model output'!I222,1))</f>
        <v>2</v>
      </c>
      <c r="J223">
        <f>IF('Model output'!J222="","",IF(AND(ISNUMBER('Model output'!J222),'Model output'!J222&lt;=I223),'Model output'!J222,IF(ISNUMBER(SEARCH("0/",'Model output'!J222)),0,1)))</f>
        <v>0</v>
      </c>
      <c r="K223" t="str" cm="1">
        <f t="array" ref="K223">IF(COUNT(FIND({0,1,2,3,4,5,6,7,8,9},'Model output'!K222))&gt;0,'Model output'!K222,"")</f>
        <v/>
      </c>
      <c r="L223" s="8" t="str">
        <f t="shared" si="50"/>
        <v/>
      </c>
      <c r="M223" t="str" cm="1">
        <f t="array" ref="M223">IF(L223="","",IF(ISNUMBER(SEARCH("cm",L223)),MAX(VALUE(SUBSTITUTE(_xlfn.FILTERXML("&lt;t&gt;&lt;s&gt;"&amp;SUBSTITUTE(L223,",","&lt;/s&gt;&lt;s&gt;")&amp;"&lt;/s&gt;&lt;/t&gt;","//s"),"cm",""))),MAX(VALUE(SUBSTITUTE(_xlfn.FILTERXML("&lt;t&gt;&lt;s&gt;"&amp;SUBSTITUTE(L223,",","&lt;/s&gt;&lt;s&gt;")&amp;"&lt;/s&gt;&lt;/t&gt;","//s"),"mm","")))/10))</f>
        <v/>
      </c>
      <c r="N223" t="str">
        <f>IF('Model output'!L222="","",'Model output'!L222)</f>
        <v>papillary</v>
      </c>
      <c r="O223" t="str">
        <f>IF('Model output'!M222="","",'Model output'!M222)</f>
        <v>follicular</v>
      </c>
      <c r="P223" t="str">
        <f>IF('Model output'!N222="","",'Model output'!N222)</f>
        <v>1.7cm</v>
      </c>
      <c r="Q223" t="str">
        <f t="shared" ref="Q223:Q224" si="61">LOWER(SUBSTITUTE(SUBSTITUTE(SUBSTITUTE(SUBSTITUTE(SUBSTITUTE(SUBSTITUTE(SUBSTITUTE(SUBSTITUTE(SUBSTITUTE(SUBSTITUTE(SUBSTITUTE(SUBSTITUTE(SUBSTITUTE(SUBSTITUTE(SUBSTITUTE(SUBSTITUTE(SUBSTITUTE(P223,"cm.","cm"), "the", ""), "tumor", ""), "nodule", ""), "isthmic", ""), "lobe",""), "largest", ""), "left", ""), "right", ""), "for", ""), "in", ""), "and", ","), "(", ""), ")", ""), "A", ""), "x", ","), " ",""))</f>
        <v>1.7cm</v>
      </c>
      <c r="R223" cm="1">
        <f t="array" ref="R223">IF(Q223="","",IF(ISNUMBER(SEARCH("cm",Q223)),MAX(VALUE(SUBSTITUTE(_xlfn.FILTERXML("&lt;t&gt;&lt;s&gt;"&amp;SUBSTITUTE(Q223,",","&lt;/s&gt;&lt;s&gt;")&amp;"&lt;/s&gt;&lt;/t&gt;","//s"),"cm",""))),IF(ISNUMBER(SEARCH("mm",Q223)), MAX(VALUE(SUBSTITUTE(_xlfn.FILTERXML("&lt;t&gt;&lt;s&gt;"&amp;SUBSTITUTE(Q223,",","&lt;/s&gt;&lt;s&gt;")&amp;"&lt;/s&gt;&lt;/t&gt;","//s"),"mm","")))/10, MAX(VALUE(_xlfn.FILTERXML("&lt;t&gt;&lt;s&gt;"&amp;SUBSTITUTE(Q223,",","&lt;/s&gt;&lt;s&gt;")&amp;"&lt;/s&gt;&lt;/t&gt;","//s"))))))</f>
        <v>1.7</v>
      </c>
      <c r="S223" t="str">
        <f>IF(OR('Model output'!P222="",ISNUMBER(SEARCH("Not identified", 'Model output'!P222)),ISNUMBER(SEARCH("Absent",'Model output'!P222)),AND(ISNUMBER(SEARCH("No",'Model output'!P222)),NOT(ISNUMBER(SEARCH("diagnostic",'Model output'!P222)))),ISNUMBER(SEARCH("Negative",'Model output'!P222))),"negative","positive")</f>
        <v>negative</v>
      </c>
      <c r="T223">
        <f>IF('Model output'!O222="","",'Model output'!O222)</f>
        <v>1</v>
      </c>
      <c r="U223" t="str">
        <f>IF('Model output'!Q222&lt;&gt;"",'Model output'!Q222,IF('Classification result'!S223="positive",IF(ISNUMBER(SEARCH("single",'Model output'!P222)),1,IF(OR(ISNUMBER(SEARCH("&lt;4",'Model output'!P222)),ISNUMBER(SEARCH("&lt; 4",'Model output'!P222)),ISNUMBER(SEARCH("less than 4",'Model output'!P222))),"&lt;4",IF(OR(ISNUMBER(SEARCH("&gt;4",'Model output'!P222)),ISNUMBER(SEARCH("&gt; 4",'Model output'!P222)),ISNUMBER(SEARCH("4 or more",'Model output'!P222))),"&gt;4",""))),""))</f>
        <v/>
      </c>
      <c r="V223" t="str">
        <f>IF(S223="negative","",IF(OR(ISNUMBER(SEARCH("Focal",'Model output'!P222)),'Classification result'!U223&lt;4,ISNUMBER(SEARCH("Focal",'Classification result'!U223)),ISNUMBER(SEARCH("&lt;4",'Classification result'!U223)),ISNUMBER(SEARCH("&lt; 4",'Classification result'!U223))),"minimal", IF(OR(ISNUMBER(SEARCH("Extensive",'Model output'!P222)),ISNUMBER(SEARCH("Extensive",'Classification result'!U223)),ISNUMBER(SEARCH("&gt;4",'Classification result'!U223)),ISNUMBER(SEARCH("&gt; 4",'Classification result'!U223)),ISNUMBER(SEARCH("4 or more",'Classification result'!U223))),"extensive","")))</f>
        <v/>
      </c>
      <c r="W223" t="str">
        <f>IF(OR('Model output'!R222="",ISNUMBER(SEARCH("Not identified", 'Model output'!R222)),ISNUMBER(SEARCH("Absent",'Model output'!R222)),ISNUMBER(SEARCH("No",'Model output'!R222)),ISNUMBER(SEARCH("Negative",'Model output'!R222)),ISNUMBER(SEARCH("None seen",'Model output'!R222)),ISNUMBER(SEARCH("Free",'Model output'!R222)),ISNUMBER(SEARCH("Cannot be assessed",'Model output'!R222))),"negative","positive")</f>
        <v>negative</v>
      </c>
      <c r="X223" s="19" t="str">
        <f>IF('Model output'!S222="","",'Model output'!S222)</f>
        <v>Not identified</v>
      </c>
      <c r="Y223" t="str">
        <f>IF(OR('Model output'!S222="",ISNUMBER(SEARCH("Absent",'Model output'!S222)),ISNUMBER(SEARCH("Not identified",'Model output'!S222)),AND(ISNUMBER(SEARCH("No",'Model output'!S222)),NOT(ISNUMBER(SEARCH("carcinoma",'Model output'!S222)))),ISNUMBER(SEARCH("no extension",'Model output'!S222)),ISNUMBER(SEARCH("negative",'Model output'!S222))),"negative",IF(Z223="positive","gETE", "positive"))</f>
        <v>negative</v>
      </c>
      <c r="Z223" t="str">
        <f>IF(OR('Model output'!S222="",ISNUMBER(SEARCH("Absent",'Model output'!S222)),ISNUMBER(SEARCH("Not identified",'Model output'!S222)),ISNUMBER(SEARCH("No",'Model output'!S222)),ISNUMBER(SEARCH("Minimal",'Model output'!S222)),ISNUMBER(SEARCH("negative",'Model output'!S222))),"negative",IF(OR(ISNUMBER(SEARCH("extensive",X223)),ISNUMBER(SEARCH("skeletal muscle",X223)),ISNUMBER(SEARCH("larynx",X223)),ISNUMBER(SEARCH("trachea",X223)),ISNUMBER(SEARCH("esophagus",X223)),ISNUMBER(SEARCH("recurrent laryngeal nerve",X223))),"positive","negative"))</f>
        <v>negative</v>
      </c>
      <c r="AA223" t="str">
        <f>IF('Model output'!T222="","",IF('Model output'!T222="Not mentioned", "No", "Yes"))</f>
        <v/>
      </c>
      <c r="AB223" t="str">
        <f>IF(AA223&lt;&gt;"Yes","",IF(OR('Model output'!U222="",ISNUMBER(SEARCH("Not identified",'Model output'!U222))),"",'Model output'!U222))</f>
        <v/>
      </c>
      <c r="AC223" s="9" t="str">
        <f>IF(OR('Model output'!V222="", AND(ISERROR(SEARCH("Positive",'Model output'!V222)), ISNUMBER(SEARCH("Negative",'Model output'!V222))), ISNUMBER(SEARCH("Uninvolved",'Model output'!V222)), ISNUMBER(SEARCH("Free",'Model output'!V222)), ISNUMBER(SEARCH("1 mm",'Model output'!V222)), ISNUMBER(SEARCH("1.0 mm",'Model output'!V222)), ISNUMBER(SEARCH("0.01 cm",'Model output'!V222)), ISNUMBER(SEARCH("0.1 CM",'Model output'!V222)), ISNUMBER(SEARCH("less than 0.2 mm",'Model output'!V222)), ISNUMBER(SEARCH("less than 0.5 mm",'Model output'!V222)), ISNUMBER(SEARCH("very close",'Model output'!V222)), ISNUMBER(SEARCH("not involved",'Model output'!V222)), ISNUMBER(SEARCH("no involvement",'Model output'!V222)), ISNUMBER(SEARCH("abut",'Model output'!V222)), AND(ISNUMBER(SEARCH("No",'Model output'!V222)),NOT(ISNUMBER(SEARCH("noted",'Model output'!V222))),NOT(ISNUMBER(SEARCH("carcinoma",'Model output'!V222))))), "negative", "positive")</f>
        <v>negative</v>
      </c>
      <c r="AE223" s="39" t="str" cm="1">
        <f t="array" aca="1" ref="AE223" ca="1">IF(OR(AC223="positive",Z223="positive",AND(OR(ISNUMBER(SEARCH("Follicular carcinoma",N223)),ISNUMBER(SEARCH("Follicular thyroid carcinoma",N223))),V223="extensive"),AND(AND(ISNUMBER(J223),J223&gt;0),AND(ISNUMBER(M223),M223&gt;3)),OR(H223="positive",AH223=1)),"high",IF(OR(ISNUMBER(SEARCH("lateral",G223,1)),ISNUMBER(SEARCH("positive",Y223,1)),ISNUMBER(SEARCH("tall",O223,1)),ISNUMBER(SEARCH("hobnail",O223,1)),ISNUMBER(SEARCH("cribriform",O223,1)),ISNUMBER(SEARCH("diffuse",O223,1)),ISNUMBER(SEARCH("columnar",O223,1)),ISNUMBER(SEARCH("solid",O223,1)),ISNUMBER(SEARCH("tall",N223,1)),ISNUMBER(SEARCH("hobnail",N223,1)),ISNUMBER(SEARCH("cribriform",N223,1)),ISNUMBER(SEARCH("diffuse",N223,1)),ISNUMBER(SEARCH("columnar",N223,1)),ISNUMBER(SEARCH("solid",N223,1)),AND(ISNUMBER(SEARCH("papillary",N223,1)),S223="positive"),AND(ISNUMBER(J223),J223&gt;=5,M223=""),AND(AND(ISNUMBER(J223),J223&gt;=5),AND(ISNUMBER(M223),M223&gt;=1)),AND(ISNUMBER(SERACH("papillary",N223)),OR(Y223="positive",Z223="positive"), ISNUMBER(SEARCH("BRAF",AB223)))),"intermediate","low"))</f>
        <v>low</v>
      </c>
      <c r="AF223" s="40" t="str">
        <f t="shared" si="51"/>
        <v>1b</v>
      </c>
      <c r="AG223" s="40" t="str">
        <f t="shared" si="52"/>
        <v>0</v>
      </c>
      <c r="AH223" s="40" t="str">
        <f t="shared" si="53"/>
        <v>0</v>
      </c>
      <c r="AI223" s="45" t="str">
        <f t="shared" si="54"/>
        <v>I</v>
      </c>
      <c r="AJ223" s="39" t="s">
        <v>698</v>
      </c>
      <c r="AK223" s="46" t="s">
        <v>888</v>
      </c>
      <c r="AL223" s="46" t="s">
        <v>889</v>
      </c>
      <c r="AM223" s="46" t="s">
        <v>892</v>
      </c>
      <c r="AN223" s="40" t="s">
        <v>73</v>
      </c>
      <c r="AO223" s="30">
        <f t="shared" ca="1" si="55"/>
        <v>1</v>
      </c>
      <c r="AP223" s="14">
        <f t="shared" si="56"/>
        <v>1</v>
      </c>
      <c r="AQ223" s="14">
        <f t="shared" si="57"/>
        <v>1</v>
      </c>
      <c r="AR223" s="14">
        <f t="shared" si="58"/>
        <v>1</v>
      </c>
      <c r="AS223" s="15">
        <f t="shared" si="59"/>
        <v>1</v>
      </c>
    </row>
    <row r="224" spans="1:45">
      <c r="A224" t="str">
        <f>'Model output'!A223</f>
        <v>TCGA-ET-A25L</v>
      </c>
      <c r="B224" s="52">
        <v>52</v>
      </c>
      <c r="C224" s="1" t="str">
        <f>IF(OR(ISNUMBER(SEARCH("0",'Model output'!D223)), ISNUMBER(SEARCH("1",'Model output'!D223)), ISNUMBER(SEARCH("1a",'Model output'!D223)), ISNUMBER(SEARCH("1b",'Model output'!D223)), ISNUMBER(SEARCH("2",'Model output'!D223)), ISNUMBER(SEARCH("3",'Model output'!D223)), ISNUMBER(SEARCH("4a",'Model output'!D223)), ISNUMBER(SEARCH("4b",'Model output'!D223))), IF(ISNUMBER(SEARCH("pT",'Model output'!D223)),IF(OR(ISNUMBER(SEARCH("a",'Model output'!D223)),ISNUMBER(SEARCH("b",'Model output'!D223))),MID(SUBSTITUTE('Model output'!D223," ",""),SEARCH("pT",'Model output'!D223)+2,2),MID(SUBSTITUTE('Model output'!D223," ",""),SEARCH("pT",'Model output'!D223)+2,1)),IF(ISNUMBER(SEARCH("T",'Model output'!D223)),IF(OR(ISNUMBER(SEARCH("a",'Model output'!D223)),ISNUMBER(SEARCH("b",'Model output'!D223))),MID(SUBSTITUTE('Model output'!D223," ",""),SEARCH("T",'Model output'!D223)+1,2),MID(SUBSTITUTE('Model output'!D223," ",""),SEARCH("T",'Model output'!D223)+1,1)),SUBSTITUTE('Model output'!D223," ",""))),"")</f>
        <v>3</v>
      </c>
      <c r="D224" s="1" t="str">
        <f>IF(ISNUMBER(SEARCH("lymph node",'Model output'!E223)),"1", IF(AND('Model output'!E223&lt;&gt;"",ISNUMBER('Model output'!E223),'Model output'!E223&gt;0),"1",IF(OR(ISNUMBER(SEARCH("0",'Model output'!E223)), ISNUMBER(SEARCH("1",'Model output'!E223)), ISNUMBER(SEARCH("1a",'Model output'!E223)), ISNUMBER(SEARCH("1b",'Model output'!E223)), ISNUMBER(SEARCH("X",'Model output'!E223))), IF(ISNUMBER(SEARCH("pN",'Model output'!E223)),IF(OR(ISNUMBER(SEARCH("a",'Model output'!E223)),ISNUMBER(SEARCH("b",'Model output'!E223))),MID(SUBSTITUTE('Model output'!E223," ",""),SEARCH("pN",'Model output'!E223)+2,2),MID(SUBSTITUTE('Model output'!E223," ",""),SEARCH("pN",'Model output'!E223)+2,1)),IF(ISNUMBER(SEARCH("N",'Model output'!E223)),IF(OR(ISNUMBER(SEARCH("a",'Model output'!E223)),ISNUMBER(SEARCH("b",'Model output'!E223))),MID(SUBSTITUTE('Model output'!E223," ",""),SEARCH("N",'Model output'!E223)+1,2),MID(SUBSTITUTE('Model output'!E223," ",""),SEARCH("N",'Model output'!E223)+1,1)),SUBSTITUTE('Model output'!E223," ",""))),"")))</f>
        <v>1b</v>
      </c>
      <c r="E224" s="1" t="str">
        <f>IF(OR(ISNUMBER(SEARCH("Not applicable",'Model output'!F223)), ISNUMBER(SEARCH("N/A",'Model output'!F223))),"0",IF(OR(ISNUMBER(SEARCH("0",'Model output'!F223)), ISNUMBER(SEARCH("1",'Model output'!F223)), ISNUMBER(SEARCH("X",'Model output'!F223))), IF(ISNUMBER(SEARCH("pM",'Model output'!F223)),MID(SUBSTITUTE('Model output'!F223," ",""),SEARCH("pM",'Model output'!F223)+2,1),IF(ISNUMBER(SEARCH("M",'Model output'!F223)),MID(SUBSTITUTE('Model output'!F223," ",""),SEARCH("M",'Model output'!F223)+1,1),SUBSTITUTE('Model output'!F223," ",""))),""))</f>
        <v/>
      </c>
      <c r="F224" t="str">
        <f t="shared" si="60"/>
        <v>positive</v>
      </c>
      <c r="G224" t="str">
        <f>IF(OR('Model output'!G223="",AND(ISNUMBER('Model output'!J223),'Model output'!J223&lt;1)),"",IF(OR(ISNUMBER(SEARCH("lateral",'Model output'!G223)),ISNUMBER(SEARCH("cervical",'Model output'!G223)),ISNUMBER(SEARCH("jugular",'Model output'!G223)),ISNUMBER(SEARCH("left neck",'Model output'!G223)),ISNUMBER(SEARCH("left anterior neck",'Model output'!G223)),ISNUMBER(SEARCH("left posterior neck",'Model output'!G223)),ISNUMBER(SEARCH("right neck",'Model output'!G223)),ISNUMBER(SEARCH("right anterior neck",'Model output'!G223)),ISNUMBER(SEARCH("right posterior neck",'Model output'!G223)),AND(ISNUMBER(SEARCH("level",'Model output'!G223)),OR(,ISNUMBER(SEARCH("II",'Model output'!G223)),ISNUMBER(SEARCH("two",'Model output'!G223)),ISNUMBER(SEARCH("2",'Model output'!G223)),ISNUMBER(SEARCH("III",'Model output'!G223)),ISNUMBER(SEARCH("three",'Model output'!G223)),ISNUMBER(SEARCH("3",'Model output'!G223)),ISNUMBER(SEARCH("IV",'Model output'!G223)),ISNUMBER(SEARCH("four",'Model output'!G223)),ISNUMBER(SEARCH("4",'Model output'!G223)),AND(ISNUMBER(SEARCH("V ",'Model output'!G223)),NOT(ISNUMBER(SEARCH("VI",'Model output'!G223)))),ISNUMBER(SEARCH("five",'Model output'!G223)),ISNUMBER(SEARCH("5",'Model output'!G223))))), "lateral", "central"))</f>
        <v/>
      </c>
      <c r="H224" t="str">
        <f>IF('Model output'!H223="","negative", IF('Model output'!H223=" ", "negative", IF(ISNUMBER(SEARCH("lymph node",'Model output'!H223)),"negative","positive")))</f>
        <v>negative</v>
      </c>
      <c r="I224">
        <f>IF('Model output'!I223="","",IF(ISNUMBER('Model output'!I223),'Model output'!I223,1))</f>
        <v>12</v>
      </c>
      <c r="J224">
        <f>IF('Model output'!J223="","",IF(AND(ISNUMBER('Model output'!J223),'Model output'!J223&lt;=I224),'Model output'!J223,IF(ISNUMBER(SEARCH("0/",'Model output'!J223)),0,1)))</f>
        <v>2</v>
      </c>
      <c r="K224" t="str" cm="1">
        <f t="array" ref="K224">IF(COUNT(FIND({0,1,2,3,4,5,6,7,8,9},'Model output'!K223))&gt;0,'Model output'!K223,"")</f>
        <v/>
      </c>
      <c r="L224" s="8" t="str">
        <f t="shared" si="50"/>
        <v/>
      </c>
      <c r="M224" t="str" cm="1">
        <f t="array" ref="M224">IF(L224="","",IF(ISNUMBER(SEARCH("cm",L224)),MAX(VALUE(SUBSTITUTE(_xlfn.FILTERXML("&lt;t&gt;&lt;s&gt;"&amp;SUBSTITUTE(L224,",","&lt;/s&gt;&lt;s&gt;")&amp;"&lt;/s&gt;&lt;/t&gt;","//s"),"cm",""))),MAX(VALUE(SUBSTITUTE(_xlfn.FILTERXML("&lt;t&gt;&lt;s&gt;"&amp;SUBSTITUTE(L224,",","&lt;/s&gt;&lt;s&gt;")&amp;"&lt;/s&gt;&lt;/t&gt;","//s"),"mm","")))/10))</f>
        <v/>
      </c>
      <c r="N224" t="str">
        <f>IF('Model output'!L223="","",'Model output'!L223)</f>
        <v>Papillary</v>
      </c>
      <c r="O224" t="str">
        <f>IF('Model output'!M223="","",'Model output'!M223)</f>
        <v>with focal tall cell features</v>
      </c>
      <c r="P224" t="str">
        <f>IF('Model output'!N223="","",'Model output'!N223)</f>
        <v>3.0 cm</v>
      </c>
      <c r="Q224" t="str">
        <f t="shared" si="61"/>
        <v>3.0cm</v>
      </c>
      <c r="R224" cm="1">
        <f t="array" ref="R224">IF(Q224="","",IF(ISNUMBER(SEARCH("cm",Q224)),MAX(VALUE(SUBSTITUTE(_xlfn.FILTERXML("&lt;t&gt;&lt;s&gt;"&amp;SUBSTITUTE(Q224,",","&lt;/s&gt;&lt;s&gt;")&amp;"&lt;/s&gt;&lt;/t&gt;","//s"),"cm",""))),IF(ISNUMBER(SEARCH("mm",Q224)), MAX(VALUE(SUBSTITUTE(_xlfn.FILTERXML("&lt;t&gt;&lt;s&gt;"&amp;SUBSTITUTE(Q224,",","&lt;/s&gt;&lt;s&gt;")&amp;"&lt;/s&gt;&lt;/t&gt;","//s"),"mm","")))/10, MAX(VALUE(_xlfn.FILTERXML("&lt;t&gt;&lt;s&gt;"&amp;SUBSTITUTE(Q224,",","&lt;/s&gt;&lt;s&gt;")&amp;"&lt;/s&gt;&lt;/t&gt;","//s"))))))</f>
        <v>3</v>
      </c>
      <c r="S224" t="str">
        <f>IF(OR('Model output'!P223="",ISNUMBER(SEARCH("Not identified", 'Model output'!P223)),ISNUMBER(SEARCH("Absent",'Model output'!P223)),AND(ISNUMBER(SEARCH("No",'Model output'!P223)),NOT(ISNUMBER(SEARCH("diagnostic",'Model output'!P223)))),ISNUMBER(SEARCH("Negative",'Model output'!P223))),"negative","positive")</f>
        <v>positive</v>
      </c>
      <c r="T224">
        <f>IF('Model output'!O223="","",'Model output'!O223)</f>
        <v>1</v>
      </c>
      <c r="U224" t="str">
        <f>IF('Model output'!Q223&lt;&gt;"",'Model output'!Q223,IF('Classification result'!S224="positive",IF(ISNUMBER(SEARCH("single",'Model output'!P223)),1,IF(OR(ISNUMBER(SEARCH("&lt;4",'Model output'!P223)),ISNUMBER(SEARCH("&lt; 4",'Model output'!P223)),ISNUMBER(SEARCH("less than 4",'Model output'!P223))),"&lt;4",IF(OR(ISNUMBER(SEARCH("&gt;4",'Model output'!P223)),ISNUMBER(SEARCH("&gt; 4",'Model output'!P223)),ISNUMBER(SEARCH("4 or more",'Model output'!P223))),"&gt;4",""))),""))</f>
        <v/>
      </c>
      <c r="V224" t="str">
        <f>IF(S224="negative","",IF(OR(ISNUMBER(SEARCH("Focal",'Model output'!P223)),'Classification result'!U224&lt;4,ISNUMBER(SEARCH("Focal",'Classification result'!U224)),ISNUMBER(SEARCH("&lt;4",'Classification result'!U224)),ISNUMBER(SEARCH("&lt; 4",'Classification result'!U224))),"minimal", IF(OR(ISNUMBER(SEARCH("Extensive",'Model output'!P223)),ISNUMBER(SEARCH("Extensive",'Classification result'!U224)),ISNUMBER(SEARCH("&gt;4",'Classification result'!U224)),ISNUMBER(SEARCH("&gt; 4",'Classification result'!U224)),ISNUMBER(SEARCH("4 or more",'Classification result'!U224))),"extensive","")))</f>
        <v/>
      </c>
      <c r="W224" t="str">
        <f>IF(OR('Model output'!R223="",ISNUMBER(SEARCH("Not identified", 'Model output'!R223)),ISNUMBER(SEARCH("Absent",'Model output'!R223)),ISNUMBER(SEARCH("No",'Model output'!R223)),ISNUMBER(SEARCH("Negative",'Model output'!R223)),ISNUMBER(SEARCH("None seen",'Model output'!R223)),ISNUMBER(SEARCH("Free",'Model output'!R223)),ISNUMBER(SEARCH("Cannot be assessed",'Model output'!R223))),"negative","positive")</f>
        <v>positive</v>
      </c>
      <c r="X224" s="19" t="str">
        <f>IF('Model output'!S223="","",'Model output'!S223)</f>
        <v>Present</v>
      </c>
      <c r="Y224" t="str">
        <f>IF(OR('Model output'!S223="",ISNUMBER(SEARCH("Absent",'Model output'!S223)),ISNUMBER(SEARCH("Not identified",'Model output'!S223)),AND(ISNUMBER(SEARCH("No",'Model output'!S223)),NOT(ISNUMBER(SEARCH("carcinoma",'Model output'!S223)))),ISNUMBER(SEARCH("no extension",'Model output'!S223)),ISNUMBER(SEARCH("negative",'Model output'!S223))),"negative",IF(Z224="positive","gETE", "positive"))</f>
        <v>positive</v>
      </c>
      <c r="Z224" t="str">
        <f>IF(OR('Model output'!S223="",ISNUMBER(SEARCH("Absent",'Model output'!S223)),ISNUMBER(SEARCH("Not identified",'Model output'!S223)),ISNUMBER(SEARCH("No",'Model output'!S223)),ISNUMBER(SEARCH("Minimal",'Model output'!S223)),ISNUMBER(SEARCH("negative",'Model output'!S223))),"negative",IF(OR(ISNUMBER(SEARCH("extensive",X224)),ISNUMBER(SEARCH("skeletal muscle",X224)),ISNUMBER(SEARCH("larynx",X224)),ISNUMBER(SEARCH("trachea",X224)),ISNUMBER(SEARCH("esophagus",X224)),ISNUMBER(SEARCH("recurrent laryngeal nerve",X224))),"positive","negative"))</f>
        <v>negative</v>
      </c>
      <c r="AA224" t="str">
        <f>IF('Model output'!T223="","",IF('Model output'!T223="Not mentioned", "No", "Yes"))</f>
        <v/>
      </c>
      <c r="AB224" t="str">
        <f>IF(AA224&lt;&gt;"Yes","",IF(OR('Model output'!U223="",ISNUMBER(SEARCH("Not identified",'Model output'!U223))),"",'Model output'!U223))</f>
        <v/>
      </c>
      <c r="AC224" s="9" t="str">
        <f>IF(OR('Model output'!V223="", AND(ISERROR(SEARCH("Positive",'Model output'!V223)), ISNUMBER(SEARCH("Negative",'Model output'!V223))), ISNUMBER(SEARCH("Uninvolved",'Model output'!V223)), ISNUMBER(SEARCH("Free",'Model output'!V223)), ISNUMBER(SEARCH("1 mm",'Model output'!V223)), ISNUMBER(SEARCH("1.0 mm",'Model output'!V223)), ISNUMBER(SEARCH("0.01 cm",'Model output'!V223)), ISNUMBER(SEARCH("0.1 CM",'Model output'!V223)), ISNUMBER(SEARCH("less than 0.2 mm",'Model output'!V223)), ISNUMBER(SEARCH("less than 0.5 mm",'Model output'!V223)), ISNUMBER(SEARCH("very close",'Model output'!V223)), ISNUMBER(SEARCH("not involved",'Model output'!V223)), ISNUMBER(SEARCH("no involvement",'Model output'!V223)), ISNUMBER(SEARCH("abut",'Model output'!V223)), AND(ISNUMBER(SEARCH("No",'Model output'!V223)),NOT(ISNUMBER(SEARCH("noted",'Model output'!V223))),NOT(ISNUMBER(SEARCH("carcinoma",'Model output'!V223))))), "negative", "positive")</f>
        <v>positive</v>
      </c>
      <c r="AE224" s="39" t="str" cm="1">
        <f t="array" ref="AE224">IF(OR(AC224="positive",Z224="positive",AND(OR(ISNUMBER(SEARCH("Follicular carcinoma",N224)),ISNUMBER(SEARCH("Follicular thyroid carcinoma",N224))),V224="extensive"),AND(AND(ISNUMBER(J224),J224&gt;0),AND(ISNUMBER(M224),M224&gt;3)),OR(H224="positive",AH224=1)),"high",IF(OR(ISNUMBER(SEARCH("lateral",G224,1)),ISNUMBER(SEARCH("positive",Y224,1)),ISNUMBER(SEARCH("tall",O224,1)),ISNUMBER(SEARCH("hobnail",O224,1)),ISNUMBER(SEARCH("cribriform",O224,1)),ISNUMBER(SEARCH("diffuse",O224,1)),ISNUMBER(SEARCH("columnar",O224,1)),ISNUMBER(SEARCH("solid",O224,1)),ISNUMBER(SEARCH("tall",N224,1)),ISNUMBER(SEARCH("hobnail",N224,1)),ISNUMBER(SEARCH("cribriform",N224,1)),ISNUMBER(SEARCH("diffuse",N224,1)),ISNUMBER(SEARCH("columnar",N224,1)),ISNUMBER(SEARCH("solid",N224,1)),AND(ISNUMBER(SEARCH("papillary",N224,1)),S224="positive"),AND(ISNUMBER(J224),J224&gt;=5,M224=""),AND(AND(ISNUMBER(J224),J224&gt;=5),AND(ISNUMBER(M224),M224&gt;=1)),AND(ISNUMBER(SERACH("papillary",N224)),OR(Y224="positive",Z224="positive"), ISNUMBER(SEARCH("BRAF",AB224)))),"intermediate","low"))</f>
        <v>high</v>
      </c>
      <c r="AF224" s="40" t="str">
        <f t="shared" si="51"/>
        <v>2</v>
      </c>
      <c r="AG224" s="40" t="str">
        <f t="shared" si="52"/>
        <v>1a</v>
      </c>
      <c r="AH224" s="40" t="str">
        <f t="shared" si="53"/>
        <v>0</v>
      </c>
      <c r="AI224" s="45" t="str">
        <f t="shared" si="54"/>
        <v>I</v>
      </c>
      <c r="AJ224" s="39" t="s">
        <v>697</v>
      </c>
      <c r="AK224" s="46" t="s">
        <v>891</v>
      </c>
      <c r="AL224" s="46" t="s">
        <v>888</v>
      </c>
      <c r="AM224" s="46" t="s">
        <v>892</v>
      </c>
      <c r="AN224" s="40" t="s">
        <v>73</v>
      </c>
      <c r="AO224" s="30">
        <f t="shared" si="55"/>
        <v>1</v>
      </c>
      <c r="AP224" s="14">
        <f t="shared" si="56"/>
        <v>1</v>
      </c>
      <c r="AQ224" s="14">
        <f t="shared" si="57"/>
        <v>0</v>
      </c>
      <c r="AR224" s="14">
        <f t="shared" si="58"/>
        <v>1</v>
      </c>
      <c r="AS224" s="15">
        <f t="shared" si="59"/>
        <v>1</v>
      </c>
    </row>
    <row r="225" spans="1:45">
      <c r="A225" t="str">
        <f>'Model output'!A224</f>
        <v>TCGA-ET-A25M</v>
      </c>
      <c r="B225" s="52">
        <v>33</v>
      </c>
      <c r="C225" s="1" t="str">
        <f>IF(OR(ISNUMBER(SEARCH("0",'Model output'!D224)), ISNUMBER(SEARCH("1",'Model output'!D224)), ISNUMBER(SEARCH("1a",'Model output'!D224)), ISNUMBER(SEARCH("1b",'Model output'!D224)), ISNUMBER(SEARCH("2",'Model output'!D224)), ISNUMBER(SEARCH("3",'Model output'!D224)), ISNUMBER(SEARCH("4a",'Model output'!D224)), ISNUMBER(SEARCH("4b",'Model output'!D224))), IF(ISNUMBER(SEARCH("pT",'Model output'!D224)),IF(OR(ISNUMBER(SEARCH("a",'Model output'!D224)),ISNUMBER(SEARCH("b",'Model output'!D224))),MID(SUBSTITUTE('Model output'!D224," ",""),SEARCH("pT",'Model output'!D224)+2,2),MID(SUBSTITUTE('Model output'!D224," ",""),SEARCH("pT",'Model output'!D224)+2,1)),IF(ISNUMBER(SEARCH("T",'Model output'!D224)),IF(OR(ISNUMBER(SEARCH("a",'Model output'!D224)),ISNUMBER(SEARCH("b",'Model output'!D224))),MID(SUBSTITUTE('Model output'!D224," ",""),SEARCH("T",'Model output'!D224)+1,2),MID(SUBSTITUTE('Model output'!D224," ",""),SEARCH("T",'Model output'!D224)+1,1)),SUBSTITUTE('Model output'!D224," ",""))),"")</f>
        <v>2</v>
      </c>
      <c r="D225" s="1" t="str">
        <f>IF(ISNUMBER(SEARCH("lymph node",'Model output'!E224)),"1", IF(AND('Model output'!E224&lt;&gt;"",ISNUMBER('Model output'!E224),'Model output'!E224&gt;0),"1",IF(OR(ISNUMBER(SEARCH("0",'Model output'!E224)), ISNUMBER(SEARCH("1",'Model output'!E224)), ISNUMBER(SEARCH("1a",'Model output'!E224)), ISNUMBER(SEARCH("1b",'Model output'!E224)), ISNUMBER(SEARCH("X",'Model output'!E224))), IF(ISNUMBER(SEARCH("pN",'Model output'!E224)),IF(OR(ISNUMBER(SEARCH("a",'Model output'!E224)),ISNUMBER(SEARCH("b",'Model output'!E224))),MID(SUBSTITUTE('Model output'!E224," ",""),SEARCH("pN",'Model output'!E224)+2,2),MID(SUBSTITUTE('Model output'!E224," ",""),SEARCH("pN",'Model output'!E224)+2,1)),IF(ISNUMBER(SEARCH("N",'Model output'!E224)),IF(OR(ISNUMBER(SEARCH("a",'Model output'!E224)),ISNUMBER(SEARCH("b",'Model output'!E224))),MID(SUBSTITUTE('Model output'!E224," ",""),SEARCH("N",'Model output'!E224)+1,2),MID(SUBSTITUTE('Model output'!E224," ",""),SEARCH("N",'Model output'!E224)+1,1)),SUBSTITUTE('Model output'!E224," ",""))),"")))</f>
        <v>1</v>
      </c>
      <c r="E225" s="1" t="str">
        <f>IF(OR(ISNUMBER(SEARCH("Not applicable",'Model output'!F224)), ISNUMBER(SEARCH("N/A",'Model output'!F224))),"0",IF(OR(ISNUMBER(SEARCH("0",'Model output'!F224)), ISNUMBER(SEARCH("1",'Model output'!F224)), ISNUMBER(SEARCH("X",'Model output'!F224))), IF(ISNUMBER(SEARCH("pM",'Model output'!F224)),MID(SUBSTITUTE('Model output'!F224," ",""),SEARCH("pM",'Model output'!F224)+2,1),IF(ISNUMBER(SEARCH("M",'Model output'!F224)),MID(SUBSTITUTE('Model output'!F224," ",""),SEARCH("M",'Model output'!F224)+1,1),SUBSTITUTE('Model output'!F224," ",""))),""))</f>
        <v>X</v>
      </c>
      <c r="F225" t="str">
        <f t="shared" ref="F225:F288" si="62">IF(OR(G225&lt;&gt;"",AND(J225&lt;&gt;"",ISNUMBER(J225),J225&gt;0),AND(M225&lt;&gt;"",M225&gt;0)),"positive","negative")</f>
        <v>positive</v>
      </c>
      <c r="G225" t="str">
        <f>IF(OR('Model output'!G224="",AND(ISNUMBER('Model output'!J224),'Model output'!J224&lt;1)),"",IF(OR(ISNUMBER(SEARCH("lateral",'Model output'!G224)),ISNUMBER(SEARCH("cervical",'Model output'!G224)),ISNUMBER(SEARCH("jugular",'Model output'!G224)),ISNUMBER(SEARCH("left neck",'Model output'!G224)),ISNUMBER(SEARCH("left anterior neck",'Model output'!G224)),ISNUMBER(SEARCH("left posterior neck",'Model output'!G224)),ISNUMBER(SEARCH("right neck",'Model output'!G224)),ISNUMBER(SEARCH("right anterior neck",'Model output'!G224)),ISNUMBER(SEARCH("right posterior neck",'Model output'!G224)),AND(ISNUMBER(SEARCH("level",'Model output'!G224)),OR(,ISNUMBER(SEARCH("II",'Model output'!G224)),ISNUMBER(SEARCH("two",'Model output'!G224)),ISNUMBER(SEARCH("2",'Model output'!G224)),ISNUMBER(SEARCH("III",'Model output'!G224)),ISNUMBER(SEARCH("three",'Model output'!G224)),ISNUMBER(SEARCH("3",'Model output'!G224)),ISNUMBER(SEARCH("IV",'Model output'!G224)),ISNUMBER(SEARCH("four",'Model output'!G224)),ISNUMBER(SEARCH("4",'Model output'!G224)),AND(ISNUMBER(SEARCH("V ",'Model output'!G224)),NOT(ISNUMBER(SEARCH("VI",'Model output'!G224)))),ISNUMBER(SEARCH("five",'Model output'!G224)),ISNUMBER(SEARCH("5",'Model output'!G224))))), "lateral", "central"))</f>
        <v/>
      </c>
      <c r="H225" t="str">
        <f>IF('Model output'!H224="","negative", IF('Model output'!H224=" ", "negative", IF(ISNUMBER(SEARCH("lymph node",'Model output'!H224)),"negative","positive")))</f>
        <v>negative</v>
      </c>
      <c r="I225">
        <f>IF('Model output'!I224="","",IF(ISNUMBER('Model output'!I224),'Model output'!I224,1))</f>
        <v>2</v>
      </c>
      <c r="J225">
        <f>IF('Model output'!J224="","",IF(AND(ISNUMBER('Model output'!J224),'Model output'!J224&lt;=I225),'Model output'!J224,IF(ISNUMBER(SEARCH("0/",'Model output'!J224)),0,1)))</f>
        <v>1</v>
      </c>
      <c r="K225" t="str" cm="1">
        <f t="array" ref="K225">IF(COUNT(FIND({0,1,2,3,4,5,6,7,8,9},'Model output'!K224))&gt;0,'Model output'!K224,"")</f>
        <v/>
      </c>
      <c r="L225" s="8" t="str">
        <f t="shared" si="50"/>
        <v/>
      </c>
      <c r="M225" t="str" cm="1">
        <f t="array" ref="M225">IF(L225="","",IF(ISNUMBER(SEARCH("cm",L225)),MAX(VALUE(SUBSTITUTE(_xlfn.FILTERXML("&lt;t&gt;&lt;s&gt;"&amp;SUBSTITUTE(L225,",","&lt;/s&gt;&lt;s&gt;")&amp;"&lt;/s&gt;&lt;/t&gt;","//s"),"cm",""))),MAX(VALUE(SUBSTITUTE(_xlfn.FILTERXML("&lt;t&gt;&lt;s&gt;"&amp;SUBSTITUTE(L225,",","&lt;/s&gt;&lt;s&gt;")&amp;"&lt;/s&gt;&lt;/t&gt;","//s"),"mm","")))/10))</f>
        <v/>
      </c>
      <c r="N225" t="str">
        <f>IF('Model output'!L224="","",'Model output'!L224)</f>
        <v>Papillary</v>
      </c>
      <c r="O225" t="str">
        <f>IF('Model output'!M224="","",'Model output'!M224)</f>
        <v/>
      </c>
      <c r="P225" t="str">
        <f>IF('Model output'!N224="","",'Model output'!N224)</f>
        <v>2.5 cm</v>
      </c>
      <c r="Q225" t="str">
        <f t="shared" ref="Q225:Q288" si="63">LOWER(SUBSTITUTE(SUBSTITUTE(SUBSTITUTE(SUBSTITUTE(SUBSTITUTE(SUBSTITUTE(SUBSTITUTE(SUBSTITUTE(SUBSTITUTE(SUBSTITUTE(SUBSTITUTE(SUBSTITUTE(SUBSTITUTE(SUBSTITUTE(SUBSTITUTE(SUBSTITUTE(SUBSTITUTE(P225,"cm.","cm"), "the", ""), "tumor", ""), "nodule", ""), "isthmic", ""), "lobe",""), "largest", ""), "left", ""), "right", ""), "for", ""), "in", ""), "and", ","), "(", ""), ")", ""), "A", ""), "x", ","), " ",""))</f>
        <v>2.5cm</v>
      </c>
      <c r="R225" cm="1">
        <f t="array" ref="R225">IF(Q225="","",IF(ISNUMBER(SEARCH("cm",Q225)),MAX(VALUE(SUBSTITUTE(_xlfn.FILTERXML("&lt;t&gt;&lt;s&gt;"&amp;SUBSTITUTE(Q225,",","&lt;/s&gt;&lt;s&gt;")&amp;"&lt;/s&gt;&lt;/t&gt;","//s"),"cm",""))),IF(ISNUMBER(SEARCH("mm",Q225)), MAX(VALUE(SUBSTITUTE(_xlfn.FILTERXML("&lt;t&gt;&lt;s&gt;"&amp;SUBSTITUTE(Q225,",","&lt;/s&gt;&lt;s&gt;")&amp;"&lt;/s&gt;&lt;/t&gt;","//s"),"mm","")))/10, MAX(VALUE(_xlfn.FILTERXML("&lt;t&gt;&lt;s&gt;"&amp;SUBSTITUTE(Q225,",","&lt;/s&gt;&lt;s&gt;")&amp;"&lt;/s&gt;&lt;/t&gt;","//s"))))))</f>
        <v>2.5</v>
      </c>
      <c r="S225" t="str">
        <f>IF(OR('Model output'!P224="",ISNUMBER(SEARCH("Not identified", 'Model output'!P224)),ISNUMBER(SEARCH("Absent",'Model output'!P224)),AND(ISNUMBER(SEARCH("No",'Model output'!P224)),NOT(ISNUMBER(SEARCH("diagnostic",'Model output'!P224)))),ISNUMBER(SEARCH("Negative",'Model output'!P224))),"negative","positive")</f>
        <v>negative</v>
      </c>
      <c r="T225">
        <f>IF('Model output'!O224="","",'Model output'!O224)</f>
        <v>1</v>
      </c>
      <c r="U225" t="str">
        <f>IF('Model output'!Q224&lt;&gt;"",'Model output'!Q224,IF('Classification result'!S225="positive",IF(ISNUMBER(SEARCH("single",'Model output'!P224)),1,IF(OR(ISNUMBER(SEARCH("&lt;4",'Model output'!P224)),ISNUMBER(SEARCH("&lt; 4",'Model output'!P224)),ISNUMBER(SEARCH("less than 4",'Model output'!P224))),"&lt;4",IF(OR(ISNUMBER(SEARCH("&gt;4",'Model output'!P224)),ISNUMBER(SEARCH("&gt; 4",'Model output'!P224)),ISNUMBER(SEARCH("4 or more",'Model output'!P224))),"&gt;4",""))),""))</f>
        <v/>
      </c>
      <c r="V225" t="str">
        <f>IF(S225="negative","",IF(OR(ISNUMBER(SEARCH("Focal",'Model output'!P224)),'Classification result'!U225&lt;4,ISNUMBER(SEARCH("Focal",'Classification result'!U225)),ISNUMBER(SEARCH("&lt;4",'Classification result'!U225)),ISNUMBER(SEARCH("&lt; 4",'Classification result'!U225))),"minimal", IF(OR(ISNUMBER(SEARCH("Extensive",'Model output'!P224)),ISNUMBER(SEARCH("Extensive",'Classification result'!U225)),ISNUMBER(SEARCH("&gt;4",'Classification result'!U225)),ISNUMBER(SEARCH("&gt; 4",'Classification result'!U225)),ISNUMBER(SEARCH("4 or more",'Classification result'!U225))),"extensive","")))</f>
        <v/>
      </c>
      <c r="W225" t="str">
        <f>IF(OR('Model output'!R224="",ISNUMBER(SEARCH("Not identified", 'Model output'!R224)),ISNUMBER(SEARCH("Absent",'Model output'!R224)),ISNUMBER(SEARCH("No",'Model output'!R224)),ISNUMBER(SEARCH("Negative",'Model output'!R224)),ISNUMBER(SEARCH("None seen",'Model output'!R224)),ISNUMBER(SEARCH("Free",'Model output'!R224)),ISNUMBER(SEARCH("Cannot be assessed",'Model output'!R224))),"negative","positive")</f>
        <v>positive</v>
      </c>
      <c r="X225" s="19" t="str">
        <f>IF('Model output'!S224="","",'Model output'!S224)</f>
        <v/>
      </c>
      <c r="Y225" t="str">
        <f>IF(OR('Model output'!S224="",ISNUMBER(SEARCH("Absent",'Model output'!S224)),ISNUMBER(SEARCH("Not identified",'Model output'!S224)),AND(ISNUMBER(SEARCH("No",'Model output'!S224)),NOT(ISNUMBER(SEARCH("carcinoma",'Model output'!S224)))),ISNUMBER(SEARCH("no extension",'Model output'!S224)),ISNUMBER(SEARCH("negative",'Model output'!S224))),"negative",IF(Z225="positive","gETE", "positive"))</f>
        <v>negative</v>
      </c>
      <c r="Z225" t="str">
        <f>IF(OR('Model output'!S224="",ISNUMBER(SEARCH("Absent",'Model output'!S224)),ISNUMBER(SEARCH("Not identified",'Model output'!S224)),ISNUMBER(SEARCH("No",'Model output'!S224)),ISNUMBER(SEARCH("Minimal",'Model output'!S224)),ISNUMBER(SEARCH("negative",'Model output'!S224))),"negative",IF(OR(ISNUMBER(SEARCH("extensive",X225)),ISNUMBER(SEARCH("skeletal muscle",X225)),ISNUMBER(SEARCH("larynx",X225)),ISNUMBER(SEARCH("trachea",X225)),ISNUMBER(SEARCH("esophagus",X225)),ISNUMBER(SEARCH("recurrent laryngeal nerve",X225))),"positive","negative"))</f>
        <v>negative</v>
      </c>
      <c r="AA225" t="str">
        <f>IF('Model output'!T224="","",IF('Model output'!T224="Not mentioned", "No", "Yes"))</f>
        <v/>
      </c>
      <c r="AB225" t="str">
        <f>IF(AA225&lt;&gt;"Yes","",IF(OR('Model output'!U224="",ISNUMBER(SEARCH("Not identified",'Model output'!U224))),"",'Model output'!U224))</f>
        <v/>
      </c>
      <c r="AC225" s="9" t="str">
        <f>IF(OR('Model output'!V224="", AND(ISERROR(SEARCH("Positive",'Model output'!V224)), ISNUMBER(SEARCH("Negative",'Model output'!V224))), ISNUMBER(SEARCH("Uninvolved",'Model output'!V224)), ISNUMBER(SEARCH("Free",'Model output'!V224)), ISNUMBER(SEARCH("1 mm",'Model output'!V224)), ISNUMBER(SEARCH("1.0 mm",'Model output'!V224)), ISNUMBER(SEARCH("0.01 cm",'Model output'!V224)), ISNUMBER(SEARCH("0.1 CM",'Model output'!V224)), ISNUMBER(SEARCH("less than 0.2 mm",'Model output'!V224)), ISNUMBER(SEARCH("less than 0.5 mm",'Model output'!V224)), ISNUMBER(SEARCH("very close",'Model output'!V224)), ISNUMBER(SEARCH("not involved",'Model output'!V224)), ISNUMBER(SEARCH("no involvement",'Model output'!V224)), ISNUMBER(SEARCH("abut",'Model output'!V224)), AND(ISNUMBER(SEARCH("No",'Model output'!V224)),NOT(ISNUMBER(SEARCH("noted",'Model output'!V224))),NOT(ISNUMBER(SEARCH("carcinoma",'Model output'!V224))))), "negative", "positive")</f>
        <v>negative</v>
      </c>
      <c r="AE225" s="39" t="str" cm="1">
        <f t="array" aca="1" ref="AE225" ca="1">IF(OR(AC225="positive",Z225="positive",AND(OR(ISNUMBER(SEARCH("Follicular carcinoma",N225)),ISNUMBER(SEARCH("Follicular thyroid carcinoma",N225))),V225="extensive"),AND(AND(ISNUMBER(J225),J225&gt;0),AND(ISNUMBER(M225),M225&gt;3)),OR(H225="positive",AH225=1)),"high",IF(OR(ISNUMBER(SEARCH("lateral",G225,1)),ISNUMBER(SEARCH("positive",Y225,1)),ISNUMBER(SEARCH("tall",O225,1)),ISNUMBER(SEARCH("hobnail",O225,1)),ISNUMBER(SEARCH("cribriform",O225,1)),ISNUMBER(SEARCH("diffuse",O225,1)),ISNUMBER(SEARCH("columnar",O225,1)),ISNUMBER(SEARCH("solid",O225,1)),ISNUMBER(SEARCH("tall",N225,1)),ISNUMBER(SEARCH("hobnail",N225,1)),ISNUMBER(SEARCH("cribriform",N225,1)),ISNUMBER(SEARCH("diffuse",N225,1)),ISNUMBER(SEARCH("columnar",N225,1)),ISNUMBER(SEARCH("solid",N225,1)),AND(ISNUMBER(SEARCH("papillary",N225,1)),S225="positive"),AND(ISNUMBER(J225),J225&gt;=5,M225=""),AND(AND(ISNUMBER(J225),J225&gt;=5),AND(ISNUMBER(M225),M225&gt;=1)),AND(ISNUMBER(SERACH("papillary",N225)),OR(Y225="positive",Z225="positive"), ISNUMBER(SEARCH("BRAF",AB225)))),"intermediate","low"))</f>
        <v>low</v>
      </c>
      <c r="AF225" s="40" t="str">
        <f t="shared" si="51"/>
        <v>2</v>
      </c>
      <c r="AG225" s="40" t="str">
        <f t="shared" si="52"/>
        <v>1a</v>
      </c>
      <c r="AH225" s="40" t="str">
        <f t="shared" si="53"/>
        <v>0</v>
      </c>
      <c r="AI225" s="45" t="str">
        <f t="shared" si="54"/>
        <v>I</v>
      </c>
      <c r="AJ225" s="39" t="s">
        <v>698</v>
      </c>
      <c r="AK225" s="46" t="s">
        <v>891</v>
      </c>
      <c r="AL225" s="46" t="s">
        <v>893</v>
      </c>
      <c r="AM225" s="46" t="s">
        <v>892</v>
      </c>
      <c r="AN225" s="40" t="s">
        <v>73</v>
      </c>
      <c r="AO225" s="30">
        <f t="shared" ca="1" si="55"/>
        <v>1</v>
      </c>
      <c r="AP225" s="14">
        <f t="shared" si="56"/>
        <v>1</v>
      </c>
      <c r="AQ225" s="14">
        <f t="shared" si="57"/>
        <v>1</v>
      </c>
      <c r="AR225" s="14">
        <f t="shared" si="58"/>
        <v>1</v>
      </c>
      <c r="AS225" s="15">
        <f t="shared" si="59"/>
        <v>1</v>
      </c>
    </row>
    <row r="226" spans="1:45">
      <c r="A226" t="str">
        <f>'Model output'!A225</f>
        <v>TCGA-ET-A25R</v>
      </c>
      <c r="B226" s="52">
        <v>51</v>
      </c>
      <c r="C226" s="1" t="str">
        <f>IF(OR(ISNUMBER(SEARCH("0",'Model output'!D225)), ISNUMBER(SEARCH("1",'Model output'!D225)), ISNUMBER(SEARCH("1a",'Model output'!D225)), ISNUMBER(SEARCH("1b",'Model output'!D225)), ISNUMBER(SEARCH("2",'Model output'!D225)), ISNUMBER(SEARCH("3",'Model output'!D225)), ISNUMBER(SEARCH("4a",'Model output'!D225)), ISNUMBER(SEARCH("4b",'Model output'!D225))), IF(ISNUMBER(SEARCH("pT",'Model output'!D225)),IF(OR(ISNUMBER(SEARCH("a",'Model output'!D225)),ISNUMBER(SEARCH("b",'Model output'!D225))),MID(SUBSTITUTE('Model output'!D225," ",""),SEARCH("pT",'Model output'!D225)+2,2),MID(SUBSTITUTE('Model output'!D225," ",""),SEARCH("pT",'Model output'!D225)+2,1)),IF(ISNUMBER(SEARCH("T",'Model output'!D225)),IF(OR(ISNUMBER(SEARCH("a",'Model output'!D225)),ISNUMBER(SEARCH("b",'Model output'!D225))),MID(SUBSTITUTE('Model output'!D225," ",""),SEARCH("T",'Model output'!D225)+1,2),MID(SUBSTITUTE('Model output'!D225," ",""),SEARCH("T",'Model output'!D225)+1,1)),SUBSTITUTE('Model output'!D225," ",""))),"")</f>
        <v>3</v>
      </c>
      <c r="D226" s="1" t="str">
        <f>IF(ISNUMBER(SEARCH("lymph node",'Model output'!E225)),"1", IF(AND('Model output'!E225&lt;&gt;"",ISNUMBER('Model output'!E225),'Model output'!E225&gt;0),"1",IF(OR(ISNUMBER(SEARCH("0",'Model output'!E225)), ISNUMBER(SEARCH("1",'Model output'!E225)), ISNUMBER(SEARCH("1a",'Model output'!E225)), ISNUMBER(SEARCH("1b",'Model output'!E225)), ISNUMBER(SEARCH("X",'Model output'!E225))), IF(ISNUMBER(SEARCH("pN",'Model output'!E225)),IF(OR(ISNUMBER(SEARCH("a",'Model output'!E225)),ISNUMBER(SEARCH("b",'Model output'!E225))),MID(SUBSTITUTE('Model output'!E225," ",""),SEARCH("pN",'Model output'!E225)+2,2),MID(SUBSTITUTE('Model output'!E225," ",""),SEARCH("pN",'Model output'!E225)+2,1)),IF(ISNUMBER(SEARCH("N",'Model output'!E225)),IF(OR(ISNUMBER(SEARCH("a",'Model output'!E225)),ISNUMBER(SEARCH("b",'Model output'!E225))),MID(SUBSTITUTE('Model output'!E225," ",""),SEARCH("N",'Model output'!E225)+1,2),MID(SUBSTITUTE('Model output'!E225," ",""),SEARCH("N",'Model output'!E225)+1,1)),SUBSTITUTE('Model output'!E225," ",""))),"")))</f>
        <v>x</v>
      </c>
      <c r="E226" s="1" t="str">
        <f>IF(OR(ISNUMBER(SEARCH("Not applicable",'Model output'!F225)), ISNUMBER(SEARCH("N/A",'Model output'!F225))),"0",IF(OR(ISNUMBER(SEARCH("0",'Model output'!F225)), ISNUMBER(SEARCH("1",'Model output'!F225)), ISNUMBER(SEARCH("X",'Model output'!F225))), IF(ISNUMBER(SEARCH("pM",'Model output'!F225)),MID(SUBSTITUTE('Model output'!F225," ",""),SEARCH("pM",'Model output'!F225)+2,1),IF(ISNUMBER(SEARCH("M",'Model output'!F225)),MID(SUBSTITUTE('Model output'!F225," ",""),SEARCH("M",'Model output'!F225)+1,1),SUBSTITUTE('Model output'!F225," ",""))),""))</f>
        <v/>
      </c>
      <c r="F226" t="str">
        <f t="shared" si="62"/>
        <v>negative</v>
      </c>
      <c r="G226" t="str">
        <f>IF(OR('Model output'!G225="",AND(ISNUMBER('Model output'!J225),'Model output'!J225&lt;1)),"",IF(OR(ISNUMBER(SEARCH("lateral",'Model output'!G225)),ISNUMBER(SEARCH("cervical",'Model output'!G225)),ISNUMBER(SEARCH("jugular",'Model output'!G225)),ISNUMBER(SEARCH("left neck",'Model output'!G225)),ISNUMBER(SEARCH("left anterior neck",'Model output'!G225)),ISNUMBER(SEARCH("left posterior neck",'Model output'!G225)),ISNUMBER(SEARCH("right neck",'Model output'!G225)),ISNUMBER(SEARCH("right anterior neck",'Model output'!G225)),ISNUMBER(SEARCH("right posterior neck",'Model output'!G225)),AND(ISNUMBER(SEARCH("level",'Model output'!G225)),OR(,ISNUMBER(SEARCH("II",'Model output'!G225)),ISNUMBER(SEARCH("two",'Model output'!G225)),ISNUMBER(SEARCH("2",'Model output'!G225)),ISNUMBER(SEARCH("III",'Model output'!G225)),ISNUMBER(SEARCH("three",'Model output'!G225)),ISNUMBER(SEARCH("3",'Model output'!G225)),ISNUMBER(SEARCH("IV",'Model output'!G225)),ISNUMBER(SEARCH("four",'Model output'!G225)),ISNUMBER(SEARCH("4",'Model output'!G225)),AND(ISNUMBER(SEARCH("V ",'Model output'!G225)),NOT(ISNUMBER(SEARCH("VI",'Model output'!G225)))),ISNUMBER(SEARCH("five",'Model output'!G225)),ISNUMBER(SEARCH("5",'Model output'!G225))))), "lateral", "central"))</f>
        <v/>
      </c>
      <c r="H226" t="str">
        <f>IF('Model output'!H225="","negative", IF('Model output'!H225=" ", "negative", IF(ISNUMBER(SEARCH("lymph node",'Model output'!H225)),"negative","positive")))</f>
        <v>negative</v>
      </c>
      <c r="I226">
        <f>IF('Model output'!I225="","",IF(ISNUMBER('Model output'!I225),'Model output'!I225,1))</f>
        <v>0</v>
      </c>
      <c r="J226">
        <f>IF('Model output'!J225="","",IF(AND(ISNUMBER('Model output'!J225),'Model output'!J225&lt;=I226),'Model output'!J225,IF(ISNUMBER(SEARCH("0/",'Model output'!J225)),0,1)))</f>
        <v>0</v>
      </c>
      <c r="K226" t="str" cm="1">
        <f t="array" ref="K226">IF(COUNT(FIND({0,1,2,3,4,5,6,7,8,9},'Model output'!K225))&gt;0,'Model output'!K225,"")</f>
        <v/>
      </c>
      <c r="L226" s="8" t="str">
        <f t="shared" si="50"/>
        <v/>
      </c>
      <c r="M226" t="str" cm="1">
        <f t="array" ref="M226">IF(L226="","",IF(ISNUMBER(SEARCH("cm",L226)),MAX(VALUE(SUBSTITUTE(_xlfn.FILTERXML("&lt;t&gt;&lt;s&gt;"&amp;SUBSTITUTE(L226,",","&lt;/s&gt;&lt;s&gt;")&amp;"&lt;/s&gt;&lt;/t&gt;","//s"),"cm",""))),MAX(VALUE(SUBSTITUTE(_xlfn.FILTERXML("&lt;t&gt;&lt;s&gt;"&amp;SUBSTITUTE(L226,",","&lt;/s&gt;&lt;s&gt;")&amp;"&lt;/s&gt;&lt;/t&gt;","//s"),"mm","")))/10))</f>
        <v/>
      </c>
      <c r="N226" t="str">
        <f>IF('Model output'!L225="","",'Model output'!L225)</f>
        <v>Papillary</v>
      </c>
      <c r="O226" t="str">
        <f>IF('Model output'!M225="","",'Model output'!M225)</f>
        <v/>
      </c>
      <c r="P226" t="str">
        <f>IF('Model output'!N225="","",'Model output'!N225)</f>
        <v>2.6 cm</v>
      </c>
      <c r="Q226" t="str">
        <f t="shared" si="63"/>
        <v>2.6cm</v>
      </c>
      <c r="R226" cm="1">
        <f t="array" ref="R226">IF(Q226="","",IF(ISNUMBER(SEARCH("cm",Q226)),MAX(VALUE(SUBSTITUTE(_xlfn.FILTERXML("&lt;t&gt;&lt;s&gt;"&amp;SUBSTITUTE(Q226,",","&lt;/s&gt;&lt;s&gt;")&amp;"&lt;/s&gt;&lt;/t&gt;","//s"),"cm",""))),IF(ISNUMBER(SEARCH("mm",Q226)), MAX(VALUE(SUBSTITUTE(_xlfn.FILTERXML("&lt;t&gt;&lt;s&gt;"&amp;SUBSTITUTE(Q226,",","&lt;/s&gt;&lt;s&gt;")&amp;"&lt;/s&gt;&lt;/t&gt;","//s"),"mm","")))/10, MAX(VALUE(_xlfn.FILTERXML("&lt;t&gt;&lt;s&gt;"&amp;SUBSTITUTE(Q226,",","&lt;/s&gt;&lt;s&gt;")&amp;"&lt;/s&gt;&lt;/t&gt;","//s"))))))</f>
        <v>2.6</v>
      </c>
      <c r="S226" t="str">
        <f>IF(OR('Model output'!P225="",ISNUMBER(SEARCH("Not identified", 'Model output'!P225)),ISNUMBER(SEARCH("Absent",'Model output'!P225)),AND(ISNUMBER(SEARCH("No",'Model output'!P225)),NOT(ISNUMBER(SEARCH("diagnostic",'Model output'!P225)))),ISNUMBER(SEARCH("Negative",'Model output'!P225))),"negative","positive")</f>
        <v>positive</v>
      </c>
      <c r="T226">
        <f>IF('Model output'!O225="","",'Model output'!O225)</f>
        <v>1</v>
      </c>
      <c r="U226" t="str">
        <f>IF('Model output'!Q225&lt;&gt;"",'Model output'!Q225,IF('Classification result'!S226="positive",IF(ISNUMBER(SEARCH("single",'Model output'!P225)),1,IF(OR(ISNUMBER(SEARCH("&lt;4",'Model output'!P225)),ISNUMBER(SEARCH("&lt; 4",'Model output'!P225)),ISNUMBER(SEARCH("less than 4",'Model output'!P225))),"&lt;4",IF(OR(ISNUMBER(SEARCH("&gt;4",'Model output'!P225)),ISNUMBER(SEARCH("&gt; 4",'Model output'!P225)),ISNUMBER(SEARCH("4 or more",'Model output'!P225))),"&gt;4",""))),""))</f>
        <v/>
      </c>
      <c r="V226" t="str">
        <f>IF(S226="negative","",IF(OR(ISNUMBER(SEARCH("Focal",'Model output'!P225)),'Classification result'!U226&lt;4,ISNUMBER(SEARCH("Focal",'Classification result'!U226)),ISNUMBER(SEARCH("&lt;4",'Classification result'!U226)),ISNUMBER(SEARCH("&lt; 4",'Classification result'!U226))),"minimal", IF(OR(ISNUMBER(SEARCH("Extensive",'Model output'!P225)),ISNUMBER(SEARCH("Extensive",'Classification result'!U226)),ISNUMBER(SEARCH("&gt;4",'Classification result'!U226)),ISNUMBER(SEARCH("&gt; 4",'Classification result'!U226)),ISNUMBER(SEARCH("4 or more",'Classification result'!U226))),"extensive","")))</f>
        <v/>
      </c>
      <c r="W226" t="str">
        <f>IF(OR('Model output'!R225="",ISNUMBER(SEARCH("Not identified", 'Model output'!R225)),ISNUMBER(SEARCH("Absent",'Model output'!R225)),ISNUMBER(SEARCH("No",'Model output'!R225)),ISNUMBER(SEARCH("Negative",'Model output'!R225)),ISNUMBER(SEARCH("None seen",'Model output'!R225)),ISNUMBER(SEARCH("Free",'Model output'!R225)),ISNUMBER(SEARCH("Cannot be assessed",'Model output'!R225))),"negative","positive")</f>
        <v>negative</v>
      </c>
      <c r="X226" s="19" t="str">
        <f>IF('Model output'!S225="","",'Model output'!S225)</f>
        <v/>
      </c>
      <c r="Y226" t="str">
        <f>IF(OR('Model output'!S225="",ISNUMBER(SEARCH("Absent",'Model output'!S225)),ISNUMBER(SEARCH("Not identified",'Model output'!S225)),AND(ISNUMBER(SEARCH("No",'Model output'!S225)),NOT(ISNUMBER(SEARCH("carcinoma",'Model output'!S225)))),ISNUMBER(SEARCH("no extension",'Model output'!S225)),ISNUMBER(SEARCH("negative",'Model output'!S225))),"negative",IF(Z226="positive","gETE", "positive"))</f>
        <v>negative</v>
      </c>
      <c r="Z226" t="str">
        <f>IF(OR('Model output'!S225="",ISNUMBER(SEARCH("Absent",'Model output'!S225)),ISNUMBER(SEARCH("Not identified",'Model output'!S225)),ISNUMBER(SEARCH("No",'Model output'!S225)),ISNUMBER(SEARCH("Minimal",'Model output'!S225)),ISNUMBER(SEARCH("negative",'Model output'!S225))),"negative",IF(OR(ISNUMBER(SEARCH("extensive",X226)),ISNUMBER(SEARCH("skeletal muscle",X226)),ISNUMBER(SEARCH("larynx",X226)),ISNUMBER(SEARCH("trachea",X226)),ISNUMBER(SEARCH("esophagus",X226)),ISNUMBER(SEARCH("recurrent laryngeal nerve",X226))),"positive","negative"))</f>
        <v>negative</v>
      </c>
      <c r="AA226" t="str">
        <f>IF('Model output'!T225="","",IF('Model output'!T225="Not mentioned", "No", "Yes"))</f>
        <v/>
      </c>
      <c r="AB226" t="str">
        <f>IF(AA226&lt;&gt;"Yes","",IF(OR('Model output'!U225="",ISNUMBER(SEARCH("Not identified",'Model output'!U225))),"",'Model output'!U225))</f>
        <v/>
      </c>
      <c r="AC226" s="9" t="str">
        <f>IF(OR('Model output'!V225="", AND(ISERROR(SEARCH("Positive",'Model output'!V225)), ISNUMBER(SEARCH("Negative",'Model output'!V225))), ISNUMBER(SEARCH("Uninvolved",'Model output'!V225)), ISNUMBER(SEARCH("Free",'Model output'!V225)), ISNUMBER(SEARCH("1 mm",'Model output'!V225)), ISNUMBER(SEARCH("1.0 mm",'Model output'!V225)), ISNUMBER(SEARCH("0.01 cm",'Model output'!V225)), ISNUMBER(SEARCH("0.1 CM",'Model output'!V225)), ISNUMBER(SEARCH("less than 0.2 mm",'Model output'!V225)), ISNUMBER(SEARCH("less than 0.5 mm",'Model output'!V225)), ISNUMBER(SEARCH("very close",'Model output'!V225)), ISNUMBER(SEARCH("not involved",'Model output'!V225)), ISNUMBER(SEARCH("no involvement",'Model output'!V225)), ISNUMBER(SEARCH("abut",'Model output'!V225)), AND(ISNUMBER(SEARCH("No",'Model output'!V225)),NOT(ISNUMBER(SEARCH("noted",'Model output'!V225))),NOT(ISNUMBER(SEARCH("carcinoma",'Model output'!V225))))), "negative", "positive")</f>
        <v>negative</v>
      </c>
      <c r="AE226" s="39" t="str" cm="1">
        <f t="array" aca="1" ref="AE226" ca="1">IF(OR(AC226="positive",Z226="positive",AND(OR(ISNUMBER(SEARCH("Follicular carcinoma",N226)),ISNUMBER(SEARCH("Follicular thyroid carcinoma",N226))),V226="extensive"),AND(AND(ISNUMBER(J226),J226&gt;0),AND(ISNUMBER(M226),M226&gt;3)),OR(H226="positive",AH226=1)),"high",IF(OR(ISNUMBER(SEARCH("lateral",G226,1)),ISNUMBER(SEARCH("positive",Y226,1)),ISNUMBER(SEARCH("tall",O226,1)),ISNUMBER(SEARCH("hobnail",O226,1)),ISNUMBER(SEARCH("cribriform",O226,1)),ISNUMBER(SEARCH("diffuse",O226,1)),ISNUMBER(SEARCH("columnar",O226,1)),ISNUMBER(SEARCH("solid",O226,1)),ISNUMBER(SEARCH("tall",N226,1)),ISNUMBER(SEARCH("hobnail",N226,1)),ISNUMBER(SEARCH("cribriform",N226,1)),ISNUMBER(SEARCH("diffuse",N226,1)),ISNUMBER(SEARCH("columnar",N226,1)),ISNUMBER(SEARCH("solid",N226,1)),AND(ISNUMBER(SEARCH("papillary",N226,1)),S226="positive"),AND(ISNUMBER(J226),J226&gt;=5,M226=""),AND(AND(ISNUMBER(J226),J226&gt;=5),AND(ISNUMBER(M226),M226&gt;=1)),AND(ISNUMBER(SERACH("papillary",N226)),OR(Y226="positive",Z226="positive"), ISNUMBER(SEARCH("BRAF",AB226)))),"intermediate","low"))</f>
        <v>intermediate</v>
      </c>
      <c r="AF226" s="40" t="str">
        <f t="shared" si="51"/>
        <v>2</v>
      </c>
      <c r="AG226" s="40" t="str">
        <f t="shared" si="52"/>
        <v>0</v>
      </c>
      <c r="AH226" s="40" t="str">
        <f t="shared" si="53"/>
        <v>0</v>
      </c>
      <c r="AI226" s="45" t="str">
        <f t="shared" si="54"/>
        <v>I</v>
      </c>
      <c r="AJ226" s="39" t="s">
        <v>699</v>
      </c>
      <c r="AK226" s="46" t="s">
        <v>891</v>
      </c>
      <c r="AL226" s="46" t="s">
        <v>892</v>
      </c>
      <c r="AM226" s="46" t="s">
        <v>892</v>
      </c>
      <c r="AN226" s="40" t="s">
        <v>73</v>
      </c>
      <c r="AO226" s="30">
        <f t="shared" ca="1" si="55"/>
        <v>1</v>
      </c>
      <c r="AP226" s="14">
        <f t="shared" si="56"/>
        <v>1</v>
      </c>
      <c r="AQ226" s="14">
        <f t="shared" si="57"/>
        <v>1</v>
      </c>
      <c r="AR226" s="14">
        <f t="shared" si="58"/>
        <v>1</v>
      </c>
      <c r="AS226" s="15">
        <f t="shared" si="59"/>
        <v>1</v>
      </c>
    </row>
    <row r="227" spans="1:45">
      <c r="A227" t="str">
        <f>'Model output'!A226</f>
        <v>TCGA-ET-A2MY</v>
      </c>
      <c r="B227" s="52">
        <v>72</v>
      </c>
      <c r="C227" s="1" t="str">
        <f>IF(OR(ISNUMBER(SEARCH("0",'Model output'!D226)), ISNUMBER(SEARCH("1",'Model output'!D226)), ISNUMBER(SEARCH("1a",'Model output'!D226)), ISNUMBER(SEARCH("1b",'Model output'!D226)), ISNUMBER(SEARCH("2",'Model output'!D226)), ISNUMBER(SEARCH("3",'Model output'!D226)), ISNUMBER(SEARCH("4a",'Model output'!D226)), ISNUMBER(SEARCH("4b",'Model output'!D226))), IF(ISNUMBER(SEARCH("pT",'Model output'!D226)),IF(OR(ISNUMBER(SEARCH("a",'Model output'!D226)),ISNUMBER(SEARCH("b",'Model output'!D226))),MID(SUBSTITUTE('Model output'!D226," ",""),SEARCH("pT",'Model output'!D226)+2,2),MID(SUBSTITUTE('Model output'!D226," ",""),SEARCH("pT",'Model output'!D226)+2,1)),IF(ISNUMBER(SEARCH("T",'Model output'!D226)),IF(OR(ISNUMBER(SEARCH("a",'Model output'!D226)),ISNUMBER(SEARCH("b",'Model output'!D226))),MID(SUBSTITUTE('Model output'!D226," ",""),SEARCH("T",'Model output'!D226)+1,2),MID(SUBSTITUTE('Model output'!D226," ",""),SEARCH("T",'Model output'!D226)+1,1)),SUBSTITUTE('Model output'!D226," ",""))),"")</f>
        <v>1b</v>
      </c>
      <c r="D227" s="1" t="str">
        <f>IF(ISNUMBER(SEARCH("lymph node",'Model output'!E226)),"1", IF(AND('Model output'!E226&lt;&gt;"",ISNUMBER('Model output'!E226),'Model output'!E226&gt;0),"1",IF(OR(ISNUMBER(SEARCH("0",'Model output'!E226)), ISNUMBER(SEARCH("1",'Model output'!E226)), ISNUMBER(SEARCH("1a",'Model output'!E226)), ISNUMBER(SEARCH("1b",'Model output'!E226)), ISNUMBER(SEARCH("X",'Model output'!E226))), IF(ISNUMBER(SEARCH("pN",'Model output'!E226)),IF(OR(ISNUMBER(SEARCH("a",'Model output'!E226)),ISNUMBER(SEARCH("b",'Model output'!E226))),MID(SUBSTITUTE('Model output'!E226," ",""),SEARCH("pN",'Model output'!E226)+2,2),MID(SUBSTITUTE('Model output'!E226," ",""),SEARCH("pN",'Model output'!E226)+2,1)),IF(ISNUMBER(SEARCH("N",'Model output'!E226)),IF(OR(ISNUMBER(SEARCH("a",'Model output'!E226)),ISNUMBER(SEARCH("b",'Model output'!E226))),MID(SUBSTITUTE('Model output'!E226," ",""),SEARCH("N",'Model output'!E226)+1,2),MID(SUBSTITUTE('Model output'!E226," ",""),SEARCH("N",'Model output'!E226)+1,1)),SUBSTITUTE('Model output'!E226," ",""))),"")))</f>
        <v>x</v>
      </c>
      <c r="E227" s="1" t="str">
        <f>IF(OR(ISNUMBER(SEARCH("Not applicable",'Model output'!F226)), ISNUMBER(SEARCH("N/A",'Model output'!F226))),"0",IF(OR(ISNUMBER(SEARCH("0",'Model output'!F226)), ISNUMBER(SEARCH("1",'Model output'!F226)), ISNUMBER(SEARCH("X",'Model output'!F226))), IF(ISNUMBER(SEARCH("pM",'Model output'!F226)),MID(SUBSTITUTE('Model output'!F226," ",""),SEARCH("pM",'Model output'!F226)+2,1),IF(ISNUMBER(SEARCH("M",'Model output'!F226)),MID(SUBSTITUTE('Model output'!F226," ",""),SEARCH("M",'Model output'!F226)+1,1),SUBSTITUTE('Model output'!F226," ",""))),""))</f>
        <v>x</v>
      </c>
      <c r="F227" t="str">
        <f t="shared" si="62"/>
        <v>negative</v>
      </c>
      <c r="G227" t="str">
        <f>IF(OR('Model output'!G226="",AND(ISNUMBER('Model output'!J226),'Model output'!J226&lt;1)),"",IF(OR(ISNUMBER(SEARCH("lateral",'Model output'!G226)),ISNUMBER(SEARCH("cervical",'Model output'!G226)),ISNUMBER(SEARCH("jugular",'Model output'!G226)),ISNUMBER(SEARCH("left neck",'Model output'!G226)),ISNUMBER(SEARCH("left anterior neck",'Model output'!G226)),ISNUMBER(SEARCH("left posterior neck",'Model output'!G226)),ISNUMBER(SEARCH("right neck",'Model output'!G226)),ISNUMBER(SEARCH("right anterior neck",'Model output'!G226)),ISNUMBER(SEARCH("right posterior neck",'Model output'!G226)),AND(ISNUMBER(SEARCH("level",'Model output'!G226)),OR(,ISNUMBER(SEARCH("II",'Model output'!G226)),ISNUMBER(SEARCH("two",'Model output'!G226)),ISNUMBER(SEARCH("2",'Model output'!G226)),ISNUMBER(SEARCH("III",'Model output'!G226)),ISNUMBER(SEARCH("three",'Model output'!G226)),ISNUMBER(SEARCH("3",'Model output'!G226)),ISNUMBER(SEARCH("IV",'Model output'!G226)),ISNUMBER(SEARCH("four",'Model output'!G226)),ISNUMBER(SEARCH("4",'Model output'!G226)),AND(ISNUMBER(SEARCH("V ",'Model output'!G226)),NOT(ISNUMBER(SEARCH("VI",'Model output'!G226)))),ISNUMBER(SEARCH("five",'Model output'!G226)),ISNUMBER(SEARCH("5",'Model output'!G226))))), "lateral", "central"))</f>
        <v/>
      </c>
      <c r="H227" t="str">
        <f>IF('Model output'!H226="","negative", IF('Model output'!H226=" ", "negative", IF(ISNUMBER(SEARCH("lymph node",'Model output'!H226)),"negative","positive")))</f>
        <v>negative</v>
      </c>
      <c r="I227">
        <f>IF('Model output'!I226="","",IF(ISNUMBER('Model output'!I226),'Model output'!I226,1))</f>
        <v>0</v>
      </c>
      <c r="J227">
        <f>IF('Model output'!J226="","",IF(AND(ISNUMBER('Model output'!J226),'Model output'!J226&lt;=I227),'Model output'!J226,IF(ISNUMBER(SEARCH("0/",'Model output'!J226)),0,1)))</f>
        <v>0</v>
      </c>
      <c r="K227" t="str" cm="1">
        <f t="array" ref="K227">IF(COUNT(FIND({0,1,2,3,4,5,6,7,8,9},'Model output'!K226))&gt;0,'Model output'!K226,"")</f>
        <v/>
      </c>
      <c r="L227" s="8" t="str">
        <f t="shared" si="50"/>
        <v/>
      </c>
      <c r="M227" t="str" cm="1">
        <f t="array" ref="M227">IF(L227="","",IF(ISNUMBER(SEARCH("cm",L227)),MAX(VALUE(SUBSTITUTE(_xlfn.FILTERXML("&lt;t&gt;&lt;s&gt;"&amp;SUBSTITUTE(L227,",","&lt;/s&gt;&lt;s&gt;")&amp;"&lt;/s&gt;&lt;/t&gt;","//s"),"cm",""))),MAX(VALUE(SUBSTITUTE(_xlfn.FILTERXML("&lt;t&gt;&lt;s&gt;"&amp;SUBSTITUTE(L227,",","&lt;/s&gt;&lt;s&gt;")&amp;"&lt;/s&gt;&lt;/t&gt;","//s"),"mm","")))/10))</f>
        <v/>
      </c>
      <c r="N227" t="str">
        <f>IF('Model output'!L226="","",'Model output'!L226)</f>
        <v>papillary</v>
      </c>
      <c r="O227" t="str">
        <f>IF('Model output'!M226="","",'Model output'!M226)</f>
        <v/>
      </c>
      <c r="P227" t="str">
        <f>IF('Model output'!N226="","",'Model output'!N226)</f>
        <v>1.3cm</v>
      </c>
      <c r="Q227" t="str">
        <f t="shared" si="63"/>
        <v>1.3cm</v>
      </c>
      <c r="R227" cm="1">
        <f t="array" ref="R227">IF(Q227="","",IF(ISNUMBER(SEARCH("cm",Q227)),MAX(VALUE(SUBSTITUTE(_xlfn.FILTERXML("&lt;t&gt;&lt;s&gt;"&amp;SUBSTITUTE(Q227,",","&lt;/s&gt;&lt;s&gt;")&amp;"&lt;/s&gt;&lt;/t&gt;","//s"),"cm",""))),IF(ISNUMBER(SEARCH("mm",Q227)), MAX(VALUE(SUBSTITUTE(_xlfn.FILTERXML("&lt;t&gt;&lt;s&gt;"&amp;SUBSTITUTE(Q227,",","&lt;/s&gt;&lt;s&gt;")&amp;"&lt;/s&gt;&lt;/t&gt;","//s"),"mm","")))/10, MAX(VALUE(_xlfn.FILTERXML("&lt;t&gt;&lt;s&gt;"&amp;SUBSTITUTE(Q227,",","&lt;/s&gt;&lt;s&gt;")&amp;"&lt;/s&gt;&lt;/t&gt;","//s"))))))</f>
        <v>1.3</v>
      </c>
      <c r="S227" t="str">
        <f>IF(OR('Model output'!P226="",ISNUMBER(SEARCH("Not identified", 'Model output'!P226)),ISNUMBER(SEARCH("Absent",'Model output'!P226)),AND(ISNUMBER(SEARCH("No",'Model output'!P226)),NOT(ISNUMBER(SEARCH("diagnostic",'Model output'!P226)))),ISNUMBER(SEARCH("Negative",'Model output'!P226))),"negative","positive")</f>
        <v>positive</v>
      </c>
      <c r="T227" t="str">
        <f>IF('Model output'!O226="","",'Model output'!O226)</f>
        <v/>
      </c>
      <c r="U227" t="str">
        <f>IF('Model output'!Q226&lt;&gt;"",'Model output'!Q226,IF('Classification result'!S227="positive",IF(ISNUMBER(SEARCH("single",'Model output'!P226)),1,IF(OR(ISNUMBER(SEARCH("&lt;4",'Model output'!P226)),ISNUMBER(SEARCH("&lt; 4",'Model output'!P226)),ISNUMBER(SEARCH("less than 4",'Model output'!P226))),"&lt;4",IF(OR(ISNUMBER(SEARCH("&gt;4",'Model output'!P226)),ISNUMBER(SEARCH("&gt; 4",'Model output'!P226)),ISNUMBER(SEARCH("4 or more",'Model output'!P226))),"&gt;4",""))),""))</f>
        <v/>
      </c>
      <c r="V227" t="str">
        <f>IF(S227="negative","",IF(OR(ISNUMBER(SEARCH("Focal",'Model output'!P226)),'Classification result'!U227&lt;4,ISNUMBER(SEARCH("Focal",'Classification result'!U227)),ISNUMBER(SEARCH("&lt;4",'Classification result'!U227)),ISNUMBER(SEARCH("&lt; 4",'Classification result'!U227))),"minimal", IF(OR(ISNUMBER(SEARCH("Extensive",'Model output'!P226)),ISNUMBER(SEARCH("Extensive",'Classification result'!U227)),ISNUMBER(SEARCH("&gt;4",'Classification result'!U227)),ISNUMBER(SEARCH("&gt; 4",'Classification result'!U227)),ISNUMBER(SEARCH("4 or more",'Classification result'!U227))),"extensive","")))</f>
        <v/>
      </c>
      <c r="W227" t="str">
        <f>IF(OR('Model output'!R226="",ISNUMBER(SEARCH("Not identified", 'Model output'!R226)),ISNUMBER(SEARCH("Absent",'Model output'!R226)),ISNUMBER(SEARCH("No",'Model output'!R226)),ISNUMBER(SEARCH("Negative",'Model output'!R226)),ISNUMBER(SEARCH("None seen",'Model output'!R226)),ISNUMBER(SEARCH("Free",'Model output'!R226)),ISNUMBER(SEARCH("Cannot be assessed",'Model output'!R226))),"negative","positive")</f>
        <v>negative</v>
      </c>
      <c r="X227" s="19" t="str">
        <f>IF('Model output'!S226="","",'Model output'!S226)</f>
        <v/>
      </c>
      <c r="Y227" t="str">
        <f>IF(OR('Model output'!S226="",ISNUMBER(SEARCH("Absent",'Model output'!S226)),ISNUMBER(SEARCH("Not identified",'Model output'!S226)),AND(ISNUMBER(SEARCH("No",'Model output'!S226)),NOT(ISNUMBER(SEARCH("carcinoma",'Model output'!S226)))),ISNUMBER(SEARCH("no extension",'Model output'!S226)),ISNUMBER(SEARCH("negative",'Model output'!S226))),"negative",IF(Z227="positive","gETE", "positive"))</f>
        <v>negative</v>
      </c>
      <c r="Z227" t="str">
        <f>IF(OR('Model output'!S226="",ISNUMBER(SEARCH("Absent",'Model output'!S226)),ISNUMBER(SEARCH("Not identified",'Model output'!S226)),ISNUMBER(SEARCH("No",'Model output'!S226)),ISNUMBER(SEARCH("Minimal",'Model output'!S226)),ISNUMBER(SEARCH("negative",'Model output'!S226))),"negative",IF(OR(ISNUMBER(SEARCH("extensive",X227)),ISNUMBER(SEARCH("skeletal muscle",X227)),ISNUMBER(SEARCH("larynx",X227)),ISNUMBER(SEARCH("trachea",X227)),ISNUMBER(SEARCH("esophagus",X227)),ISNUMBER(SEARCH("recurrent laryngeal nerve",X227))),"positive","negative"))</f>
        <v>negative</v>
      </c>
      <c r="AA227" t="str">
        <f>IF('Model output'!T226="","",IF('Model output'!T226="Not mentioned", "No", "Yes"))</f>
        <v/>
      </c>
      <c r="AB227" t="str">
        <f>IF(AA227&lt;&gt;"Yes","",IF(OR('Model output'!U226="",ISNUMBER(SEARCH("Not identified",'Model output'!U226))),"",'Model output'!U226))</f>
        <v/>
      </c>
      <c r="AC227" s="9" t="str">
        <f>IF(OR('Model output'!V226="", AND(ISERROR(SEARCH("Positive",'Model output'!V226)), ISNUMBER(SEARCH("Negative",'Model output'!V226))), ISNUMBER(SEARCH("Uninvolved",'Model output'!V226)), ISNUMBER(SEARCH("Free",'Model output'!V226)), ISNUMBER(SEARCH("1 mm",'Model output'!V226)), ISNUMBER(SEARCH("1.0 mm",'Model output'!V226)), ISNUMBER(SEARCH("0.01 cm",'Model output'!V226)), ISNUMBER(SEARCH("0.1 CM",'Model output'!V226)), ISNUMBER(SEARCH("less than 0.2 mm",'Model output'!V226)), ISNUMBER(SEARCH("less than 0.5 mm",'Model output'!V226)), ISNUMBER(SEARCH("very close",'Model output'!V226)), ISNUMBER(SEARCH("not involved",'Model output'!V226)), ISNUMBER(SEARCH("no involvement",'Model output'!V226)), ISNUMBER(SEARCH("abut",'Model output'!V226)), AND(ISNUMBER(SEARCH("No",'Model output'!V226)),NOT(ISNUMBER(SEARCH("noted",'Model output'!V226))),NOT(ISNUMBER(SEARCH("carcinoma",'Model output'!V226))))), "negative", "positive")</f>
        <v>negative</v>
      </c>
      <c r="AE227" s="39" t="str" cm="1">
        <f t="array" aca="1" ref="AE227" ca="1">IF(OR(AC227="positive",Z227="positive",AND(OR(ISNUMBER(SEARCH("Follicular carcinoma",N227)),ISNUMBER(SEARCH("Follicular thyroid carcinoma",N227))),V227="extensive"),AND(AND(ISNUMBER(J227),J227&gt;0),AND(ISNUMBER(M227),M227&gt;3)),OR(H227="positive",AH227=1)),"high",IF(OR(ISNUMBER(SEARCH("lateral",G227,1)),ISNUMBER(SEARCH("positive",Y227,1)),ISNUMBER(SEARCH("tall",O227,1)),ISNUMBER(SEARCH("hobnail",O227,1)),ISNUMBER(SEARCH("cribriform",O227,1)),ISNUMBER(SEARCH("diffuse",O227,1)),ISNUMBER(SEARCH("columnar",O227,1)),ISNUMBER(SEARCH("solid",O227,1)),ISNUMBER(SEARCH("tall",N227,1)),ISNUMBER(SEARCH("hobnail",N227,1)),ISNUMBER(SEARCH("cribriform",N227,1)),ISNUMBER(SEARCH("diffuse",N227,1)),ISNUMBER(SEARCH("columnar",N227,1)),ISNUMBER(SEARCH("solid",N227,1)),AND(ISNUMBER(SEARCH("papillary",N227,1)),S227="positive"),AND(ISNUMBER(J227),J227&gt;=5,M227=""),AND(AND(ISNUMBER(J227),J227&gt;=5),AND(ISNUMBER(M227),M227&gt;=1)),AND(ISNUMBER(SERACH("papillary",N227)),OR(Y227="positive",Z227="positive"), ISNUMBER(SEARCH("BRAF",AB227)))),"intermediate","low"))</f>
        <v>intermediate</v>
      </c>
      <c r="AF227" s="40" t="str">
        <f t="shared" si="51"/>
        <v>1b</v>
      </c>
      <c r="AG227" s="40" t="str">
        <f t="shared" si="52"/>
        <v>0</v>
      </c>
      <c r="AH227" s="40" t="str">
        <f t="shared" si="53"/>
        <v>0</v>
      </c>
      <c r="AI227" s="45" t="str">
        <f t="shared" si="54"/>
        <v>I</v>
      </c>
      <c r="AJ227" s="39" t="s">
        <v>699</v>
      </c>
      <c r="AK227" s="46" t="s">
        <v>888</v>
      </c>
      <c r="AL227" s="46" t="s">
        <v>892</v>
      </c>
      <c r="AM227" s="46" t="s">
        <v>892</v>
      </c>
      <c r="AN227" s="40" t="s">
        <v>73</v>
      </c>
      <c r="AO227" s="30">
        <f t="shared" ca="1" si="55"/>
        <v>1</v>
      </c>
      <c r="AP227" s="14">
        <f t="shared" si="56"/>
        <v>1</v>
      </c>
      <c r="AQ227" s="14">
        <f t="shared" si="57"/>
        <v>1</v>
      </c>
      <c r="AR227" s="14">
        <f t="shared" si="58"/>
        <v>1</v>
      </c>
      <c r="AS227" s="15">
        <f t="shared" si="59"/>
        <v>1</v>
      </c>
    </row>
    <row r="228" spans="1:45">
      <c r="A228" t="str">
        <f>'Model output'!A227</f>
        <v>TCGA-ET-A2MZ</v>
      </c>
      <c r="B228" s="52">
        <v>39</v>
      </c>
      <c r="C228" s="1" t="str">
        <f>IF(OR(ISNUMBER(SEARCH("0",'Model output'!D227)), ISNUMBER(SEARCH("1",'Model output'!D227)), ISNUMBER(SEARCH("1a",'Model output'!D227)), ISNUMBER(SEARCH("1b",'Model output'!D227)), ISNUMBER(SEARCH("2",'Model output'!D227)), ISNUMBER(SEARCH("3",'Model output'!D227)), ISNUMBER(SEARCH("4a",'Model output'!D227)), ISNUMBER(SEARCH("4b",'Model output'!D227))), IF(ISNUMBER(SEARCH("pT",'Model output'!D227)),IF(OR(ISNUMBER(SEARCH("a",'Model output'!D227)),ISNUMBER(SEARCH("b",'Model output'!D227))),MID(SUBSTITUTE('Model output'!D227," ",""),SEARCH("pT",'Model output'!D227)+2,2),MID(SUBSTITUTE('Model output'!D227," ",""),SEARCH("pT",'Model output'!D227)+2,1)),IF(ISNUMBER(SEARCH("T",'Model output'!D227)),IF(OR(ISNUMBER(SEARCH("a",'Model output'!D227)),ISNUMBER(SEARCH("b",'Model output'!D227))),MID(SUBSTITUTE('Model output'!D227," ",""),SEARCH("T",'Model output'!D227)+1,2),MID(SUBSTITUTE('Model output'!D227," ",""),SEARCH("T",'Model output'!D227)+1,1)),SUBSTITUTE('Model output'!D227," ",""))),"")</f>
        <v>1b</v>
      </c>
      <c r="D228" s="1" t="str">
        <f>IF(ISNUMBER(SEARCH("lymph node",'Model output'!E227)),"1", IF(AND('Model output'!E227&lt;&gt;"",ISNUMBER('Model output'!E227),'Model output'!E227&gt;0),"1",IF(OR(ISNUMBER(SEARCH("0",'Model output'!E227)), ISNUMBER(SEARCH("1",'Model output'!E227)), ISNUMBER(SEARCH("1a",'Model output'!E227)), ISNUMBER(SEARCH("1b",'Model output'!E227)), ISNUMBER(SEARCH("X",'Model output'!E227))), IF(ISNUMBER(SEARCH("pN",'Model output'!E227)),IF(OR(ISNUMBER(SEARCH("a",'Model output'!E227)),ISNUMBER(SEARCH("b",'Model output'!E227))),MID(SUBSTITUTE('Model output'!E227," ",""),SEARCH("pN",'Model output'!E227)+2,2),MID(SUBSTITUTE('Model output'!E227," ",""),SEARCH("pN",'Model output'!E227)+2,1)),IF(ISNUMBER(SEARCH("N",'Model output'!E227)),IF(OR(ISNUMBER(SEARCH("a",'Model output'!E227)),ISNUMBER(SEARCH("b",'Model output'!E227))),MID(SUBSTITUTE('Model output'!E227," ",""),SEARCH("N",'Model output'!E227)+1,2),MID(SUBSTITUTE('Model output'!E227," ",""),SEARCH("N",'Model output'!E227)+1,1)),SUBSTITUTE('Model output'!E227," ",""))),"")))</f>
        <v>0</v>
      </c>
      <c r="E228" s="1" t="str">
        <f>IF(OR(ISNUMBER(SEARCH("Not applicable",'Model output'!F227)), ISNUMBER(SEARCH("N/A",'Model output'!F227))),"0",IF(OR(ISNUMBER(SEARCH("0",'Model output'!F227)), ISNUMBER(SEARCH("1",'Model output'!F227)), ISNUMBER(SEARCH("X",'Model output'!F227))), IF(ISNUMBER(SEARCH("pM",'Model output'!F227)),MID(SUBSTITUTE('Model output'!F227," ",""),SEARCH("pM",'Model output'!F227)+2,1),IF(ISNUMBER(SEARCH("M",'Model output'!F227)),MID(SUBSTITUTE('Model output'!F227," ",""),SEARCH("M",'Model output'!F227)+1,1),SUBSTITUTE('Model output'!F227," ",""))),""))</f>
        <v/>
      </c>
      <c r="F228" t="str">
        <f t="shared" si="62"/>
        <v>negative</v>
      </c>
      <c r="G228" t="str">
        <f>IF(OR('Model output'!G227="",AND(ISNUMBER('Model output'!J227),'Model output'!J227&lt;1)),"",IF(OR(ISNUMBER(SEARCH("lateral",'Model output'!G227)),ISNUMBER(SEARCH("cervical",'Model output'!G227)),ISNUMBER(SEARCH("jugular",'Model output'!G227)),ISNUMBER(SEARCH("left neck",'Model output'!G227)),ISNUMBER(SEARCH("left anterior neck",'Model output'!G227)),ISNUMBER(SEARCH("left posterior neck",'Model output'!G227)),ISNUMBER(SEARCH("right neck",'Model output'!G227)),ISNUMBER(SEARCH("right anterior neck",'Model output'!G227)),ISNUMBER(SEARCH("right posterior neck",'Model output'!G227)),AND(ISNUMBER(SEARCH("level",'Model output'!G227)),OR(,ISNUMBER(SEARCH("II",'Model output'!G227)),ISNUMBER(SEARCH("two",'Model output'!G227)),ISNUMBER(SEARCH("2",'Model output'!G227)),ISNUMBER(SEARCH("III",'Model output'!G227)),ISNUMBER(SEARCH("three",'Model output'!G227)),ISNUMBER(SEARCH("3",'Model output'!G227)),ISNUMBER(SEARCH("IV",'Model output'!G227)),ISNUMBER(SEARCH("four",'Model output'!G227)),ISNUMBER(SEARCH("4",'Model output'!G227)),AND(ISNUMBER(SEARCH("V ",'Model output'!G227)),NOT(ISNUMBER(SEARCH("VI",'Model output'!G227)))),ISNUMBER(SEARCH("five",'Model output'!G227)),ISNUMBER(SEARCH("5",'Model output'!G227))))), "lateral", "central"))</f>
        <v/>
      </c>
      <c r="H228" t="str">
        <f>IF('Model output'!H227="","negative", IF('Model output'!H227=" ", "negative", IF(ISNUMBER(SEARCH("lymph node",'Model output'!H227)),"negative","positive")))</f>
        <v>negative</v>
      </c>
      <c r="I228">
        <f>IF('Model output'!I227="","",IF(ISNUMBER('Model output'!I227),'Model output'!I227,1))</f>
        <v>6</v>
      </c>
      <c r="J228">
        <f>IF('Model output'!J227="","",IF(AND(ISNUMBER('Model output'!J227),'Model output'!J227&lt;=I228),'Model output'!J227,IF(ISNUMBER(SEARCH("0/",'Model output'!J227)),0,1)))</f>
        <v>0</v>
      </c>
      <c r="K228" t="str" cm="1">
        <f t="array" ref="K228">IF(COUNT(FIND({0,1,2,3,4,5,6,7,8,9},'Model output'!K227))&gt;0,'Model output'!K227,"")</f>
        <v/>
      </c>
      <c r="L228" s="8" t="str">
        <f t="shared" si="50"/>
        <v/>
      </c>
      <c r="M228" t="str" cm="1">
        <f t="array" ref="M228">IF(L228="","",IF(ISNUMBER(SEARCH("cm",L228)),MAX(VALUE(SUBSTITUTE(_xlfn.FILTERXML("&lt;t&gt;&lt;s&gt;"&amp;SUBSTITUTE(L228,",","&lt;/s&gt;&lt;s&gt;")&amp;"&lt;/s&gt;&lt;/t&gt;","//s"),"cm",""))),MAX(VALUE(SUBSTITUTE(_xlfn.FILTERXML("&lt;t&gt;&lt;s&gt;"&amp;SUBSTITUTE(L228,",","&lt;/s&gt;&lt;s&gt;")&amp;"&lt;/s&gt;&lt;/t&gt;","//s"),"mm","")))/10))</f>
        <v/>
      </c>
      <c r="N228" t="str">
        <f>IF('Model output'!L227="","",'Model output'!L227)</f>
        <v>Papillary</v>
      </c>
      <c r="O228" t="str">
        <f>IF('Model output'!M227="","",'Model output'!M227)</f>
        <v/>
      </c>
      <c r="P228" t="str">
        <f>IF('Model output'!N227="","",'Model output'!N227)</f>
        <v>1.2 cm</v>
      </c>
      <c r="Q228" t="str">
        <f t="shared" si="63"/>
        <v>1.2cm</v>
      </c>
      <c r="R228" cm="1">
        <f t="array" ref="R228">IF(Q228="","",IF(ISNUMBER(SEARCH("cm",Q228)),MAX(VALUE(SUBSTITUTE(_xlfn.FILTERXML("&lt;t&gt;&lt;s&gt;"&amp;SUBSTITUTE(Q228,",","&lt;/s&gt;&lt;s&gt;")&amp;"&lt;/s&gt;&lt;/t&gt;","//s"),"cm",""))),IF(ISNUMBER(SEARCH("mm",Q228)), MAX(VALUE(SUBSTITUTE(_xlfn.FILTERXML("&lt;t&gt;&lt;s&gt;"&amp;SUBSTITUTE(Q228,",","&lt;/s&gt;&lt;s&gt;")&amp;"&lt;/s&gt;&lt;/t&gt;","//s"),"mm","")))/10, MAX(VALUE(_xlfn.FILTERXML("&lt;t&gt;&lt;s&gt;"&amp;SUBSTITUTE(Q228,",","&lt;/s&gt;&lt;s&gt;")&amp;"&lt;/s&gt;&lt;/t&gt;","//s"))))))</f>
        <v>1.2</v>
      </c>
      <c r="S228" t="str">
        <f>IF(OR('Model output'!P227="",ISNUMBER(SEARCH("Not identified", 'Model output'!P227)),ISNUMBER(SEARCH("Absent",'Model output'!P227)),AND(ISNUMBER(SEARCH("No",'Model output'!P227)),NOT(ISNUMBER(SEARCH("diagnostic",'Model output'!P227)))),ISNUMBER(SEARCH("Negative",'Model output'!P227))),"negative","positive")</f>
        <v>negative</v>
      </c>
      <c r="T228" t="str">
        <f>IF('Model output'!O227="","",'Model output'!O227)</f>
        <v/>
      </c>
      <c r="U228" t="str">
        <f>IF('Model output'!Q227&lt;&gt;"",'Model output'!Q227,IF('Classification result'!S228="positive",IF(ISNUMBER(SEARCH("single",'Model output'!P227)),1,IF(OR(ISNUMBER(SEARCH("&lt;4",'Model output'!P227)),ISNUMBER(SEARCH("&lt; 4",'Model output'!P227)),ISNUMBER(SEARCH("less than 4",'Model output'!P227))),"&lt;4",IF(OR(ISNUMBER(SEARCH("&gt;4",'Model output'!P227)),ISNUMBER(SEARCH("&gt; 4",'Model output'!P227)),ISNUMBER(SEARCH("4 or more",'Model output'!P227))),"&gt;4",""))),""))</f>
        <v/>
      </c>
      <c r="V228" t="str">
        <f>IF(S228="negative","",IF(OR(ISNUMBER(SEARCH("Focal",'Model output'!P227)),'Classification result'!U228&lt;4,ISNUMBER(SEARCH("Focal",'Classification result'!U228)),ISNUMBER(SEARCH("&lt;4",'Classification result'!U228)),ISNUMBER(SEARCH("&lt; 4",'Classification result'!U228))),"minimal", IF(OR(ISNUMBER(SEARCH("Extensive",'Model output'!P227)),ISNUMBER(SEARCH("Extensive",'Classification result'!U228)),ISNUMBER(SEARCH("&gt;4",'Classification result'!U228)),ISNUMBER(SEARCH("&gt; 4",'Classification result'!U228)),ISNUMBER(SEARCH("4 or more",'Classification result'!U228))),"extensive","")))</f>
        <v/>
      </c>
      <c r="W228" t="str">
        <f>IF(OR('Model output'!R227="",ISNUMBER(SEARCH("Not identified", 'Model output'!R227)),ISNUMBER(SEARCH("Absent",'Model output'!R227)),ISNUMBER(SEARCH("No",'Model output'!R227)),ISNUMBER(SEARCH("Negative",'Model output'!R227)),ISNUMBER(SEARCH("None seen",'Model output'!R227)),ISNUMBER(SEARCH("Free",'Model output'!R227)),ISNUMBER(SEARCH("Cannot be assessed",'Model output'!R227))),"negative","positive")</f>
        <v>negative</v>
      </c>
      <c r="X228" s="19" t="str">
        <f>IF('Model output'!S227="","",'Model output'!S227)</f>
        <v/>
      </c>
      <c r="Y228" t="str">
        <f>IF(OR('Model output'!S227="",ISNUMBER(SEARCH("Absent",'Model output'!S227)),ISNUMBER(SEARCH("Not identified",'Model output'!S227)),AND(ISNUMBER(SEARCH("No",'Model output'!S227)),NOT(ISNUMBER(SEARCH("carcinoma",'Model output'!S227)))),ISNUMBER(SEARCH("no extension",'Model output'!S227)),ISNUMBER(SEARCH("negative",'Model output'!S227))),"negative",IF(Z228="positive","gETE", "positive"))</f>
        <v>negative</v>
      </c>
      <c r="Z228" t="str">
        <f>IF(OR('Model output'!S227="",ISNUMBER(SEARCH("Absent",'Model output'!S227)),ISNUMBER(SEARCH("Not identified",'Model output'!S227)),ISNUMBER(SEARCH("No",'Model output'!S227)),ISNUMBER(SEARCH("Minimal",'Model output'!S227)),ISNUMBER(SEARCH("negative",'Model output'!S227))),"negative",IF(OR(ISNUMBER(SEARCH("extensive",X228)),ISNUMBER(SEARCH("skeletal muscle",X228)),ISNUMBER(SEARCH("larynx",X228)),ISNUMBER(SEARCH("trachea",X228)),ISNUMBER(SEARCH("esophagus",X228)),ISNUMBER(SEARCH("recurrent laryngeal nerve",X228))),"positive","negative"))</f>
        <v>negative</v>
      </c>
      <c r="AA228" t="str">
        <f>IF('Model output'!T227="","",IF('Model output'!T227="Not mentioned", "No", "Yes"))</f>
        <v/>
      </c>
      <c r="AB228" t="str">
        <f>IF(AA228&lt;&gt;"Yes","",IF(OR('Model output'!U227="",ISNUMBER(SEARCH("Not identified",'Model output'!U227))),"",'Model output'!U227))</f>
        <v/>
      </c>
      <c r="AC228" s="9" t="str">
        <f>IF(OR('Model output'!V227="", AND(ISERROR(SEARCH("Positive",'Model output'!V227)), ISNUMBER(SEARCH("Negative",'Model output'!V227))), ISNUMBER(SEARCH("Uninvolved",'Model output'!V227)), ISNUMBER(SEARCH("Free",'Model output'!V227)), ISNUMBER(SEARCH("1 mm",'Model output'!V227)), ISNUMBER(SEARCH("1.0 mm",'Model output'!V227)), ISNUMBER(SEARCH("0.01 cm",'Model output'!V227)), ISNUMBER(SEARCH("0.1 CM",'Model output'!V227)), ISNUMBER(SEARCH("less than 0.2 mm",'Model output'!V227)), ISNUMBER(SEARCH("less than 0.5 mm",'Model output'!V227)), ISNUMBER(SEARCH("very close",'Model output'!V227)), ISNUMBER(SEARCH("not involved",'Model output'!V227)), ISNUMBER(SEARCH("no involvement",'Model output'!V227)), ISNUMBER(SEARCH("abut",'Model output'!V227)), AND(ISNUMBER(SEARCH("No",'Model output'!V227)),NOT(ISNUMBER(SEARCH("noted",'Model output'!V227))),NOT(ISNUMBER(SEARCH("carcinoma",'Model output'!V227))))), "negative", "positive")</f>
        <v>negative</v>
      </c>
      <c r="AE228" s="39" t="str" cm="1">
        <f t="array" aca="1" ref="AE228" ca="1">IF(OR(AC228="positive",Z228="positive",AND(OR(ISNUMBER(SEARCH("Follicular carcinoma",N228)),ISNUMBER(SEARCH("Follicular thyroid carcinoma",N228))),V228="extensive"),AND(AND(ISNUMBER(J228),J228&gt;0),AND(ISNUMBER(M228),M228&gt;3)),OR(H228="positive",AH228=1)),"high",IF(OR(ISNUMBER(SEARCH("lateral",G228,1)),ISNUMBER(SEARCH("positive",Y228,1)),ISNUMBER(SEARCH("tall",O228,1)),ISNUMBER(SEARCH("hobnail",O228,1)),ISNUMBER(SEARCH("cribriform",O228,1)),ISNUMBER(SEARCH("diffuse",O228,1)),ISNUMBER(SEARCH("columnar",O228,1)),ISNUMBER(SEARCH("solid",O228,1)),ISNUMBER(SEARCH("tall",N228,1)),ISNUMBER(SEARCH("hobnail",N228,1)),ISNUMBER(SEARCH("cribriform",N228,1)),ISNUMBER(SEARCH("diffuse",N228,1)),ISNUMBER(SEARCH("columnar",N228,1)),ISNUMBER(SEARCH("solid",N228,1)),AND(ISNUMBER(SEARCH("papillary",N228,1)),S228="positive"),AND(ISNUMBER(J228),J228&gt;=5,M228=""),AND(AND(ISNUMBER(J228),J228&gt;=5),AND(ISNUMBER(M228),M228&gt;=1)),AND(ISNUMBER(SERACH("papillary",N228)),OR(Y228="positive",Z228="positive"), ISNUMBER(SEARCH("BRAF",AB228)))),"intermediate","low"))</f>
        <v>low</v>
      </c>
      <c r="AF228" s="40" t="str">
        <f t="shared" si="51"/>
        <v>1b</v>
      </c>
      <c r="AG228" s="40" t="str">
        <f t="shared" si="52"/>
        <v>0</v>
      </c>
      <c r="AH228" s="40" t="str">
        <f t="shared" si="53"/>
        <v>0</v>
      </c>
      <c r="AI228" s="45" t="str">
        <f t="shared" si="54"/>
        <v>I</v>
      </c>
      <c r="AJ228" s="39" t="s">
        <v>698</v>
      </c>
      <c r="AK228" s="46" t="s">
        <v>888</v>
      </c>
      <c r="AL228" s="46" t="s">
        <v>889</v>
      </c>
      <c r="AM228" s="46" t="s">
        <v>892</v>
      </c>
      <c r="AN228" s="40" t="s">
        <v>73</v>
      </c>
      <c r="AO228" s="30">
        <f t="shared" ca="1" si="55"/>
        <v>1</v>
      </c>
      <c r="AP228" s="14">
        <f t="shared" si="56"/>
        <v>1</v>
      </c>
      <c r="AQ228" s="14">
        <f t="shared" si="57"/>
        <v>1</v>
      </c>
      <c r="AR228" s="14">
        <f t="shared" si="58"/>
        <v>1</v>
      </c>
      <c r="AS228" s="15">
        <f t="shared" si="59"/>
        <v>1</v>
      </c>
    </row>
    <row r="229" spans="1:45">
      <c r="A229" t="str">
        <f>'Model output'!A228</f>
        <v>TCGA-ET-A2N0</v>
      </c>
      <c r="B229" s="52">
        <v>51</v>
      </c>
      <c r="C229" s="1" t="str">
        <f>IF(OR(ISNUMBER(SEARCH("0",'Model output'!D228)), ISNUMBER(SEARCH("1",'Model output'!D228)), ISNUMBER(SEARCH("1a",'Model output'!D228)), ISNUMBER(SEARCH("1b",'Model output'!D228)), ISNUMBER(SEARCH("2",'Model output'!D228)), ISNUMBER(SEARCH("3",'Model output'!D228)), ISNUMBER(SEARCH("4a",'Model output'!D228)), ISNUMBER(SEARCH("4b",'Model output'!D228))), IF(ISNUMBER(SEARCH("pT",'Model output'!D228)),IF(OR(ISNUMBER(SEARCH("a",'Model output'!D228)),ISNUMBER(SEARCH("b",'Model output'!D228))),MID(SUBSTITUTE('Model output'!D228," ",""),SEARCH("pT",'Model output'!D228)+2,2),MID(SUBSTITUTE('Model output'!D228," ",""),SEARCH("pT",'Model output'!D228)+2,1)),IF(ISNUMBER(SEARCH("T",'Model output'!D228)),IF(OR(ISNUMBER(SEARCH("a",'Model output'!D228)),ISNUMBER(SEARCH("b",'Model output'!D228))),MID(SUBSTITUTE('Model output'!D228," ",""),SEARCH("T",'Model output'!D228)+1,2),MID(SUBSTITUTE('Model output'!D228," ",""),SEARCH("T",'Model output'!D228)+1,1)),SUBSTITUTE('Model output'!D228," ",""))),"")</f>
        <v>1b</v>
      </c>
      <c r="D229" s="1" t="str">
        <f>IF(ISNUMBER(SEARCH("lymph node",'Model output'!E228)),"1", IF(AND('Model output'!E228&lt;&gt;"",ISNUMBER('Model output'!E228),'Model output'!E228&gt;0),"1",IF(OR(ISNUMBER(SEARCH("0",'Model output'!E228)), ISNUMBER(SEARCH("1",'Model output'!E228)), ISNUMBER(SEARCH("1a",'Model output'!E228)), ISNUMBER(SEARCH("1b",'Model output'!E228)), ISNUMBER(SEARCH("X",'Model output'!E228))), IF(ISNUMBER(SEARCH("pN",'Model output'!E228)),IF(OR(ISNUMBER(SEARCH("a",'Model output'!E228)),ISNUMBER(SEARCH("b",'Model output'!E228))),MID(SUBSTITUTE('Model output'!E228," ",""),SEARCH("pN",'Model output'!E228)+2,2),MID(SUBSTITUTE('Model output'!E228," ",""),SEARCH("pN",'Model output'!E228)+2,1)),IF(ISNUMBER(SEARCH("N",'Model output'!E228)),IF(OR(ISNUMBER(SEARCH("a",'Model output'!E228)),ISNUMBER(SEARCH("b",'Model output'!E228))),MID(SUBSTITUTE('Model output'!E228," ",""),SEARCH("N",'Model output'!E228)+1,2),MID(SUBSTITUTE('Model output'!E228," ",""),SEARCH("N",'Model output'!E228)+1,1)),SUBSTITUTE('Model output'!E228," ",""))),"")))</f>
        <v>1a</v>
      </c>
      <c r="E229" s="1" t="str">
        <f>IF(OR(ISNUMBER(SEARCH("Not applicable",'Model output'!F228)), ISNUMBER(SEARCH("N/A",'Model output'!F228))),"0",IF(OR(ISNUMBER(SEARCH("0",'Model output'!F228)), ISNUMBER(SEARCH("1",'Model output'!F228)), ISNUMBER(SEARCH("X",'Model output'!F228))), IF(ISNUMBER(SEARCH("pM",'Model output'!F228)),MID(SUBSTITUTE('Model output'!F228," ",""),SEARCH("pM",'Model output'!F228)+2,1),IF(ISNUMBER(SEARCH("M",'Model output'!F228)),MID(SUBSTITUTE('Model output'!F228," ",""),SEARCH("M",'Model output'!F228)+1,1),SUBSTITUTE('Model output'!F228," ",""))),""))</f>
        <v>X</v>
      </c>
      <c r="F229" t="str">
        <f t="shared" si="62"/>
        <v>positive</v>
      </c>
      <c r="G229" t="str">
        <f>IF(OR('Model output'!G228="",AND(ISNUMBER('Model output'!J228),'Model output'!J228&lt;1)),"",IF(OR(ISNUMBER(SEARCH("lateral",'Model output'!G228)),ISNUMBER(SEARCH("cervical",'Model output'!G228)),ISNUMBER(SEARCH("jugular",'Model output'!G228)),ISNUMBER(SEARCH("left neck",'Model output'!G228)),ISNUMBER(SEARCH("left anterior neck",'Model output'!G228)),ISNUMBER(SEARCH("left posterior neck",'Model output'!G228)),ISNUMBER(SEARCH("right neck",'Model output'!G228)),ISNUMBER(SEARCH("right anterior neck",'Model output'!G228)),ISNUMBER(SEARCH("right posterior neck",'Model output'!G228)),AND(ISNUMBER(SEARCH("level",'Model output'!G228)),OR(,ISNUMBER(SEARCH("II",'Model output'!G228)),ISNUMBER(SEARCH("two",'Model output'!G228)),ISNUMBER(SEARCH("2",'Model output'!G228)),ISNUMBER(SEARCH("III",'Model output'!G228)),ISNUMBER(SEARCH("three",'Model output'!G228)),ISNUMBER(SEARCH("3",'Model output'!G228)),ISNUMBER(SEARCH("IV",'Model output'!G228)),ISNUMBER(SEARCH("four",'Model output'!G228)),ISNUMBER(SEARCH("4",'Model output'!G228)),AND(ISNUMBER(SEARCH("V ",'Model output'!G228)),NOT(ISNUMBER(SEARCH("VI",'Model output'!G228)))),ISNUMBER(SEARCH("five",'Model output'!G228)),ISNUMBER(SEARCH("5",'Model output'!G228))))), "lateral", "central"))</f>
        <v>central</v>
      </c>
      <c r="H229" t="str">
        <f>IF('Model output'!H228="","negative", IF('Model output'!H228=" ", "negative", IF(ISNUMBER(SEARCH("lymph node",'Model output'!H228)),"negative","positive")))</f>
        <v>negative</v>
      </c>
      <c r="I229">
        <f>IF('Model output'!I228="","",IF(ISNUMBER('Model output'!I228),'Model output'!I228,1))</f>
        <v>27</v>
      </c>
      <c r="J229">
        <f>IF('Model output'!J228="","",IF(AND(ISNUMBER('Model output'!J228),'Model output'!J228&lt;=I229),'Model output'!J228,IF(ISNUMBER(SEARCH("0/",'Model output'!J228)),0,1)))</f>
        <v>20</v>
      </c>
      <c r="K229" t="str" cm="1">
        <f t="array" ref="K229">IF(COUNT(FIND({0,1,2,3,4,5,6,7,8,9},'Model output'!K228))&gt;0,'Model output'!K228,"")</f>
        <v/>
      </c>
      <c r="L229" s="8" t="str">
        <f t="shared" si="50"/>
        <v/>
      </c>
      <c r="M229" t="str" cm="1">
        <f t="array" ref="M229">IF(L229="","",IF(ISNUMBER(SEARCH("cm",L229)),MAX(VALUE(SUBSTITUTE(_xlfn.FILTERXML("&lt;t&gt;&lt;s&gt;"&amp;SUBSTITUTE(L229,",","&lt;/s&gt;&lt;s&gt;")&amp;"&lt;/s&gt;&lt;/t&gt;","//s"),"cm",""))),MAX(VALUE(SUBSTITUTE(_xlfn.FILTERXML("&lt;t&gt;&lt;s&gt;"&amp;SUBSTITUTE(L229,",","&lt;/s&gt;&lt;s&gt;")&amp;"&lt;/s&gt;&lt;/t&gt;","//s"),"mm","")))/10))</f>
        <v/>
      </c>
      <c r="N229" t="str">
        <f>IF('Model output'!L228="","",'Model output'!L228)</f>
        <v>Papillary</v>
      </c>
      <c r="O229" t="str">
        <f>IF('Model output'!M228="","",'Model output'!M228)</f>
        <v/>
      </c>
      <c r="P229" t="str">
        <f>IF('Model output'!N228="","",'Model output'!N228)</f>
        <v>2.0 cm</v>
      </c>
      <c r="Q229" t="str">
        <f t="shared" si="63"/>
        <v>2.0cm</v>
      </c>
      <c r="R229" cm="1">
        <f t="array" ref="R229">IF(Q229="","",IF(ISNUMBER(SEARCH("cm",Q229)),MAX(VALUE(SUBSTITUTE(_xlfn.FILTERXML("&lt;t&gt;&lt;s&gt;"&amp;SUBSTITUTE(Q229,",","&lt;/s&gt;&lt;s&gt;")&amp;"&lt;/s&gt;&lt;/t&gt;","//s"),"cm",""))),IF(ISNUMBER(SEARCH("mm",Q229)), MAX(VALUE(SUBSTITUTE(_xlfn.FILTERXML("&lt;t&gt;&lt;s&gt;"&amp;SUBSTITUTE(Q229,",","&lt;/s&gt;&lt;s&gt;")&amp;"&lt;/s&gt;&lt;/t&gt;","//s"),"mm","")))/10, MAX(VALUE(_xlfn.FILTERXML("&lt;t&gt;&lt;s&gt;"&amp;SUBSTITUTE(Q229,",","&lt;/s&gt;&lt;s&gt;")&amp;"&lt;/s&gt;&lt;/t&gt;","//s"))))))</f>
        <v>2</v>
      </c>
      <c r="S229" t="str">
        <f>IF(OR('Model output'!P228="",ISNUMBER(SEARCH("Not identified", 'Model output'!P228)),ISNUMBER(SEARCH("Absent",'Model output'!P228)),AND(ISNUMBER(SEARCH("No",'Model output'!P228)),NOT(ISNUMBER(SEARCH("diagnostic",'Model output'!P228)))),ISNUMBER(SEARCH("Negative",'Model output'!P228))),"negative","positive")</f>
        <v>negative</v>
      </c>
      <c r="T229" t="str">
        <f>IF('Model output'!O228="","",'Model output'!O228)</f>
        <v/>
      </c>
      <c r="U229" t="str">
        <f>IF('Model output'!Q228&lt;&gt;"",'Model output'!Q228,IF('Classification result'!S229="positive",IF(ISNUMBER(SEARCH("single",'Model output'!P228)),1,IF(OR(ISNUMBER(SEARCH("&lt;4",'Model output'!P228)),ISNUMBER(SEARCH("&lt; 4",'Model output'!P228)),ISNUMBER(SEARCH("less than 4",'Model output'!P228))),"&lt;4",IF(OR(ISNUMBER(SEARCH("&gt;4",'Model output'!P228)),ISNUMBER(SEARCH("&gt; 4",'Model output'!P228)),ISNUMBER(SEARCH("4 or more",'Model output'!P228))),"&gt;4",""))),""))</f>
        <v/>
      </c>
      <c r="V229" t="str">
        <f>IF(S229="negative","",IF(OR(ISNUMBER(SEARCH("Focal",'Model output'!P228)),'Classification result'!U229&lt;4,ISNUMBER(SEARCH("Focal",'Classification result'!U229)),ISNUMBER(SEARCH("&lt;4",'Classification result'!U229)),ISNUMBER(SEARCH("&lt; 4",'Classification result'!U229))),"minimal", IF(OR(ISNUMBER(SEARCH("Extensive",'Model output'!P228)),ISNUMBER(SEARCH("Extensive",'Classification result'!U229)),ISNUMBER(SEARCH("&gt;4",'Classification result'!U229)),ISNUMBER(SEARCH("&gt; 4",'Classification result'!U229)),ISNUMBER(SEARCH("4 or more",'Classification result'!U229))),"extensive","")))</f>
        <v/>
      </c>
      <c r="W229" t="str">
        <f>IF(OR('Model output'!R228="",ISNUMBER(SEARCH("Not identified", 'Model output'!R228)),ISNUMBER(SEARCH("Absent",'Model output'!R228)),ISNUMBER(SEARCH("No",'Model output'!R228)),ISNUMBER(SEARCH("Negative",'Model output'!R228)),ISNUMBER(SEARCH("None seen",'Model output'!R228)),ISNUMBER(SEARCH("Free",'Model output'!R228)),ISNUMBER(SEARCH("Cannot be assessed",'Model output'!R228))),"negative","positive")</f>
        <v>negative</v>
      </c>
      <c r="X229" s="19" t="str">
        <f>IF('Model output'!S228="","",'Model output'!S228)</f>
        <v/>
      </c>
      <c r="Y229" t="str">
        <f>IF(OR('Model output'!S228="",ISNUMBER(SEARCH("Absent",'Model output'!S228)),ISNUMBER(SEARCH("Not identified",'Model output'!S228)),AND(ISNUMBER(SEARCH("No",'Model output'!S228)),NOT(ISNUMBER(SEARCH("carcinoma",'Model output'!S228)))),ISNUMBER(SEARCH("no extension",'Model output'!S228)),ISNUMBER(SEARCH("negative",'Model output'!S228))),"negative",IF(Z229="positive","gETE", "positive"))</f>
        <v>negative</v>
      </c>
      <c r="Z229" t="str">
        <f>IF(OR('Model output'!S228="",ISNUMBER(SEARCH("Absent",'Model output'!S228)),ISNUMBER(SEARCH("Not identified",'Model output'!S228)),ISNUMBER(SEARCH("No",'Model output'!S228)),ISNUMBER(SEARCH("Minimal",'Model output'!S228)),ISNUMBER(SEARCH("negative",'Model output'!S228))),"negative",IF(OR(ISNUMBER(SEARCH("extensive",X229)),ISNUMBER(SEARCH("skeletal muscle",X229)),ISNUMBER(SEARCH("larynx",X229)),ISNUMBER(SEARCH("trachea",X229)),ISNUMBER(SEARCH("esophagus",X229)),ISNUMBER(SEARCH("recurrent laryngeal nerve",X229))),"positive","negative"))</f>
        <v>negative</v>
      </c>
      <c r="AA229" t="str">
        <f>IF('Model output'!T228="","",IF('Model output'!T228="Not mentioned", "No", "Yes"))</f>
        <v/>
      </c>
      <c r="AB229" t="str">
        <f>IF(AA229&lt;&gt;"Yes","",IF(OR('Model output'!U228="",ISNUMBER(SEARCH("Not identified",'Model output'!U228))),"",'Model output'!U228))</f>
        <v/>
      </c>
      <c r="AC229" s="9" t="str">
        <f>IF(OR('Model output'!V228="", AND(ISERROR(SEARCH("Positive",'Model output'!V228)), ISNUMBER(SEARCH("Negative",'Model output'!V228))), ISNUMBER(SEARCH("Uninvolved",'Model output'!V228)), ISNUMBER(SEARCH("Free",'Model output'!V228)), ISNUMBER(SEARCH("1 mm",'Model output'!V228)), ISNUMBER(SEARCH("1.0 mm",'Model output'!V228)), ISNUMBER(SEARCH("0.01 cm",'Model output'!V228)), ISNUMBER(SEARCH("0.1 CM",'Model output'!V228)), ISNUMBER(SEARCH("less than 0.2 mm",'Model output'!V228)), ISNUMBER(SEARCH("less than 0.5 mm",'Model output'!V228)), ISNUMBER(SEARCH("very close",'Model output'!V228)), ISNUMBER(SEARCH("not involved",'Model output'!V228)), ISNUMBER(SEARCH("no involvement",'Model output'!V228)), ISNUMBER(SEARCH("abut",'Model output'!V228)), AND(ISNUMBER(SEARCH("No",'Model output'!V228)),NOT(ISNUMBER(SEARCH("noted",'Model output'!V228))),NOT(ISNUMBER(SEARCH("carcinoma",'Model output'!V228))))), "negative", "positive")</f>
        <v>negative</v>
      </c>
      <c r="AE229" s="39" t="str" cm="1">
        <f t="array" aca="1" ref="AE229" ca="1">IF(OR(AC229="positive",Z229="positive",AND(OR(ISNUMBER(SEARCH("Follicular carcinoma",N229)),ISNUMBER(SEARCH("Follicular thyroid carcinoma",N229))),V229="extensive"),AND(AND(ISNUMBER(J229),J229&gt;0),AND(ISNUMBER(M229),M229&gt;3)),OR(H229="positive",AH229=1)),"high",IF(OR(ISNUMBER(SEARCH("lateral",G229,1)),ISNUMBER(SEARCH("positive",Y229,1)),ISNUMBER(SEARCH("tall",O229,1)),ISNUMBER(SEARCH("hobnail",O229,1)),ISNUMBER(SEARCH("cribriform",O229,1)),ISNUMBER(SEARCH("diffuse",O229,1)),ISNUMBER(SEARCH("columnar",O229,1)),ISNUMBER(SEARCH("solid",O229,1)),ISNUMBER(SEARCH("tall",N229,1)),ISNUMBER(SEARCH("hobnail",N229,1)),ISNUMBER(SEARCH("cribriform",N229,1)),ISNUMBER(SEARCH("diffuse",N229,1)),ISNUMBER(SEARCH("columnar",N229,1)),ISNUMBER(SEARCH("solid",N229,1)),AND(ISNUMBER(SEARCH("papillary",N229,1)),S229="positive"),AND(ISNUMBER(J229),J229&gt;=5,M229=""),AND(AND(ISNUMBER(J229),J229&gt;=5),AND(ISNUMBER(M229),M229&gt;=1)),AND(ISNUMBER(SERACH("papillary",N229)),OR(Y229="positive",Z229="positive"), ISNUMBER(SEARCH("BRAF",AB229)))),"intermediate","low"))</f>
        <v>intermediate</v>
      </c>
      <c r="AF229" s="40" t="str">
        <f t="shared" si="51"/>
        <v>1b</v>
      </c>
      <c r="AG229" s="40" t="str">
        <f t="shared" si="52"/>
        <v>1a</v>
      </c>
      <c r="AH229" s="40" t="str">
        <f t="shared" si="53"/>
        <v>0</v>
      </c>
      <c r="AI229" s="45" t="str">
        <f t="shared" si="54"/>
        <v>I</v>
      </c>
      <c r="AJ229" s="39" t="s">
        <v>699</v>
      </c>
      <c r="AK229" s="46" t="s">
        <v>888</v>
      </c>
      <c r="AL229" s="46" t="s">
        <v>893</v>
      </c>
      <c r="AM229" s="46" t="s">
        <v>892</v>
      </c>
      <c r="AN229" s="40" t="s">
        <v>73</v>
      </c>
      <c r="AO229" s="30">
        <f t="shared" ca="1" si="55"/>
        <v>1</v>
      </c>
      <c r="AP229" s="14">
        <f t="shared" si="56"/>
        <v>1</v>
      </c>
      <c r="AQ229" s="14">
        <f t="shared" si="57"/>
        <v>1</v>
      </c>
      <c r="AR229" s="14">
        <f t="shared" si="58"/>
        <v>1</v>
      </c>
      <c r="AS229" s="15">
        <f t="shared" si="59"/>
        <v>1</v>
      </c>
    </row>
    <row r="230" spans="1:45">
      <c r="A230" t="str">
        <f>'Model output'!A229</f>
        <v>TCGA-ET-A2N1</v>
      </c>
      <c r="B230" s="52">
        <v>47</v>
      </c>
      <c r="C230" s="1" t="str">
        <f>IF(OR(ISNUMBER(SEARCH("0",'Model output'!D229)), ISNUMBER(SEARCH("1",'Model output'!D229)), ISNUMBER(SEARCH("1a",'Model output'!D229)), ISNUMBER(SEARCH("1b",'Model output'!D229)), ISNUMBER(SEARCH("2",'Model output'!D229)), ISNUMBER(SEARCH("3",'Model output'!D229)), ISNUMBER(SEARCH("4a",'Model output'!D229)), ISNUMBER(SEARCH("4b",'Model output'!D229))), IF(ISNUMBER(SEARCH("pT",'Model output'!D229)),IF(OR(ISNUMBER(SEARCH("a",'Model output'!D229)),ISNUMBER(SEARCH("b",'Model output'!D229))),MID(SUBSTITUTE('Model output'!D229," ",""),SEARCH("pT",'Model output'!D229)+2,2),MID(SUBSTITUTE('Model output'!D229," ",""),SEARCH("pT",'Model output'!D229)+2,1)),IF(ISNUMBER(SEARCH("T",'Model output'!D229)),IF(OR(ISNUMBER(SEARCH("a",'Model output'!D229)),ISNUMBER(SEARCH("b",'Model output'!D229))),MID(SUBSTITUTE('Model output'!D229," ",""),SEARCH("T",'Model output'!D229)+1,2),MID(SUBSTITUTE('Model output'!D229," ",""),SEARCH("T",'Model output'!D229)+1,1)),SUBSTITUTE('Model output'!D229," ",""))),"")</f>
        <v>2</v>
      </c>
      <c r="D230" s="1" t="str">
        <f>IF(ISNUMBER(SEARCH("lymph node",'Model output'!E229)),"1", IF(AND('Model output'!E229&lt;&gt;"",ISNUMBER('Model output'!E229),'Model output'!E229&gt;0),"1",IF(OR(ISNUMBER(SEARCH("0",'Model output'!E229)), ISNUMBER(SEARCH("1",'Model output'!E229)), ISNUMBER(SEARCH("1a",'Model output'!E229)), ISNUMBER(SEARCH("1b",'Model output'!E229)), ISNUMBER(SEARCH("X",'Model output'!E229))), IF(ISNUMBER(SEARCH("pN",'Model output'!E229)),IF(OR(ISNUMBER(SEARCH("a",'Model output'!E229)),ISNUMBER(SEARCH("b",'Model output'!E229))),MID(SUBSTITUTE('Model output'!E229," ",""),SEARCH("pN",'Model output'!E229)+2,2),MID(SUBSTITUTE('Model output'!E229," ",""),SEARCH("pN",'Model output'!E229)+2,1)),IF(ISNUMBER(SEARCH("N",'Model output'!E229)),IF(OR(ISNUMBER(SEARCH("a",'Model output'!E229)),ISNUMBER(SEARCH("b",'Model output'!E229))),MID(SUBSTITUTE('Model output'!E229," ",""),SEARCH("N",'Model output'!E229)+1,2),MID(SUBSTITUTE('Model output'!E229," ",""),SEARCH("N",'Model output'!E229)+1,1)),SUBSTITUTE('Model output'!E229," ",""))),"")))</f>
        <v>1a</v>
      </c>
      <c r="E230" s="1" t="str">
        <f>IF(OR(ISNUMBER(SEARCH("Not applicable",'Model output'!F229)), ISNUMBER(SEARCH("N/A",'Model output'!F229))),"0",IF(OR(ISNUMBER(SEARCH("0",'Model output'!F229)), ISNUMBER(SEARCH("1",'Model output'!F229)), ISNUMBER(SEARCH("X",'Model output'!F229))), IF(ISNUMBER(SEARCH("pM",'Model output'!F229)),MID(SUBSTITUTE('Model output'!F229," ",""),SEARCH("pM",'Model output'!F229)+2,1),IF(ISNUMBER(SEARCH("M",'Model output'!F229)),MID(SUBSTITUTE('Model output'!F229," ",""),SEARCH("M",'Model output'!F229)+1,1),SUBSTITUTE('Model output'!F229," ",""))),""))</f>
        <v>X</v>
      </c>
      <c r="F230" t="str">
        <f t="shared" si="62"/>
        <v>positive</v>
      </c>
      <c r="G230" t="str">
        <f>IF(OR('Model output'!G229="",AND(ISNUMBER('Model output'!J229),'Model output'!J229&lt;1)),"",IF(OR(ISNUMBER(SEARCH("lateral",'Model output'!G229)),ISNUMBER(SEARCH("cervical",'Model output'!G229)),ISNUMBER(SEARCH("jugular",'Model output'!G229)),ISNUMBER(SEARCH("left neck",'Model output'!G229)),ISNUMBER(SEARCH("left anterior neck",'Model output'!G229)),ISNUMBER(SEARCH("left posterior neck",'Model output'!G229)),ISNUMBER(SEARCH("right neck",'Model output'!G229)),ISNUMBER(SEARCH("right anterior neck",'Model output'!G229)),ISNUMBER(SEARCH("right posterior neck",'Model output'!G229)),AND(ISNUMBER(SEARCH("level",'Model output'!G229)),OR(,ISNUMBER(SEARCH("II",'Model output'!G229)),ISNUMBER(SEARCH("two",'Model output'!G229)),ISNUMBER(SEARCH("2",'Model output'!G229)),ISNUMBER(SEARCH("III",'Model output'!G229)),ISNUMBER(SEARCH("three",'Model output'!G229)),ISNUMBER(SEARCH("3",'Model output'!G229)),ISNUMBER(SEARCH("IV",'Model output'!G229)),ISNUMBER(SEARCH("four",'Model output'!G229)),ISNUMBER(SEARCH("4",'Model output'!G229)),AND(ISNUMBER(SEARCH("V ",'Model output'!G229)),NOT(ISNUMBER(SEARCH("VI",'Model output'!G229)))),ISNUMBER(SEARCH("five",'Model output'!G229)),ISNUMBER(SEARCH("5",'Model output'!G229))))), "lateral", "central"))</f>
        <v>central</v>
      </c>
      <c r="H230" t="str">
        <f>IF('Model output'!H229="","negative", IF('Model output'!H229=" ", "negative", IF(ISNUMBER(SEARCH("lymph node",'Model output'!H229)),"negative","positive")))</f>
        <v>negative</v>
      </c>
      <c r="I230">
        <f>IF('Model output'!I229="","",IF(ISNUMBER('Model output'!I229),'Model output'!I229,1))</f>
        <v>7</v>
      </c>
      <c r="J230">
        <f>IF('Model output'!J229="","",IF(AND(ISNUMBER('Model output'!J229),'Model output'!J229&lt;=I230),'Model output'!J229,IF(ISNUMBER(SEARCH("0/",'Model output'!J229)),0,1)))</f>
        <v>6</v>
      </c>
      <c r="K230" t="str" cm="1">
        <f t="array" ref="K230">IF(COUNT(FIND({0,1,2,3,4,5,6,7,8,9},'Model output'!K229))&gt;0,'Model output'!K229,"")</f>
        <v/>
      </c>
      <c r="L230" s="8" t="str">
        <f t="shared" si="50"/>
        <v/>
      </c>
      <c r="M230" t="str" cm="1">
        <f t="array" ref="M230">IF(L230="","",IF(ISNUMBER(SEARCH("cm",L230)),MAX(VALUE(SUBSTITUTE(_xlfn.FILTERXML("&lt;t&gt;&lt;s&gt;"&amp;SUBSTITUTE(L230,",","&lt;/s&gt;&lt;s&gt;")&amp;"&lt;/s&gt;&lt;/t&gt;","//s"),"cm",""))),MAX(VALUE(SUBSTITUTE(_xlfn.FILTERXML("&lt;t&gt;&lt;s&gt;"&amp;SUBSTITUTE(L230,",","&lt;/s&gt;&lt;s&gt;")&amp;"&lt;/s&gt;&lt;/t&gt;","//s"),"mm","")))/10))</f>
        <v/>
      </c>
      <c r="N230" t="str">
        <f>IF('Model output'!L229="","",'Model output'!L229)</f>
        <v>Papillary</v>
      </c>
      <c r="O230" t="str">
        <f>IF('Model output'!M229="","",'Model output'!M229)</f>
        <v/>
      </c>
      <c r="P230" t="str">
        <f>IF('Model output'!N229="","",'Model output'!N229)</f>
        <v>3.0 cm</v>
      </c>
      <c r="Q230" t="str">
        <f t="shared" si="63"/>
        <v>3.0cm</v>
      </c>
      <c r="R230" cm="1">
        <f t="array" ref="R230">IF(Q230="","",IF(ISNUMBER(SEARCH("cm",Q230)),MAX(VALUE(SUBSTITUTE(_xlfn.FILTERXML("&lt;t&gt;&lt;s&gt;"&amp;SUBSTITUTE(Q230,",","&lt;/s&gt;&lt;s&gt;")&amp;"&lt;/s&gt;&lt;/t&gt;","//s"),"cm",""))),IF(ISNUMBER(SEARCH("mm",Q230)), MAX(VALUE(SUBSTITUTE(_xlfn.FILTERXML("&lt;t&gt;&lt;s&gt;"&amp;SUBSTITUTE(Q230,",","&lt;/s&gt;&lt;s&gt;")&amp;"&lt;/s&gt;&lt;/t&gt;","//s"),"mm","")))/10, MAX(VALUE(_xlfn.FILTERXML("&lt;t&gt;&lt;s&gt;"&amp;SUBSTITUTE(Q230,",","&lt;/s&gt;&lt;s&gt;")&amp;"&lt;/s&gt;&lt;/t&gt;","//s"))))))</f>
        <v>3</v>
      </c>
      <c r="S230" t="str">
        <f>IF(OR('Model output'!P229="",ISNUMBER(SEARCH("Not identified", 'Model output'!P229)),ISNUMBER(SEARCH("Absent",'Model output'!P229)),AND(ISNUMBER(SEARCH("No",'Model output'!P229)),NOT(ISNUMBER(SEARCH("diagnostic",'Model output'!P229)))),ISNUMBER(SEARCH("Negative",'Model output'!P229))),"negative","positive")</f>
        <v>positive</v>
      </c>
      <c r="T230" t="str">
        <f>IF('Model output'!O229="","",'Model output'!O229)</f>
        <v/>
      </c>
      <c r="U230" t="str">
        <f>IF('Model output'!Q229&lt;&gt;"",'Model output'!Q229,IF('Classification result'!S230="positive",IF(ISNUMBER(SEARCH("single",'Model output'!P229)),1,IF(OR(ISNUMBER(SEARCH("&lt;4",'Model output'!P229)),ISNUMBER(SEARCH("&lt; 4",'Model output'!P229)),ISNUMBER(SEARCH("less than 4",'Model output'!P229))),"&lt;4",IF(OR(ISNUMBER(SEARCH("&gt;4",'Model output'!P229)),ISNUMBER(SEARCH("&gt; 4",'Model output'!P229)),ISNUMBER(SEARCH("4 or more",'Model output'!P229))),"&gt;4",""))),""))</f>
        <v/>
      </c>
      <c r="V230" t="str">
        <f>IF(S230="negative","",IF(OR(ISNUMBER(SEARCH("Focal",'Model output'!P229)),'Classification result'!U230&lt;4,ISNUMBER(SEARCH("Focal",'Classification result'!U230)),ISNUMBER(SEARCH("&lt;4",'Classification result'!U230)),ISNUMBER(SEARCH("&lt; 4",'Classification result'!U230))),"minimal", IF(OR(ISNUMBER(SEARCH("Extensive",'Model output'!P229)),ISNUMBER(SEARCH("Extensive",'Classification result'!U230)),ISNUMBER(SEARCH("&gt;4",'Classification result'!U230)),ISNUMBER(SEARCH("&gt; 4",'Classification result'!U230)),ISNUMBER(SEARCH("4 or more",'Classification result'!U230))),"extensive","")))</f>
        <v/>
      </c>
      <c r="W230" t="str">
        <f>IF(OR('Model output'!R229="",ISNUMBER(SEARCH("Not identified", 'Model output'!R229)),ISNUMBER(SEARCH("Absent",'Model output'!R229)),ISNUMBER(SEARCH("No",'Model output'!R229)),ISNUMBER(SEARCH("Negative",'Model output'!R229)),ISNUMBER(SEARCH("None seen",'Model output'!R229)),ISNUMBER(SEARCH("Free",'Model output'!R229)),ISNUMBER(SEARCH("Cannot be assessed",'Model output'!R229))),"negative","positive")</f>
        <v>negative</v>
      </c>
      <c r="X230" s="19" t="str">
        <f>IF('Model output'!S229="","",'Model output'!S229)</f>
        <v/>
      </c>
      <c r="Y230" t="str">
        <f>IF(OR('Model output'!S229="",ISNUMBER(SEARCH("Absent",'Model output'!S229)),ISNUMBER(SEARCH("Not identified",'Model output'!S229)),AND(ISNUMBER(SEARCH("No",'Model output'!S229)),NOT(ISNUMBER(SEARCH("carcinoma",'Model output'!S229)))),ISNUMBER(SEARCH("no extension",'Model output'!S229)),ISNUMBER(SEARCH("negative",'Model output'!S229))),"negative",IF(Z230="positive","gETE", "positive"))</f>
        <v>negative</v>
      </c>
      <c r="Z230" t="str">
        <f>IF(OR('Model output'!S229="",ISNUMBER(SEARCH("Absent",'Model output'!S229)),ISNUMBER(SEARCH("Not identified",'Model output'!S229)),ISNUMBER(SEARCH("No",'Model output'!S229)),ISNUMBER(SEARCH("Minimal",'Model output'!S229)),ISNUMBER(SEARCH("negative",'Model output'!S229))),"negative",IF(OR(ISNUMBER(SEARCH("extensive",X230)),ISNUMBER(SEARCH("skeletal muscle",X230)),ISNUMBER(SEARCH("larynx",X230)),ISNUMBER(SEARCH("trachea",X230)),ISNUMBER(SEARCH("esophagus",X230)),ISNUMBER(SEARCH("recurrent laryngeal nerve",X230))),"positive","negative"))</f>
        <v>negative</v>
      </c>
      <c r="AA230" t="str">
        <f>IF('Model output'!T229="","",IF('Model output'!T229="Not mentioned", "No", "Yes"))</f>
        <v/>
      </c>
      <c r="AB230" t="str">
        <f>IF(AA230&lt;&gt;"Yes","",IF(OR('Model output'!U229="",ISNUMBER(SEARCH("Not identified",'Model output'!U229))),"",'Model output'!U229))</f>
        <v/>
      </c>
      <c r="AC230" s="9" t="str">
        <f>IF(OR('Model output'!V229="", AND(ISERROR(SEARCH("Positive",'Model output'!V229)), ISNUMBER(SEARCH("Negative",'Model output'!V229))), ISNUMBER(SEARCH("Uninvolved",'Model output'!V229)), ISNUMBER(SEARCH("Free",'Model output'!V229)), ISNUMBER(SEARCH("1 mm",'Model output'!V229)), ISNUMBER(SEARCH("1.0 mm",'Model output'!V229)), ISNUMBER(SEARCH("0.01 cm",'Model output'!V229)), ISNUMBER(SEARCH("0.1 CM",'Model output'!V229)), ISNUMBER(SEARCH("less than 0.2 mm",'Model output'!V229)), ISNUMBER(SEARCH("less than 0.5 mm",'Model output'!V229)), ISNUMBER(SEARCH("very close",'Model output'!V229)), ISNUMBER(SEARCH("not involved",'Model output'!V229)), ISNUMBER(SEARCH("no involvement",'Model output'!V229)), ISNUMBER(SEARCH("abut",'Model output'!V229)), AND(ISNUMBER(SEARCH("No",'Model output'!V229)),NOT(ISNUMBER(SEARCH("noted",'Model output'!V229))),NOT(ISNUMBER(SEARCH("carcinoma",'Model output'!V229))))), "negative", "positive")</f>
        <v>positive</v>
      </c>
      <c r="AE230" s="39" t="str" cm="1">
        <f t="array" ref="AE230">IF(OR(AC230="positive",Z230="positive",AND(OR(ISNUMBER(SEARCH("Follicular carcinoma",N230)),ISNUMBER(SEARCH("Follicular thyroid carcinoma",N230))),V230="extensive"),AND(AND(ISNUMBER(J230),J230&gt;0),AND(ISNUMBER(M230),M230&gt;3)),OR(H230="positive",AH230=1)),"high",IF(OR(ISNUMBER(SEARCH("lateral",G230,1)),ISNUMBER(SEARCH("positive",Y230,1)),ISNUMBER(SEARCH("tall",O230,1)),ISNUMBER(SEARCH("hobnail",O230,1)),ISNUMBER(SEARCH("cribriform",O230,1)),ISNUMBER(SEARCH("diffuse",O230,1)),ISNUMBER(SEARCH("columnar",O230,1)),ISNUMBER(SEARCH("solid",O230,1)),ISNUMBER(SEARCH("tall",N230,1)),ISNUMBER(SEARCH("hobnail",N230,1)),ISNUMBER(SEARCH("cribriform",N230,1)),ISNUMBER(SEARCH("diffuse",N230,1)),ISNUMBER(SEARCH("columnar",N230,1)),ISNUMBER(SEARCH("solid",N230,1)),AND(ISNUMBER(SEARCH("papillary",N230,1)),S230="positive"),AND(ISNUMBER(J230),J230&gt;=5,M230=""),AND(AND(ISNUMBER(J230),J230&gt;=5),AND(ISNUMBER(M230),M230&gt;=1)),AND(ISNUMBER(SERACH("papillary",N230)),OR(Y230="positive",Z230="positive"), ISNUMBER(SEARCH("BRAF",AB230)))),"intermediate","low"))</f>
        <v>high</v>
      </c>
      <c r="AF230" s="40" t="str">
        <f t="shared" si="51"/>
        <v>2</v>
      </c>
      <c r="AG230" s="40" t="str">
        <f t="shared" si="52"/>
        <v>1a</v>
      </c>
      <c r="AH230" s="40" t="str">
        <f t="shared" si="53"/>
        <v>0</v>
      </c>
      <c r="AI230" s="45" t="str">
        <f t="shared" si="54"/>
        <v>I</v>
      </c>
      <c r="AJ230" s="39" t="s">
        <v>697</v>
      </c>
      <c r="AK230" s="46" t="s">
        <v>891</v>
      </c>
      <c r="AL230" s="46" t="s">
        <v>893</v>
      </c>
      <c r="AM230" s="46" t="s">
        <v>892</v>
      </c>
      <c r="AN230" s="40" t="s">
        <v>73</v>
      </c>
      <c r="AO230" s="30">
        <f t="shared" si="55"/>
        <v>1</v>
      </c>
      <c r="AP230" s="14">
        <f t="shared" si="56"/>
        <v>1</v>
      </c>
      <c r="AQ230" s="14">
        <f t="shared" si="57"/>
        <v>1</v>
      </c>
      <c r="AR230" s="14">
        <f t="shared" si="58"/>
        <v>1</v>
      </c>
      <c r="AS230" s="15">
        <f t="shared" si="59"/>
        <v>1</v>
      </c>
    </row>
    <row r="231" spans="1:45">
      <c r="A231" t="str">
        <f>'Model output'!A230</f>
        <v>TCGA-ET-A3BO</v>
      </c>
      <c r="B231" s="52">
        <v>44</v>
      </c>
      <c r="C231" s="1" t="str">
        <f>IF(OR(ISNUMBER(SEARCH("0",'Model output'!D230)), ISNUMBER(SEARCH("1",'Model output'!D230)), ISNUMBER(SEARCH("1a",'Model output'!D230)), ISNUMBER(SEARCH("1b",'Model output'!D230)), ISNUMBER(SEARCH("2",'Model output'!D230)), ISNUMBER(SEARCH("3",'Model output'!D230)), ISNUMBER(SEARCH("4a",'Model output'!D230)), ISNUMBER(SEARCH("4b",'Model output'!D230))), IF(ISNUMBER(SEARCH("pT",'Model output'!D230)),IF(OR(ISNUMBER(SEARCH("a",'Model output'!D230)),ISNUMBER(SEARCH("b",'Model output'!D230))),MID(SUBSTITUTE('Model output'!D230," ",""),SEARCH("pT",'Model output'!D230)+2,2),MID(SUBSTITUTE('Model output'!D230," ",""),SEARCH("pT",'Model output'!D230)+2,1)),IF(ISNUMBER(SEARCH("T",'Model output'!D230)),IF(OR(ISNUMBER(SEARCH("a",'Model output'!D230)),ISNUMBER(SEARCH("b",'Model output'!D230))),MID(SUBSTITUTE('Model output'!D230," ",""),SEARCH("T",'Model output'!D230)+1,2),MID(SUBSTITUTE('Model output'!D230," ",""),SEARCH("T",'Model output'!D230)+1,1)),SUBSTITUTE('Model output'!D230," ",""))),"")</f>
        <v>3</v>
      </c>
      <c r="D231" s="1" t="str">
        <f>IF(ISNUMBER(SEARCH("lymph node",'Model output'!E230)),"1", IF(AND('Model output'!E230&lt;&gt;"",ISNUMBER('Model output'!E230),'Model output'!E230&gt;0),"1",IF(OR(ISNUMBER(SEARCH("0",'Model output'!E230)), ISNUMBER(SEARCH("1",'Model output'!E230)), ISNUMBER(SEARCH("1a",'Model output'!E230)), ISNUMBER(SEARCH("1b",'Model output'!E230)), ISNUMBER(SEARCH("X",'Model output'!E230))), IF(ISNUMBER(SEARCH("pN",'Model output'!E230)),IF(OR(ISNUMBER(SEARCH("a",'Model output'!E230)),ISNUMBER(SEARCH("b",'Model output'!E230))),MID(SUBSTITUTE('Model output'!E230," ",""),SEARCH("pN",'Model output'!E230)+2,2),MID(SUBSTITUTE('Model output'!E230," ",""),SEARCH("pN",'Model output'!E230)+2,1)),IF(ISNUMBER(SEARCH("N",'Model output'!E230)),IF(OR(ISNUMBER(SEARCH("a",'Model output'!E230)),ISNUMBER(SEARCH("b",'Model output'!E230))),MID(SUBSTITUTE('Model output'!E230," ",""),SEARCH("N",'Model output'!E230)+1,2),MID(SUBSTITUTE('Model output'!E230," ",""),SEARCH("N",'Model output'!E230)+1,1)),SUBSTITUTE('Model output'!E230," ",""))),"")))</f>
        <v>1a</v>
      </c>
      <c r="E231" s="1" t="str">
        <f>IF(OR(ISNUMBER(SEARCH("Not applicable",'Model output'!F230)), ISNUMBER(SEARCH("N/A",'Model output'!F230))),"0",IF(OR(ISNUMBER(SEARCH("0",'Model output'!F230)), ISNUMBER(SEARCH("1",'Model output'!F230)), ISNUMBER(SEARCH("X",'Model output'!F230))), IF(ISNUMBER(SEARCH("pM",'Model output'!F230)),MID(SUBSTITUTE('Model output'!F230," ",""),SEARCH("pM",'Model output'!F230)+2,1),IF(ISNUMBER(SEARCH("M",'Model output'!F230)),MID(SUBSTITUTE('Model output'!F230," ",""),SEARCH("M",'Model output'!F230)+1,1),SUBSTITUTE('Model output'!F230," ",""))),""))</f>
        <v/>
      </c>
      <c r="F231" t="str">
        <f t="shared" si="62"/>
        <v>positive</v>
      </c>
      <c r="G231" t="str">
        <f>IF(OR('Model output'!G230="",AND(ISNUMBER('Model output'!J230),'Model output'!J230&lt;1)),"",IF(OR(ISNUMBER(SEARCH("lateral",'Model output'!G230)),ISNUMBER(SEARCH("cervical",'Model output'!G230)),ISNUMBER(SEARCH("jugular",'Model output'!G230)),ISNUMBER(SEARCH("left neck",'Model output'!G230)),ISNUMBER(SEARCH("left anterior neck",'Model output'!G230)),ISNUMBER(SEARCH("left posterior neck",'Model output'!G230)),ISNUMBER(SEARCH("right neck",'Model output'!G230)),ISNUMBER(SEARCH("right anterior neck",'Model output'!G230)),ISNUMBER(SEARCH("right posterior neck",'Model output'!G230)),AND(ISNUMBER(SEARCH("level",'Model output'!G230)),OR(,ISNUMBER(SEARCH("II",'Model output'!G230)),ISNUMBER(SEARCH("two",'Model output'!G230)),ISNUMBER(SEARCH("2",'Model output'!G230)),ISNUMBER(SEARCH("III",'Model output'!G230)),ISNUMBER(SEARCH("three",'Model output'!G230)),ISNUMBER(SEARCH("3",'Model output'!G230)),ISNUMBER(SEARCH("IV",'Model output'!G230)),ISNUMBER(SEARCH("four",'Model output'!G230)),ISNUMBER(SEARCH("4",'Model output'!G230)),AND(ISNUMBER(SEARCH("V ",'Model output'!G230)),NOT(ISNUMBER(SEARCH("VI",'Model output'!G230)))),ISNUMBER(SEARCH("five",'Model output'!G230)),ISNUMBER(SEARCH("5",'Model output'!G230))))), "lateral", "central"))</f>
        <v>central</v>
      </c>
      <c r="H231" t="str">
        <f>IF('Model output'!H230="","negative", IF('Model output'!H230=" ", "negative", IF(ISNUMBER(SEARCH("lymph node",'Model output'!H230)),"negative","positive")))</f>
        <v>negative</v>
      </c>
      <c r="I231">
        <f>IF('Model output'!I230="","",IF(ISNUMBER('Model output'!I230),'Model output'!I230,1))</f>
        <v>10</v>
      </c>
      <c r="J231">
        <f>IF('Model output'!J230="","",IF(AND(ISNUMBER('Model output'!J230),'Model output'!J230&lt;=I231),'Model output'!J230,IF(ISNUMBER(SEARCH("0/",'Model output'!J230)),0,1)))</f>
        <v>2</v>
      </c>
      <c r="K231" t="str" cm="1">
        <f t="array" ref="K231">IF(COUNT(FIND({0,1,2,3,4,5,6,7,8,9},'Model output'!K230))&gt;0,'Model output'!K230,"")</f>
        <v/>
      </c>
      <c r="L231" s="8" t="str">
        <f t="shared" si="50"/>
        <v/>
      </c>
      <c r="M231" t="str" cm="1">
        <f t="array" ref="M231">IF(L231="","",IF(ISNUMBER(SEARCH("cm",L231)),MAX(VALUE(SUBSTITUTE(_xlfn.FILTERXML("&lt;t&gt;&lt;s&gt;"&amp;SUBSTITUTE(L231,",","&lt;/s&gt;&lt;s&gt;")&amp;"&lt;/s&gt;&lt;/t&gt;","//s"),"cm",""))),MAX(VALUE(SUBSTITUTE(_xlfn.FILTERXML("&lt;t&gt;&lt;s&gt;"&amp;SUBSTITUTE(L231,",","&lt;/s&gt;&lt;s&gt;")&amp;"&lt;/s&gt;&lt;/t&gt;","//s"),"mm","")))/10))</f>
        <v/>
      </c>
      <c r="N231" t="str">
        <f>IF('Model output'!L230="","",'Model output'!L230)</f>
        <v>Papillary</v>
      </c>
      <c r="O231" t="str">
        <f>IF('Model output'!M230="","",'Model output'!M230)</f>
        <v>tall cell</v>
      </c>
      <c r="P231" t="str">
        <f>IF('Model output'!N230="","",'Model output'!N230)</f>
        <v>2.5 cm and 2.2 cm</v>
      </c>
      <c r="Q231" t="str">
        <f t="shared" si="63"/>
        <v>2.5cm,2.2cm</v>
      </c>
      <c r="R231" cm="1">
        <f t="array" ref="R231">IF(Q231="","",IF(ISNUMBER(SEARCH("cm",Q231)),MAX(VALUE(SUBSTITUTE(_xlfn.FILTERXML("&lt;t&gt;&lt;s&gt;"&amp;SUBSTITUTE(Q231,",","&lt;/s&gt;&lt;s&gt;")&amp;"&lt;/s&gt;&lt;/t&gt;","//s"),"cm",""))),IF(ISNUMBER(SEARCH("mm",Q231)), MAX(VALUE(SUBSTITUTE(_xlfn.FILTERXML("&lt;t&gt;&lt;s&gt;"&amp;SUBSTITUTE(Q231,",","&lt;/s&gt;&lt;s&gt;")&amp;"&lt;/s&gt;&lt;/t&gt;","//s"),"mm","")))/10, MAX(VALUE(_xlfn.FILTERXML("&lt;t&gt;&lt;s&gt;"&amp;SUBSTITUTE(Q231,",","&lt;/s&gt;&lt;s&gt;")&amp;"&lt;/s&gt;&lt;/t&gt;","//s"))))))</f>
        <v>2.5</v>
      </c>
      <c r="S231" t="str">
        <f>IF(OR('Model output'!P230="",ISNUMBER(SEARCH("Not identified", 'Model output'!P230)),ISNUMBER(SEARCH("Absent",'Model output'!P230)),AND(ISNUMBER(SEARCH("No",'Model output'!P230)),NOT(ISNUMBER(SEARCH("diagnostic",'Model output'!P230)))),ISNUMBER(SEARCH("Negative",'Model output'!P230))),"negative","positive")</f>
        <v>positive</v>
      </c>
      <c r="T231" t="str">
        <f>IF('Model output'!O230="","",'Model output'!O230)</f>
        <v>Multifocal</v>
      </c>
      <c r="U231" t="str">
        <f>IF('Model output'!Q230&lt;&gt;"",'Model output'!Q230,IF('Classification result'!S231="positive",IF(ISNUMBER(SEARCH("single",'Model output'!P230)),1,IF(OR(ISNUMBER(SEARCH("&lt;4",'Model output'!P230)),ISNUMBER(SEARCH("&lt; 4",'Model output'!P230)),ISNUMBER(SEARCH("less than 4",'Model output'!P230))),"&lt;4",IF(OR(ISNUMBER(SEARCH("&gt;4",'Model output'!P230)),ISNUMBER(SEARCH("&gt; 4",'Model output'!P230)),ISNUMBER(SEARCH("4 or more",'Model output'!P230))),"&gt;4",""))),""))</f>
        <v/>
      </c>
      <c r="V231" t="str">
        <f>IF(S231="negative","",IF(OR(ISNUMBER(SEARCH("Focal",'Model output'!P230)),'Classification result'!U231&lt;4,ISNUMBER(SEARCH("Focal",'Classification result'!U231)),ISNUMBER(SEARCH("&lt;4",'Classification result'!U231)),ISNUMBER(SEARCH("&lt; 4",'Classification result'!U231))),"minimal", IF(OR(ISNUMBER(SEARCH("Extensive",'Model output'!P230)),ISNUMBER(SEARCH("Extensive",'Classification result'!U231)),ISNUMBER(SEARCH("&gt;4",'Classification result'!U231)),ISNUMBER(SEARCH("&gt; 4",'Classification result'!U231)),ISNUMBER(SEARCH("4 or more",'Classification result'!U231))),"extensive","")))</f>
        <v/>
      </c>
      <c r="W231" t="str">
        <f>IF(OR('Model output'!R230="",ISNUMBER(SEARCH("Not identified", 'Model output'!R230)),ISNUMBER(SEARCH("Absent",'Model output'!R230)),ISNUMBER(SEARCH("No",'Model output'!R230)),ISNUMBER(SEARCH("Negative",'Model output'!R230)),ISNUMBER(SEARCH("None seen",'Model output'!R230)),ISNUMBER(SEARCH("Free",'Model output'!R230)),ISNUMBER(SEARCH("Cannot be assessed",'Model output'!R230))),"negative","positive")</f>
        <v>positive</v>
      </c>
      <c r="X231" s="19" t="str">
        <f>IF('Model output'!S230="","",'Model output'!S230)</f>
        <v>Present</v>
      </c>
      <c r="Y231" t="str">
        <f>IF(OR('Model output'!S230="",ISNUMBER(SEARCH("Absent",'Model output'!S230)),ISNUMBER(SEARCH("Not identified",'Model output'!S230)),AND(ISNUMBER(SEARCH("No",'Model output'!S230)),NOT(ISNUMBER(SEARCH("carcinoma",'Model output'!S230)))),ISNUMBER(SEARCH("no extension",'Model output'!S230)),ISNUMBER(SEARCH("negative",'Model output'!S230))),"negative",IF(Z231="positive","gETE", "positive"))</f>
        <v>positive</v>
      </c>
      <c r="Z231" t="str">
        <f>IF(OR('Model output'!S230="",ISNUMBER(SEARCH("Absent",'Model output'!S230)),ISNUMBER(SEARCH("Not identified",'Model output'!S230)),ISNUMBER(SEARCH("No",'Model output'!S230)),ISNUMBER(SEARCH("Minimal",'Model output'!S230)),ISNUMBER(SEARCH("negative",'Model output'!S230))),"negative",IF(OR(ISNUMBER(SEARCH("extensive",X231)),ISNUMBER(SEARCH("skeletal muscle",X231)),ISNUMBER(SEARCH("larynx",X231)),ISNUMBER(SEARCH("trachea",X231)),ISNUMBER(SEARCH("esophagus",X231)),ISNUMBER(SEARCH("recurrent laryngeal nerve",X231))),"positive","negative"))</f>
        <v>negative</v>
      </c>
      <c r="AA231" t="str">
        <f>IF('Model output'!T230="","",IF('Model output'!T230="Not mentioned", "No", "Yes"))</f>
        <v/>
      </c>
      <c r="AB231" t="str">
        <f>IF(AA231&lt;&gt;"Yes","",IF(OR('Model output'!U230="",ISNUMBER(SEARCH("Not identified",'Model output'!U230))),"",'Model output'!U230))</f>
        <v/>
      </c>
      <c r="AC231" s="9" t="str">
        <f>IF(OR('Model output'!V230="", AND(ISERROR(SEARCH("Positive",'Model output'!V230)), ISNUMBER(SEARCH("Negative",'Model output'!V230))), ISNUMBER(SEARCH("Uninvolved",'Model output'!V230)), ISNUMBER(SEARCH("Free",'Model output'!V230)), ISNUMBER(SEARCH("1 mm",'Model output'!V230)), ISNUMBER(SEARCH("1.0 mm",'Model output'!V230)), ISNUMBER(SEARCH("0.01 cm",'Model output'!V230)), ISNUMBER(SEARCH("0.1 CM",'Model output'!V230)), ISNUMBER(SEARCH("less than 0.2 mm",'Model output'!V230)), ISNUMBER(SEARCH("less than 0.5 mm",'Model output'!V230)), ISNUMBER(SEARCH("very close",'Model output'!V230)), ISNUMBER(SEARCH("not involved",'Model output'!V230)), ISNUMBER(SEARCH("no involvement",'Model output'!V230)), ISNUMBER(SEARCH("abut",'Model output'!V230)), AND(ISNUMBER(SEARCH("No",'Model output'!V230)),NOT(ISNUMBER(SEARCH("noted",'Model output'!V230))),NOT(ISNUMBER(SEARCH("carcinoma",'Model output'!V230))))), "negative", "positive")</f>
        <v>positive</v>
      </c>
      <c r="AE231" s="39" t="str" cm="1">
        <f t="array" ref="AE231">IF(OR(AC231="positive",Z231="positive",AND(OR(ISNUMBER(SEARCH("Follicular carcinoma",N231)),ISNUMBER(SEARCH("Follicular thyroid carcinoma",N231))),V231="extensive"),AND(AND(ISNUMBER(J231),J231&gt;0),AND(ISNUMBER(M231),M231&gt;3)),OR(H231="positive",AH231=1)),"high",IF(OR(ISNUMBER(SEARCH("lateral",G231,1)),ISNUMBER(SEARCH("positive",Y231,1)),ISNUMBER(SEARCH("tall",O231,1)),ISNUMBER(SEARCH("hobnail",O231,1)),ISNUMBER(SEARCH("cribriform",O231,1)),ISNUMBER(SEARCH("diffuse",O231,1)),ISNUMBER(SEARCH("columnar",O231,1)),ISNUMBER(SEARCH("solid",O231,1)),ISNUMBER(SEARCH("tall",N231,1)),ISNUMBER(SEARCH("hobnail",N231,1)),ISNUMBER(SEARCH("cribriform",N231,1)),ISNUMBER(SEARCH("diffuse",N231,1)),ISNUMBER(SEARCH("columnar",N231,1)),ISNUMBER(SEARCH("solid",N231,1)),AND(ISNUMBER(SEARCH("papillary",N231,1)),S231="positive"),AND(ISNUMBER(J231),J231&gt;=5,M231=""),AND(AND(ISNUMBER(J231),J231&gt;=5),AND(ISNUMBER(M231),M231&gt;=1)),AND(ISNUMBER(SERACH("papillary",N231)),OR(Y231="positive",Z231="positive"), ISNUMBER(SEARCH("BRAF",AB231)))),"intermediate","low"))</f>
        <v>high</v>
      </c>
      <c r="AF231" s="40" t="str">
        <f t="shared" si="51"/>
        <v>2</v>
      </c>
      <c r="AG231" s="40" t="str">
        <f t="shared" si="52"/>
        <v>1a</v>
      </c>
      <c r="AH231" s="40" t="str">
        <f t="shared" si="53"/>
        <v>0</v>
      </c>
      <c r="AI231" s="45" t="str">
        <f t="shared" si="54"/>
        <v>I</v>
      </c>
      <c r="AJ231" s="39" t="s">
        <v>697</v>
      </c>
      <c r="AK231" s="46" t="s">
        <v>891</v>
      </c>
      <c r="AL231" s="46" t="s">
        <v>893</v>
      </c>
      <c r="AM231" s="46" t="s">
        <v>892</v>
      </c>
      <c r="AN231" s="40" t="s">
        <v>73</v>
      </c>
      <c r="AO231" s="30">
        <f t="shared" si="55"/>
        <v>1</v>
      </c>
      <c r="AP231" s="14">
        <f t="shared" si="56"/>
        <v>1</v>
      </c>
      <c r="AQ231" s="14">
        <f t="shared" si="57"/>
        <v>1</v>
      </c>
      <c r="AR231" s="14">
        <f t="shared" si="58"/>
        <v>1</v>
      </c>
      <c r="AS231" s="15">
        <f t="shared" si="59"/>
        <v>1</v>
      </c>
    </row>
    <row r="232" spans="1:45">
      <c r="A232" t="str">
        <f>'Model output'!A231</f>
        <v>TCGA-ET-A3BS</v>
      </c>
      <c r="B232" s="52">
        <v>42</v>
      </c>
      <c r="C232" s="1" t="str">
        <f>IF(OR(ISNUMBER(SEARCH("0",'Model output'!D231)), ISNUMBER(SEARCH("1",'Model output'!D231)), ISNUMBER(SEARCH("1a",'Model output'!D231)), ISNUMBER(SEARCH("1b",'Model output'!D231)), ISNUMBER(SEARCH("2",'Model output'!D231)), ISNUMBER(SEARCH("3",'Model output'!D231)), ISNUMBER(SEARCH("4a",'Model output'!D231)), ISNUMBER(SEARCH("4b",'Model output'!D231))), IF(ISNUMBER(SEARCH("pT",'Model output'!D231)),IF(OR(ISNUMBER(SEARCH("a",'Model output'!D231)),ISNUMBER(SEARCH("b",'Model output'!D231))),MID(SUBSTITUTE('Model output'!D231," ",""),SEARCH("pT",'Model output'!D231)+2,2),MID(SUBSTITUTE('Model output'!D231," ",""),SEARCH("pT",'Model output'!D231)+2,1)),IF(ISNUMBER(SEARCH("T",'Model output'!D231)),IF(OR(ISNUMBER(SEARCH("a",'Model output'!D231)),ISNUMBER(SEARCH("b",'Model output'!D231))),MID(SUBSTITUTE('Model output'!D231," ",""),SEARCH("T",'Model output'!D231)+1,2),MID(SUBSTITUTE('Model output'!D231," ",""),SEARCH("T",'Model output'!D231)+1,1)),SUBSTITUTE('Model output'!D231," ",""))),"")</f>
        <v>3</v>
      </c>
      <c r="D232" s="1" t="str">
        <f>IF(ISNUMBER(SEARCH("lymph node",'Model output'!E231)),"1", IF(AND('Model output'!E231&lt;&gt;"",ISNUMBER('Model output'!E231),'Model output'!E231&gt;0),"1",IF(OR(ISNUMBER(SEARCH("0",'Model output'!E231)), ISNUMBER(SEARCH("1",'Model output'!E231)), ISNUMBER(SEARCH("1a",'Model output'!E231)), ISNUMBER(SEARCH("1b",'Model output'!E231)), ISNUMBER(SEARCH("X",'Model output'!E231))), IF(ISNUMBER(SEARCH("pN",'Model output'!E231)),IF(OR(ISNUMBER(SEARCH("a",'Model output'!E231)),ISNUMBER(SEARCH("b",'Model output'!E231))),MID(SUBSTITUTE('Model output'!E231," ",""),SEARCH("pN",'Model output'!E231)+2,2),MID(SUBSTITUTE('Model output'!E231," ",""),SEARCH("pN",'Model output'!E231)+2,1)),IF(ISNUMBER(SEARCH("N",'Model output'!E231)),IF(OR(ISNUMBER(SEARCH("a",'Model output'!E231)),ISNUMBER(SEARCH("b",'Model output'!E231))),MID(SUBSTITUTE('Model output'!E231," ",""),SEARCH("N",'Model output'!E231)+1,2),MID(SUBSTITUTE('Model output'!E231," ",""),SEARCH("N",'Model output'!E231)+1,1)),SUBSTITUTE('Model output'!E231," ",""))),"")))</f>
        <v>1a</v>
      </c>
      <c r="E232" s="1" t="str">
        <f>IF(OR(ISNUMBER(SEARCH("Not applicable",'Model output'!F231)), ISNUMBER(SEARCH("N/A",'Model output'!F231))),"0",IF(OR(ISNUMBER(SEARCH("0",'Model output'!F231)), ISNUMBER(SEARCH("1",'Model output'!F231)), ISNUMBER(SEARCH("X",'Model output'!F231))), IF(ISNUMBER(SEARCH("pM",'Model output'!F231)),MID(SUBSTITUTE('Model output'!F231," ",""),SEARCH("pM",'Model output'!F231)+2,1),IF(ISNUMBER(SEARCH("M",'Model output'!F231)),MID(SUBSTITUTE('Model output'!F231," ",""),SEARCH("M",'Model output'!F231)+1,1),SUBSTITUTE('Model output'!F231," ",""))),""))</f>
        <v/>
      </c>
      <c r="F232" t="str">
        <f t="shared" si="62"/>
        <v>positive</v>
      </c>
      <c r="G232" t="str">
        <f>IF(OR('Model output'!G231="",AND(ISNUMBER('Model output'!J231),'Model output'!J231&lt;1)),"",IF(OR(ISNUMBER(SEARCH("lateral",'Model output'!G231)),ISNUMBER(SEARCH("cervical",'Model output'!G231)),ISNUMBER(SEARCH("jugular",'Model output'!G231)),ISNUMBER(SEARCH("left neck",'Model output'!G231)),ISNUMBER(SEARCH("left anterior neck",'Model output'!G231)),ISNUMBER(SEARCH("left posterior neck",'Model output'!G231)),ISNUMBER(SEARCH("right neck",'Model output'!G231)),ISNUMBER(SEARCH("right anterior neck",'Model output'!G231)),ISNUMBER(SEARCH("right posterior neck",'Model output'!G231)),AND(ISNUMBER(SEARCH("level",'Model output'!G231)),OR(,ISNUMBER(SEARCH("II",'Model output'!G231)),ISNUMBER(SEARCH("two",'Model output'!G231)),ISNUMBER(SEARCH("2",'Model output'!G231)),ISNUMBER(SEARCH("III",'Model output'!G231)),ISNUMBER(SEARCH("three",'Model output'!G231)),ISNUMBER(SEARCH("3",'Model output'!G231)),ISNUMBER(SEARCH("IV",'Model output'!G231)),ISNUMBER(SEARCH("four",'Model output'!G231)),ISNUMBER(SEARCH("4",'Model output'!G231)),AND(ISNUMBER(SEARCH("V ",'Model output'!G231)),NOT(ISNUMBER(SEARCH("VI",'Model output'!G231)))),ISNUMBER(SEARCH("five",'Model output'!G231)),ISNUMBER(SEARCH("5",'Model output'!G231))))), "lateral", "central"))</f>
        <v>central</v>
      </c>
      <c r="H232" t="str">
        <f>IF('Model output'!H231="","negative", IF('Model output'!H231=" ", "negative", IF(ISNUMBER(SEARCH("lymph node",'Model output'!H231)),"negative","positive")))</f>
        <v>negative</v>
      </c>
      <c r="I232">
        <f>IF('Model output'!I231="","",IF(ISNUMBER('Model output'!I231),'Model output'!I231,1))</f>
        <v>17</v>
      </c>
      <c r="J232">
        <f>IF('Model output'!J231="","",IF(AND(ISNUMBER('Model output'!J231),'Model output'!J231&lt;=I232),'Model output'!J231,IF(ISNUMBER(SEARCH("0/",'Model output'!J231)),0,1)))</f>
        <v>8</v>
      </c>
      <c r="K232" t="str" cm="1">
        <f t="array" ref="K232">IF(COUNT(FIND({0,1,2,3,4,5,6,7,8,9},'Model output'!K231))&gt;0,'Model output'!K231,"")</f>
        <v/>
      </c>
      <c r="L232" s="8" t="str">
        <f t="shared" si="50"/>
        <v/>
      </c>
      <c r="M232" t="str" cm="1">
        <f t="array" ref="M232">IF(L232="","",IF(ISNUMBER(SEARCH("cm",L232)),MAX(VALUE(SUBSTITUTE(_xlfn.FILTERXML("&lt;t&gt;&lt;s&gt;"&amp;SUBSTITUTE(L232,",","&lt;/s&gt;&lt;s&gt;")&amp;"&lt;/s&gt;&lt;/t&gt;","//s"),"cm",""))),MAX(VALUE(SUBSTITUTE(_xlfn.FILTERXML("&lt;t&gt;&lt;s&gt;"&amp;SUBSTITUTE(L232,",","&lt;/s&gt;&lt;s&gt;")&amp;"&lt;/s&gt;&lt;/t&gt;","//s"),"mm","")))/10))</f>
        <v/>
      </c>
      <c r="N232" t="str">
        <f>IF('Model output'!L231="","",'Model output'!L231)</f>
        <v>Papillary</v>
      </c>
      <c r="O232" t="str">
        <f>IF('Model output'!M231="","",'Model output'!M231)</f>
        <v/>
      </c>
      <c r="P232" t="str">
        <f>IF('Model output'!N231="","",'Model output'!N231)</f>
        <v>5.5 cm</v>
      </c>
      <c r="Q232" t="str">
        <f t="shared" si="63"/>
        <v>5.5cm</v>
      </c>
      <c r="R232" cm="1">
        <f t="array" ref="R232">IF(Q232="","",IF(ISNUMBER(SEARCH("cm",Q232)),MAX(VALUE(SUBSTITUTE(_xlfn.FILTERXML("&lt;t&gt;&lt;s&gt;"&amp;SUBSTITUTE(Q232,",","&lt;/s&gt;&lt;s&gt;")&amp;"&lt;/s&gt;&lt;/t&gt;","//s"),"cm",""))),IF(ISNUMBER(SEARCH("mm",Q232)), MAX(VALUE(SUBSTITUTE(_xlfn.FILTERXML("&lt;t&gt;&lt;s&gt;"&amp;SUBSTITUTE(Q232,",","&lt;/s&gt;&lt;s&gt;")&amp;"&lt;/s&gt;&lt;/t&gt;","//s"),"mm","")))/10, MAX(VALUE(_xlfn.FILTERXML("&lt;t&gt;&lt;s&gt;"&amp;SUBSTITUTE(Q232,",","&lt;/s&gt;&lt;s&gt;")&amp;"&lt;/s&gt;&lt;/t&gt;","//s"))))))</f>
        <v>5.5</v>
      </c>
      <c r="S232" t="str">
        <f>IF(OR('Model output'!P231="",ISNUMBER(SEARCH("Not identified", 'Model output'!P231)),ISNUMBER(SEARCH("Absent",'Model output'!P231)),AND(ISNUMBER(SEARCH("No",'Model output'!P231)),NOT(ISNUMBER(SEARCH("diagnostic",'Model output'!P231)))),ISNUMBER(SEARCH("Negative",'Model output'!P231))),"negative","positive")</f>
        <v>negative</v>
      </c>
      <c r="T232" t="str">
        <f>IF('Model output'!O231="","",'Model output'!O231)</f>
        <v/>
      </c>
      <c r="U232" t="str">
        <f>IF('Model output'!Q231&lt;&gt;"",'Model output'!Q231,IF('Classification result'!S232="positive",IF(ISNUMBER(SEARCH("single",'Model output'!P231)),1,IF(OR(ISNUMBER(SEARCH("&lt;4",'Model output'!P231)),ISNUMBER(SEARCH("&lt; 4",'Model output'!P231)),ISNUMBER(SEARCH("less than 4",'Model output'!P231))),"&lt;4",IF(OR(ISNUMBER(SEARCH("&gt;4",'Model output'!P231)),ISNUMBER(SEARCH("&gt; 4",'Model output'!P231)),ISNUMBER(SEARCH("4 or more",'Model output'!P231))),"&gt;4",""))),""))</f>
        <v/>
      </c>
      <c r="V232" t="str">
        <f>IF(S232="negative","",IF(OR(ISNUMBER(SEARCH("Focal",'Model output'!P231)),'Classification result'!U232&lt;4,ISNUMBER(SEARCH("Focal",'Classification result'!U232)),ISNUMBER(SEARCH("&lt;4",'Classification result'!U232)),ISNUMBER(SEARCH("&lt; 4",'Classification result'!U232))),"minimal", IF(OR(ISNUMBER(SEARCH("Extensive",'Model output'!P231)),ISNUMBER(SEARCH("Extensive",'Classification result'!U232)),ISNUMBER(SEARCH("&gt;4",'Classification result'!U232)),ISNUMBER(SEARCH("&gt; 4",'Classification result'!U232)),ISNUMBER(SEARCH("4 or more",'Classification result'!U232))),"extensive","")))</f>
        <v/>
      </c>
      <c r="W232" t="str">
        <f>IF(OR('Model output'!R231="",ISNUMBER(SEARCH("Not identified", 'Model output'!R231)),ISNUMBER(SEARCH("Absent",'Model output'!R231)),ISNUMBER(SEARCH("No",'Model output'!R231)),ISNUMBER(SEARCH("Negative",'Model output'!R231)),ISNUMBER(SEARCH("None seen",'Model output'!R231)),ISNUMBER(SEARCH("Free",'Model output'!R231)),ISNUMBER(SEARCH("Cannot be assessed",'Model output'!R231))),"negative","positive")</f>
        <v>negative</v>
      </c>
      <c r="X232" s="19" t="str">
        <f>IF('Model output'!S231="","",'Model output'!S231)</f>
        <v/>
      </c>
      <c r="Y232" t="str">
        <f>IF(OR('Model output'!S231="",ISNUMBER(SEARCH("Absent",'Model output'!S231)),ISNUMBER(SEARCH("Not identified",'Model output'!S231)),AND(ISNUMBER(SEARCH("No",'Model output'!S231)),NOT(ISNUMBER(SEARCH("carcinoma",'Model output'!S231)))),ISNUMBER(SEARCH("no extension",'Model output'!S231)),ISNUMBER(SEARCH("negative",'Model output'!S231))),"negative",IF(Z232="positive","gETE", "positive"))</f>
        <v>negative</v>
      </c>
      <c r="Z232" t="str">
        <f>IF(OR('Model output'!S231="",ISNUMBER(SEARCH("Absent",'Model output'!S231)),ISNUMBER(SEARCH("Not identified",'Model output'!S231)),ISNUMBER(SEARCH("No",'Model output'!S231)),ISNUMBER(SEARCH("Minimal",'Model output'!S231)),ISNUMBER(SEARCH("negative",'Model output'!S231))),"negative",IF(OR(ISNUMBER(SEARCH("extensive",X232)),ISNUMBER(SEARCH("skeletal muscle",X232)),ISNUMBER(SEARCH("larynx",X232)),ISNUMBER(SEARCH("trachea",X232)),ISNUMBER(SEARCH("esophagus",X232)),ISNUMBER(SEARCH("recurrent laryngeal nerve",X232))),"positive","negative"))</f>
        <v>negative</v>
      </c>
      <c r="AA232" t="str">
        <f>IF('Model output'!T231="","",IF('Model output'!T231="Not mentioned", "No", "Yes"))</f>
        <v/>
      </c>
      <c r="AB232" t="str">
        <f>IF(AA232&lt;&gt;"Yes","",IF(OR('Model output'!U231="",ISNUMBER(SEARCH("Not identified",'Model output'!U231))),"",'Model output'!U231))</f>
        <v/>
      </c>
      <c r="AC232" s="9" t="str">
        <f>IF(OR('Model output'!V231="", AND(ISERROR(SEARCH("Positive",'Model output'!V231)), ISNUMBER(SEARCH("Negative",'Model output'!V231))), ISNUMBER(SEARCH("Uninvolved",'Model output'!V231)), ISNUMBER(SEARCH("Free",'Model output'!V231)), ISNUMBER(SEARCH("1 mm",'Model output'!V231)), ISNUMBER(SEARCH("1.0 mm",'Model output'!V231)), ISNUMBER(SEARCH("0.01 cm",'Model output'!V231)), ISNUMBER(SEARCH("0.1 CM",'Model output'!V231)), ISNUMBER(SEARCH("less than 0.2 mm",'Model output'!V231)), ISNUMBER(SEARCH("less than 0.5 mm",'Model output'!V231)), ISNUMBER(SEARCH("very close",'Model output'!V231)), ISNUMBER(SEARCH("not involved",'Model output'!V231)), ISNUMBER(SEARCH("no involvement",'Model output'!V231)), ISNUMBER(SEARCH("abut",'Model output'!V231)), AND(ISNUMBER(SEARCH("No",'Model output'!V231)),NOT(ISNUMBER(SEARCH("noted",'Model output'!V231))),NOT(ISNUMBER(SEARCH("carcinoma",'Model output'!V231))))), "negative", "positive")</f>
        <v>negative</v>
      </c>
      <c r="AE232" s="39" t="str" cm="1">
        <f t="array" aca="1" ref="AE232" ca="1">IF(OR(AC232="positive",Z232="positive",AND(OR(ISNUMBER(SEARCH("Follicular carcinoma",N232)),ISNUMBER(SEARCH("Follicular thyroid carcinoma",N232))),V232="extensive"),AND(AND(ISNUMBER(J232),J232&gt;0),AND(ISNUMBER(M232),M232&gt;3)),OR(H232="positive",AH232=1)),"high",IF(OR(ISNUMBER(SEARCH("lateral",G232,1)),ISNUMBER(SEARCH("positive",Y232,1)),ISNUMBER(SEARCH("tall",O232,1)),ISNUMBER(SEARCH("hobnail",O232,1)),ISNUMBER(SEARCH("cribriform",O232,1)),ISNUMBER(SEARCH("diffuse",O232,1)),ISNUMBER(SEARCH("columnar",O232,1)),ISNUMBER(SEARCH("solid",O232,1)),ISNUMBER(SEARCH("tall",N232,1)),ISNUMBER(SEARCH("hobnail",N232,1)),ISNUMBER(SEARCH("cribriform",N232,1)),ISNUMBER(SEARCH("diffuse",N232,1)),ISNUMBER(SEARCH("columnar",N232,1)),ISNUMBER(SEARCH("solid",N232,1)),AND(ISNUMBER(SEARCH("papillary",N232,1)),S232="positive"),AND(ISNUMBER(J232),J232&gt;=5,M232=""),AND(AND(ISNUMBER(J232),J232&gt;=5),AND(ISNUMBER(M232),M232&gt;=1)),AND(ISNUMBER(SERACH("papillary",N232)),OR(Y232="positive",Z232="positive"), ISNUMBER(SEARCH("BRAF",AB232)))),"intermediate","low"))</f>
        <v>intermediate</v>
      </c>
      <c r="AF232" s="40" t="str">
        <f t="shared" si="51"/>
        <v>3a</v>
      </c>
      <c r="AG232" s="40" t="str">
        <f t="shared" si="52"/>
        <v>1a</v>
      </c>
      <c r="AH232" s="40" t="str">
        <f t="shared" si="53"/>
        <v>0</v>
      </c>
      <c r="AI232" s="45" t="str">
        <f t="shared" si="54"/>
        <v>I</v>
      </c>
      <c r="AJ232" s="39" t="s">
        <v>699</v>
      </c>
      <c r="AK232" s="46" t="s">
        <v>894</v>
      </c>
      <c r="AL232" s="46" t="s">
        <v>893</v>
      </c>
      <c r="AM232" s="46" t="s">
        <v>892</v>
      </c>
      <c r="AN232" s="40" t="s">
        <v>73</v>
      </c>
      <c r="AO232" s="30">
        <f t="shared" ca="1" si="55"/>
        <v>1</v>
      </c>
      <c r="AP232" s="14">
        <f t="shared" si="56"/>
        <v>1</v>
      </c>
      <c r="AQ232" s="14">
        <f t="shared" si="57"/>
        <v>1</v>
      </c>
      <c r="AR232" s="14">
        <f t="shared" si="58"/>
        <v>1</v>
      </c>
      <c r="AS232" s="15">
        <f t="shared" si="59"/>
        <v>1</v>
      </c>
    </row>
    <row r="233" spans="1:45">
      <c r="A233" t="str">
        <f>'Model output'!A232</f>
        <v>TCGA-ET-A3BW</v>
      </c>
      <c r="B233" s="52">
        <v>30</v>
      </c>
      <c r="C233" s="1" t="str">
        <f>IF(OR(ISNUMBER(SEARCH("0",'Model output'!D232)), ISNUMBER(SEARCH("1",'Model output'!D232)), ISNUMBER(SEARCH("1a",'Model output'!D232)), ISNUMBER(SEARCH("1b",'Model output'!D232)), ISNUMBER(SEARCH("2",'Model output'!D232)), ISNUMBER(SEARCH("3",'Model output'!D232)), ISNUMBER(SEARCH("4a",'Model output'!D232)), ISNUMBER(SEARCH("4b",'Model output'!D232))), IF(ISNUMBER(SEARCH("pT",'Model output'!D232)),IF(OR(ISNUMBER(SEARCH("a",'Model output'!D232)),ISNUMBER(SEARCH("b",'Model output'!D232))),MID(SUBSTITUTE('Model output'!D232," ",""),SEARCH("pT",'Model output'!D232)+2,2),MID(SUBSTITUTE('Model output'!D232," ",""),SEARCH("pT",'Model output'!D232)+2,1)),IF(ISNUMBER(SEARCH("T",'Model output'!D232)),IF(OR(ISNUMBER(SEARCH("a",'Model output'!D232)),ISNUMBER(SEARCH("b",'Model output'!D232))),MID(SUBSTITUTE('Model output'!D232," ",""),SEARCH("T",'Model output'!D232)+1,2),MID(SUBSTITUTE('Model output'!D232," ",""),SEARCH("T",'Model output'!D232)+1,1)),SUBSTITUTE('Model output'!D232," ",""))),"")</f>
        <v>2</v>
      </c>
      <c r="D233" s="1" t="str">
        <f>IF(ISNUMBER(SEARCH("lymph node",'Model output'!E232)),"1", IF(AND('Model output'!E232&lt;&gt;"",ISNUMBER('Model output'!E232),'Model output'!E232&gt;0),"1",IF(OR(ISNUMBER(SEARCH("0",'Model output'!E232)), ISNUMBER(SEARCH("1",'Model output'!E232)), ISNUMBER(SEARCH("1a",'Model output'!E232)), ISNUMBER(SEARCH("1b",'Model output'!E232)), ISNUMBER(SEARCH("X",'Model output'!E232))), IF(ISNUMBER(SEARCH("pN",'Model output'!E232)),IF(OR(ISNUMBER(SEARCH("a",'Model output'!E232)),ISNUMBER(SEARCH("b",'Model output'!E232))),MID(SUBSTITUTE('Model output'!E232," ",""),SEARCH("pN",'Model output'!E232)+2,2),MID(SUBSTITUTE('Model output'!E232," ",""),SEARCH("pN",'Model output'!E232)+2,1)),IF(ISNUMBER(SEARCH("N",'Model output'!E232)),IF(OR(ISNUMBER(SEARCH("a",'Model output'!E232)),ISNUMBER(SEARCH("b",'Model output'!E232))),MID(SUBSTITUTE('Model output'!E232," ",""),SEARCH("N",'Model output'!E232)+1,2),MID(SUBSTITUTE('Model output'!E232," ",""),SEARCH("N",'Model output'!E232)+1,1)),SUBSTITUTE('Model output'!E232," ",""))),"")))</f>
        <v>X</v>
      </c>
      <c r="E233" s="1" t="str">
        <f>IF(OR(ISNUMBER(SEARCH("Not applicable",'Model output'!F232)), ISNUMBER(SEARCH("N/A",'Model output'!F232))),"0",IF(OR(ISNUMBER(SEARCH("0",'Model output'!F232)), ISNUMBER(SEARCH("1",'Model output'!F232)), ISNUMBER(SEARCH("X",'Model output'!F232))), IF(ISNUMBER(SEARCH("pM",'Model output'!F232)),MID(SUBSTITUTE('Model output'!F232," ",""),SEARCH("pM",'Model output'!F232)+2,1),IF(ISNUMBER(SEARCH("M",'Model output'!F232)),MID(SUBSTITUTE('Model output'!F232," ",""),SEARCH("M",'Model output'!F232)+1,1),SUBSTITUTE('Model output'!F232," ",""))),""))</f>
        <v>X</v>
      </c>
      <c r="F233" t="str">
        <f t="shared" si="62"/>
        <v>negative</v>
      </c>
      <c r="G233" t="str">
        <f>IF(OR('Model output'!G232="",AND(ISNUMBER('Model output'!J232),'Model output'!J232&lt;1)),"",IF(OR(ISNUMBER(SEARCH("lateral",'Model output'!G232)),ISNUMBER(SEARCH("cervical",'Model output'!G232)),ISNUMBER(SEARCH("jugular",'Model output'!G232)),ISNUMBER(SEARCH("left neck",'Model output'!G232)),ISNUMBER(SEARCH("left anterior neck",'Model output'!G232)),ISNUMBER(SEARCH("left posterior neck",'Model output'!G232)),ISNUMBER(SEARCH("right neck",'Model output'!G232)),ISNUMBER(SEARCH("right anterior neck",'Model output'!G232)),ISNUMBER(SEARCH("right posterior neck",'Model output'!G232)),AND(ISNUMBER(SEARCH("level",'Model output'!G232)),OR(,ISNUMBER(SEARCH("II",'Model output'!G232)),ISNUMBER(SEARCH("two",'Model output'!G232)),ISNUMBER(SEARCH("2",'Model output'!G232)),ISNUMBER(SEARCH("III",'Model output'!G232)),ISNUMBER(SEARCH("three",'Model output'!G232)),ISNUMBER(SEARCH("3",'Model output'!G232)),ISNUMBER(SEARCH("IV",'Model output'!G232)),ISNUMBER(SEARCH("four",'Model output'!G232)),ISNUMBER(SEARCH("4",'Model output'!G232)),AND(ISNUMBER(SEARCH("V ",'Model output'!G232)),NOT(ISNUMBER(SEARCH("VI",'Model output'!G232)))),ISNUMBER(SEARCH("five",'Model output'!G232)),ISNUMBER(SEARCH("5",'Model output'!G232))))), "lateral", "central"))</f>
        <v/>
      </c>
      <c r="H233" t="str">
        <f>IF('Model output'!H232="","negative", IF('Model output'!H232=" ", "negative", IF(ISNUMBER(SEARCH("lymph node",'Model output'!H232)),"negative","positive")))</f>
        <v>negative</v>
      </c>
      <c r="I233">
        <f>IF('Model output'!I232="","",IF(ISNUMBER('Model output'!I232),'Model output'!I232,1))</f>
        <v>0</v>
      </c>
      <c r="J233">
        <f>IF('Model output'!J232="","",IF(AND(ISNUMBER('Model output'!J232),'Model output'!J232&lt;=I233),'Model output'!J232,IF(ISNUMBER(SEARCH("0/",'Model output'!J232)),0,1)))</f>
        <v>0</v>
      </c>
      <c r="K233" t="str" cm="1">
        <f t="array" ref="K233">IF(COUNT(FIND({0,1,2,3,4,5,6,7,8,9},'Model output'!K232))&gt;0,'Model output'!K232,"")</f>
        <v/>
      </c>
      <c r="L233" s="8" t="str">
        <f t="shared" si="50"/>
        <v/>
      </c>
      <c r="M233" t="str" cm="1">
        <f t="array" ref="M233">IF(L233="","",IF(ISNUMBER(SEARCH("cm",L233)),MAX(VALUE(SUBSTITUTE(_xlfn.FILTERXML("&lt;t&gt;&lt;s&gt;"&amp;SUBSTITUTE(L233,",","&lt;/s&gt;&lt;s&gt;")&amp;"&lt;/s&gt;&lt;/t&gt;","//s"),"cm",""))),MAX(VALUE(SUBSTITUTE(_xlfn.FILTERXML("&lt;t&gt;&lt;s&gt;"&amp;SUBSTITUTE(L233,",","&lt;/s&gt;&lt;s&gt;")&amp;"&lt;/s&gt;&lt;/t&gt;","//s"),"mm","")))/10))</f>
        <v/>
      </c>
      <c r="N233" t="str">
        <f>IF('Model output'!L232="","",'Model output'!L232)</f>
        <v>papillary</v>
      </c>
      <c r="O233" t="str">
        <f>IF('Model output'!M232="","",'Model output'!M232)</f>
        <v>conventional</v>
      </c>
      <c r="P233" t="str">
        <f>IF('Model output'!N232="","",'Model output'!N232)</f>
        <v>3.2 cm</v>
      </c>
      <c r="Q233" t="str">
        <f t="shared" si="63"/>
        <v>3.2cm</v>
      </c>
      <c r="R233" cm="1">
        <f t="array" ref="R233">IF(Q233="","",IF(ISNUMBER(SEARCH("cm",Q233)),MAX(VALUE(SUBSTITUTE(_xlfn.FILTERXML("&lt;t&gt;&lt;s&gt;"&amp;SUBSTITUTE(Q233,",","&lt;/s&gt;&lt;s&gt;")&amp;"&lt;/s&gt;&lt;/t&gt;","//s"),"cm",""))),IF(ISNUMBER(SEARCH("mm",Q233)), MAX(VALUE(SUBSTITUTE(_xlfn.FILTERXML("&lt;t&gt;&lt;s&gt;"&amp;SUBSTITUTE(Q233,",","&lt;/s&gt;&lt;s&gt;")&amp;"&lt;/s&gt;&lt;/t&gt;","//s"),"mm","")))/10, MAX(VALUE(_xlfn.FILTERXML("&lt;t&gt;&lt;s&gt;"&amp;SUBSTITUTE(Q233,",","&lt;/s&gt;&lt;s&gt;")&amp;"&lt;/s&gt;&lt;/t&gt;","//s"))))))</f>
        <v>3.2</v>
      </c>
      <c r="S233" t="str">
        <f>IF(OR('Model output'!P232="",ISNUMBER(SEARCH("Not identified", 'Model output'!P232)),ISNUMBER(SEARCH("Absent",'Model output'!P232)),AND(ISNUMBER(SEARCH("No",'Model output'!P232)),NOT(ISNUMBER(SEARCH("diagnostic",'Model output'!P232)))),ISNUMBER(SEARCH("Negative",'Model output'!P232))),"negative","positive")</f>
        <v>negative</v>
      </c>
      <c r="T233" t="str">
        <f>IF('Model output'!O232="","",'Model output'!O232)</f>
        <v>Multifocal</v>
      </c>
      <c r="U233" t="str">
        <f>IF('Model output'!Q232&lt;&gt;"",'Model output'!Q232,IF('Classification result'!S233="positive",IF(ISNUMBER(SEARCH("single",'Model output'!P232)),1,IF(OR(ISNUMBER(SEARCH("&lt;4",'Model output'!P232)),ISNUMBER(SEARCH("&lt; 4",'Model output'!P232)),ISNUMBER(SEARCH("less than 4",'Model output'!P232))),"&lt;4",IF(OR(ISNUMBER(SEARCH("&gt;4",'Model output'!P232)),ISNUMBER(SEARCH("&gt; 4",'Model output'!P232)),ISNUMBER(SEARCH("4 or more",'Model output'!P232))),"&gt;4",""))),""))</f>
        <v/>
      </c>
      <c r="V233" t="str">
        <f>IF(S233="negative","",IF(OR(ISNUMBER(SEARCH("Focal",'Model output'!P232)),'Classification result'!U233&lt;4,ISNUMBER(SEARCH("Focal",'Classification result'!U233)),ISNUMBER(SEARCH("&lt;4",'Classification result'!U233)),ISNUMBER(SEARCH("&lt; 4",'Classification result'!U233))),"minimal", IF(OR(ISNUMBER(SEARCH("Extensive",'Model output'!P232)),ISNUMBER(SEARCH("Extensive",'Classification result'!U233)),ISNUMBER(SEARCH("&gt;4",'Classification result'!U233)),ISNUMBER(SEARCH("&gt; 4",'Classification result'!U233)),ISNUMBER(SEARCH("4 or more",'Classification result'!U233))),"extensive","")))</f>
        <v/>
      </c>
      <c r="W233" t="str">
        <f>IF(OR('Model output'!R232="",ISNUMBER(SEARCH("Not identified", 'Model output'!R232)),ISNUMBER(SEARCH("Absent",'Model output'!R232)),ISNUMBER(SEARCH("No",'Model output'!R232)),ISNUMBER(SEARCH("Negative",'Model output'!R232)),ISNUMBER(SEARCH("None seen",'Model output'!R232)),ISNUMBER(SEARCH("Free",'Model output'!R232)),ISNUMBER(SEARCH("Cannot be assessed",'Model output'!R232))),"negative","positive")</f>
        <v>negative</v>
      </c>
      <c r="X233" s="19" t="str">
        <f>IF('Model output'!S232="","",'Model output'!S232)</f>
        <v/>
      </c>
      <c r="Y233" t="str">
        <f>IF(OR('Model output'!S232="",ISNUMBER(SEARCH("Absent",'Model output'!S232)),ISNUMBER(SEARCH("Not identified",'Model output'!S232)),AND(ISNUMBER(SEARCH("No",'Model output'!S232)),NOT(ISNUMBER(SEARCH("carcinoma",'Model output'!S232)))),ISNUMBER(SEARCH("no extension",'Model output'!S232)),ISNUMBER(SEARCH("negative",'Model output'!S232))),"negative",IF(Z233="positive","gETE", "positive"))</f>
        <v>negative</v>
      </c>
      <c r="Z233" t="str">
        <f>IF(OR('Model output'!S232="",ISNUMBER(SEARCH("Absent",'Model output'!S232)),ISNUMBER(SEARCH("Not identified",'Model output'!S232)),ISNUMBER(SEARCH("No",'Model output'!S232)),ISNUMBER(SEARCH("Minimal",'Model output'!S232)),ISNUMBER(SEARCH("negative",'Model output'!S232))),"negative",IF(OR(ISNUMBER(SEARCH("extensive",X233)),ISNUMBER(SEARCH("skeletal muscle",X233)),ISNUMBER(SEARCH("larynx",X233)),ISNUMBER(SEARCH("trachea",X233)),ISNUMBER(SEARCH("esophagus",X233)),ISNUMBER(SEARCH("recurrent laryngeal nerve",X233))),"positive","negative"))</f>
        <v>negative</v>
      </c>
      <c r="AA233" t="str">
        <f>IF('Model output'!T232="","",IF('Model output'!T232="Not mentioned", "No", "Yes"))</f>
        <v/>
      </c>
      <c r="AB233" t="str">
        <f>IF(AA233&lt;&gt;"Yes","",IF(OR('Model output'!U232="",ISNUMBER(SEARCH("Not identified",'Model output'!U232))),"",'Model output'!U232))</f>
        <v/>
      </c>
      <c r="AC233" s="9" t="str">
        <f>IF(OR('Model output'!V232="", AND(ISERROR(SEARCH("Positive",'Model output'!V232)), ISNUMBER(SEARCH("Negative",'Model output'!V232))), ISNUMBER(SEARCH("Uninvolved",'Model output'!V232)), ISNUMBER(SEARCH("Free",'Model output'!V232)), ISNUMBER(SEARCH("1 mm",'Model output'!V232)), ISNUMBER(SEARCH("1.0 mm",'Model output'!V232)), ISNUMBER(SEARCH("0.01 cm",'Model output'!V232)), ISNUMBER(SEARCH("0.1 CM",'Model output'!V232)), ISNUMBER(SEARCH("less than 0.2 mm",'Model output'!V232)), ISNUMBER(SEARCH("less than 0.5 mm",'Model output'!V232)), ISNUMBER(SEARCH("very close",'Model output'!V232)), ISNUMBER(SEARCH("not involved",'Model output'!V232)), ISNUMBER(SEARCH("no involvement",'Model output'!V232)), ISNUMBER(SEARCH("abut",'Model output'!V232)), AND(ISNUMBER(SEARCH("No",'Model output'!V232)),NOT(ISNUMBER(SEARCH("noted",'Model output'!V232))),NOT(ISNUMBER(SEARCH("carcinoma",'Model output'!V232))))), "negative", "positive")</f>
        <v>negative</v>
      </c>
      <c r="AE233" s="39" t="str" cm="1">
        <f t="array" aca="1" ref="AE233" ca="1">IF(OR(AC233="positive",Z233="positive",AND(OR(ISNUMBER(SEARCH("Follicular carcinoma",N233)),ISNUMBER(SEARCH("Follicular thyroid carcinoma",N233))),V233="extensive"),AND(AND(ISNUMBER(J233),J233&gt;0),AND(ISNUMBER(M233),M233&gt;3)),OR(H233="positive",AH233=1)),"high",IF(OR(ISNUMBER(SEARCH("lateral",G233,1)),ISNUMBER(SEARCH("positive",Y233,1)),ISNUMBER(SEARCH("tall",O233,1)),ISNUMBER(SEARCH("hobnail",O233,1)),ISNUMBER(SEARCH("cribriform",O233,1)),ISNUMBER(SEARCH("diffuse",O233,1)),ISNUMBER(SEARCH("columnar",O233,1)),ISNUMBER(SEARCH("solid",O233,1)),ISNUMBER(SEARCH("tall",N233,1)),ISNUMBER(SEARCH("hobnail",N233,1)),ISNUMBER(SEARCH("cribriform",N233,1)),ISNUMBER(SEARCH("diffuse",N233,1)),ISNUMBER(SEARCH("columnar",N233,1)),ISNUMBER(SEARCH("solid",N233,1)),AND(ISNUMBER(SEARCH("papillary",N233,1)),S233="positive"),AND(ISNUMBER(J233),J233&gt;=5,M233=""),AND(AND(ISNUMBER(J233),J233&gt;=5),AND(ISNUMBER(M233),M233&gt;=1)),AND(ISNUMBER(SERACH("papillary",N233)),OR(Y233="positive",Z233="positive"), ISNUMBER(SEARCH("BRAF",AB233)))),"intermediate","low"))</f>
        <v>low</v>
      </c>
      <c r="AF233" s="40" t="str">
        <f t="shared" si="51"/>
        <v>2</v>
      </c>
      <c r="AG233" s="40" t="str">
        <f t="shared" si="52"/>
        <v>0</v>
      </c>
      <c r="AH233" s="40" t="str">
        <f t="shared" si="53"/>
        <v>0</v>
      </c>
      <c r="AI233" s="45" t="str">
        <f t="shared" si="54"/>
        <v>I</v>
      </c>
      <c r="AJ233" s="39" t="s">
        <v>698</v>
      </c>
      <c r="AK233" s="46" t="s">
        <v>891</v>
      </c>
      <c r="AL233" s="46" t="s">
        <v>892</v>
      </c>
      <c r="AM233" s="46" t="s">
        <v>892</v>
      </c>
      <c r="AN233" s="40" t="s">
        <v>73</v>
      </c>
      <c r="AO233" s="30">
        <f t="shared" ca="1" si="55"/>
        <v>1</v>
      </c>
      <c r="AP233" s="14">
        <f t="shared" si="56"/>
        <v>1</v>
      </c>
      <c r="AQ233" s="14">
        <f t="shared" si="57"/>
        <v>1</v>
      </c>
      <c r="AR233" s="14">
        <f t="shared" si="58"/>
        <v>1</v>
      </c>
      <c r="AS233" s="15">
        <f t="shared" si="59"/>
        <v>1</v>
      </c>
    </row>
    <row r="234" spans="1:45">
      <c r="A234" t="str">
        <f>'Model output'!A233</f>
        <v>TCGA-ET-A3BX</v>
      </c>
      <c r="B234" s="52">
        <v>24</v>
      </c>
      <c r="C234" s="1" t="str">
        <f>IF(OR(ISNUMBER(SEARCH("0",'Model output'!D233)), ISNUMBER(SEARCH("1",'Model output'!D233)), ISNUMBER(SEARCH("1a",'Model output'!D233)), ISNUMBER(SEARCH("1b",'Model output'!D233)), ISNUMBER(SEARCH("2",'Model output'!D233)), ISNUMBER(SEARCH("3",'Model output'!D233)), ISNUMBER(SEARCH("4a",'Model output'!D233)), ISNUMBER(SEARCH("4b",'Model output'!D233))), IF(ISNUMBER(SEARCH("pT",'Model output'!D233)),IF(OR(ISNUMBER(SEARCH("a",'Model output'!D233)),ISNUMBER(SEARCH("b",'Model output'!D233))),MID(SUBSTITUTE('Model output'!D233," ",""),SEARCH("pT",'Model output'!D233)+2,2),MID(SUBSTITUTE('Model output'!D233," ",""),SEARCH("pT",'Model output'!D233)+2,1)),IF(ISNUMBER(SEARCH("T",'Model output'!D233)),IF(OR(ISNUMBER(SEARCH("a",'Model output'!D233)),ISNUMBER(SEARCH("b",'Model output'!D233))),MID(SUBSTITUTE('Model output'!D233," ",""),SEARCH("T",'Model output'!D233)+1,2),MID(SUBSTITUTE('Model output'!D233," ",""),SEARCH("T",'Model output'!D233)+1,1)),SUBSTITUTE('Model output'!D233," ",""))),"")</f>
        <v>3</v>
      </c>
      <c r="D234" s="1" t="str">
        <f>IF(ISNUMBER(SEARCH("lymph node",'Model output'!E233)),"1", IF(AND('Model output'!E233&lt;&gt;"",ISNUMBER('Model output'!E233),'Model output'!E233&gt;0),"1",IF(OR(ISNUMBER(SEARCH("0",'Model output'!E233)), ISNUMBER(SEARCH("1",'Model output'!E233)), ISNUMBER(SEARCH("1a",'Model output'!E233)), ISNUMBER(SEARCH("1b",'Model output'!E233)), ISNUMBER(SEARCH("X",'Model output'!E233))), IF(ISNUMBER(SEARCH("pN",'Model output'!E233)),IF(OR(ISNUMBER(SEARCH("a",'Model output'!E233)),ISNUMBER(SEARCH("b",'Model output'!E233))),MID(SUBSTITUTE('Model output'!E233," ",""),SEARCH("pN",'Model output'!E233)+2,2),MID(SUBSTITUTE('Model output'!E233," ",""),SEARCH("pN",'Model output'!E233)+2,1)),IF(ISNUMBER(SEARCH("N",'Model output'!E233)),IF(OR(ISNUMBER(SEARCH("a",'Model output'!E233)),ISNUMBER(SEARCH("b",'Model output'!E233))),MID(SUBSTITUTE('Model output'!E233," ",""),SEARCH("N",'Model output'!E233)+1,2),MID(SUBSTITUTE('Model output'!E233," ",""),SEARCH("N",'Model output'!E233)+1,1)),SUBSTITUTE('Model output'!E233," ",""))),"")))</f>
        <v>1a</v>
      </c>
      <c r="E234" s="1" t="str">
        <f>IF(OR(ISNUMBER(SEARCH("Not applicable",'Model output'!F233)), ISNUMBER(SEARCH("N/A",'Model output'!F233))),"0",IF(OR(ISNUMBER(SEARCH("0",'Model output'!F233)), ISNUMBER(SEARCH("1",'Model output'!F233)), ISNUMBER(SEARCH("X",'Model output'!F233))), IF(ISNUMBER(SEARCH("pM",'Model output'!F233)),MID(SUBSTITUTE('Model output'!F233," ",""),SEARCH("pM",'Model output'!F233)+2,1),IF(ISNUMBER(SEARCH("M",'Model output'!F233)),MID(SUBSTITUTE('Model output'!F233," ",""),SEARCH("M",'Model output'!F233)+1,1),SUBSTITUTE('Model output'!F233," ",""))),""))</f>
        <v/>
      </c>
      <c r="F234" t="str">
        <f t="shared" si="62"/>
        <v>positive</v>
      </c>
      <c r="G234" t="str">
        <f>IF(OR('Model output'!G233="",AND(ISNUMBER('Model output'!J233),'Model output'!J233&lt;1)),"",IF(OR(ISNUMBER(SEARCH("lateral",'Model output'!G233)),ISNUMBER(SEARCH("cervical",'Model output'!G233)),ISNUMBER(SEARCH("jugular",'Model output'!G233)),ISNUMBER(SEARCH("left neck",'Model output'!G233)),ISNUMBER(SEARCH("left anterior neck",'Model output'!G233)),ISNUMBER(SEARCH("left posterior neck",'Model output'!G233)),ISNUMBER(SEARCH("right neck",'Model output'!G233)),ISNUMBER(SEARCH("right anterior neck",'Model output'!G233)),ISNUMBER(SEARCH("right posterior neck",'Model output'!G233)),AND(ISNUMBER(SEARCH("level",'Model output'!G233)),OR(,ISNUMBER(SEARCH("II",'Model output'!G233)),ISNUMBER(SEARCH("two",'Model output'!G233)),ISNUMBER(SEARCH("2",'Model output'!G233)),ISNUMBER(SEARCH("III",'Model output'!G233)),ISNUMBER(SEARCH("three",'Model output'!G233)),ISNUMBER(SEARCH("3",'Model output'!G233)),ISNUMBER(SEARCH("IV",'Model output'!G233)),ISNUMBER(SEARCH("four",'Model output'!G233)),ISNUMBER(SEARCH("4",'Model output'!G233)),AND(ISNUMBER(SEARCH("V ",'Model output'!G233)),NOT(ISNUMBER(SEARCH("VI",'Model output'!G233)))),ISNUMBER(SEARCH("five",'Model output'!G233)),ISNUMBER(SEARCH("5",'Model output'!G233))))), "lateral", "central"))</f>
        <v>central</v>
      </c>
      <c r="H234" t="str">
        <f>IF('Model output'!H233="","negative", IF('Model output'!H233=" ", "negative", IF(ISNUMBER(SEARCH("lymph node",'Model output'!H233)),"negative","positive")))</f>
        <v>negative</v>
      </c>
      <c r="I234">
        <f>IF('Model output'!I233="","",IF(ISNUMBER('Model output'!I233),'Model output'!I233,1))</f>
        <v>4</v>
      </c>
      <c r="J234">
        <f>IF('Model output'!J233="","",IF(AND(ISNUMBER('Model output'!J233),'Model output'!J233&lt;=I234),'Model output'!J233,IF(ISNUMBER(SEARCH("0/",'Model output'!J233)),0,1)))</f>
        <v>1</v>
      </c>
      <c r="K234" t="str" cm="1">
        <f t="array" ref="K234">IF(COUNT(FIND({0,1,2,3,4,5,6,7,8,9},'Model output'!K233))&gt;0,'Model output'!K233,"")</f>
        <v/>
      </c>
      <c r="L234" s="8" t="str">
        <f t="shared" si="50"/>
        <v/>
      </c>
      <c r="M234" t="str" cm="1">
        <f t="array" ref="M234">IF(L234="","",IF(ISNUMBER(SEARCH("cm",L234)),MAX(VALUE(SUBSTITUTE(_xlfn.FILTERXML("&lt;t&gt;&lt;s&gt;"&amp;SUBSTITUTE(L234,",","&lt;/s&gt;&lt;s&gt;")&amp;"&lt;/s&gt;&lt;/t&gt;","//s"),"cm",""))),MAX(VALUE(SUBSTITUTE(_xlfn.FILTERXML("&lt;t&gt;&lt;s&gt;"&amp;SUBSTITUTE(L234,",","&lt;/s&gt;&lt;s&gt;")&amp;"&lt;/s&gt;&lt;/t&gt;","//s"),"mm","")))/10))</f>
        <v/>
      </c>
      <c r="N234" t="str">
        <f>IF('Model output'!L233="","",'Model output'!L233)</f>
        <v>Papillary</v>
      </c>
      <c r="O234" t="str">
        <f>IF('Model output'!M233="","",'Model output'!M233)</f>
        <v/>
      </c>
      <c r="P234" t="str">
        <f>IF('Model output'!N233="","",'Model output'!N233)</f>
        <v>5.0 cm</v>
      </c>
      <c r="Q234" t="str">
        <f t="shared" si="63"/>
        <v>5.0cm</v>
      </c>
      <c r="R234" cm="1">
        <f t="array" ref="R234">IF(Q234="","",IF(ISNUMBER(SEARCH("cm",Q234)),MAX(VALUE(SUBSTITUTE(_xlfn.FILTERXML("&lt;t&gt;&lt;s&gt;"&amp;SUBSTITUTE(Q234,",","&lt;/s&gt;&lt;s&gt;")&amp;"&lt;/s&gt;&lt;/t&gt;","//s"),"cm",""))),IF(ISNUMBER(SEARCH("mm",Q234)), MAX(VALUE(SUBSTITUTE(_xlfn.FILTERXML("&lt;t&gt;&lt;s&gt;"&amp;SUBSTITUTE(Q234,",","&lt;/s&gt;&lt;s&gt;")&amp;"&lt;/s&gt;&lt;/t&gt;","//s"),"mm","")))/10, MAX(VALUE(_xlfn.FILTERXML("&lt;t&gt;&lt;s&gt;"&amp;SUBSTITUTE(Q234,",","&lt;/s&gt;&lt;s&gt;")&amp;"&lt;/s&gt;&lt;/t&gt;","//s"))))))</f>
        <v>5</v>
      </c>
      <c r="S234" t="str">
        <f>IF(OR('Model output'!P233="",ISNUMBER(SEARCH("Not identified", 'Model output'!P233)),ISNUMBER(SEARCH("Absent",'Model output'!P233)),AND(ISNUMBER(SEARCH("No",'Model output'!P233)),NOT(ISNUMBER(SEARCH("diagnostic",'Model output'!P233)))),ISNUMBER(SEARCH("Negative",'Model output'!P233))),"negative","positive")</f>
        <v>positive</v>
      </c>
      <c r="T234" t="str">
        <f>IF('Model output'!O233="","",'Model output'!O233)</f>
        <v>Unifocal</v>
      </c>
      <c r="U234" t="str">
        <f>IF('Model output'!Q233&lt;&gt;"",'Model output'!Q233,IF('Classification result'!S234="positive",IF(ISNUMBER(SEARCH("single",'Model output'!P233)),1,IF(OR(ISNUMBER(SEARCH("&lt;4",'Model output'!P233)),ISNUMBER(SEARCH("&lt; 4",'Model output'!P233)),ISNUMBER(SEARCH("less than 4",'Model output'!P233))),"&lt;4",IF(OR(ISNUMBER(SEARCH("&gt;4",'Model output'!P233)),ISNUMBER(SEARCH("&gt; 4",'Model output'!P233)),ISNUMBER(SEARCH("4 or more",'Model output'!P233))),"&gt;4",""))),""))</f>
        <v/>
      </c>
      <c r="V234" t="str">
        <f>IF(S234="negative","",IF(OR(ISNUMBER(SEARCH("Focal",'Model output'!P233)),'Classification result'!U234&lt;4,ISNUMBER(SEARCH("Focal",'Classification result'!U234)),ISNUMBER(SEARCH("&lt;4",'Classification result'!U234)),ISNUMBER(SEARCH("&lt; 4",'Classification result'!U234))),"minimal", IF(OR(ISNUMBER(SEARCH("Extensive",'Model output'!P233)),ISNUMBER(SEARCH("Extensive",'Classification result'!U234)),ISNUMBER(SEARCH("&gt;4",'Classification result'!U234)),ISNUMBER(SEARCH("&gt; 4",'Classification result'!U234)),ISNUMBER(SEARCH("4 or more",'Classification result'!U234))),"extensive","")))</f>
        <v/>
      </c>
      <c r="W234" t="str">
        <f>IF(OR('Model output'!R233="",ISNUMBER(SEARCH("Not identified", 'Model output'!R233)),ISNUMBER(SEARCH("Absent",'Model output'!R233)),ISNUMBER(SEARCH("No",'Model output'!R233)),ISNUMBER(SEARCH("Negative",'Model output'!R233)),ISNUMBER(SEARCH("None seen",'Model output'!R233)),ISNUMBER(SEARCH("Free",'Model output'!R233)),ISNUMBER(SEARCH("Cannot be assessed",'Model output'!R233))),"negative","positive")</f>
        <v>negative</v>
      </c>
      <c r="X234" s="19" t="str">
        <f>IF('Model output'!S233="","",'Model output'!S233)</f>
        <v>Present</v>
      </c>
      <c r="Y234" t="str">
        <f>IF(OR('Model output'!S233="",ISNUMBER(SEARCH("Absent",'Model output'!S233)),ISNUMBER(SEARCH("Not identified",'Model output'!S233)),AND(ISNUMBER(SEARCH("No",'Model output'!S233)),NOT(ISNUMBER(SEARCH("carcinoma",'Model output'!S233)))),ISNUMBER(SEARCH("no extension",'Model output'!S233)),ISNUMBER(SEARCH("negative",'Model output'!S233))),"negative",IF(Z234="positive","gETE", "positive"))</f>
        <v>positive</v>
      </c>
      <c r="Z234" t="str">
        <f>IF(OR('Model output'!S233="",ISNUMBER(SEARCH("Absent",'Model output'!S233)),ISNUMBER(SEARCH("Not identified",'Model output'!S233)),ISNUMBER(SEARCH("No",'Model output'!S233)),ISNUMBER(SEARCH("Minimal",'Model output'!S233)),ISNUMBER(SEARCH("negative",'Model output'!S233))),"negative",IF(OR(ISNUMBER(SEARCH("extensive",X234)),ISNUMBER(SEARCH("skeletal muscle",X234)),ISNUMBER(SEARCH("larynx",X234)),ISNUMBER(SEARCH("trachea",X234)),ISNUMBER(SEARCH("esophagus",X234)),ISNUMBER(SEARCH("recurrent laryngeal nerve",X234))),"positive","negative"))</f>
        <v>negative</v>
      </c>
      <c r="AA234" t="str">
        <f>IF('Model output'!T233="","",IF('Model output'!T233="Not mentioned", "No", "Yes"))</f>
        <v/>
      </c>
      <c r="AB234" t="str">
        <f>IF(AA234&lt;&gt;"Yes","",IF(OR('Model output'!U233="",ISNUMBER(SEARCH("Not identified",'Model output'!U233))),"",'Model output'!U233))</f>
        <v/>
      </c>
      <c r="AC234" s="9" t="str">
        <f>IF(OR('Model output'!V233="", AND(ISERROR(SEARCH("Positive",'Model output'!V233)), ISNUMBER(SEARCH("Negative",'Model output'!V233))), ISNUMBER(SEARCH("Uninvolved",'Model output'!V233)), ISNUMBER(SEARCH("Free",'Model output'!V233)), ISNUMBER(SEARCH("1 mm",'Model output'!V233)), ISNUMBER(SEARCH("1.0 mm",'Model output'!V233)), ISNUMBER(SEARCH("0.01 cm",'Model output'!V233)), ISNUMBER(SEARCH("0.1 CM",'Model output'!V233)), ISNUMBER(SEARCH("less than 0.2 mm",'Model output'!V233)), ISNUMBER(SEARCH("less than 0.5 mm",'Model output'!V233)), ISNUMBER(SEARCH("very close",'Model output'!V233)), ISNUMBER(SEARCH("not involved",'Model output'!V233)), ISNUMBER(SEARCH("no involvement",'Model output'!V233)), ISNUMBER(SEARCH("abut",'Model output'!V233)), AND(ISNUMBER(SEARCH("No",'Model output'!V233)),NOT(ISNUMBER(SEARCH("noted",'Model output'!V233))),NOT(ISNUMBER(SEARCH("carcinoma",'Model output'!V233))))), "negative", "positive")</f>
        <v>positive</v>
      </c>
      <c r="AE234" s="39" t="str" cm="1">
        <f t="array" ref="AE234">IF(OR(AC234="positive",Z234="positive",AND(OR(ISNUMBER(SEARCH("Follicular carcinoma",N234)),ISNUMBER(SEARCH("Follicular thyroid carcinoma",N234))),V234="extensive"),AND(AND(ISNUMBER(J234),J234&gt;0),AND(ISNUMBER(M234),M234&gt;3)),OR(H234="positive",AH234=1)),"high",IF(OR(ISNUMBER(SEARCH("lateral",G234,1)),ISNUMBER(SEARCH("positive",Y234,1)),ISNUMBER(SEARCH("tall",O234,1)),ISNUMBER(SEARCH("hobnail",O234,1)),ISNUMBER(SEARCH("cribriform",O234,1)),ISNUMBER(SEARCH("diffuse",O234,1)),ISNUMBER(SEARCH("columnar",O234,1)),ISNUMBER(SEARCH("solid",O234,1)),ISNUMBER(SEARCH("tall",N234,1)),ISNUMBER(SEARCH("hobnail",N234,1)),ISNUMBER(SEARCH("cribriform",N234,1)),ISNUMBER(SEARCH("diffuse",N234,1)),ISNUMBER(SEARCH("columnar",N234,1)),ISNUMBER(SEARCH("solid",N234,1)),AND(ISNUMBER(SEARCH("papillary",N234,1)),S234="positive"),AND(ISNUMBER(J234),J234&gt;=5,M234=""),AND(AND(ISNUMBER(J234),J234&gt;=5),AND(ISNUMBER(M234),M234&gt;=1)),AND(ISNUMBER(SERACH("papillary",N234)),OR(Y234="positive",Z234="positive"), ISNUMBER(SEARCH("BRAF",AB234)))),"intermediate","low"))</f>
        <v>high</v>
      </c>
      <c r="AF234" s="40" t="str">
        <f t="shared" si="51"/>
        <v>3a</v>
      </c>
      <c r="AG234" s="40" t="str">
        <f t="shared" si="52"/>
        <v>1a</v>
      </c>
      <c r="AH234" s="40" t="str">
        <f t="shared" si="53"/>
        <v>0</v>
      </c>
      <c r="AI234" s="45" t="str">
        <f t="shared" si="54"/>
        <v>I</v>
      </c>
      <c r="AJ234" s="39" t="s">
        <v>699</v>
      </c>
      <c r="AK234" s="46" t="s">
        <v>894</v>
      </c>
      <c r="AL234" s="46" t="s">
        <v>893</v>
      </c>
      <c r="AM234" s="46" t="s">
        <v>892</v>
      </c>
      <c r="AN234" s="40" t="s">
        <v>73</v>
      </c>
      <c r="AO234" s="30">
        <f t="shared" si="55"/>
        <v>0</v>
      </c>
      <c r="AP234" s="14">
        <f t="shared" si="56"/>
        <v>1</v>
      </c>
      <c r="AQ234" s="14">
        <f t="shared" si="57"/>
        <v>1</v>
      </c>
      <c r="AR234" s="14">
        <f t="shared" si="58"/>
        <v>1</v>
      </c>
      <c r="AS234" s="15">
        <f t="shared" si="59"/>
        <v>1</v>
      </c>
    </row>
    <row r="235" spans="1:45">
      <c r="A235" t="str">
        <f>'Model output'!A234</f>
        <v>TCGA-ET-A3DT</v>
      </c>
      <c r="B235" s="52">
        <v>23</v>
      </c>
      <c r="C235" s="1" t="str">
        <f>IF(OR(ISNUMBER(SEARCH("0",'Model output'!D234)), ISNUMBER(SEARCH("1",'Model output'!D234)), ISNUMBER(SEARCH("1a",'Model output'!D234)), ISNUMBER(SEARCH("1b",'Model output'!D234)), ISNUMBER(SEARCH("2",'Model output'!D234)), ISNUMBER(SEARCH("3",'Model output'!D234)), ISNUMBER(SEARCH("4a",'Model output'!D234)), ISNUMBER(SEARCH("4b",'Model output'!D234))), IF(ISNUMBER(SEARCH("pT",'Model output'!D234)),IF(OR(ISNUMBER(SEARCH("a",'Model output'!D234)),ISNUMBER(SEARCH("b",'Model output'!D234))),MID(SUBSTITUTE('Model output'!D234," ",""),SEARCH("pT",'Model output'!D234)+2,2),MID(SUBSTITUTE('Model output'!D234," ",""),SEARCH("pT",'Model output'!D234)+2,1)),IF(ISNUMBER(SEARCH("T",'Model output'!D234)),IF(OR(ISNUMBER(SEARCH("a",'Model output'!D234)),ISNUMBER(SEARCH("b",'Model output'!D234))),MID(SUBSTITUTE('Model output'!D234," ",""),SEARCH("T",'Model output'!D234)+1,2),MID(SUBSTITUTE('Model output'!D234," ",""),SEARCH("T",'Model output'!D234)+1,1)),SUBSTITUTE('Model output'!D234," ",""))),"")</f>
        <v>2</v>
      </c>
      <c r="D235" s="1" t="str">
        <f>IF(ISNUMBER(SEARCH("lymph node",'Model output'!E234)),"1", IF(AND('Model output'!E234&lt;&gt;"",ISNUMBER('Model output'!E234),'Model output'!E234&gt;0),"1",IF(OR(ISNUMBER(SEARCH("0",'Model output'!E234)), ISNUMBER(SEARCH("1",'Model output'!E234)), ISNUMBER(SEARCH("1a",'Model output'!E234)), ISNUMBER(SEARCH("1b",'Model output'!E234)), ISNUMBER(SEARCH("X",'Model output'!E234))), IF(ISNUMBER(SEARCH("pN",'Model output'!E234)),IF(OR(ISNUMBER(SEARCH("a",'Model output'!E234)),ISNUMBER(SEARCH("b",'Model output'!E234))),MID(SUBSTITUTE('Model output'!E234," ",""),SEARCH("pN",'Model output'!E234)+2,2),MID(SUBSTITUTE('Model output'!E234," ",""),SEARCH("pN",'Model output'!E234)+2,1)),IF(ISNUMBER(SEARCH("N",'Model output'!E234)),IF(OR(ISNUMBER(SEARCH("a",'Model output'!E234)),ISNUMBER(SEARCH("b",'Model output'!E234))),MID(SUBSTITUTE('Model output'!E234," ",""),SEARCH("N",'Model output'!E234)+1,2),MID(SUBSTITUTE('Model output'!E234," ",""),SEARCH("N",'Model output'!E234)+1,1)),SUBSTITUTE('Model output'!E234," ",""))),"")))</f>
        <v>1a</v>
      </c>
      <c r="E235" s="1" t="str">
        <f>IF(OR(ISNUMBER(SEARCH("Not applicable",'Model output'!F234)), ISNUMBER(SEARCH("N/A",'Model output'!F234))),"0",IF(OR(ISNUMBER(SEARCH("0",'Model output'!F234)), ISNUMBER(SEARCH("1",'Model output'!F234)), ISNUMBER(SEARCH("X",'Model output'!F234))), IF(ISNUMBER(SEARCH("pM",'Model output'!F234)),MID(SUBSTITUTE('Model output'!F234," ",""),SEARCH("pM",'Model output'!F234)+2,1),IF(ISNUMBER(SEARCH("M",'Model output'!F234)),MID(SUBSTITUTE('Model output'!F234," ",""),SEARCH("M",'Model output'!F234)+1,1),SUBSTITUTE('Model output'!F234," ",""))),""))</f>
        <v/>
      </c>
      <c r="F235" t="str">
        <f t="shared" si="62"/>
        <v>positive</v>
      </c>
      <c r="G235" t="str">
        <f>IF(OR('Model output'!G234="",AND(ISNUMBER('Model output'!J234),'Model output'!J234&lt;1)),"",IF(OR(ISNUMBER(SEARCH("lateral",'Model output'!G234)),ISNUMBER(SEARCH("cervical",'Model output'!G234)),ISNUMBER(SEARCH("jugular",'Model output'!G234)),ISNUMBER(SEARCH("left neck",'Model output'!G234)),ISNUMBER(SEARCH("left anterior neck",'Model output'!G234)),ISNUMBER(SEARCH("left posterior neck",'Model output'!G234)),ISNUMBER(SEARCH("right neck",'Model output'!G234)),ISNUMBER(SEARCH("right anterior neck",'Model output'!G234)),ISNUMBER(SEARCH("right posterior neck",'Model output'!G234)),AND(ISNUMBER(SEARCH("level",'Model output'!G234)),OR(,ISNUMBER(SEARCH("II",'Model output'!G234)),ISNUMBER(SEARCH("two",'Model output'!G234)),ISNUMBER(SEARCH("2",'Model output'!G234)),ISNUMBER(SEARCH("III",'Model output'!G234)),ISNUMBER(SEARCH("three",'Model output'!G234)),ISNUMBER(SEARCH("3",'Model output'!G234)),ISNUMBER(SEARCH("IV",'Model output'!G234)),ISNUMBER(SEARCH("four",'Model output'!G234)),ISNUMBER(SEARCH("4",'Model output'!G234)),AND(ISNUMBER(SEARCH("V ",'Model output'!G234)),NOT(ISNUMBER(SEARCH("VI",'Model output'!G234)))),ISNUMBER(SEARCH("five",'Model output'!G234)),ISNUMBER(SEARCH("5",'Model output'!G234))))), "lateral", "central"))</f>
        <v>central</v>
      </c>
      <c r="H235" t="str">
        <f>IF('Model output'!H234="","negative", IF('Model output'!H234=" ", "negative", IF(ISNUMBER(SEARCH("lymph node",'Model output'!H234)),"negative","positive")))</f>
        <v>negative</v>
      </c>
      <c r="I235">
        <f>IF('Model output'!I234="","",IF(ISNUMBER('Model output'!I234),'Model output'!I234,1))</f>
        <v>4</v>
      </c>
      <c r="J235">
        <f>IF('Model output'!J234="","",IF(AND(ISNUMBER('Model output'!J234),'Model output'!J234&lt;=I235),'Model output'!J234,IF(ISNUMBER(SEARCH("0/",'Model output'!J234)),0,1)))</f>
        <v>1</v>
      </c>
      <c r="K235" t="str" cm="1">
        <f t="array" ref="K235">IF(COUNT(FIND({0,1,2,3,4,5,6,7,8,9},'Model output'!K234))&gt;0,'Model output'!K234,"")</f>
        <v/>
      </c>
      <c r="L235" s="8" t="str">
        <f t="shared" si="50"/>
        <v/>
      </c>
      <c r="M235" t="str" cm="1">
        <f t="array" ref="M235">IF(L235="","",IF(ISNUMBER(SEARCH("cm",L235)),MAX(VALUE(SUBSTITUTE(_xlfn.FILTERXML("&lt;t&gt;&lt;s&gt;"&amp;SUBSTITUTE(L235,",","&lt;/s&gt;&lt;s&gt;")&amp;"&lt;/s&gt;&lt;/t&gt;","//s"),"cm",""))),MAX(VALUE(SUBSTITUTE(_xlfn.FILTERXML("&lt;t&gt;&lt;s&gt;"&amp;SUBSTITUTE(L235,",","&lt;/s&gt;&lt;s&gt;")&amp;"&lt;/s&gt;&lt;/t&gt;","//s"),"mm","")))/10))</f>
        <v/>
      </c>
      <c r="N235" t="str">
        <f>IF('Model output'!L234="","",'Model output'!L234)</f>
        <v>papillary</v>
      </c>
      <c r="O235" t="str">
        <f>IF('Model output'!M234="","",'Model output'!M234)</f>
        <v/>
      </c>
      <c r="P235" t="str">
        <f>IF('Model output'!N234="","",'Model output'!N234)</f>
        <v>2.5 cm</v>
      </c>
      <c r="Q235" t="str">
        <f t="shared" si="63"/>
        <v>2.5cm</v>
      </c>
      <c r="R235" cm="1">
        <f t="array" ref="R235">IF(Q235="","",IF(ISNUMBER(SEARCH("cm",Q235)),MAX(VALUE(SUBSTITUTE(_xlfn.FILTERXML("&lt;t&gt;&lt;s&gt;"&amp;SUBSTITUTE(Q235,",","&lt;/s&gt;&lt;s&gt;")&amp;"&lt;/s&gt;&lt;/t&gt;","//s"),"cm",""))),IF(ISNUMBER(SEARCH("mm",Q235)), MAX(VALUE(SUBSTITUTE(_xlfn.FILTERXML("&lt;t&gt;&lt;s&gt;"&amp;SUBSTITUTE(Q235,",","&lt;/s&gt;&lt;s&gt;")&amp;"&lt;/s&gt;&lt;/t&gt;","//s"),"mm","")))/10, MAX(VALUE(_xlfn.FILTERXML("&lt;t&gt;&lt;s&gt;"&amp;SUBSTITUTE(Q235,",","&lt;/s&gt;&lt;s&gt;")&amp;"&lt;/s&gt;&lt;/t&gt;","//s"))))))</f>
        <v>2.5</v>
      </c>
      <c r="S235" t="str">
        <f>IF(OR('Model output'!P234="",ISNUMBER(SEARCH("Not identified", 'Model output'!P234)),ISNUMBER(SEARCH("Absent",'Model output'!P234)),AND(ISNUMBER(SEARCH("No",'Model output'!P234)),NOT(ISNUMBER(SEARCH("diagnostic",'Model output'!P234)))),ISNUMBER(SEARCH("Negative",'Model output'!P234))),"negative","positive")</f>
        <v>positive</v>
      </c>
      <c r="T235">
        <f>IF('Model output'!O234="","",'Model output'!O234)</f>
        <v>1</v>
      </c>
      <c r="U235" t="str">
        <f>IF('Model output'!Q234&lt;&gt;"",'Model output'!Q234,IF('Classification result'!S235="positive",IF(ISNUMBER(SEARCH("single",'Model output'!P234)),1,IF(OR(ISNUMBER(SEARCH("&lt;4",'Model output'!P234)),ISNUMBER(SEARCH("&lt; 4",'Model output'!P234)),ISNUMBER(SEARCH("less than 4",'Model output'!P234))),"&lt;4",IF(OR(ISNUMBER(SEARCH("&gt;4",'Model output'!P234)),ISNUMBER(SEARCH("&gt; 4",'Model output'!P234)),ISNUMBER(SEARCH("4 or more",'Model output'!P234))),"&gt;4",""))),""))</f>
        <v/>
      </c>
      <c r="V235" t="str">
        <f>IF(S235="negative","",IF(OR(ISNUMBER(SEARCH("Focal",'Model output'!P234)),'Classification result'!U235&lt;4,ISNUMBER(SEARCH("Focal",'Classification result'!U235)),ISNUMBER(SEARCH("&lt;4",'Classification result'!U235)),ISNUMBER(SEARCH("&lt; 4",'Classification result'!U235))),"minimal", IF(OR(ISNUMBER(SEARCH("Extensive",'Model output'!P234)),ISNUMBER(SEARCH("Extensive",'Classification result'!U235)),ISNUMBER(SEARCH("&gt;4",'Classification result'!U235)),ISNUMBER(SEARCH("&gt; 4",'Classification result'!U235)),ISNUMBER(SEARCH("4 or more",'Classification result'!U235))),"extensive","")))</f>
        <v/>
      </c>
      <c r="W235" t="str">
        <f>IF(OR('Model output'!R234="",ISNUMBER(SEARCH("Not identified", 'Model output'!R234)),ISNUMBER(SEARCH("Absent",'Model output'!R234)),ISNUMBER(SEARCH("No",'Model output'!R234)),ISNUMBER(SEARCH("Negative",'Model output'!R234)),ISNUMBER(SEARCH("None seen",'Model output'!R234)),ISNUMBER(SEARCH("Free",'Model output'!R234)),ISNUMBER(SEARCH("Cannot be assessed",'Model output'!R234))),"negative","positive")</f>
        <v>negative</v>
      </c>
      <c r="X235" s="19" t="str">
        <f>IF('Model output'!S234="","",'Model output'!S234)</f>
        <v/>
      </c>
      <c r="Y235" t="str">
        <f>IF(OR('Model output'!S234="",ISNUMBER(SEARCH("Absent",'Model output'!S234)),ISNUMBER(SEARCH("Not identified",'Model output'!S234)),AND(ISNUMBER(SEARCH("No",'Model output'!S234)),NOT(ISNUMBER(SEARCH("carcinoma",'Model output'!S234)))),ISNUMBER(SEARCH("no extension",'Model output'!S234)),ISNUMBER(SEARCH("negative",'Model output'!S234))),"negative",IF(Z235="positive","gETE", "positive"))</f>
        <v>negative</v>
      </c>
      <c r="Z235" t="str">
        <f>IF(OR('Model output'!S234="",ISNUMBER(SEARCH("Absent",'Model output'!S234)),ISNUMBER(SEARCH("Not identified",'Model output'!S234)),ISNUMBER(SEARCH("No",'Model output'!S234)),ISNUMBER(SEARCH("Minimal",'Model output'!S234)),ISNUMBER(SEARCH("negative",'Model output'!S234))),"negative",IF(OR(ISNUMBER(SEARCH("extensive",X235)),ISNUMBER(SEARCH("skeletal muscle",X235)),ISNUMBER(SEARCH("larynx",X235)),ISNUMBER(SEARCH("trachea",X235)),ISNUMBER(SEARCH("esophagus",X235)),ISNUMBER(SEARCH("recurrent laryngeal nerve",X235))),"positive","negative"))</f>
        <v>negative</v>
      </c>
      <c r="AA235" t="str">
        <f>IF('Model output'!T234="","",IF('Model output'!T234="Not mentioned", "No", "Yes"))</f>
        <v/>
      </c>
      <c r="AB235" t="str">
        <f>IF(AA235&lt;&gt;"Yes","",IF(OR('Model output'!U234="",ISNUMBER(SEARCH("Not identified",'Model output'!U234))),"",'Model output'!U234))</f>
        <v/>
      </c>
      <c r="AC235" s="9" t="str">
        <f>IF(OR('Model output'!V234="", AND(ISERROR(SEARCH("Positive",'Model output'!V234)), ISNUMBER(SEARCH("Negative",'Model output'!V234))), ISNUMBER(SEARCH("Uninvolved",'Model output'!V234)), ISNUMBER(SEARCH("Free",'Model output'!V234)), ISNUMBER(SEARCH("1 mm",'Model output'!V234)), ISNUMBER(SEARCH("1.0 mm",'Model output'!V234)), ISNUMBER(SEARCH("0.01 cm",'Model output'!V234)), ISNUMBER(SEARCH("0.1 CM",'Model output'!V234)), ISNUMBER(SEARCH("less than 0.2 mm",'Model output'!V234)), ISNUMBER(SEARCH("less than 0.5 mm",'Model output'!V234)), ISNUMBER(SEARCH("very close",'Model output'!V234)), ISNUMBER(SEARCH("not involved",'Model output'!V234)), ISNUMBER(SEARCH("no involvement",'Model output'!V234)), ISNUMBER(SEARCH("abut",'Model output'!V234)), AND(ISNUMBER(SEARCH("No",'Model output'!V234)),NOT(ISNUMBER(SEARCH("noted",'Model output'!V234))),NOT(ISNUMBER(SEARCH("carcinoma",'Model output'!V234))))), "negative", "positive")</f>
        <v>negative</v>
      </c>
      <c r="AE235" s="39" t="str" cm="1">
        <f t="array" aca="1" ref="AE235" ca="1">IF(OR(AC235="positive",Z235="positive",AND(OR(ISNUMBER(SEARCH("Follicular carcinoma",N235)),ISNUMBER(SEARCH("Follicular thyroid carcinoma",N235))),V235="extensive"),AND(AND(ISNUMBER(J235),J235&gt;0),AND(ISNUMBER(M235),M235&gt;3)),OR(H235="positive",AH235=1)),"high",IF(OR(ISNUMBER(SEARCH("lateral",G235,1)),ISNUMBER(SEARCH("positive",Y235,1)),ISNUMBER(SEARCH("tall",O235,1)),ISNUMBER(SEARCH("hobnail",O235,1)),ISNUMBER(SEARCH("cribriform",O235,1)),ISNUMBER(SEARCH("diffuse",O235,1)),ISNUMBER(SEARCH("columnar",O235,1)),ISNUMBER(SEARCH("solid",O235,1)),ISNUMBER(SEARCH("tall",N235,1)),ISNUMBER(SEARCH("hobnail",N235,1)),ISNUMBER(SEARCH("cribriform",N235,1)),ISNUMBER(SEARCH("diffuse",N235,1)),ISNUMBER(SEARCH("columnar",N235,1)),ISNUMBER(SEARCH("solid",N235,1)),AND(ISNUMBER(SEARCH("papillary",N235,1)),S235="positive"),AND(ISNUMBER(J235),J235&gt;=5,M235=""),AND(AND(ISNUMBER(J235),J235&gt;=5),AND(ISNUMBER(M235),M235&gt;=1)),AND(ISNUMBER(SERACH("papillary",N235)),OR(Y235="positive",Z235="positive"), ISNUMBER(SEARCH("BRAF",AB235)))),"intermediate","low"))</f>
        <v>intermediate</v>
      </c>
      <c r="AF235" s="40" t="str">
        <f t="shared" si="51"/>
        <v>2</v>
      </c>
      <c r="AG235" s="40" t="str">
        <f t="shared" si="52"/>
        <v>1a</v>
      </c>
      <c r="AH235" s="40" t="str">
        <f t="shared" si="53"/>
        <v>0</v>
      </c>
      <c r="AI235" s="45" t="str">
        <f t="shared" si="54"/>
        <v>I</v>
      </c>
      <c r="AJ235" s="39" t="s">
        <v>698</v>
      </c>
      <c r="AK235" s="46" t="s">
        <v>891</v>
      </c>
      <c r="AL235" s="46" t="s">
        <v>893</v>
      </c>
      <c r="AM235" s="46" t="s">
        <v>892</v>
      </c>
      <c r="AN235" s="40" t="s">
        <v>73</v>
      </c>
      <c r="AO235" s="30">
        <f t="shared" ca="1" si="55"/>
        <v>0</v>
      </c>
      <c r="AP235" s="14">
        <f t="shared" si="56"/>
        <v>1</v>
      </c>
      <c r="AQ235" s="14">
        <f t="shared" si="57"/>
        <v>1</v>
      </c>
      <c r="AR235" s="14">
        <f t="shared" si="58"/>
        <v>1</v>
      </c>
      <c r="AS235" s="15">
        <f t="shared" si="59"/>
        <v>1</v>
      </c>
    </row>
    <row r="236" spans="1:45">
      <c r="A236" t="str">
        <f>'Model output'!A235</f>
        <v>TCGA-ET-A40P</v>
      </c>
      <c r="B236" s="52">
        <v>32</v>
      </c>
      <c r="C236" s="1" t="str">
        <f>IF(OR(ISNUMBER(SEARCH("0",'Model output'!D235)), ISNUMBER(SEARCH("1",'Model output'!D235)), ISNUMBER(SEARCH("1a",'Model output'!D235)), ISNUMBER(SEARCH("1b",'Model output'!D235)), ISNUMBER(SEARCH("2",'Model output'!D235)), ISNUMBER(SEARCH("3",'Model output'!D235)), ISNUMBER(SEARCH("4a",'Model output'!D235)), ISNUMBER(SEARCH("4b",'Model output'!D235))), IF(ISNUMBER(SEARCH("pT",'Model output'!D235)),IF(OR(ISNUMBER(SEARCH("a",'Model output'!D235)),ISNUMBER(SEARCH("b",'Model output'!D235))),MID(SUBSTITUTE('Model output'!D235," ",""),SEARCH("pT",'Model output'!D235)+2,2),MID(SUBSTITUTE('Model output'!D235," ",""),SEARCH("pT",'Model output'!D235)+2,1)),IF(ISNUMBER(SEARCH("T",'Model output'!D235)),IF(OR(ISNUMBER(SEARCH("a",'Model output'!D235)),ISNUMBER(SEARCH("b",'Model output'!D235))),MID(SUBSTITUTE('Model output'!D235," ",""),SEARCH("T",'Model output'!D235)+1,2),MID(SUBSTITUTE('Model output'!D235," ",""),SEARCH("T",'Model output'!D235)+1,1)),SUBSTITUTE('Model output'!D235," ",""))),"")</f>
        <v>2</v>
      </c>
      <c r="D236" s="1" t="str">
        <f>IF(ISNUMBER(SEARCH("lymph node",'Model output'!E235)),"1", IF(AND('Model output'!E235&lt;&gt;"",ISNUMBER('Model output'!E235),'Model output'!E235&gt;0),"1",IF(OR(ISNUMBER(SEARCH("0",'Model output'!E235)), ISNUMBER(SEARCH("1",'Model output'!E235)), ISNUMBER(SEARCH("1a",'Model output'!E235)), ISNUMBER(SEARCH("1b",'Model output'!E235)), ISNUMBER(SEARCH("X",'Model output'!E235))), IF(ISNUMBER(SEARCH("pN",'Model output'!E235)),IF(OR(ISNUMBER(SEARCH("a",'Model output'!E235)),ISNUMBER(SEARCH("b",'Model output'!E235))),MID(SUBSTITUTE('Model output'!E235," ",""),SEARCH("pN",'Model output'!E235)+2,2),MID(SUBSTITUTE('Model output'!E235," ",""),SEARCH("pN",'Model output'!E235)+2,1)),IF(ISNUMBER(SEARCH("N",'Model output'!E235)),IF(OR(ISNUMBER(SEARCH("a",'Model output'!E235)),ISNUMBER(SEARCH("b",'Model output'!E235))),MID(SUBSTITUTE('Model output'!E235," ",""),SEARCH("N",'Model output'!E235)+1,2),MID(SUBSTITUTE('Model output'!E235," ",""),SEARCH("N",'Model output'!E235)+1,1)),SUBSTITUTE('Model output'!E235," ",""))),"")))</f>
        <v>0</v>
      </c>
      <c r="E236" s="1" t="str">
        <f>IF(OR(ISNUMBER(SEARCH("Not applicable",'Model output'!F235)), ISNUMBER(SEARCH("N/A",'Model output'!F235))),"0",IF(OR(ISNUMBER(SEARCH("0",'Model output'!F235)), ISNUMBER(SEARCH("1",'Model output'!F235)), ISNUMBER(SEARCH("X",'Model output'!F235))), IF(ISNUMBER(SEARCH("pM",'Model output'!F235)),MID(SUBSTITUTE('Model output'!F235," ",""),SEARCH("pM",'Model output'!F235)+2,1),IF(ISNUMBER(SEARCH("M",'Model output'!F235)),MID(SUBSTITUTE('Model output'!F235," ",""),SEARCH("M",'Model output'!F235)+1,1),SUBSTITUTE('Model output'!F235," ",""))),""))</f>
        <v>x</v>
      </c>
      <c r="F236" t="str">
        <f t="shared" si="62"/>
        <v>negative</v>
      </c>
      <c r="G236" t="str">
        <f>IF(OR('Model output'!G235="",AND(ISNUMBER('Model output'!J235),'Model output'!J235&lt;1)),"",IF(OR(ISNUMBER(SEARCH("lateral",'Model output'!G235)),ISNUMBER(SEARCH("cervical",'Model output'!G235)),ISNUMBER(SEARCH("jugular",'Model output'!G235)),ISNUMBER(SEARCH("left neck",'Model output'!G235)),ISNUMBER(SEARCH("left anterior neck",'Model output'!G235)),ISNUMBER(SEARCH("left posterior neck",'Model output'!G235)),ISNUMBER(SEARCH("right neck",'Model output'!G235)),ISNUMBER(SEARCH("right anterior neck",'Model output'!G235)),ISNUMBER(SEARCH("right posterior neck",'Model output'!G235)),AND(ISNUMBER(SEARCH("level",'Model output'!G235)),OR(,ISNUMBER(SEARCH("II",'Model output'!G235)),ISNUMBER(SEARCH("two",'Model output'!G235)),ISNUMBER(SEARCH("2",'Model output'!G235)),ISNUMBER(SEARCH("III",'Model output'!G235)),ISNUMBER(SEARCH("three",'Model output'!G235)),ISNUMBER(SEARCH("3",'Model output'!G235)),ISNUMBER(SEARCH("IV",'Model output'!G235)),ISNUMBER(SEARCH("four",'Model output'!G235)),ISNUMBER(SEARCH("4",'Model output'!G235)),AND(ISNUMBER(SEARCH("V ",'Model output'!G235)),NOT(ISNUMBER(SEARCH("VI",'Model output'!G235)))),ISNUMBER(SEARCH("five",'Model output'!G235)),ISNUMBER(SEARCH("5",'Model output'!G235))))), "lateral", "central"))</f>
        <v/>
      </c>
      <c r="H236" t="str">
        <f>IF('Model output'!H235="","negative", IF('Model output'!H235=" ", "negative", IF(ISNUMBER(SEARCH("lymph node",'Model output'!H235)),"negative","positive")))</f>
        <v>negative</v>
      </c>
      <c r="I236">
        <f>IF('Model output'!I235="","",IF(ISNUMBER('Model output'!I235),'Model output'!I235,1))</f>
        <v>1</v>
      </c>
      <c r="J236">
        <f>IF('Model output'!J235="","",IF(AND(ISNUMBER('Model output'!J235),'Model output'!J235&lt;=I236),'Model output'!J235,IF(ISNUMBER(SEARCH("0/",'Model output'!J235)),0,1)))</f>
        <v>0</v>
      </c>
      <c r="K236" t="str" cm="1">
        <f t="array" ref="K236">IF(COUNT(FIND({0,1,2,3,4,5,6,7,8,9},'Model output'!K235))&gt;0,'Model output'!K235,"")</f>
        <v/>
      </c>
      <c r="L236" s="8" t="str">
        <f t="shared" si="50"/>
        <v/>
      </c>
      <c r="M236" t="str" cm="1">
        <f t="array" ref="M236">IF(L236="","",IF(ISNUMBER(SEARCH("cm",L236)),MAX(VALUE(SUBSTITUTE(_xlfn.FILTERXML("&lt;t&gt;&lt;s&gt;"&amp;SUBSTITUTE(L236,",","&lt;/s&gt;&lt;s&gt;")&amp;"&lt;/s&gt;&lt;/t&gt;","//s"),"cm",""))),MAX(VALUE(SUBSTITUTE(_xlfn.FILTERXML("&lt;t&gt;&lt;s&gt;"&amp;SUBSTITUTE(L236,",","&lt;/s&gt;&lt;s&gt;")&amp;"&lt;/s&gt;&lt;/t&gt;","//s"),"mm","")))/10))</f>
        <v/>
      </c>
      <c r="N236" t="str">
        <f>IF('Model output'!L235="","",'Model output'!L235)</f>
        <v>papillary</v>
      </c>
      <c r="O236" t="str">
        <f>IF('Model output'!M235="","",'Model output'!M235)</f>
        <v>follicular</v>
      </c>
      <c r="P236" t="str">
        <f>IF('Model output'!N235="","",'Model output'!N235)</f>
        <v>3.2 CM</v>
      </c>
      <c r="Q236" t="str">
        <f t="shared" si="63"/>
        <v>3.2cm</v>
      </c>
      <c r="R236" cm="1">
        <f t="array" ref="R236">IF(Q236="","",IF(ISNUMBER(SEARCH("cm",Q236)),MAX(VALUE(SUBSTITUTE(_xlfn.FILTERXML("&lt;t&gt;&lt;s&gt;"&amp;SUBSTITUTE(Q236,",","&lt;/s&gt;&lt;s&gt;")&amp;"&lt;/s&gt;&lt;/t&gt;","//s"),"cm",""))),IF(ISNUMBER(SEARCH("mm",Q236)), MAX(VALUE(SUBSTITUTE(_xlfn.FILTERXML("&lt;t&gt;&lt;s&gt;"&amp;SUBSTITUTE(Q236,",","&lt;/s&gt;&lt;s&gt;")&amp;"&lt;/s&gt;&lt;/t&gt;","//s"),"mm","")))/10, MAX(VALUE(_xlfn.FILTERXML("&lt;t&gt;&lt;s&gt;"&amp;SUBSTITUTE(Q236,",","&lt;/s&gt;&lt;s&gt;")&amp;"&lt;/s&gt;&lt;/t&gt;","//s"))))))</f>
        <v>3.2</v>
      </c>
      <c r="S236" t="str">
        <f>IF(OR('Model output'!P235="",ISNUMBER(SEARCH("Not identified", 'Model output'!P235)),ISNUMBER(SEARCH("Absent",'Model output'!P235)),AND(ISNUMBER(SEARCH("No",'Model output'!P235)),NOT(ISNUMBER(SEARCH("diagnostic",'Model output'!P235)))),ISNUMBER(SEARCH("Negative",'Model output'!P235))),"negative","positive")</f>
        <v>negative</v>
      </c>
      <c r="T236">
        <f>IF('Model output'!O235="","",'Model output'!O235)</f>
        <v>1</v>
      </c>
      <c r="U236" t="str">
        <f>IF('Model output'!Q235&lt;&gt;"",'Model output'!Q235,IF('Classification result'!S236="positive",IF(ISNUMBER(SEARCH("single",'Model output'!P235)),1,IF(OR(ISNUMBER(SEARCH("&lt;4",'Model output'!P235)),ISNUMBER(SEARCH("&lt; 4",'Model output'!P235)),ISNUMBER(SEARCH("less than 4",'Model output'!P235))),"&lt;4",IF(OR(ISNUMBER(SEARCH("&gt;4",'Model output'!P235)),ISNUMBER(SEARCH("&gt; 4",'Model output'!P235)),ISNUMBER(SEARCH("4 or more",'Model output'!P235))),"&gt;4",""))),""))</f>
        <v/>
      </c>
      <c r="V236" t="str">
        <f>IF(S236="negative","",IF(OR(ISNUMBER(SEARCH("Focal",'Model output'!P235)),'Classification result'!U236&lt;4,ISNUMBER(SEARCH("Focal",'Classification result'!U236)),ISNUMBER(SEARCH("&lt;4",'Classification result'!U236)),ISNUMBER(SEARCH("&lt; 4",'Classification result'!U236))),"minimal", IF(OR(ISNUMBER(SEARCH("Extensive",'Model output'!P235)),ISNUMBER(SEARCH("Extensive",'Classification result'!U236)),ISNUMBER(SEARCH("&gt;4",'Classification result'!U236)),ISNUMBER(SEARCH("&gt; 4",'Classification result'!U236)),ISNUMBER(SEARCH("4 or more",'Classification result'!U236))),"extensive","")))</f>
        <v/>
      </c>
      <c r="W236" t="str">
        <f>IF(OR('Model output'!R235="",ISNUMBER(SEARCH("Not identified", 'Model output'!R235)),ISNUMBER(SEARCH("Absent",'Model output'!R235)),ISNUMBER(SEARCH("No",'Model output'!R235)),ISNUMBER(SEARCH("Negative",'Model output'!R235)),ISNUMBER(SEARCH("None seen",'Model output'!R235)),ISNUMBER(SEARCH("Free",'Model output'!R235)),ISNUMBER(SEARCH("Cannot be assessed",'Model output'!R235))),"negative","positive")</f>
        <v>negative</v>
      </c>
      <c r="X236" s="19" t="str">
        <f>IF('Model output'!S235="","",'Model output'!S235)</f>
        <v/>
      </c>
      <c r="Y236" t="str">
        <f>IF(OR('Model output'!S235="",ISNUMBER(SEARCH("Absent",'Model output'!S235)),ISNUMBER(SEARCH("Not identified",'Model output'!S235)),AND(ISNUMBER(SEARCH("No",'Model output'!S235)),NOT(ISNUMBER(SEARCH("carcinoma",'Model output'!S235)))),ISNUMBER(SEARCH("no extension",'Model output'!S235)),ISNUMBER(SEARCH("negative",'Model output'!S235))),"negative",IF(Z236="positive","gETE", "positive"))</f>
        <v>negative</v>
      </c>
      <c r="Z236" t="str">
        <f>IF(OR('Model output'!S235="",ISNUMBER(SEARCH("Absent",'Model output'!S235)),ISNUMBER(SEARCH("Not identified",'Model output'!S235)),ISNUMBER(SEARCH("No",'Model output'!S235)),ISNUMBER(SEARCH("Minimal",'Model output'!S235)),ISNUMBER(SEARCH("negative",'Model output'!S235))),"negative",IF(OR(ISNUMBER(SEARCH("extensive",X236)),ISNUMBER(SEARCH("skeletal muscle",X236)),ISNUMBER(SEARCH("larynx",X236)),ISNUMBER(SEARCH("trachea",X236)),ISNUMBER(SEARCH("esophagus",X236)),ISNUMBER(SEARCH("recurrent laryngeal nerve",X236))),"positive","negative"))</f>
        <v>negative</v>
      </c>
      <c r="AA236" t="str">
        <f>IF('Model output'!T235="","",IF('Model output'!T235="Not mentioned", "No", "Yes"))</f>
        <v/>
      </c>
      <c r="AB236" t="str">
        <f>IF(AA236&lt;&gt;"Yes","",IF(OR('Model output'!U235="",ISNUMBER(SEARCH("Not identified",'Model output'!U235))),"",'Model output'!U235))</f>
        <v/>
      </c>
      <c r="AC236" s="9" t="str">
        <f>IF(OR('Model output'!V235="", AND(ISERROR(SEARCH("Positive",'Model output'!V235)), ISNUMBER(SEARCH("Negative",'Model output'!V235))), ISNUMBER(SEARCH("Uninvolved",'Model output'!V235)), ISNUMBER(SEARCH("Free",'Model output'!V235)), ISNUMBER(SEARCH("1 mm",'Model output'!V235)), ISNUMBER(SEARCH("1.0 mm",'Model output'!V235)), ISNUMBER(SEARCH("0.01 cm",'Model output'!V235)), ISNUMBER(SEARCH("0.1 CM",'Model output'!V235)), ISNUMBER(SEARCH("less than 0.2 mm",'Model output'!V235)), ISNUMBER(SEARCH("less than 0.5 mm",'Model output'!V235)), ISNUMBER(SEARCH("very close",'Model output'!V235)), ISNUMBER(SEARCH("not involved",'Model output'!V235)), ISNUMBER(SEARCH("no involvement",'Model output'!V235)), ISNUMBER(SEARCH("abut",'Model output'!V235)), AND(ISNUMBER(SEARCH("No",'Model output'!V235)),NOT(ISNUMBER(SEARCH("noted",'Model output'!V235))),NOT(ISNUMBER(SEARCH("carcinoma",'Model output'!V235))))), "negative", "positive")</f>
        <v>negative</v>
      </c>
      <c r="AE236" s="39" t="str" cm="1">
        <f t="array" aca="1" ref="AE236" ca="1">IF(OR(AC236="positive",Z236="positive",AND(OR(ISNUMBER(SEARCH("Follicular carcinoma",N236)),ISNUMBER(SEARCH("Follicular thyroid carcinoma",N236))),V236="extensive"),AND(AND(ISNUMBER(J236),J236&gt;0),AND(ISNUMBER(M236),M236&gt;3)),OR(H236="positive",AH236=1)),"high",IF(OR(ISNUMBER(SEARCH("lateral",G236,1)),ISNUMBER(SEARCH("positive",Y236,1)),ISNUMBER(SEARCH("tall",O236,1)),ISNUMBER(SEARCH("hobnail",O236,1)),ISNUMBER(SEARCH("cribriform",O236,1)),ISNUMBER(SEARCH("diffuse",O236,1)),ISNUMBER(SEARCH("columnar",O236,1)),ISNUMBER(SEARCH("solid",O236,1)),ISNUMBER(SEARCH("tall",N236,1)),ISNUMBER(SEARCH("hobnail",N236,1)),ISNUMBER(SEARCH("cribriform",N236,1)),ISNUMBER(SEARCH("diffuse",N236,1)),ISNUMBER(SEARCH("columnar",N236,1)),ISNUMBER(SEARCH("solid",N236,1)),AND(ISNUMBER(SEARCH("papillary",N236,1)),S236="positive"),AND(ISNUMBER(J236),J236&gt;=5,M236=""),AND(AND(ISNUMBER(J236),J236&gt;=5),AND(ISNUMBER(M236),M236&gt;=1)),AND(ISNUMBER(SERACH("papillary",N236)),OR(Y236="positive",Z236="positive"), ISNUMBER(SEARCH("BRAF",AB236)))),"intermediate","low"))</f>
        <v>low</v>
      </c>
      <c r="AF236" s="40" t="str">
        <f t="shared" si="51"/>
        <v>2</v>
      </c>
      <c r="AG236" s="40" t="str">
        <f t="shared" si="52"/>
        <v>0</v>
      </c>
      <c r="AH236" s="40" t="str">
        <f t="shared" si="53"/>
        <v>0</v>
      </c>
      <c r="AI236" s="45" t="str">
        <f t="shared" si="54"/>
        <v>I</v>
      </c>
      <c r="AJ236" s="39" t="s">
        <v>698</v>
      </c>
      <c r="AK236" s="46" t="s">
        <v>891</v>
      </c>
      <c r="AL236" s="46" t="s">
        <v>889</v>
      </c>
      <c r="AM236" s="46" t="s">
        <v>892</v>
      </c>
      <c r="AN236" s="40" t="s">
        <v>73</v>
      </c>
      <c r="AO236" s="30">
        <f t="shared" ca="1" si="55"/>
        <v>1</v>
      </c>
      <c r="AP236" s="14">
        <f t="shared" si="56"/>
        <v>1</v>
      </c>
      <c r="AQ236" s="14">
        <f t="shared" si="57"/>
        <v>1</v>
      </c>
      <c r="AR236" s="14">
        <f t="shared" si="58"/>
        <v>1</v>
      </c>
      <c r="AS236" s="15">
        <f t="shared" si="59"/>
        <v>1</v>
      </c>
    </row>
    <row r="237" spans="1:45">
      <c r="A237" t="str">
        <f>'Model output'!A236</f>
        <v>TCGA-ET-A40Q</v>
      </c>
      <c r="B237" s="52">
        <v>38</v>
      </c>
      <c r="C237" s="1" t="str">
        <f>IF(OR(ISNUMBER(SEARCH("0",'Model output'!D236)), ISNUMBER(SEARCH("1",'Model output'!D236)), ISNUMBER(SEARCH("1a",'Model output'!D236)), ISNUMBER(SEARCH("1b",'Model output'!D236)), ISNUMBER(SEARCH("2",'Model output'!D236)), ISNUMBER(SEARCH("3",'Model output'!D236)), ISNUMBER(SEARCH("4a",'Model output'!D236)), ISNUMBER(SEARCH("4b",'Model output'!D236))), IF(ISNUMBER(SEARCH("pT",'Model output'!D236)),IF(OR(ISNUMBER(SEARCH("a",'Model output'!D236)),ISNUMBER(SEARCH("b",'Model output'!D236))),MID(SUBSTITUTE('Model output'!D236," ",""),SEARCH("pT",'Model output'!D236)+2,2),MID(SUBSTITUTE('Model output'!D236," ",""),SEARCH("pT",'Model output'!D236)+2,1)),IF(ISNUMBER(SEARCH("T",'Model output'!D236)),IF(OR(ISNUMBER(SEARCH("a",'Model output'!D236)),ISNUMBER(SEARCH("b",'Model output'!D236))),MID(SUBSTITUTE('Model output'!D236," ",""),SEARCH("T",'Model output'!D236)+1,2),MID(SUBSTITUTE('Model output'!D236," ",""),SEARCH("T",'Model output'!D236)+1,1)),SUBSTITUTE('Model output'!D236," ",""))),"")</f>
        <v>3</v>
      </c>
      <c r="D237" s="1" t="str">
        <f>IF(ISNUMBER(SEARCH("lymph node",'Model output'!E236)),"1", IF(AND('Model output'!E236&lt;&gt;"",ISNUMBER('Model output'!E236),'Model output'!E236&gt;0),"1",IF(OR(ISNUMBER(SEARCH("0",'Model output'!E236)), ISNUMBER(SEARCH("1",'Model output'!E236)), ISNUMBER(SEARCH("1a",'Model output'!E236)), ISNUMBER(SEARCH("1b",'Model output'!E236)), ISNUMBER(SEARCH("X",'Model output'!E236))), IF(ISNUMBER(SEARCH("pN",'Model output'!E236)),IF(OR(ISNUMBER(SEARCH("a",'Model output'!E236)),ISNUMBER(SEARCH("b",'Model output'!E236))),MID(SUBSTITUTE('Model output'!E236," ",""),SEARCH("pN",'Model output'!E236)+2,2),MID(SUBSTITUTE('Model output'!E236," ",""),SEARCH("pN",'Model output'!E236)+2,1)),IF(ISNUMBER(SEARCH("N",'Model output'!E236)),IF(OR(ISNUMBER(SEARCH("a",'Model output'!E236)),ISNUMBER(SEARCH("b",'Model output'!E236))),MID(SUBSTITUTE('Model output'!E236," ",""),SEARCH("N",'Model output'!E236)+1,2),MID(SUBSTITUTE('Model output'!E236," ",""),SEARCH("N",'Model output'!E236)+1,1)),SUBSTITUTE('Model output'!E236," ",""))),"")))</f>
        <v>1b</v>
      </c>
      <c r="E237" s="1" t="str">
        <f>IF(OR(ISNUMBER(SEARCH("Not applicable",'Model output'!F236)), ISNUMBER(SEARCH("N/A",'Model output'!F236))),"0",IF(OR(ISNUMBER(SEARCH("0",'Model output'!F236)), ISNUMBER(SEARCH("1",'Model output'!F236)), ISNUMBER(SEARCH("X",'Model output'!F236))), IF(ISNUMBER(SEARCH("pM",'Model output'!F236)),MID(SUBSTITUTE('Model output'!F236," ",""),SEARCH("pM",'Model output'!F236)+2,1),IF(ISNUMBER(SEARCH("M",'Model output'!F236)),MID(SUBSTITUTE('Model output'!F236," ",""),SEARCH("M",'Model output'!F236)+1,1),SUBSTITUTE('Model output'!F236," ",""))),""))</f>
        <v>X</v>
      </c>
      <c r="F237" t="str">
        <f t="shared" si="62"/>
        <v>positive</v>
      </c>
      <c r="G237" t="str">
        <f>IF(OR('Model output'!G236="",AND(ISNUMBER('Model output'!J236),'Model output'!J236&lt;1)),"",IF(OR(ISNUMBER(SEARCH("lateral",'Model output'!G236)),ISNUMBER(SEARCH("cervical",'Model output'!G236)),ISNUMBER(SEARCH("jugular",'Model output'!G236)),ISNUMBER(SEARCH("left neck",'Model output'!G236)),ISNUMBER(SEARCH("left anterior neck",'Model output'!G236)),ISNUMBER(SEARCH("left posterior neck",'Model output'!G236)),ISNUMBER(SEARCH("right neck",'Model output'!G236)),ISNUMBER(SEARCH("right anterior neck",'Model output'!G236)),ISNUMBER(SEARCH("right posterior neck",'Model output'!G236)),AND(ISNUMBER(SEARCH("level",'Model output'!G236)),OR(,ISNUMBER(SEARCH("II",'Model output'!G236)),ISNUMBER(SEARCH("two",'Model output'!G236)),ISNUMBER(SEARCH("2",'Model output'!G236)),ISNUMBER(SEARCH("III",'Model output'!G236)),ISNUMBER(SEARCH("three",'Model output'!G236)),ISNUMBER(SEARCH("3",'Model output'!G236)),ISNUMBER(SEARCH("IV",'Model output'!G236)),ISNUMBER(SEARCH("four",'Model output'!G236)),ISNUMBER(SEARCH("4",'Model output'!G236)),AND(ISNUMBER(SEARCH("V ",'Model output'!G236)),NOT(ISNUMBER(SEARCH("VI",'Model output'!G236)))),ISNUMBER(SEARCH("five",'Model output'!G236)),ISNUMBER(SEARCH("5",'Model output'!G236))))), "lateral", "central"))</f>
        <v>lateral</v>
      </c>
      <c r="H237" t="str">
        <f>IF('Model output'!H236="","negative", IF('Model output'!H236=" ", "negative", IF(ISNUMBER(SEARCH("lymph node",'Model output'!H236)),"negative","positive")))</f>
        <v>negative</v>
      </c>
      <c r="I237">
        <f>IF('Model output'!I236="","",IF(ISNUMBER('Model output'!I236),'Model output'!I236,1))</f>
        <v>62</v>
      </c>
      <c r="J237">
        <f>IF('Model output'!J236="","",IF(AND(ISNUMBER('Model output'!J236),'Model output'!J236&lt;=I237),'Model output'!J236,IF(ISNUMBER(SEARCH("0/",'Model output'!J236)),0,1)))</f>
        <v>23</v>
      </c>
      <c r="K237" t="str" cm="1">
        <f t="array" ref="K237">IF(COUNT(FIND({0,1,2,3,4,5,6,7,8,9},'Model output'!K236))&gt;0,'Model output'!K236,"")</f>
        <v>1.4 CM</v>
      </c>
      <c r="L237" s="8" t="str">
        <f t="shared" si="50"/>
        <v>1.4cm</v>
      </c>
      <c r="M237" cm="1">
        <f t="array" ref="M237">IF(L237="","",IF(ISNUMBER(SEARCH("cm",L237)),MAX(VALUE(SUBSTITUTE(_xlfn.FILTERXML("&lt;t&gt;&lt;s&gt;"&amp;SUBSTITUTE(L237,",","&lt;/s&gt;&lt;s&gt;")&amp;"&lt;/s&gt;&lt;/t&gt;","//s"),"cm",""))),MAX(VALUE(SUBSTITUTE(_xlfn.FILTERXML("&lt;t&gt;&lt;s&gt;"&amp;SUBSTITUTE(L237,",","&lt;/s&gt;&lt;s&gt;")&amp;"&lt;/s&gt;&lt;/t&gt;","//s"),"mm","")))/10))</f>
        <v>1.4</v>
      </c>
      <c r="N237" t="str">
        <f>IF('Model output'!L236="","",'Model output'!L236)</f>
        <v>papillary</v>
      </c>
      <c r="O237" t="str">
        <f>IF('Model output'!M236="","",'Model output'!M236)</f>
        <v>tall cell</v>
      </c>
      <c r="P237" t="str">
        <f>IF('Model output'!N236="","",'Model output'!N236)</f>
        <v>2.5 CM</v>
      </c>
      <c r="Q237" t="str">
        <f t="shared" si="63"/>
        <v>2.5cm</v>
      </c>
      <c r="R237" cm="1">
        <f t="array" ref="R237">IF(Q237="","",IF(ISNUMBER(SEARCH("cm",Q237)),MAX(VALUE(SUBSTITUTE(_xlfn.FILTERXML("&lt;t&gt;&lt;s&gt;"&amp;SUBSTITUTE(Q237,",","&lt;/s&gt;&lt;s&gt;")&amp;"&lt;/s&gt;&lt;/t&gt;","//s"),"cm",""))),IF(ISNUMBER(SEARCH("mm",Q237)), MAX(VALUE(SUBSTITUTE(_xlfn.FILTERXML("&lt;t&gt;&lt;s&gt;"&amp;SUBSTITUTE(Q237,",","&lt;/s&gt;&lt;s&gt;")&amp;"&lt;/s&gt;&lt;/t&gt;","//s"),"mm","")))/10, MAX(VALUE(_xlfn.FILTERXML("&lt;t&gt;&lt;s&gt;"&amp;SUBSTITUTE(Q237,",","&lt;/s&gt;&lt;s&gt;")&amp;"&lt;/s&gt;&lt;/t&gt;","//s"))))))</f>
        <v>2.5</v>
      </c>
      <c r="S237" t="str">
        <f>IF(OR('Model output'!P236="",ISNUMBER(SEARCH("Not identified", 'Model output'!P236)),ISNUMBER(SEARCH("Absent",'Model output'!P236)),AND(ISNUMBER(SEARCH("No",'Model output'!P236)),NOT(ISNUMBER(SEARCH("diagnostic",'Model output'!P236)))),ISNUMBER(SEARCH("Negative",'Model output'!P236))),"negative","positive")</f>
        <v>positive</v>
      </c>
      <c r="T237">
        <f>IF('Model output'!O236="","",'Model output'!O236)</f>
        <v>3</v>
      </c>
      <c r="U237" t="str">
        <f>IF('Model output'!Q236&lt;&gt;"",'Model output'!Q236,IF('Classification result'!S237="positive",IF(ISNUMBER(SEARCH("single",'Model output'!P236)),1,IF(OR(ISNUMBER(SEARCH("&lt;4",'Model output'!P236)),ISNUMBER(SEARCH("&lt; 4",'Model output'!P236)),ISNUMBER(SEARCH("less than 4",'Model output'!P236))),"&lt;4",IF(OR(ISNUMBER(SEARCH("&gt;4",'Model output'!P236)),ISNUMBER(SEARCH("&gt; 4",'Model output'!P236)),ISNUMBER(SEARCH("4 or more",'Model output'!P236))),"&gt;4",""))),""))</f>
        <v/>
      </c>
      <c r="V237" t="str">
        <f>IF(S237="negative","",IF(OR(ISNUMBER(SEARCH("Focal",'Model output'!P236)),'Classification result'!U237&lt;4,ISNUMBER(SEARCH("Focal",'Classification result'!U237)),ISNUMBER(SEARCH("&lt;4",'Classification result'!U237)),ISNUMBER(SEARCH("&lt; 4",'Classification result'!U237))),"minimal", IF(OR(ISNUMBER(SEARCH("Extensive",'Model output'!P236)),ISNUMBER(SEARCH("Extensive",'Classification result'!U237)),ISNUMBER(SEARCH("&gt;4",'Classification result'!U237)),ISNUMBER(SEARCH("&gt; 4",'Classification result'!U237)),ISNUMBER(SEARCH("4 or more",'Classification result'!U237))),"extensive","")))</f>
        <v/>
      </c>
      <c r="W237" t="str">
        <f>IF(OR('Model output'!R236="",ISNUMBER(SEARCH("Not identified", 'Model output'!R236)),ISNUMBER(SEARCH("Absent",'Model output'!R236)),ISNUMBER(SEARCH("No",'Model output'!R236)),ISNUMBER(SEARCH("Negative",'Model output'!R236)),ISNUMBER(SEARCH("None seen",'Model output'!R236)),ISNUMBER(SEARCH("Free",'Model output'!R236)),ISNUMBER(SEARCH("Cannot be assessed",'Model output'!R236))),"negative","positive")</f>
        <v>positive</v>
      </c>
      <c r="X237" s="19" t="str">
        <f>IF('Model output'!S236="","",'Model output'!S236)</f>
        <v>Present</v>
      </c>
      <c r="Y237" t="str">
        <f>IF(OR('Model output'!S236="",ISNUMBER(SEARCH("Absent",'Model output'!S236)),ISNUMBER(SEARCH("Not identified",'Model output'!S236)),AND(ISNUMBER(SEARCH("No",'Model output'!S236)),NOT(ISNUMBER(SEARCH("carcinoma",'Model output'!S236)))),ISNUMBER(SEARCH("no extension",'Model output'!S236)),ISNUMBER(SEARCH("negative",'Model output'!S236))),"negative",IF(Z237="positive","gETE", "positive"))</f>
        <v>positive</v>
      </c>
      <c r="Z237" t="str">
        <f>IF(OR('Model output'!S236="",ISNUMBER(SEARCH("Absent",'Model output'!S236)),ISNUMBER(SEARCH("Not identified",'Model output'!S236)),ISNUMBER(SEARCH("No",'Model output'!S236)),ISNUMBER(SEARCH("Minimal",'Model output'!S236)),ISNUMBER(SEARCH("negative",'Model output'!S236))),"negative",IF(OR(ISNUMBER(SEARCH("extensive",X237)),ISNUMBER(SEARCH("skeletal muscle",X237)),ISNUMBER(SEARCH("larynx",X237)),ISNUMBER(SEARCH("trachea",X237)),ISNUMBER(SEARCH("esophagus",X237)),ISNUMBER(SEARCH("recurrent laryngeal nerve",X237))),"positive","negative"))</f>
        <v>negative</v>
      </c>
      <c r="AA237" t="str">
        <f>IF('Model output'!T236="","",IF('Model output'!T236="Not mentioned", "No", "Yes"))</f>
        <v/>
      </c>
      <c r="AB237" t="str">
        <f>IF(AA237&lt;&gt;"Yes","",IF(OR('Model output'!U236="",ISNUMBER(SEARCH("Not identified",'Model output'!U236))),"",'Model output'!U236))</f>
        <v/>
      </c>
      <c r="AC237" s="9" t="str">
        <f>IF(OR('Model output'!V236="", AND(ISERROR(SEARCH("Positive",'Model output'!V236)), ISNUMBER(SEARCH("Negative",'Model output'!V236))), ISNUMBER(SEARCH("Uninvolved",'Model output'!V236)), ISNUMBER(SEARCH("Free",'Model output'!V236)), ISNUMBER(SEARCH("1 mm",'Model output'!V236)), ISNUMBER(SEARCH("1.0 mm",'Model output'!V236)), ISNUMBER(SEARCH("0.01 cm",'Model output'!V236)), ISNUMBER(SEARCH("0.1 CM",'Model output'!V236)), ISNUMBER(SEARCH("less than 0.2 mm",'Model output'!V236)), ISNUMBER(SEARCH("less than 0.5 mm",'Model output'!V236)), ISNUMBER(SEARCH("very close",'Model output'!V236)), ISNUMBER(SEARCH("not involved",'Model output'!V236)), ISNUMBER(SEARCH("no involvement",'Model output'!V236)), ISNUMBER(SEARCH("abut",'Model output'!V236)), AND(ISNUMBER(SEARCH("No",'Model output'!V236)),NOT(ISNUMBER(SEARCH("noted",'Model output'!V236))),NOT(ISNUMBER(SEARCH("carcinoma",'Model output'!V236))))), "negative", "positive")</f>
        <v>negative</v>
      </c>
      <c r="AE237" s="39" t="str" cm="1">
        <f t="array" aca="1" ref="AE237" ca="1">IF(OR(AC237="positive",Z237="positive",AND(OR(ISNUMBER(SEARCH("Follicular carcinoma",N237)),ISNUMBER(SEARCH("Follicular thyroid carcinoma",N237))),V237="extensive"),AND(AND(ISNUMBER(J237),J237&gt;0),AND(ISNUMBER(M237),M237&gt;3)),OR(H237="positive",AH237=1)),"high",IF(OR(ISNUMBER(SEARCH("lateral",G237,1)),ISNUMBER(SEARCH("positive",Y237,1)),ISNUMBER(SEARCH("tall",O237,1)),ISNUMBER(SEARCH("hobnail",O237,1)),ISNUMBER(SEARCH("cribriform",O237,1)),ISNUMBER(SEARCH("diffuse",O237,1)),ISNUMBER(SEARCH("columnar",O237,1)),ISNUMBER(SEARCH("solid",O237,1)),ISNUMBER(SEARCH("tall",N237,1)),ISNUMBER(SEARCH("hobnail",N237,1)),ISNUMBER(SEARCH("cribriform",N237,1)),ISNUMBER(SEARCH("diffuse",N237,1)),ISNUMBER(SEARCH("columnar",N237,1)),ISNUMBER(SEARCH("solid",N237,1)),AND(ISNUMBER(SEARCH("papillary",N237,1)),S237="positive"),AND(ISNUMBER(J237),J237&gt;=5,M237=""),AND(AND(ISNUMBER(J237),J237&gt;=5),AND(ISNUMBER(M237),M237&gt;=1)),AND(ISNUMBER(SERACH("papillary",N237)),OR(Y237="positive",Z237="positive"), ISNUMBER(SEARCH("BRAF",AB237)))),"intermediate","low"))</f>
        <v>intermediate</v>
      </c>
      <c r="AF237" s="40" t="str">
        <f t="shared" si="51"/>
        <v>2</v>
      </c>
      <c r="AG237" s="40" t="str">
        <f t="shared" si="52"/>
        <v>1b</v>
      </c>
      <c r="AH237" s="40" t="str">
        <f t="shared" si="53"/>
        <v>0</v>
      </c>
      <c r="AI237" s="45" t="str">
        <f t="shared" si="54"/>
        <v>I</v>
      </c>
      <c r="AJ237" s="39" t="s">
        <v>699</v>
      </c>
      <c r="AK237" s="46" t="s">
        <v>891</v>
      </c>
      <c r="AL237" s="46" t="s">
        <v>888</v>
      </c>
      <c r="AM237" s="46" t="s">
        <v>892</v>
      </c>
      <c r="AN237" s="40" t="s">
        <v>73</v>
      </c>
      <c r="AO237" s="30">
        <f t="shared" ca="1" si="55"/>
        <v>1</v>
      </c>
      <c r="AP237" s="14">
        <f t="shared" si="56"/>
        <v>1</v>
      </c>
      <c r="AQ237" s="14">
        <f t="shared" si="57"/>
        <v>1</v>
      </c>
      <c r="AR237" s="14">
        <f t="shared" si="58"/>
        <v>1</v>
      </c>
      <c r="AS237" s="15">
        <f t="shared" si="59"/>
        <v>1</v>
      </c>
    </row>
    <row r="238" spans="1:45">
      <c r="A238" t="str">
        <f>'Model output'!A237</f>
        <v>TCGA-ET-A40R</v>
      </c>
      <c r="B238" s="52">
        <v>24</v>
      </c>
      <c r="C238" s="1" t="str">
        <f>IF(OR(ISNUMBER(SEARCH("0",'Model output'!D237)), ISNUMBER(SEARCH("1",'Model output'!D237)), ISNUMBER(SEARCH("1a",'Model output'!D237)), ISNUMBER(SEARCH("1b",'Model output'!D237)), ISNUMBER(SEARCH("2",'Model output'!D237)), ISNUMBER(SEARCH("3",'Model output'!D237)), ISNUMBER(SEARCH("4a",'Model output'!D237)), ISNUMBER(SEARCH("4b",'Model output'!D237))), IF(ISNUMBER(SEARCH("pT",'Model output'!D237)),IF(OR(ISNUMBER(SEARCH("a",'Model output'!D237)),ISNUMBER(SEARCH("b",'Model output'!D237))),MID(SUBSTITUTE('Model output'!D237," ",""),SEARCH("pT",'Model output'!D237)+2,2),MID(SUBSTITUTE('Model output'!D237," ",""),SEARCH("pT",'Model output'!D237)+2,1)),IF(ISNUMBER(SEARCH("T",'Model output'!D237)),IF(OR(ISNUMBER(SEARCH("a",'Model output'!D237)),ISNUMBER(SEARCH("b",'Model output'!D237))),MID(SUBSTITUTE('Model output'!D237," ",""),SEARCH("T",'Model output'!D237)+1,2),MID(SUBSTITUTE('Model output'!D237," ",""),SEARCH("T",'Model output'!D237)+1,1)),SUBSTITUTE('Model output'!D237," ",""))),"")</f>
        <v>2</v>
      </c>
      <c r="D238" s="1" t="str">
        <f>IF(ISNUMBER(SEARCH("lymph node",'Model output'!E237)),"1", IF(AND('Model output'!E237&lt;&gt;"",ISNUMBER('Model output'!E237),'Model output'!E237&gt;0),"1",IF(OR(ISNUMBER(SEARCH("0",'Model output'!E237)), ISNUMBER(SEARCH("1",'Model output'!E237)), ISNUMBER(SEARCH("1a",'Model output'!E237)), ISNUMBER(SEARCH("1b",'Model output'!E237)), ISNUMBER(SEARCH("X",'Model output'!E237))), IF(ISNUMBER(SEARCH("pN",'Model output'!E237)),IF(OR(ISNUMBER(SEARCH("a",'Model output'!E237)),ISNUMBER(SEARCH("b",'Model output'!E237))),MID(SUBSTITUTE('Model output'!E237," ",""),SEARCH("pN",'Model output'!E237)+2,2),MID(SUBSTITUTE('Model output'!E237," ",""),SEARCH("pN",'Model output'!E237)+2,1)),IF(ISNUMBER(SEARCH("N",'Model output'!E237)),IF(OR(ISNUMBER(SEARCH("a",'Model output'!E237)),ISNUMBER(SEARCH("b",'Model output'!E237))),MID(SUBSTITUTE('Model output'!E237," ",""),SEARCH("N",'Model output'!E237)+1,2),MID(SUBSTITUTE('Model output'!E237," ",""),SEARCH("N",'Model output'!E237)+1,1)),SUBSTITUTE('Model output'!E237," ",""))),"")))</f>
        <v>1a</v>
      </c>
      <c r="E238" s="1" t="str">
        <f>IF(OR(ISNUMBER(SEARCH("Not applicable",'Model output'!F237)), ISNUMBER(SEARCH("N/A",'Model output'!F237))),"0",IF(OR(ISNUMBER(SEARCH("0",'Model output'!F237)), ISNUMBER(SEARCH("1",'Model output'!F237)), ISNUMBER(SEARCH("X",'Model output'!F237))), IF(ISNUMBER(SEARCH("pM",'Model output'!F237)),MID(SUBSTITUTE('Model output'!F237," ",""),SEARCH("pM",'Model output'!F237)+2,1),IF(ISNUMBER(SEARCH("M",'Model output'!F237)),MID(SUBSTITUTE('Model output'!F237," ",""),SEARCH("M",'Model output'!F237)+1,1),SUBSTITUTE('Model output'!F237," ",""))),""))</f>
        <v/>
      </c>
      <c r="F238" t="str">
        <f t="shared" si="62"/>
        <v>positive</v>
      </c>
      <c r="G238" t="str">
        <f>IF(OR('Model output'!G237="",AND(ISNUMBER('Model output'!J237),'Model output'!J237&lt;1)),"",IF(OR(ISNUMBER(SEARCH("lateral",'Model output'!G237)),ISNUMBER(SEARCH("cervical",'Model output'!G237)),ISNUMBER(SEARCH("jugular",'Model output'!G237)),ISNUMBER(SEARCH("left neck",'Model output'!G237)),ISNUMBER(SEARCH("left anterior neck",'Model output'!G237)),ISNUMBER(SEARCH("left posterior neck",'Model output'!G237)),ISNUMBER(SEARCH("right neck",'Model output'!G237)),ISNUMBER(SEARCH("right anterior neck",'Model output'!G237)),ISNUMBER(SEARCH("right posterior neck",'Model output'!G237)),AND(ISNUMBER(SEARCH("level",'Model output'!G237)),OR(,ISNUMBER(SEARCH("II",'Model output'!G237)),ISNUMBER(SEARCH("two",'Model output'!G237)),ISNUMBER(SEARCH("2",'Model output'!G237)),ISNUMBER(SEARCH("III",'Model output'!G237)),ISNUMBER(SEARCH("three",'Model output'!G237)),ISNUMBER(SEARCH("3",'Model output'!G237)),ISNUMBER(SEARCH("IV",'Model output'!G237)),ISNUMBER(SEARCH("four",'Model output'!G237)),ISNUMBER(SEARCH("4",'Model output'!G237)),AND(ISNUMBER(SEARCH("V ",'Model output'!G237)),NOT(ISNUMBER(SEARCH("VI",'Model output'!G237)))),ISNUMBER(SEARCH("five",'Model output'!G237)),ISNUMBER(SEARCH("5",'Model output'!G237))))), "lateral", "central"))</f>
        <v>central</v>
      </c>
      <c r="H238" t="str">
        <f>IF('Model output'!H237="","negative", IF('Model output'!H237=" ", "negative", IF(ISNUMBER(SEARCH("lymph node",'Model output'!H237)),"negative","positive")))</f>
        <v>negative</v>
      </c>
      <c r="I238">
        <f>IF('Model output'!I237="","",IF(ISNUMBER('Model output'!I237),'Model output'!I237,1))</f>
        <v>20</v>
      </c>
      <c r="J238">
        <f>IF('Model output'!J237="","",IF(AND(ISNUMBER('Model output'!J237),'Model output'!J237&lt;=I238),'Model output'!J237,IF(ISNUMBER(SEARCH("0/",'Model output'!J237)),0,1)))</f>
        <v>7</v>
      </c>
      <c r="K238" t="str" cm="1">
        <f t="array" ref="K238">IF(COUNT(FIND({0,1,2,3,4,5,6,7,8,9},'Model output'!K237))&gt;0,'Model output'!K237,"")</f>
        <v/>
      </c>
      <c r="L238" s="8" t="str">
        <f t="shared" si="50"/>
        <v/>
      </c>
      <c r="M238" t="str" cm="1">
        <f t="array" ref="M238">IF(L238="","",IF(ISNUMBER(SEARCH("cm",L238)),MAX(VALUE(SUBSTITUTE(_xlfn.FILTERXML("&lt;t&gt;&lt;s&gt;"&amp;SUBSTITUTE(L238,",","&lt;/s&gt;&lt;s&gt;")&amp;"&lt;/s&gt;&lt;/t&gt;","//s"),"cm",""))),MAX(VALUE(SUBSTITUTE(_xlfn.FILTERXML("&lt;t&gt;&lt;s&gt;"&amp;SUBSTITUTE(L238,",","&lt;/s&gt;&lt;s&gt;")&amp;"&lt;/s&gt;&lt;/t&gt;","//s"),"mm","")))/10))</f>
        <v/>
      </c>
      <c r="N238" t="str">
        <f>IF('Model output'!L237="","",'Model output'!L237)</f>
        <v>Papillary</v>
      </c>
      <c r="O238" t="str">
        <f>IF('Model output'!M237="","",'Model output'!M237)</f>
        <v>follicular</v>
      </c>
      <c r="P238" t="str">
        <f>IF('Model output'!N237="","",'Model output'!N237)</f>
        <v>3 cm</v>
      </c>
      <c r="Q238" t="str">
        <f t="shared" si="63"/>
        <v>3cm</v>
      </c>
      <c r="R238" cm="1">
        <f t="array" ref="R238">IF(Q238="","",IF(ISNUMBER(SEARCH("cm",Q238)),MAX(VALUE(SUBSTITUTE(_xlfn.FILTERXML("&lt;t&gt;&lt;s&gt;"&amp;SUBSTITUTE(Q238,",","&lt;/s&gt;&lt;s&gt;")&amp;"&lt;/s&gt;&lt;/t&gt;","//s"),"cm",""))),IF(ISNUMBER(SEARCH("mm",Q238)), MAX(VALUE(SUBSTITUTE(_xlfn.FILTERXML("&lt;t&gt;&lt;s&gt;"&amp;SUBSTITUTE(Q238,",","&lt;/s&gt;&lt;s&gt;")&amp;"&lt;/s&gt;&lt;/t&gt;","//s"),"mm","")))/10, MAX(VALUE(_xlfn.FILTERXML("&lt;t&gt;&lt;s&gt;"&amp;SUBSTITUTE(Q238,",","&lt;/s&gt;&lt;s&gt;")&amp;"&lt;/s&gt;&lt;/t&gt;","//s"))))))</f>
        <v>3</v>
      </c>
      <c r="S238" t="str">
        <f>IF(OR('Model output'!P237="",ISNUMBER(SEARCH("Not identified", 'Model output'!P237)),ISNUMBER(SEARCH("Absent",'Model output'!P237)),AND(ISNUMBER(SEARCH("No",'Model output'!P237)),NOT(ISNUMBER(SEARCH("diagnostic",'Model output'!P237)))),ISNUMBER(SEARCH("Negative",'Model output'!P237))),"negative","positive")</f>
        <v>positive</v>
      </c>
      <c r="T238" t="str">
        <f>IF('Model output'!O237="","",'Model output'!O237)</f>
        <v/>
      </c>
      <c r="U238" t="str">
        <f>IF('Model output'!Q237&lt;&gt;"",'Model output'!Q237,IF('Classification result'!S238="positive",IF(ISNUMBER(SEARCH("single",'Model output'!P237)),1,IF(OR(ISNUMBER(SEARCH("&lt;4",'Model output'!P237)),ISNUMBER(SEARCH("&lt; 4",'Model output'!P237)),ISNUMBER(SEARCH("less than 4",'Model output'!P237))),"&lt;4",IF(OR(ISNUMBER(SEARCH("&gt;4",'Model output'!P237)),ISNUMBER(SEARCH("&gt; 4",'Model output'!P237)),ISNUMBER(SEARCH("4 or more",'Model output'!P237))),"&gt;4",""))),""))</f>
        <v/>
      </c>
      <c r="V238" t="str">
        <f>IF(S238="negative","",IF(OR(ISNUMBER(SEARCH("Focal",'Model output'!P237)),'Classification result'!U238&lt;4,ISNUMBER(SEARCH("Focal",'Classification result'!U238)),ISNUMBER(SEARCH("&lt;4",'Classification result'!U238)),ISNUMBER(SEARCH("&lt; 4",'Classification result'!U238))),"minimal", IF(OR(ISNUMBER(SEARCH("Extensive",'Model output'!P237)),ISNUMBER(SEARCH("Extensive",'Classification result'!U238)),ISNUMBER(SEARCH("&gt;4",'Classification result'!U238)),ISNUMBER(SEARCH("&gt; 4",'Classification result'!U238)),ISNUMBER(SEARCH("4 or more",'Classification result'!U238))),"extensive","")))</f>
        <v/>
      </c>
      <c r="W238" t="str">
        <f>IF(OR('Model output'!R237="",ISNUMBER(SEARCH("Not identified", 'Model output'!R237)),ISNUMBER(SEARCH("Absent",'Model output'!R237)),ISNUMBER(SEARCH("No",'Model output'!R237)),ISNUMBER(SEARCH("Negative",'Model output'!R237)),ISNUMBER(SEARCH("None seen",'Model output'!R237)),ISNUMBER(SEARCH("Free",'Model output'!R237)),ISNUMBER(SEARCH("Cannot be assessed",'Model output'!R237))),"negative","positive")</f>
        <v>negative</v>
      </c>
      <c r="X238" s="19" t="str">
        <f>IF('Model output'!S237="","",'Model output'!S237)</f>
        <v/>
      </c>
      <c r="Y238" t="str">
        <f>IF(OR('Model output'!S237="",ISNUMBER(SEARCH("Absent",'Model output'!S237)),ISNUMBER(SEARCH("Not identified",'Model output'!S237)),AND(ISNUMBER(SEARCH("No",'Model output'!S237)),NOT(ISNUMBER(SEARCH("carcinoma",'Model output'!S237)))),ISNUMBER(SEARCH("no extension",'Model output'!S237)),ISNUMBER(SEARCH("negative",'Model output'!S237))),"negative",IF(Z238="positive","gETE", "positive"))</f>
        <v>negative</v>
      </c>
      <c r="Z238" t="str">
        <f>IF(OR('Model output'!S237="",ISNUMBER(SEARCH("Absent",'Model output'!S237)),ISNUMBER(SEARCH("Not identified",'Model output'!S237)),ISNUMBER(SEARCH("No",'Model output'!S237)),ISNUMBER(SEARCH("Minimal",'Model output'!S237)),ISNUMBER(SEARCH("negative",'Model output'!S237))),"negative",IF(OR(ISNUMBER(SEARCH("extensive",X238)),ISNUMBER(SEARCH("skeletal muscle",X238)),ISNUMBER(SEARCH("larynx",X238)),ISNUMBER(SEARCH("trachea",X238)),ISNUMBER(SEARCH("esophagus",X238)),ISNUMBER(SEARCH("recurrent laryngeal nerve",X238))),"positive","negative"))</f>
        <v>negative</v>
      </c>
      <c r="AA238" t="str">
        <f>IF('Model output'!T237="","",IF('Model output'!T237="Not mentioned", "No", "Yes"))</f>
        <v/>
      </c>
      <c r="AB238" t="str">
        <f>IF(AA238&lt;&gt;"Yes","",IF(OR('Model output'!U237="",ISNUMBER(SEARCH("Not identified",'Model output'!U237))),"",'Model output'!U237))</f>
        <v/>
      </c>
      <c r="AC238" s="9" t="str">
        <f>IF(OR('Model output'!V237="", AND(ISERROR(SEARCH("Positive",'Model output'!V237)), ISNUMBER(SEARCH("Negative",'Model output'!V237))), ISNUMBER(SEARCH("Uninvolved",'Model output'!V237)), ISNUMBER(SEARCH("Free",'Model output'!V237)), ISNUMBER(SEARCH("1 mm",'Model output'!V237)), ISNUMBER(SEARCH("1.0 mm",'Model output'!V237)), ISNUMBER(SEARCH("0.01 cm",'Model output'!V237)), ISNUMBER(SEARCH("0.1 CM",'Model output'!V237)), ISNUMBER(SEARCH("less than 0.2 mm",'Model output'!V237)), ISNUMBER(SEARCH("less than 0.5 mm",'Model output'!V237)), ISNUMBER(SEARCH("very close",'Model output'!V237)), ISNUMBER(SEARCH("not involved",'Model output'!V237)), ISNUMBER(SEARCH("no involvement",'Model output'!V237)), ISNUMBER(SEARCH("abut",'Model output'!V237)), AND(ISNUMBER(SEARCH("No",'Model output'!V237)),NOT(ISNUMBER(SEARCH("noted",'Model output'!V237))),NOT(ISNUMBER(SEARCH("carcinoma",'Model output'!V237))))), "negative", "positive")</f>
        <v>positive</v>
      </c>
      <c r="AE238" s="39" t="str" cm="1">
        <f t="array" ref="AE238">IF(OR(AC238="positive",Z238="positive",AND(OR(ISNUMBER(SEARCH("Follicular carcinoma",N238)),ISNUMBER(SEARCH("Follicular thyroid carcinoma",N238))),V238="extensive"),AND(AND(ISNUMBER(J238),J238&gt;0),AND(ISNUMBER(M238),M238&gt;3)),OR(H238="positive",AH238=1)),"high",IF(OR(ISNUMBER(SEARCH("lateral",G238,1)),ISNUMBER(SEARCH("positive",Y238,1)),ISNUMBER(SEARCH("tall",O238,1)),ISNUMBER(SEARCH("hobnail",O238,1)),ISNUMBER(SEARCH("cribriform",O238,1)),ISNUMBER(SEARCH("diffuse",O238,1)),ISNUMBER(SEARCH("columnar",O238,1)),ISNUMBER(SEARCH("solid",O238,1)),ISNUMBER(SEARCH("tall",N238,1)),ISNUMBER(SEARCH("hobnail",N238,1)),ISNUMBER(SEARCH("cribriform",N238,1)),ISNUMBER(SEARCH("diffuse",N238,1)),ISNUMBER(SEARCH("columnar",N238,1)),ISNUMBER(SEARCH("solid",N238,1)),AND(ISNUMBER(SEARCH("papillary",N238,1)),S238="positive"),AND(ISNUMBER(J238),J238&gt;=5,M238=""),AND(AND(ISNUMBER(J238),J238&gt;=5),AND(ISNUMBER(M238),M238&gt;=1)),AND(ISNUMBER(SERACH("papillary",N238)),OR(Y238="positive",Z238="positive"), ISNUMBER(SEARCH("BRAF",AB238)))),"intermediate","low"))</f>
        <v>high</v>
      </c>
      <c r="AF238" s="40" t="str">
        <f t="shared" si="51"/>
        <v>2</v>
      </c>
      <c r="AG238" s="40" t="str">
        <f t="shared" si="52"/>
        <v>1a</v>
      </c>
      <c r="AH238" s="40" t="str">
        <f t="shared" si="53"/>
        <v>0</v>
      </c>
      <c r="AI238" s="45" t="str">
        <f t="shared" si="54"/>
        <v>I</v>
      </c>
      <c r="AJ238" s="39" t="s">
        <v>697</v>
      </c>
      <c r="AK238" s="46" t="s">
        <v>891</v>
      </c>
      <c r="AL238" s="46" t="s">
        <v>893</v>
      </c>
      <c r="AM238" s="46" t="s">
        <v>892</v>
      </c>
      <c r="AN238" s="40" t="s">
        <v>73</v>
      </c>
      <c r="AO238" s="30">
        <f t="shared" si="55"/>
        <v>1</v>
      </c>
      <c r="AP238" s="14">
        <f t="shared" si="56"/>
        <v>1</v>
      </c>
      <c r="AQ238" s="14">
        <f t="shared" si="57"/>
        <v>1</v>
      </c>
      <c r="AR238" s="14">
        <f t="shared" si="58"/>
        <v>1</v>
      </c>
      <c r="AS238" s="15">
        <f t="shared" si="59"/>
        <v>1</v>
      </c>
    </row>
    <row r="239" spans="1:45">
      <c r="A239" t="str">
        <f>'Model output'!A238</f>
        <v>TCGA-ET-A40S</v>
      </c>
      <c r="B239" s="52">
        <v>62</v>
      </c>
      <c r="C239" s="1" t="str">
        <f>IF(OR(ISNUMBER(SEARCH("0",'Model output'!D238)), ISNUMBER(SEARCH("1",'Model output'!D238)), ISNUMBER(SEARCH("1a",'Model output'!D238)), ISNUMBER(SEARCH("1b",'Model output'!D238)), ISNUMBER(SEARCH("2",'Model output'!D238)), ISNUMBER(SEARCH("3",'Model output'!D238)), ISNUMBER(SEARCH("4a",'Model output'!D238)), ISNUMBER(SEARCH("4b",'Model output'!D238))), IF(ISNUMBER(SEARCH("pT",'Model output'!D238)),IF(OR(ISNUMBER(SEARCH("a",'Model output'!D238)),ISNUMBER(SEARCH("b",'Model output'!D238))),MID(SUBSTITUTE('Model output'!D238," ",""),SEARCH("pT",'Model output'!D238)+2,2),MID(SUBSTITUTE('Model output'!D238," ",""),SEARCH("pT",'Model output'!D238)+2,1)),IF(ISNUMBER(SEARCH("T",'Model output'!D238)),IF(OR(ISNUMBER(SEARCH("a",'Model output'!D238)),ISNUMBER(SEARCH("b",'Model output'!D238))),MID(SUBSTITUTE('Model output'!D238," ",""),SEARCH("T",'Model output'!D238)+1,2),MID(SUBSTITUTE('Model output'!D238," ",""),SEARCH("T",'Model output'!D238)+1,1)),SUBSTITUTE('Model output'!D238," ",""))),"")</f>
        <v>2</v>
      </c>
      <c r="D239" s="1" t="str">
        <f>IF(ISNUMBER(SEARCH("lymph node",'Model output'!E238)),"1", IF(AND('Model output'!E238&lt;&gt;"",ISNUMBER('Model output'!E238),'Model output'!E238&gt;0),"1",IF(OR(ISNUMBER(SEARCH("0",'Model output'!E238)), ISNUMBER(SEARCH("1",'Model output'!E238)), ISNUMBER(SEARCH("1a",'Model output'!E238)), ISNUMBER(SEARCH("1b",'Model output'!E238)), ISNUMBER(SEARCH("X",'Model output'!E238))), IF(ISNUMBER(SEARCH("pN",'Model output'!E238)),IF(OR(ISNUMBER(SEARCH("a",'Model output'!E238)),ISNUMBER(SEARCH("b",'Model output'!E238))),MID(SUBSTITUTE('Model output'!E238," ",""),SEARCH("pN",'Model output'!E238)+2,2),MID(SUBSTITUTE('Model output'!E238," ",""),SEARCH("pN",'Model output'!E238)+2,1)),IF(ISNUMBER(SEARCH("N",'Model output'!E238)),IF(OR(ISNUMBER(SEARCH("a",'Model output'!E238)),ISNUMBER(SEARCH("b",'Model output'!E238))),MID(SUBSTITUTE('Model output'!E238," ",""),SEARCH("N",'Model output'!E238)+1,2),MID(SUBSTITUTE('Model output'!E238," ",""),SEARCH("N",'Model output'!E238)+1,1)),SUBSTITUTE('Model output'!E238," ",""))),"")))</f>
        <v>0</v>
      </c>
      <c r="E239" s="1" t="str">
        <f>IF(OR(ISNUMBER(SEARCH("Not applicable",'Model output'!F238)), ISNUMBER(SEARCH("N/A",'Model output'!F238))),"0",IF(OR(ISNUMBER(SEARCH("0",'Model output'!F238)), ISNUMBER(SEARCH("1",'Model output'!F238)), ISNUMBER(SEARCH("X",'Model output'!F238))), IF(ISNUMBER(SEARCH("pM",'Model output'!F238)),MID(SUBSTITUTE('Model output'!F238," ",""),SEARCH("pM",'Model output'!F238)+2,1),IF(ISNUMBER(SEARCH("M",'Model output'!F238)),MID(SUBSTITUTE('Model output'!F238," ",""),SEARCH("M",'Model output'!F238)+1,1),SUBSTITUTE('Model output'!F238," ",""))),""))</f>
        <v/>
      </c>
      <c r="F239" t="str">
        <f t="shared" si="62"/>
        <v>negative</v>
      </c>
      <c r="G239" t="str">
        <f>IF(OR('Model output'!G238="",AND(ISNUMBER('Model output'!J238),'Model output'!J238&lt;1)),"",IF(OR(ISNUMBER(SEARCH("lateral",'Model output'!G238)),ISNUMBER(SEARCH("cervical",'Model output'!G238)),ISNUMBER(SEARCH("jugular",'Model output'!G238)),ISNUMBER(SEARCH("left neck",'Model output'!G238)),ISNUMBER(SEARCH("left anterior neck",'Model output'!G238)),ISNUMBER(SEARCH("left posterior neck",'Model output'!G238)),ISNUMBER(SEARCH("right neck",'Model output'!G238)),ISNUMBER(SEARCH("right anterior neck",'Model output'!G238)),ISNUMBER(SEARCH("right posterior neck",'Model output'!G238)),AND(ISNUMBER(SEARCH("level",'Model output'!G238)),OR(,ISNUMBER(SEARCH("II",'Model output'!G238)),ISNUMBER(SEARCH("two",'Model output'!G238)),ISNUMBER(SEARCH("2",'Model output'!G238)),ISNUMBER(SEARCH("III",'Model output'!G238)),ISNUMBER(SEARCH("three",'Model output'!G238)),ISNUMBER(SEARCH("3",'Model output'!G238)),ISNUMBER(SEARCH("IV",'Model output'!G238)),ISNUMBER(SEARCH("four",'Model output'!G238)),ISNUMBER(SEARCH("4",'Model output'!G238)),AND(ISNUMBER(SEARCH("V ",'Model output'!G238)),NOT(ISNUMBER(SEARCH("VI",'Model output'!G238)))),ISNUMBER(SEARCH("five",'Model output'!G238)),ISNUMBER(SEARCH("5",'Model output'!G238))))), "lateral", "central"))</f>
        <v/>
      </c>
      <c r="H239" t="str">
        <f>IF('Model output'!H238="","negative", IF('Model output'!H238=" ", "negative", IF(ISNUMBER(SEARCH("lymph node",'Model output'!H238)),"negative","positive")))</f>
        <v>negative</v>
      </c>
      <c r="I239">
        <f>IF('Model output'!I238="","",IF(ISNUMBER('Model output'!I238),'Model output'!I238,1))</f>
        <v>12</v>
      </c>
      <c r="J239">
        <f>IF('Model output'!J238="","",IF(AND(ISNUMBER('Model output'!J238),'Model output'!J238&lt;=I239),'Model output'!J238,IF(ISNUMBER(SEARCH("0/",'Model output'!J238)),0,1)))</f>
        <v>0</v>
      </c>
      <c r="K239" t="str" cm="1">
        <f t="array" ref="K239">IF(COUNT(FIND({0,1,2,3,4,5,6,7,8,9},'Model output'!K238))&gt;0,'Model output'!K238,"")</f>
        <v/>
      </c>
      <c r="L239" s="8" t="str">
        <f t="shared" si="50"/>
        <v/>
      </c>
      <c r="M239" t="str" cm="1">
        <f t="array" ref="M239">IF(L239="","",IF(ISNUMBER(SEARCH("cm",L239)),MAX(VALUE(SUBSTITUTE(_xlfn.FILTERXML("&lt;t&gt;&lt;s&gt;"&amp;SUBSTITUTE(L239,",","&lt;/s&gt;&lt;s&gt;")&amp;"&lt;/s&gt;&lt;/t&gt;","//s"),"cm",""))),MAX(VALUE(SUBSTITUTE(_xlfn.FILTERXML("&lt;t&gt;&lt;s&gt;"&amp;SUBSTITUTE(L239,",","&lt;/s&gt;&lt;s&gt;")&amp;"&lt;/s&gt;&lt;/t&gt;","//s"),"mm","")))/10))</f>
        <v/>
      </c>
      <c r="N239" t="str">
        <f>IF('Model output'!L238="","",'Model output'!L238)</f>
        <v>Papillary</v>
      </c>
      <c r="O239" t="str">
        <f>IF('Model output'!M238="","",'Model output'!M238)</f>
        <v/>
      </c>
      <c r="P239" t="str">
        <f>IF('Model output'!N238="","",'Model output'!N238)</f>
        <v>2.5 cm</v>
      </c>
      <c r="Q239" t="str">
        <f t="shared" si="63"/>
        <v>2.5cm</v>
      </c>
      <c r="R239" cm="1">
        <f t="array" ref="R239">IF(Q239="","",IF(ISNUMBER(SEARCH("cm",Q239)),MAX(VALUE(SUBSTITUTE(_xlfn.FILTERXML("&lt;t&gt;&lt;s&gt;"&amp;SUBSTITUTE(Q239,",","&lt;/s&gt;&lt;s&gt;")&amp;"&lt;/s&gt;&lt;/t&gt;","//s"),"cm",""))),IF(ISNUMBER(SEARCH("mm",Q239)), MAX(VALUE(SUBSTITUTE(_xlfn.FILTERXML("&lt;t&gt;&lt;s&gt;"&amp;SUBSTITUTE(Q239,",","&lt;/s&gt;&lt;s&gt;")&amp;"&lt;/s&gt;&lt;/t&gt;","//s"),"mm","")))/10, MAX(VALUE(_xlfn.FILTERXML("&lt;t&gt;&lt;s&gt;"&amp;SUBSTITUTE(Q239,",","&lt;/s&gt;&lt;s&gt;")&amp;"&lt;/s&gt;&lt;/t&gt;","//s"))))))</f>
        <v>2.5</v>
      </c>
      <c r="S239" t="str">
        <f>IF(OR('Model output'!P238="",ISNUMBER(SEARCH("Not identified", 'Model output'!P238)),ISNUMBER(SEARCH("Absent",'Model output'!P238)),AND(ISNUMBER(SEARCH("No",'Model output'!P238)),NOT(ISNUMBER(SEARCH("diagnostic",'Model output'!P238)))),ISNUMBER(SEARCH("Negative",'Model output'!P238))),"negative","positive")</f>
        <v>negative</v>
      </c>
      <c r="T239" t="str">
        <f>IF('Model output'!O238="","",'Model output'!O238)</f>
        <v/>
      </c>
      <c r="U239" t="str">
        <f>IF('Model output'!Q238&lt;&gt;"",'Model output'!Q238,IF('Classification result'!S239="positive",IF(ISNUMBER(SEARCH("single",'Model output'!P238)),1,IF(OR(ISNUMBER(SEARCH("&lt;4",'Model output'!P238)),ISNUMBER(SEARCH("&lt; 4",'Model output'!P238)),ISNUMBER(SEARCH("less than 4",'Model output'!P238))),"&lt;4",IF(OR(ISNUMBER(SEARCH("&gt;4",'Model output'!P238)),ISNUMBER(SEARCH("&gt; 4",'Model output'!P238)),ISNUMBER(SEARCH("4 or more",'Model output'!P238))),"&gt;4",""))),""))</f>
        <v/>
      </c>
      <c r="V239" t="str">
        <f>IF(S239="negative","",IF(OR(ISNUMBER(SEARCH("Focal",'Model output'!P238)),'Classification result'!U239&lt;4,ISNUMBER(SEARCH("Focal",'Classification result'!U239)),ISNUMBER(SEARCH("&lt;4",'Classification result'!U239)),ISNUMBER(SEARCH("&lt; 4",'Classification result'!U239))),"minimal", IF(OR(ISNUMBER(SEARCH("Extensive",'Model output'!P238)),ISNUMBER(SEARCH("Extensive",'Classification result'!U239)),ISNUMBER(SEARCH("&gt;4",'Classification result'!U239)),ISNUMBER(SEARCH("&gt; 4",'Classification result'!U239)),ISNUMBER(SEARCH("4 or more",'Classification result'!U239))),"extensive","")))</f>
        <v/>
      </c>
      <c r="W239" t="str">
        <f>IF(OR('Model output'!R238="",ISNUMBER(SEARCH("Not identified", 'Model output'!R238)),ISNUMBER(SEARCH("Absent",'Model output'!R238)),ISNUMBER(SEARCH("No",'Model output'!R238)),ISNUMBER(SEARCH("Negative",'Model output'!R238)),ISNUMBER(SEARCH("None seen",'Model output'!R238)),ISNUMBER(SEARCH("Free",'Model output'!R238)),ISNUMBER(SEARCH("Cannot be assessed",'Model output'!R238))),"negative","positive")</f>
        <v>negative</v>
      </c>
      <c r="X239" s="19" t="str">
        <f>IF('Model output'!S238="","",'Model output'!S238)</f>
        <v/>
      </c>
      <c r="Y239" t="str">
        <f>IF(OR('Model output'!S238="",ISNUMBER(SEARCH("Absent",'Model output'!S238)),ISNUMBER(SEARCH("Not identified",'Model output'!S238)),AND(ISNUMBER(SEARCH("No",'Model output'!S238)),NOT(ISNUMBER(SEARCH("carcinoma",'Model output'!S238)))),ISNUMBER(SEARCH("no extension",'Model output'!S238)),ISNUMBER(SEARCH("negative",'Model output'!S238))),"negative",IF(Z239="positive","gETE", "positive"))</f>
        <v>negative</v>
      </c>
      <c r="Z239" t="str">
        <f>IF(OR('Model output'!S238="",ISNUMBER(SEARCH("Absent",'Model output'!S238)),ISNUMBER(SEARCH("Not identified",'Model output'!S238)),ISNUMBER(SEARCH("No",'Model output'!S238)),ISNUMBER(SEARCH("Minimal",'Model output'!S238)),ISNUMBER(SEARCH("negative",'Model output'!S238))),"negative",IF(OR(ISNUMBER(SEARCH("extensive",X239)),ISNUMBER(SEARCH("skeletal muscle",X239)),ISNUMBER(SEARCH("larynx",X239)),ISNUMBER(SEARCH("trachea",X239)),ISNUMBER(SEARCH("esophagus",X239)),ISNUMBER(SEARCH("recurrent laryngeal nerve",X239))),"positive","negative"))</f>
        <v>negative</v>
      </c>
      <c r="AA239" t="str">
        <f>IF('Model output'!T238="","",IF('Model output'!T238="Not mentioned", "No", "Yes"))</f>
        <v/>
      </c>
      <c r="AB239" t="str">
        <f>IF(AA239&lt;&gt;"Yes","",IF(OR('Model output'!U238="",ISNUMBER(SEARCH("Not identified",'Model output'!U238))),"",'Model output'!U238))</f>
        <v/>
      </c>
      <c r="AC239" s="9" t="str">
        <f>IF(OR('Model output'!V238="", AND(ISERROR(SEARCH("Positive",'Model output'!V238)), ISNUMBER(SEARCH("Negative",'Model output'!V238))), ISNUMBER(SEARCH("Uninvolved",'Model output'!V238)), ISNUMBER(SEARCH("Free",'Model output'!V238)), ISNUMBER(SEARCH("1 mm",'Model output'!V238)), ISNUMBER(SEARCH("1.0 mm",'Model output'!V238)), ISNUMBER(SEARCH("0.01 cm",'Model output'!V238)), ISNUMBER(SEARCH("0.1 CM",'Model output'!V238)), ISNUMBER(SEARCH("less than 0.2 mm",'Model output'!V238)), ISNUMBER(SEARCH("less than 0.5 mm",'Model output'!V238)), ISNUMBER(SEARCH("very close",'Model output'!V238)), ISNUMBER(SEARCH("not involved",'Model output'!V238)), ISNUMBER(SEARCH("no involvement",'Model output'!V238)), ISNUMBER(SEARCH("abut",'Model output'!V238)), AND(ISNUMBER(SEARCH("No",'Model output'!V238)),NOT(ISNUMBER(SEARCH("noted",'Model output'!V238))),NOT(ISNUMBER(SEARCH("carcinoma",'Model output'!V238))))), "negative", "positive")</f>
        <v>negative</v>
      </c>
      <c r="AE239" s="39" t="str" cm="1">
        <f t="array" aca="1" ref="AE239" ca="1">IF(OR(AC239="positive",Z239="positive",AND(OR(ISNUMBER(SEARCH("Follicular carcinoma",N239)),ISNUMBER(SEARCH("Follicular thyroid carcinoma",N239))),V239="extensive"),AND(AND(ISNUMBER(J239),J239&gt;0),AND(ISNUMBER(M239),M239&gt;3)),OR(H239="positive",AH239=1)),"high",IF(OR(ISNUMBER(SEARCH("lateral",G239,1)),ISNUMBER(SEARCH("positive",Y239,1)),ISNUMBER(SEARCH("tall",O239,1)),ISNUMBER(SEARCH("hobnail",O239,1)),ISNUMBER(SEARCH("cribriform",O239,1)),ISNUMBER(SEARCH("diffuse",O239,1)),ISNUMBER(SEARCH("columnar",O239,1)),ISNUMBER(SEARCH("solid",O239,1)),ISNUMBER(SEARCH("tall",N239,1)),ISNUMBER(SEARCH("hobnail",N239,1)),ISNUMBER(SEARCH("cribriform",N239,1)),ISNUMBER(SEARCH("diffuse",N239,1)),ISNUMBER(SEARCH("columnar",N239,1)),ISNUMBER(SEARCH("solid",N239,1)),AND(ISNUMBER(SEARCH("papillary",N239,1)),S239="positive"),AND(ISNUMBER(J239),J239&gt;=5,M239=""),AND(AND(ISNUMBER(J239),J239&gt;=5),AND(ISNUMBER(M239),M239&gt;=1)),AND(ISNUMBER(SERACH("papillary",N239)),OR(Y239="positive",Z239="positive"), ISNUMBER(SEARCH("BRAF",AB239)))),"intermediate","low"))</f>
        <v>low</v>
      </c>
      <c r="AF239" s="40" t="str">
        <f t="shared" si="51"/>
        <v>2</v>
      </c>
      <c r="AG239" s="40" t="str">
        <f t="shared" si="52"/>
        <v>0</v>
      </c>
      <c r="AH239" s="40" t="str">
        <f t="shared" si="53"/>
        <v>0</v>
      </c>
      <c r="AI239" s="45" t="str">
        <f t="shared" si="54"/>
        <v>I</v>
      </c>
      <c r="AJ239" s="39" t="s">
        <v>698</v>
      </c>
      <c r="AK239" s="46" t="s">
        <v>891</v>
      </c>
      <c r="AL239" s="46" t="s">
        <v>889</v>
      </c>
      <c r="AM239" s="46" t="s">
        <v>892</v>
      </c>
      <c r="AN239" s="40" t="s">
        <v>73</v>
      </c>
      <c r="AO239" s="30">
        <f t="shared" ca="1" si="55"/>
        <v>1</v>
      </c>
      <c r="AP239" s="14">
        <f t="shared" si="56"/>
        <v>1</v>
      </c>
      <c r="AQ239" s="14">
        <f t="shared" si="57"/>
        <v>1</v>
      </c>
      <c r="AR239" s="14">
        <f t="shared" si="58"/>
        <v>1</v>
      </c>
      <c r="AS239" s="15">
        <f t="shared" si="59"/>
        <v>1</v>
      </c>
    </row>
    <row r="240" spans="1:45">
      <c r="A240" t="str">
        <f>'Model output'!A239</f>
        <v>TCGA-ET-A40T</v>
      </c>
      <c r="B240" s="52">
        <v>26</v>
      </c>
      <c r="C240" s="1" t="str">
        <f>IF(OR(ISNUMBER(SEARCH("0",'Model output'!D239)), ISNUMBER(SEARCH("1",'Model output'!D239)), ISNUMBER(SEARCH("1a",'Model output'!D239)), ISNUMBER(SEARCH("1b",'Model output'!D239)), ISNUMBER(SEARCH("2",'Model output'!D239)), ISNUMBER(SEARCH("3",'Model output'!D239)), ISNUMBER(SEARCH("4a",'Model output'!D239)), ISNUMBER(SEARCH("4b",'Model output'!D239))), IF(ISNUMBER(SEARCH("pT",'Model output'!D239)),IF(OR(ISNUMBER(SEARCH("a",'Model output'!D239)),ISNUMBER(SEARCH("b",'Model output'!D239))),MID(SUBSTITUTE('Model output'!D239," ",""),SEARCH("pT",'Model output'!D239)+2,2),MID(SUBSTITUTE('Model output'!D239," ",""),SEARCH("pT",'Model output'!D239)+2,1)),IF(ISNUMBER(SEARCH("T",'Model output'!D239)),IF(OR(ISNUMBER(SEARCH("a",'Model output'!D239)),ISNUMBER(SEARCH("b",'Model output'!D239))),MID(SUBSTITUTE('Model output'!D239," ",""),SEARCH("T",'Model output'!D239)+1,2),MID(SUBSTITUTE('Model output'!D239," ",""),SEARCH("T",'Model output'!D239)+1,1)),SUBSTITUTE('Model output'!D239," ",""))),"")</f>
        <v>2</v>
      </c>
      <c r="D240" s="1" t="str">
        <f>IF(ISNUMBER(SEARCH("lymph node",'Model output'!E239)),"1", IF(AND('Model output'!E239&lt;&gt;"",ISNUMBER('Model output'!E239),'Model output'!E239&gt;0),"1",IF(OR(ISNUMBER(SEARCH("0",'Model output'!E239)), ISNUMBER(SEARCH("1",'Model output'!E239)), ISNUMBER(SEARCH("1a",'Model output'!E239)), ISNUMBER(SEARCH("1b",'Model output'!E239)), ISNUMBER(SEARCH("X",'Model output'!E239))), IF(ISNUMBER(SEARCH("pN",'Model output'!E239)),IF(OR(ISNUMBER(SEARCH("a",'Model output'!E239)),ISNUMBER(SEARCH("b",'Model output'!E239))),MID(SUBSTITUTE('Model output'!E239," ",""),SEARCH("pN",'Model output'!E239)+2,2),MID(SUBSTITUTE('Model output'!E239," ",""),SEARCH("pN",'Model output'!E239)+2,1)),IF(ISNUMBER(SEARCH("N",'Model output'!E239)),IF(OR(ISNUMBER(SEARCH("a",'Model output'!E239)),ISNUMBER(SEARCH("b",'Model output'!E239))),MID(SUBSTITUTE('Model output'!E239," ",""),SEARCH("N",'Model output'!E239)+1,2),MID(SUBSTITUTE('Model output'!E239," ",""),SEARCH("N",'Model output'!E239)+1,1)),SUBSTITUTE('Model output'!E239," ",""))),"")))</f>
        <v>1A</v>
      </c>
      <c r="E240" s="1" t="str">
        <f>IF(OR(ISNUMBER(SEARCH("Not applicable",'Model output'!F239)), ISNUMBER(SEARCH("N/A",'Model output'!F239))),"0",IF(OR(ISNUMBER(SEARCH("0",'Model output'!F239)), ISNUMBER(SEARCH("1",'Model output'!F239)), ISNUMBER(SEARCH("X",'Model output'!F239))), IF(ISNUMBER(SEARCH("pM",'Model output'!F239)),MID(SUBSTITUTE('Model output'!F239," ",""),SEARCH("pM",'Model output'!F239)+2,1),IF(ISNUMBER(SEARCH("M",'Model output'!F239)),MID(SUBSTITUTE('Model output'!F239," ",""),SEARCH("M",'Model output'!F239)+1,1),SUBSTITUTE('Model output'!F239," ",""))),""))</f>
        <v/>
      </c>
      <c r="F240" t="str">
        <f t="shared" si="62"/>
        <v>positive</v>
      </c>
      <c r="G240" t="str">
        <f>IF(OR('Model output'!G239="",AND(ISNUMBER('Model output'!J239),'Model output'!J239&lt;1)),"",IF(OR(ISNUMBER(SEARCH("lateral",'Model output'!G239)),ISNUMBER(SEARCH("cervical",'Model output'!G239)),ISNUMBER(SEARCH("jugular",'Model output'!G239)),ISNUMBER(SEARCH("left neck",'Model output'!G239)),ISNUMBER(SEARCH("left anterior neck",'Model output'!G239)),ISNUMBER(SEARCH("left posterior neck",'Model output'!G239)),ISNUMBER(SEARCH("right neck",'Model output'!G239)),ISNUMBER(SEARCH("right anterior neck",'Model output'!G239)),ISNUMBER(SEARCH("right posterior neck",'Model output'!G239)),AND(ISNUMBER(SEARCH("level",'Model output'!G239)),OR(,ISNUMBER(SEARCH("II",'Model output'!G239)),ISNUMBER(SEARCH("two",'Model output'!G239)),ISNUMBER(SEARCH("2",'Model output'!G239)),ISNUMBER(SEARCH("III",'Model output'!G239)),ISNUMBER(SEARCH("three",'Model output'!G239)),ISNUMBER(SEARCH("3",'Model output'!G239)),ISNUMBER(SEARCH("IV",'Model output'!G239)),ISNUMBER(SEARCH("four",'Model output'!G239)),ISNUMBER(SEARCH("4",'Model output'!G239)),AND(ISNUMBER(SEARCH("V ",'Model output'!G239)),NOT(ISNUMBER(SEARCH("VI",'Model output'!G239)))),ISNUMBER(SEARCH("five",'Model output'!G239)),ISNUMBER(SEARCH("5",'Model output'!G239))))), "lateral", "central"))</f>
        <v>central</v>
      </c>
      <c r="H240" t="str">
        <f>IF('Model output'!H239="","negative", IF('Model output'!H239=" ", "negative", IF(ISNUMBER(SEARCH("lymph node",'Model output'!H239)),"negative","positive")))</f>
        <v>negative</v>
      </c>
      <c r="I240">
        <f>IF('Model output'!I239="","",IF(ISNUMBER('Model output'!I239),'Model output'!I239,1))</f>
        <v>15</v>
      </c>
      <c r="J240">
        <f>IF('Model output'!J239="","",IF(AND(ISNUMBER('Model output'!J239),'Model output'!J239&lt;=I240),'Model output'!J239,IF(ISNUMBER(SEARCH("0/",'Model output'!J239)),0,1)))</f>
        <v>3</v>
      </c>
      <c r="K240" t="str" cm="1">
        <f t="array" ref="K240">IF(COUNT(FIND({0,1,2,3,4,5,6,7,8,9},'Model output'!K239))&gt;0,'Model output'!K239,"")</f>
        <v/>
      </c>
      <c r="L240" s="8" t="str">
        <f t="shared" si="50"/>
        <v/>
      </c>
      <c r="M240" t="str" cm="1">
        <f t="array" ref="M240">IF(L240="","",IF(ISNUMBER(SEARCH("cm",L240)),MAX(VALUE(SUBSTITUTE(_xlfn.FILTERXML("&lt;t&gt;&lt;s&gt;"&amp;SUBSTITUTE(L240,",","&lt;/s&gt;&lt;s&gt;")&amp;"&lt;/s&gt;&lt;/t&gt;","//s"),"cm",""))),MAX(VALUE(SUBSTITUTE(_xlfn.FILTERXML("&lt;t&gt;&lt;s&gt;"&amp;SUBSTITUTE(L240,",","&lt;/s&gt;&lt;s&gt;")&amp;"&lt;/s&gt;&lt;/t&gt;","//s"),"mm","")))/10))</f>
        <v/>
      </c>
      <c r="N240" t="str">
        <f>IF('Model output'!L239="","",'Model output'!L239)</f>
        <v>Papillary</v>
      </c>
      <c r="O240" t="str">
        <f>IF('Model output'!M239="","",'Model output'!M239)</f>
        <v>with focal solid areas</v>
      </c>
      <c r="P240" t="str">
        <f>IF('Model output'!N239="","",'Model output'!N239)</f>
        <v>2.8cm</v>
      </c>
      <c r="Q240" t="str">
        <f t="shared" si="63"/>
        <v>2.8cm</v>
      </c>
      <c r="R240" cm="1">
        <f t="array" ref="R240">IF(Q240="","",IF(ISNUMBER(SEARCH("cm",Q240)),MAX(VALUE(SUBSTITUTE(_xlfn.FILTERXML("&lt;t&gt;&lt;s&gt;"&amp;SUBSTITUTE(Q240,",","&lt;/s&gt;&lt;s&gt;")&amp;"&lt;/s&gt;&lt;/t&gt;","//s"),"cm",""))),IF(ISNUMBER(SEARCH("mm",Q240)), MAX(VALUE(SUBSTITUTE(_xlfn.FILTERXML("&lt;t&gt;&lt;s&gt;"&amp;SUBSTITUTE(Q240,",","&lt;/s&gt;&lt;s&gt;")&amp;"&lt;/s&gt;&lt;/t&gt;","//s"),"mm","")))/10, MAX(VALUE(_xlfn.FILTERXML("&lt;t&gt;&lt;s&gt;"&amp;SUBSTITUTE(Q240,",","&lt;/s&gt;&lt;s&gt;")&amp;"&lt;/s&gt;&lt;/t&gt;","//s"))))))</f>
        <v>2.8</v>
      </c>
      <c r="S240" t="str">
        <f>IF(OR('Model output'!P239="",ISNUMBER(SEARCH("Not identified", 'Model output'!P239)),ISNUMBER(SEARCH("Absent",'Model output'!P239)),AND(ISNUMBER(SEARCH("No",'Model output'!P239)),NOT(ISNUMBER(SEARCH("diagnostic",'Model output'!P239)))),ISNUMBER(SEARCH("Negative",'Model output'!P239))),"negative","positive")</f>
        <v>positive</v>
      </c>
      <c r="T240">
        <f>IF('Model output'!O239="","",'Model output'!O239)</f>
        <v>1</v>
      </c>
      <c r="U240" t="str">
        <f>IF('Model output'!Q239&lt;&gt;"",'Model output'!Q239,IF('Classification result'!S240="positive",IF(ISNUMBER(SEARCH("single",'Model output'!P239)),1,IF(OR(ISNUMBER(SEARCH("&lt;4",'Model output'!P239)),ISNUMBER(SEARCH("&lt; 4",'Model output'!P239)),ISNUMBER(SEARCH("less than 4",'Model output'!P239))),"&lt;4",IF(OR(ISNUMBER(SEARCH("&gt;4",'Model output'!P239)),ISNUMBER(SEARCH("&gt; 4",'Model output'!P239)),ISNUMBER(SEARCH("4 or more",'Model output'!P239))),"&gt;4",""))),""))</f>
        <v/>
      </c>
      <c r="V240" t="str">
        <f>IF(S240="negative","",IF(OR(ISNUMBER(SEARCH("Focal",'Model output'!P239)),'Classification result'!U240&lt;4,ISNUMBER(SEARCH("Focal",'Classification result'!U240)),ISNUMBER(SEARCH("&lt;4",'Classification result'!U240)),ISNUMBER(SEARCH("&lt; 4",'Classification result'!U240))),"minimal", IF(OR(ISNUMBER(SEARCH("Extensive",'Model output'!P239)),ISNUMBER(SEARCH("Extensive",'Classification result'!U240)),ISNUMBER(SEARCH("&gt;4",'Classification result'!U240)),ISNUMBER(SEARCH("&gt; 4",'Classification result'!U240)),ISNUMBER(SEARCH("4 or more",'Classification result'!U240))),"extensive","")))</f>
        <v/>
      </c>
      <c r="W240" t="str">
        <f>IF(OR('Model output'!R239="",ISNUMBER(SEARCH("Not identified", 'Model output'!R239)),ISNUMBER(SEARCH("Absent",'Model output'!R239)),ISNUMBER(SEARCH("No",'Model output'!R239)),ISNUMBER(SEARCH("Negative",'Model output'!R239)),ISNUMBER(SEARCH("None seen",'Model output'!R239)),ISNUMBER(SEARCH("Free",'Model output'!R239)),ISNUMBER(SEARCH("Cannot be assessed",'Model output'!R239))),"negative","positive")</f>
        <v>negative</v>
      </c>
      <c r="X240" s="19" t="str">
        <f>IF('Model output'!S239="","",'Model output'!S239)</f>
        <v/>
      </c>
      <c r="Y240" t="str">
        <f>IF(OR('Model output'!S239="",ISNUMBER(SEARCH("Absent",'Model output'!S239)),ISNUMBER(SEARCH("Not identified",'Model output'!S239)),AND(ISNUMBER(SEARCH("No",'Model output'!S239)),NOT(ISNUMBER(SEARCH("carcinoma",'Model output'!S239)))),ISNUMBER(SEARCH("no extension",'Model output'!S239)),ISNUMBER(SEARCH("negative",'Model output'!S239))),"negative",IF(Z240="positive","gETE", "positive"))</f>
        <v>negative</v>
      </c>
      <c r="Z240" t="str">
        <f>IF(OR('Model output'!S239="",ISNUMBER(SEARCH("Absent",'Model output'!S239)),ISNUMBER(SEARCH("Not identified",'Model output'!S239)),ISNUMBER(SEARCH("No",'Model output'!S239)),ISNUMBER(SEARCH("Minimal",'Model output'!S239)),ISNUMBER(SEARCH("negative",'Model output'!S239))),"negative",IF(OR(ISNUMBER(SEARCH("extensive",X240)),ISNUMBER(SEARCH("skeletal muscle",X240)),ISNUMBER(SEARCH("larynx",X240)),ISNUMBER(SEARCH("trachea",X240)),ISNUMBER(SEARCH("esophagus",X240)),ISNUMBER(SEARCH("recurrent laryngeal nerve",X240))),"positive","negative"))</f>
        <v>negative</v>
      </c>
      <c r="AA240" t="str">
        <f>IF('Model output'!T239="","",IF('Model output'!T239="Not mentioned", "No", "Yes"))</f>
        <v/>
      </c>
      <c r="AB240" t="str">
        <f>IF(AA240&lt;&gt;"Yes","",IF(OR('Model output'!U239="",ISNUMBER(SEARCH("Not identified",'Model output'!U239))),"",'Model output'!U239))</f>
        <v/>
      </c>
      <c r="AC240" s="9" t="str">
        <f>IF(OR('Model output'!V239="", AND(ISERROR(SEARCH("Positive",'Model output'!V239)), ISNUMBER(SEARCH("Negative",'Model output'!V239))), ISNUMBER(SEARCH("Uninvolved",'Model output'!V239)), ISNUMBER(SEARCH("Free",'Model output'!V239)), ISNUMBER(SEARCH("1 mm",'Model output'!V239)), ISNUMBER(SEARCH("1.0 mm",'Model output'!V239)), ISNUMBER(SEARCH("0.01 cm",'Model output'!V239)), ISNUMBER(SEARCH("0.1 CM",'Model output'!V239)), ISNUMBER(SEARCH("less than 0.2 mm",'Model output'!V239)), ISNUMBER(SEARCH("less than 0.5 mm",'Model output'!V239)), ISNUMBER(SEARCH("very close",'Model output'!V239)), ISNUMBER(SEARCH("not involved",'Model output'!V239)), ISNUMBER(SEARCH("no involvement",'Model output'!V239)), ISNUMBER(SEARCH("abut",'Model output'!V239)), AND(ISNUMBER(SEARCH("No",'Model output'!V239)),NOT(ISNUMBER(SEARCH("noted",'Model output'!V239))),NOT(ISNUMBER(SEARCH("carcinoma",'Model output'!V239))))), "negative", "positive")</f>
        <v>negative</v>
      </c>
      <c r="AE240" s="39" t="str" cm="1">
        <f t="array" aca="1" ref="AE240" ca="1">IF(OR(AC240="positive",Z240="positive",AND(OR(ISNUMBER(SEARCH("Follicular carcinoma",N240)),ISNUMBER(SEARCH("Follicular thyroid carcinoma",N240))),V240="extensive"),AND(AND(ISNUMBER(J240),J240&gt;0),AND(ISNUMBER(M240),M240&gt;3)),OR(H240="positive",AH240=1)),"high",IF(OR(ISNUMBER(SEARCH("lateral",G240,1)),ISNUMBER(SEARCH("positive",Y240,1)),ISNUMBER(SEARCH("tall",O240,1)),ISNUMBER(SEARCH("hobnail",O240,1)),ISNUMBER(SEARCH("cribriform",O240,1)),ISNUMBER(SEARCH("diffuse",O240,1)),ISNUMBER(SEARCH("columnar",O240,1)),ISNUMBER(SEARCH("solid",O240,1)),ISNUMBER(SEARCH("tall",N240,1)),ISNUMBER(SEARCH("hobnail",N240,1)),ISNUMBER(SEARCH("cribriform",N240,1)),ISNUMBER(SEARCH("diffuse",N240,1)),ISNUMBER(SEARCH("columnar",N240,1)),ISNUMBER(SEARCH("solid",N240,1)),AND(ISNUMBER(SEARCH("papillary",N240,1)),S240="positive"),AND(ISNUMBER(J240),J240&gt;=5,M240=""),AND(AND(ISNUMBER(J240),J240&gt;=5),AND(ISNUMBER(M240),M240&gt;=1)),AND(ISNUMBER(SERACH("papillary",N240)),OR(Y240="positive",Z240="positive"), ISNUMBER(SEARCH("BRAF",AB240)))),"intermediate","low"))</f>
        <v>intermediate</v>
      </c>
      <c r="AF240" s="40" t="str">
        <f t="shared" si="51"/>
        <v>2</v>
      </c>
      <c r="AG240" s="40" t="str">
        <f t="shared" si="52"/>
        <v>1a</v>
      </c>
      <c r="AH240" s="40" t="str">
        <f t="shared" si="53"/>
        <v>0</v>
      </c>
      <c r="AI240" s="45" t="str">
        <f t="shared" si="54"/>
        <v>I</v>
      </c>
      <c r="AJ240" s="39" t="s">
        <v>699</v>
      </c>
      <c r="AK240" s="46" t="s">
        <v>891</v>
      </c>
      <c r="AL240" s="46" t="s">
        <v>893</v>
      </c>
      <c r="AM240" s="46" t="s">
        <v>892</v>
      </c>
      <c r="AN240" s="40" t="s">
        <v>73</v>
      </c>
      <c r="AO240" s="30">
        <f t="shared" ca="1" si="55"/>
        <v>1</v>
      </c>
      <c r="AP240" s="14">
        <f t="shared" si="56"/>
        <v>1</v>
      </c>
      <c r="AQ240" s="14">
        <f t="shared" si="57"/>
        <v>1</v>
      </c>
      <c r="AR240" s="14">
        <f t="shared" si="58"/>
        <v>1</v>
      </c>
      <c r="AS240" s="15">
        <f t="shared" si="59"/>
        <v>1</v>
      </c>
    </row>
    <row r="241" spans="1:45">
      <c r="A241" t="str">
        <f>'Model output'!A240</f>
        <v>TCGA-ET-A4KQ</v>
      </c>
      <c r="B241" s="52">
        <v>45</v>
      </c>
      <c r="C241" s="1" t="str">
        <f>IF(OR(ISNUMBER(SEARCH("0",'Model output'!D240)), ISNUMBER(SEARCH("1",'Model output'!D240)), ISNUMBER(SEARCH("1a",'Model output'!D240)), ISNUMBER(SEARCH("1b",'Model output'!D240)), ISNUMBER(SEARCH("2",'Model output'!D240)), ISNUMBER(SEARCH("3",'Model output'!D240)), ISNUMBER(SEARCH("4a",'Model output'!D240)), ISNUMBER(SEARCH("4b",'Model output'!D240))), IF(ISNUMBER(SEARCH("pT",'Model output'!D240)),IF(OR(ISNUMBER(SEARCH("a",'Model output'!D240)),ISNUMBER(SEARCH("b",'Model output'!D240))),MID(SUBSTITUTE('Model output'!D240," ",""),SEARCH("pT",'Model output'!D240)+2,2),MID(SUBSTITUTE('Model output'!D240," ",""),SEARCH("pT",'Model output'!D240)+2,1)),IF(ISNUMBER(SEARCH("T",'Model output'!D240)),IF(OR(ISNUMBER(SEARCH("a",'Model output'!D240)),ISNUMBER(SEARCH("b",'Model output'!D240))),MID(SUBSTITUTE('Model output'!D240," ",""),SEARCH("T",'Model output'!D240)+1,2),MID(SUBSTITUTE('Model output'!D240," ",""),SEARCH("T",'Model output'!D240)+1,1)),SUBSTITUTE('Model output'!D240," ",""))),"")</f>
        <v>2</v>
      </c>
      <c r="D241" s="1" t="str">
        <f>IF(ISNUMBER(SEARCH("lymph node",'Model output'!E240)),"1", IF(AND('Model output'!E240&lt;&gt;"",ISNUMBER('Model output'!E240),'Model output'!E240&gt;0),"1",IF(OR(ISNUMBER(SEARCH("0",'Model output'!E240)), ISNUMBER(SEARCH("1",'Model output'!E240)), ISNUMBER(SEARCH("1a",'Model output'!E240)), ISNUMBER(SEARCH("1b",'Model output'!E240)), ISNUMBER(SEARCH("X",'Model output'!E240))), IF(ISNUMBER(SEARCH("pN",'Model output'!E240)),IF(OR(ISNUMBER(SEARCH("a",'Model output'!E240)),ISNUMBER(SEARCH("b",'Model output'!E240))),MID(SUBSTITUTE('Model output'!E240," ",""),SEARCH("pN",'Model output'!E240)+2,2),MID(SUBSTITUTE('Model output'!E240," ",""),SEARCH("pN",'Model output'!E240)+2,1)),IF(ISNUMBER(SEARCH("N",'Model output'!E240)),IF(OR(ISNUMBER(SEARCH("a",'Model output'!E240)),ISNUMBER(SEARCH("b",'Model output'!E240))),MID(SUBSTITUTE('Model output'!E240," ",""),SEARCH("N",'Model output'!E240)+1,2),MID(SUBSTITUTE('Model output'!E240," ",""),SEARCH("N",'Model output'!E240)+1,1)),SUBSTITUTE('Model output'!E240," ",""))),"")))</f>
        <v>X</v>
      </c>
      <c r="E241" s="1" t="str">
        <f>IF(OR(ISNUMBER(SEARCH("Not applicable",'Model output'!F240)), ISNUMBER(SEARCH("N/A",'Model output'!F240))),"0",IF(OR(ISNUMBER(SEARCH("0",'Model output'!F240)), ISNUMBER(SEARCH("1",'Model output'!F240)), ISNUMBER(SEARCH("X",'Model output'!F240))), IF(ISNUMBER(SEARCH("pM",'Model output'!F240)),MID(SUBSTITUTE('Model output'!F240," ",""),SEARCH("pM",'Model output'!F240)+2,1),IF(ISNUMBER(SEARCH("M",'Model output'!F240)),MID(SUBSTITUTE('Model output'!F240," ",""),SEARCH("M",'Model output'!F240)+1,1),SUBSTITUTE('Model output'!F240," ",""))),""))</f>
        <v>X</v>
      </c>
      <c r="F241" t="str">
        <f t="shared" si="62"/>
        <v>negative</v>
      </c>
      <c r="G241" t="str">
        <f>IF(OR('Model output'!G240="",AND(ISNUMBER('Model output'!J240),'Model output'!J240&lt;1)),"",IF(OR(ISNUMBER(SEARCH("lateral",'Model output'!G240)),ISNUMBER(SEARCH("cervical",'Model output'!G240)),ISNUMBER(SEARCH("jugular",'Model output'!G240)),ISNUMBER(SEARCH("left neck",'Model output'!G240)),ISNUMBER(SEARCH("left anterior neck",'Model output'!G240)),ISNUMBER(SEARCH("left posterior neck",'Model output'!G240)),ISNUMBER(SEARCH("right neck",'Model output'!G240)),ISNUMBER(SEARCH("right anterior neck",'Model output'!G240)),ISNUMBER(SEARCH("right posterior neck",'Model output'!G240)),AND(ISNUMBER(SEARCH("level",'Model output'!G240)),OR(,ISNUMBER(SEARCH("II",'Model output'!G240)),ISNUMBER(SEARCH("two",'Model output'!G240)),ISNUMBER(SEARCH("2",'Model output'!G240)),ISNUMBER(SEARCH("III",'Model output'!G240)),ISNUMBER(SEARCH("three",'Model output'!G240)),ISNUMBER(SEARCH("3",'Model output'!G240)),ISNUMBER(SEARCH("IV",'Model output'!G240)),ISNUMBER(SEARCH("four",'Model output'!G240)),ISNUMBER(SEARCH("4",'Model output'!G240)),AND(ISNUMBER(SEARCH("V ",'Model output'!G240)),NOT(ISNUMBER(SEARCH("VI",'Model output'!G240)))),ISNUMBER(SEARCH("five",'Model output'!G240)),ISNUMBER(SEARCH("5",'Model output'!G240))))), "lateral", "central"))</f>
        <v/>
      </c>
      <c r="H241" t="str">
        <f>IF('Model output'!H240="","negative", IF('Model output'!H240=" ", "negative", IF(ISNUMBER(SEARCH("lymph node",'Model output'!H240)),"negative","positive")))</f>
        <v>negative</v>
      </c>
      <c r="I241">
        <f>IF('Model output'!I240="","",IF(ISNUMBER('Model output'!I240),'Model output'!I240,1))</f>
        <v>0</v>
      </c>
      <c r="J241">
        <f>IF('Model output'!J240="","",IF(AND(ISNUMBER('Model output'!J240),'Model output'!J240&lt;=I241),'Model output'!J240,IF(ISNUMBER(SEARCH("0/",'Model output'!J240)),0,1)))</f>
        <v>0</v>
      </c>
      <c r="K241" t="str" cm="1">
        <f t="array" ref="K241">IF(COUNT(FIND({0,1,2,3,4,5,6,7,8,9},'Model output'!K240))&gt;0,'Model output'!K240,"")</f>
        <v/>
      </c>
      <c r="L241" s="8" t="str">
        <f t="shared" si="50"/>
        <v/>
      </c>
      <c r="M241" t="str" cm="1">
        <f t="array" ref="M241">IF(L241="","",IF(ISNUMBER(SEARCH("cm",L241)),MAX(VALUE(SUBSTITUTE(_xlfn.FILTERXML("&lt;t&gt;&lt;s&gt;"&amp;SUBSTITUTE(L241,",","&lt;/s&gt;&lt;s&gt;")&amp;"&lt;/s&gt;&lt;/t&gt;","//s"),"cm",""))),MAX(VALUE(SUBSTITUTE(_xlfn.FILTERXML("&lt;t&gt;&lt;s&gt;"&amp;SUBSTITUTE(L241,",","&lt;/s&gt;&lt;s&gt;")&amp;"&lt;/s&gt;&lt;/t&gt;","//s"),"mm","")))/10))</f>
        <v/>
      </c>
      <c r="N241" t="str">
        <f>IF('Model output'!L240="","",'Model output'!L240)</f>
        <v>Papillary</v>
      </c>
      <c r="O241" t="str">
        <f>IF('Model output'!M240="","",'Model output'!M240)</f>
        <v>follicular (Encapsulated)</v>
      </c>
      <c r="P241" t="str">
        <f>IF('Model output'!N240="","",'Model output'!N240)</f>
        <v>4.0 cm</v>
      </c>
      <c r="Q241" t="str">
        <f t="shared" si="63"/>
        <v>4.0cm</v>
      </c>
      <c r="R241" cm="1">
        <f t="array" ref="R241">IF(Q241="","",IF(ISNUMBER(SEARCH("cm",Q241)),MAX(VALUE(SUBSTITUTE(_xlfn.FILTERXML("&lt;t&gt;&lt;s&gt;"&amp;SUBSTITUTE(Q241,",","&lt;/s&gt;&lt;s&gt;")&amp;"&lt;/s&gt;&lt;/t&gt;","//s"),"cm",""))),IF(ISNUMBER(SEARCH("mm",Q241)), MAX(VALUE(SUBSTITUTE(_xlfn.FILTERXML("&lt;t&gt;&lt;s&gt;"&amp;SUBSTITUTE(Q241,",","&lt;/s&gt;&lt;s&gt;")&amp;"&lt;/s&gt;&lt;/t&gt;","//s"),"mm","")))/10, MAX(VALUE(_xlfn.FILTERXML("&lt;t&gt;&lt;s&gt;"&amp;SUBSTITUTE(Q241,",","&lt;/s&gt;&lt;s&gt;")&amp;"&lt;/s&gt;&lt;/t&gt;","//s"))))))</f>
        <v>4</v>
      </c>
      <c r="S241" t="str">
        <f>IF(OR('Model output'!P240="",ISNUMBER(SEARCH("Not identified", 'Model output'!P240)),ISNUMBER(SEARCH("Absent",'Model output'!P240)),AND(ISNUMBER(SEARCH("No",'Model output'!P240)),NOT(ISNUMBER(SEARCH("diagnostic",'Model output'!P240)))),ISNUMBER(SEARCH("Negative",'Model output'!P240))),"negative","positive")</f>
        <v>negative</v>
      </c>
      <c r="T241">
        <f>IF('Model output'!O240="","",'Model output'!O240)</f>
        <v>1</v>
      </c>
      <c r="U241" t="str">
        <f>IF('Model output'!Q240&lt;&gt;"",'Model output'!Q240,IF('Classification result'!S241="positive",IF(ISNUMBER(SEARCH("single",'Model output'!P240)),1,IF(OR(ISNUMBER(SEARCH("&lt;4",'Model output'!P240)),ISNUMBER(SEARCH("&lt; 4",'Model output'!P240)),ISNUMBER(SEARCH("less than 4",'Model output'!P240))),"&lt;4",IF(OR(ISNUMBER(SEARCH("&gt;4",'Model output'!P240)),ISNUMBER(SEARCH("&gt; 4",'Model output'!P240)),ISNUMBER(SEARCH("4 or more",'Model output'!P240))),"&gt;4",""))),""))</f>
        <v/>
      </c>
      <c r="V241" t="str">
        <f>IF(S241="negative","",IF(OR(ISNUMBER(SEARCH("Focal",'Model output'!P240)),'Classification result'!U241&lt;4,ISNUMBER(SEARCH("Focal",'Classification result'!U241)),ISNUMBER(SEARCH("&lt;4",'Classification result'!U241)),ISNUMBER(SEARCH("&lt; 4",'Classification result'!U241))),"minimal", IF(OR(ISNUMBER(SEARCH("Extensive",'Model output'!P240)),ISNUMBER(SEARCH("Extensive",'Classification result'!U241)),ISNUMBER(SEARCH("&gt;4",'Classification result'!U241)),ISNUMBER(SEARCH("&gt; 4",'Classification result'!U241)),ISNUMBER(SEARCH("4 or more",'Classification result'!U241))),"extensive","")))</f>
        <v/>
      </c>
      <c r="W241" t="str">
        <f>IF(OR('Model output'!R240="",ISNUMBER(SEARCH("Not identified", 'Model output'!R240)),ISNUMBER(SEARCH("Absent",'Model output'!R240)),ISNUMBER(SEARCH("No",'Model output'!R240)),ISNUMBER(SEARCH("Negative",'Model output'!R240)),ISNUMBER(SEARCH("None seen",'Model output'!R240)),ISNUMBER(SEARCH("Free",'Model output'!R240)),ISNUMBER(SEARCH("Cannot be assessed",'Model output'!R240))),"negative","positive")</f>
        <v>negative</v>
      </c>
      <c r="X241" s="19" t="str">
        <f>IF('Model output'!S240="","",'Model output'!S240)</f>
        <v/>
      </c>
      <c r="Y241" t="str">
        <f>IF(OR('Model output'!S240="",ISNUMBER(SEARCH("Absent",'Model output'!S240)),ISNUMBER(SEARCH("Not identified",'Model output'!S240)),AND(ISNUMBER(SEARCH("No",'Model output'!S240)),NOT(ISNUMBER(SEARCH("carcinoma",'Model output'!S240)))),ISNUMBER(SEARCH("no extension",'Model output'!S240)),ISNUMBER(SEARCH("negative",'Model output'!S240))),"negative",IF(Z241="positive","gETE", "positive"))</f>
        <v>negative</v>
      </c>
      <c r="Z241" t="str">
        <f>IF(OR('Model output'!S240="",ISNUMBER(SEARCH("Absent",'Model output'!S240)),ISNUMBER(SEARCH("Not identified",'Model output'!S240)),ISNUMBER(SEARCH("No",'Model output'!S240)),ISNUMBER(SEARCH("Minimal",'Model output'!S240)),ISNUMBER(SEARCH("negative",'Model output'!S240))),"negative",IF(OR(ISNUMBER(SEARCH("extensive",X241)),ISNUMBER(SEARCH("skeletal muscle",X241)),ISNUMBER(SEARCH("larynx",X241)),ISNUMBER(SEARCH("trachea",X241)),ISNUMBER(SEARCH("esophagus",X241)),ISNUMBER(SEARCH("recurrent laryngeal nerve",X241))),"positive","negative"))</f>
        <v>negative</v>
      </c>
      <c r="AA241" t="str">
        <f>IF('Model output'!T240="","",IF('Model output'!T240="Not mentioned", "No", "Yes"))</f>
        <v/>
      </c>
      <c r="AB241" t="str">
        <f>IF(AA241&lt;&gt;"Yes","",IF(OR('Model output'!U240="",ISNUMBER(SEARCH("Not identified",'Model output'!U240))),"",'Model output'!U240))</f>
        <v/>
      </c>
      <c r="AC241" s="9" t="str">
        <f>IF(OR('Model output'!V240="", AND(ISERROR(SEARCH("Positive",'Model output'!V240)), ISNUMBER(SEARCH("Negative",'Model output'!V240))), ISNUMBER(SEARCH("Uninvolved",'Model output'!V240)), ISNUMBER(SEARCH("Free",'Model output'!V240)), ISNUMBER(SEARCH("1 mm",'Model output'!V240)), ISNUMBER(SEARCH("1.0 mm",'Model output'!V240)), ISNUMBER(SEARCH("0.01 cm",'Model output'!V240)), ISNUMBER(SEARCH("0.1 CM",'Model output'!V240)), ISNUMBER(SEARCH("less than 0.2 mm",'Model output'!V240)), ISNUMBER(SEARCH("less than 0.5 mm",'Model output'!V240)), ISNUMBER(SEARCH("very close",'Model output'!V240)), ISNUMBER(SEARCH("not involved",'Model output'!V240)), ISNUMBER(SEARCH("no involvement",'Model output'!V240)), ISNUMBER(SEARCH("abut",'Model output'!V240)), AND(ISNUMBER(SEARCH("No",'Model output'!V240)),NOT(ISNUMBER(SEARCH("noted",'Model output'!V240))),NOT(ISNUMBER(SEARCH("carcinoma",'Model output'!V240))))), "negative", "positive")</f>
        <v>negative</v>
      </c>
      <c r="AE241" s="39" t="str" cm="1">
        <f t="array" aca="1" ref="AE241" ca="1">IF(OR(AC241="positive",Z241="positive",AND(OR(ISNUMBER(SEARCH("Follicular carcinoma",N241)),ISNUMBER(SEARCH("Follicular thyroid carcinoma",N241))),V241="extensive"),AND(AND(ISNUMBER(J241),J241&gt;0),AND(ISNUMBER(M241),M241&gt;3)),OR(H241="positive",AH241=1)),"high",IF(OR(ISNUMBER(SEARCH("lateral",G241,1)),ISNUMBER(SEARCH("positive",Y241,1)),ISNUMBER(SEARCH("tall",O241,1)),ISNUMBER(SEARCH("hobnail",O241,1)),ISNUMBER(SEARCH("cribriform",O241,1)),ISNUMBER(SEARCH("diffuse",O241,1)),ISNUMBER(SEARCH("columnar",O241,1)),ISNUMBER(SEARCH("solid",O241,1)),ISNUMBER(SEARCH("tall",N241,1)),ISNUMBER(SEARCH("hobnail",N241,1)),ISNUMBER(SEARCH("cribriform",N241,1)),ISNUMBER(SEARCH("diffuse",N241,1)),ISNUMBER(SEARCH("columnar",N241,1)),ISNUMBER(SEARCH("solid",N241,1)),AND(ISNUMBER(SEARCH("papillary",N241,1)),S241="positive"),AND(ISNUMBER(J241),J241&gt;=5,M241=""),AND(AND(ISNUMBER(J241),J241&gt;=5),AND(ISNUMBER(M241),M241&gt;=1)),AND(ISNUMBER(SERACH("papillary",N241)),OR(Y241="positive",Z241="positive"), ISNUMBER(SEARCH("BRAF",AB241)))),"intermediate","low"))</f>
        <v>low</v>
      </c>
      <c r="AF241" s="40" t="str">
        <f t="shared" si="51"/>
        <v>2</v>
      </c>
      <c r="AG241" s="40" t="str">
        <f t="shared" si="52"/>
        <v>0</v>
      </c>
      <c r="AH241" s="40" t="str">
        <f t="shared" si="53"/>
        <v>0</v>
      </c>
      <c r="AI241" s="45" t="str">
        <f t="shared" si="54"/>
        <v>I</v>
      </c>
      <c r="AJ241" s="39" t="s">
        <v>698</v>
      </c>
      <c r="AK241" s="46" t="s">
        <v>891</v>
      </c>
      <c r="AL241" s="46" t="s">
        <v>892</v>
      </c>
      <c r="AM241" s="46" t="s">
        <v>892</v>
      </c>
      <c r="AN241" s="40" t="s">
        <v>73</v>
      </c>
      <c r="AO241" s="30">
        <f t="shared" ca="1" si="55"/>
        <v>1</v>
      </c>
      <c r="AP241" s="14">
        <f t="shared" si="56"/>
        <v>1</v>
      </c>
      <c r="AQ241" s="14">
        <f t="shared" si="57"/>
        <v>1</v>
      </c>
      <c r="AR241" s="14">
        <f t="shared" si="58"/>
        <v>1</v>
      </c>
      <c r="AS241" s="15">
        <f t="shared" si="59"/>
        <v>1</v>
      </c>
    </row>
    <row r="242" spans="1:45">
      <c r="A242" t="str">
        <f>'Model output'!A241</f>
        <v>TCGA-FE-A231</v>
      </c>
      <c r="B242" s="52">
        <v>70</v>
      </c>
      <c r="C242" s="1" t="str">
        <f>IF(OR(ISNUMBER(SEARCH("0",'Model output'!D241)), ISNUMBER(SEARCH("1",'Model output'!D241)), ISNUMBER(SEARCH("1a",'Model output'!D241)), ISNUMBER(SEARCH("1b",'Model output'!D241)), ISNUMBER(SEARCH("2",'Model output'!D241)), ISNUMBER(SEARCH("3",'Model output'!D241)), ISNUMBER(SEARCH("4a",'Model output'!D241)), ISNUMBER(SEARCH("4b",'Model output'!D241))), IF(ISNUMBER(SEARCH("pT",'Model output'!D241)),IF(OR(ISNUMBER(SEARCH("a",'Model output'!D241)),ISNUMBER(SEARCH("b",'Model output'!D241))),MID(SUBSTITUTE('Model output'!D241," ",""),SEARCH("pT",'Model output'!D241)+2,2),MID(SUBSTITUTE('Model output'!D241," ",""),SEARCH("pT",'Model output'!D241)+2,1)),IF(ISNUMBER(SEARCH("T",'Model output'!D241)),IF(OR(ISNUMBER(SEARCH("a",'Model output'!D241)),ISNUMBER(SEARCH("b",'Model output'!D241))),MID(SUBSTITUTE('Model output'!D241," ",""),SEARCH("T",'Model output'!D241)+1,2),MID(SUBSTITUTE('Model output'!D241," ",""),SEARCH("T",'Model output'!D241)+1,1)),SUBSTITUTE('Model output'!D241," ",""))),"")</f>
        <v>3</v>
      </c>
      <c r="D242" s="1" t="str">
        <f>IF(ISNUMBER(SEARCH("lymph node",'Model output'!E241)),"1", IF(AND('Model output'!E241&lt;&gt;"",ISNUMBER('Model output'!E241),'Model output'!E241&gt;0),"1",IF(OR(ISNUMBER(SEARCH("0",'Model output'!E241)), ISNUMBER(SEARCH("1",'Model output'!E241)), ISNUMBER(SEARCH("1a",'Model output'!E241)), ISNUMBER(SEARCH("1b",'Model output'!E241)), ISNUMBER(SEARCH("X",'Model output'!E241))), IF(ISNUMBER(SEARCH("pN",'Model output'!E241)),IF(OR(ISNUMBER(SEARCH("a",'Model output'!E241)),ISNUMBER(SEARCH("b",'Model output'!E241))),MID(SUBSTITUTE('Model output'!E241," ",""),SEARCH("pN",'Model output'!E241)+2,2),MID(SUBSTITUTE('Model output'!E241," ",""),SEARCH("pN",'Model output'!E241)+2,1)),IF(ISNUMBER(SEARCH("N",'Model output'!E241)),IF(OR(ISNUMBER(SEARCH("a",'Model output'!E241)),ISNUMBER(SEARCH("b",'Model output'!E241))),MID(SUBSTITUTE('Model output'!E241," ",""),SEARCH("N",'Model output'!E241)+1,2),MID(SUBSTITUTE('Model output'!E241," ",""),SEARCH("N",'Model output'!E241)+1,1)),SUBSTITUTE('Model output'!E241," ",""))),"")))</f>
        <v>1b</v>
      </c>
      <c r="E242" s="1" t="str">
        <f>IF(OR(ISNUMBER(SEARCH("Not applicable",'Model output'!F241)), ISNUMBER(SEARCH("N/A",'Model output'!F241))),"0",IF(OR(ISNUMBER(SEARCH("0",'Model output'!F241)), ISNUMBER(SEARCH("1",'Model output'!F241)), ISNUMBER(SEARCH("X",'Model output'!F241))), IF(ISNUMBER(SEARCH("pM",'Model output'!F241)),MID(SUBSTITUTE('Model output'!F241," ",""),SEARCH("pM",'Model output'!F241)+2,1),IF(ISNUMBER(SEARCH("M",'Model output'!F241)),MID(SUBSTITUTE('Model output'!F241," ",""),SEARCH("M",'Model output'!F241)+1,1),SUBSTITUTE('Model output'!F241," ",""))),""))</f>
        <v>X</v>
      </c>
      <c r="F242" t="str">
        <f t="shared" si="62"/>
        <v>positive</v>
      </c>
      <c r="G242" t="str">
        <f>IF(OR('Model output'!G241="",AND(ISNUMBER('Model output'!J241),'Model output'!J241&lt;1)),"",IF(OR(ISNUMBER(SEARCH("lateral",'Model output'!G241)),ISNUMBER(SEARCH("cervical",'Model output'!G241)),ISNUMBER(SEARCH("jugular",'Model output'!G241)),ISNUMBER(SEARCH("left neck",'Model output'!G241)),ISNUMBER(SEARCH("left anterior neck",'Model output'!G241)),ISNUMBER(SEARCH("left posterior neck",'Model output'!G241)),ISNUMBER(SEARCH("right neck",'Model output'!G241)),ISNUMBER(SEARCH("right anterior neck",'Model output'!G241)),ISNUMBER(SEARCH("right posterior neck",'Model output'!G241)),AND(ISNUMBER(SEARCH("level",'Model output'!G241)),OR(,ISNUMBER(SEARCH("II",'Model output'!G241)),ISNUMBER(SEARCH("two",'Model output'!G241)),ISNUMBER(SEARCH("2",'Model output'!G241)),ISNUMBER(SEARCH("III",'Model output'!G241)),ISNUMBER(SEARCH("three",'Model output'!G241)),ISNUMBER(SEARCH("3",'Model output'!G241)),ISNUMBER(SEARCH("IV",'Model output'!G241)),ISNUMBER(SEARCH("four",'Model output'!G241)),ISNUMBER(SEARCH("4",'Model output'!G241)),AND(ISNUMBER(SEARCH("V ",'Model output'!G241)),NOT(ISNUMBER(SEARCH("VI",'Model output'!G241)))),ISNUMBER(SEARCH("five",'Model output'!G241)),ISNUMBER(SEARCH("5",'Model output'!G241))))), "lateral", "central"))</f>
        <v>lateral</v>
      </c>
      <c r="H242" t="str">
        <f>IF('Model output'!H241="","negative", IF('Model output'!H241=" ", "negative", IF(ISNUMBER(SEARCH("lymph node",'Model output'!H241)),"negative","positive")))</f>
        <v>negative</v>
      </c>
      <c r="I242">
        <f>IF('Model output'!I241="","",IF(ISNUMBER('Model output'!I241),'Model output'!I241,1))</f>
        <v>31</v>
      </c>
      <c r="J242">
        <f>IF('Model output'!J241="","",IF(AND(ISNUMBER('Model output'!J241),'Model output'!J241&lt;=I242),'Model output'!J241,IF(ISNUMBER(SEARCH("0/",'Model output'!J241)),0,1)))</f>
        <v>16</v>
      </c>
      <c r="K242" t="str" cm="1">
        <f t="array" ref="K242">IF(COUNT(FIND({0,1,2,3,4,5,6,7,8,9},'Model output'!K241))&gt;0,'Model output'!K241,"")</f>
        <v>2.5 cm</v>
      </c>
      <c r="L242" s="8" t="str">
        <f t="shared" si="50"/>
        <v>2.5cm</v>
      </c>
      <c r="M242" cm="1">
        <f t="array" ref="M242">IF(L242="","",IF(ISNUMBER(SEARCH("cm",L242)),MAX(VALUE(SUBSTITUTE(_xlfn.FILTERXML("&lt;t&gt;&lt;s&gt;"&amp;SUBSTITUTE(L242,",","&lt;/s&gt;&lt;s&gt;")&amp;"&lt;/s&gt;&lt;/t&gt;","//s"),"cm",""))),MAX(VALUE(SUBSTITUTE(_xlfn.FILTERXML("&lt;t&gt;&lt;s&gt;"&amp;SUBSTITUTE(L242,",","&lt;/s&gt;&lt;s&gt;")&amp;"&lt;/s&gt;&lt;/t&gt;","//s"),"mm","")))/10))</f>
        <v>2.5</v>
      </c>
      <c r="N242" t="str">
        <f>IF('Model output'!L241="","",'Model output'!L241)</f>
        <v>papillary</v>
      </c>
      <c r="O242" t="str">
        <f>IF('Model output'!M241="","",'Model output'!M241)</f>
        <v/>
      </c>
      <c r="P242" t="str">
        <f>IF('Model output'!N241="","",'Model output'!N241)</f>
        <v>9.4 cm</v>
      </c>
      <c r="Q242" t="str">
        <f t="shared" si="63"/>
        <v>9.4cm</v>
      </c>
      <c r="R242" cm="1">
        <f t="array" ref="R242">IF(Q242="","",IF(ISNUMBER(SEARCH("cm",Q242)),MAX(VALUE(SUBSTITUTE(_xlfn.FILTERXML("&lt;t&gt;&lt;s&gt;"&amp;SUBSTITUTE(Q242,",","&lt;/s&gt;&lt;s&gt;")&amp;"&lt;/s&gt;&lt;/t&gt;","//s"),"cm",""))),IF(ISNUMBER(SEARCH("mm",Q242)), MAX(VALUE(SUBSTITUTE(_xlfn.FILTERXML("&lt;t&gt;&lt;s&gt;"&amp;SUBSTITUTE(Q242,",","&lt;/s&gt;&lt;s&gt;")&amp;"&lt;/s&gt;&lt;/t&gt;","//s"),"mm","")))/10, MAX(VALUE(_xlfn.FILTERXML("&lt;t&gt;&lt;s&gt;"&amp;SUBSTITUTE(Q242,",","&lt;/s&gt;&lt;s&gt;")&amp;"&lt;/s&gt;&lt;/t&gt;","//s"))))))</f>
        <v>9.4</v>
      </c>
      <c r="S242" t="str">
        <f>IF(OR('Model output'!P241="",ISNUMBER(SEARCH("Not identified", 'Model output'!P241)),ISNUMBER(SEARCH("Absent",'Model output'!P241)),AND(ISNUMBER(SEARCH("No",'Model output'!P241)),NOT(ISNUMBER(SEARCH("diagnostic",'Model output'!P241)))),ISNUMBER(SEARCH("Negative",'Model output'!P241))),"negative","positive")</f>
        <v>positive</v>
      </c>
      <c r="T242">
        <f>IF('Model output'!O241="","",'Model output'!O241)</f>
        <v>1</v>
      </c>
      <c r="U242" t="str">
        <f>IF('Model output'!Q241&lt;&gt;"",'Model output'!Q241,IF('Classification result'!S242="positive",IF(ISNUMBER(SEARCH("single",'Model output'!P241)),1,IF(OR(ISNUMBER(SEARCH("&lt;4",'Model output'!P241)),ISNUMBER(SEARCH("&lt; 4",'Model output'!P241)),ISNUMBER(SEARCH("less than 4",'Model output'!P241))),"&lt;4",IF(OR(ISNUMBER(SEARCH("&gt;4",'Model output'!P241)),ISNUMBER(SEARCH("&gt; 4",'Model output'!P241)),ISNUMBER(SEARCH("4 or more",'Model output'!P241))),"&gt;4",""))),""))</f>
        <v/>
      </c>
      <c r="V242" t="str">
        <f>IF(S242="negative","",IF(OR(ISNUMBER(SEARCH("Focal",'Model output'!P241)),'Classification result'!U242&lt;4,ISNUMBER(SEARCH("Focal",'Classification result'!U242)),ISNUMBER(SEARCH("&lt;4",'Classification result'!U242)),ISNUMBER(SEARCH("&lt; 4",'Classification result'!U242))),"minimal", IF(OR(ISNUMBER(SEARCH("Extensive",'Model output'!P241)),ISNUMBER(SEARCH("Extensive",'Classification result'!U242)),ISNUMBER(SEARCH("&gt;4",'Classification result'!U242)),ISNUMBER(SEARCH("&gt; 4",'Classification result'!U242)),ISNUMBER(SEARCH("4 or more",'Classification result'!U242))),"extensive","")))</f>
        <v/>
      </c>
      <c r="W242" t="str">
        <f>IF(OR('Model output'!R241="",ISNUMBER(SEARCH("Not identified", 'Model output'!R241)),ISNUMBER(SEARCH("Absent",'Model output'!R241)),ISNUMBER(SEARCH("No",'Model output'!R241)),ISNUMBER(SEARCH("Negative",'Model output'!R241)),ISNUMBER(SEARCH("None seen",'Model output'!R241)),ISNUMBER(SEARCH("Free",'Model output'!R241)),ISNUMBER(SEARCH("Cannot be assessed",'Model output'!R241))),"negative","positive")</f>
        <v>negative</v>
      </c>
      <c r="X242" s="19" t="str">
        <f>IF('Model output'!S241="","",'Model output'!S241)</f>
        <v/>
      </c>
      <c r="Y242" t="str">
        <f>IF(OR('Model output'!S241="",ISNUMBER(SEARCH("Absent",'Model output'!S241)),ISNUMBER(SEARCH("Not identified",'Model output'!S241)),AND(ISNUMBER(SEARCH("No",'Model output'!S241)),NOT(ISNUMBER(SEARCH("carcinoma",'Model output'!S241)))),ISNUMBER(SEARCH("no extension",'Model output'!S241)),ISNUMBER(SEARCH("negative",'Model output'!S241))),"negative",IF(Z242="positive","gETE", "positive"))</f>
        <v>negative</v>
      </c>
      <c r="Z242" t="str">
        <f>IF(OR('Model output'!S241="",ISNUMBER(SEARCH("Absent",'Model output'!S241)),ISNUMBER(SEARCH("Not identified",'Model output'!S241)),ISNUMBER(SEARCH("No",'Model output'!S241)),ISNUMBER(SEARCH("Minimal",'Model output'!S241)),ISNUMBER(SEARCH("negative",'Model output'!S241))),"negative",IF(OR(ISNUMBER(SEARCH("extensive",X242)),ISNUMBER(SEARCH("skeletal muscle",X242)),ISNUMBER(SEARCH("larynx",X242)),ISNUMBER(SEARCH("trachea",X242)),ISNUMBER(SEARCH("esophagus",X242)),ISNUMBER(SEARCH("recurrent laryngeal nerve",X242))),"positive","negative"))</f>
        <v>negative</v>
      </c>
      <c r="AA242" t="str">
        <f>IF('Model output'!T241="","",IF('Model output'!T241="Not mentioned", "No", "Yes"))</f>
        <v/>
      </c>
      <c r="AB242" t="str">
        <f>IF(AA242&lt;&gt;"Yes","",IF(OR('Model output'!U241="",ISNUMBER(SEARCH("Not identified",'Model output'!U241))),"",'Model output'!U241))</f>
        <v/>
      </c>
      <c r="AC242" s="9" t="str">
        <f>IF(OR('Model output'!V241="", AND(ISERROR(SEARCH("Positive",'Model output'!V241)), ISNUMBER(SEARCH("Negative",'Model output'!V241))), ISNUMBER(SEARCH("Uninvolved",'Model output'!V241)), ISNUMBER(SEARCH("Free",'Model output'!V241)), ISNUMBER(SEARCH("1 mm",'Model output'!V241)), ISNUMBER(SEARCH("1.0 mm",'Model output'!V241)), ISNUMBER(SEARCH("0.01 cm",'Model output'!V241)), ISNUMBER(SEARCH("0.1 CM",'Model output'!V241)), ISNUMBER(SEARCH("less than 0.2 mm",'Model output'!V241)), ISNUMBER(SEARCH("less than 0.5 mm",'Model output'!V241)), ISNUMBER(SEARCH("very close",'Model output'!V241)), ISNUMBER(SEARCH("not involved",'Model output'!V241)), ISNUMBER(SEARCH("no involvement",'Model output'!V241)), ISNUMBER(SEARCH("abut",'Model output'!V241)), AND(ISNUMBER(SEARCH("No",'Model output'!V241)),NOT(ISNUMBER(SEARCH("noted",'Model output'!V241))),NOT(ISNUMBER(SEARCH("carcinoma",'Model output'!V241))))), "negative", "positive")</f>
        <v>negative</v>
      </c>
      <c r="AE242" s="39" t="str" cm="1">
        <f t="array" aca="1" ref="AE242" ca="1">IF(OR(AC242="positive",Z242="positive",AND(OR(ISNUMBER(SEARCH("Follicular carcinoma",N242)),ISNUMBER(SEARCH("Follicular thyroid carcinoma",N242))),V242="extensive"),AND(AND(ISNUMBER(J242),J242&gt;0),AND(ISNUMBER(M242),M242&gt;3)),OR(H242="positive",AH242=1)),"high",IF(OR(ISNUMBER(SEARCH("lateral",G242,1)),ISNUMBER(SEARCH("positive",Y242,1)),ISNUMBER(SEARCH("tall",O242,1)),ISNUMBER(SEARCH("hobnail",O242,1)),ISNUMBER(SEARCH("cribriform",O242,1)),ISNUMBER(SEARCH("diffuse",O242,1)),ISNUMBER(SEARCH("columnar",O242,1)),ISNUMBER(SEARCH("solid",O242,1)),ISNUMBER(SEARCH("tall",N242,1)),ISNUMBER(SEARCH("hobnail",N242,1)),ISNUMBER(SEARCH("cribriform",N242,1)),ISNUMBER(SEARCH("diffuse",N242,1)),ISNUMBER(SEARCH("columnar",N242,1)),ISNUMBER(SEARCH("solid",N242,1)),AND(ISNUMBER(SEARCH("papillary",N242,1)),S242="positive"),AND(ISNUMBER(J242),J242&gt;=5,M242=""),AND(AND(ISNUMBER(J242),J242&gt;=5),AND(ISNUMBER(M242),M242&gt;=1)),AND(ISNUMBER(SERACH("papillary",N242)),OR(Y242="positive",Z242="positive"), ISNUMBER(SEARCH("BRAF",AB242)))),"intermediate","low"))</f>
        <v>intermediate</v>
      </c>
      <c r="AF242" s="40" t="str">
        <f t="shared" si="51"/>
        <v>3a</v>
      </c>
      <c r="AG242" s="40" t="str">
        <f t="shared" si="52"/>
        <v>1b</v>
      </c>
      <c r="AH242" s="40" t="str">
        <f t="shared" si="53"/>
        <v>0</v>
      </c>
      <c r="AI242" s="45" t="str">
        <f t="shared" si="54"/>
        <v>II</v>
      </c>
      <c r="AJ242" s="39" t="s">
        <v>699</v>
      </c>
      <c r="AK242" s="46" t="s">
        <v>894</v>
      </c>
      <c r="AL242" s="46" t="s">
        <v>888</v>
      </c>
      <c r="AM242" s="46" t="s">
        <v>892</v>
      </c>
      <c r="AN242" s="40" t="s">
        <v>890</v>
      </c>
      <c r="AO242" s="30">
        <f t="shared" ca="1" si="55"/>
        <v>1</v>
      </c>
      <c r="AP242" s="14">
        <f t="shared" si="56"/>
        <v>1</v>
      </c>
      <c r="AQ242" s="14">
        <f t="shared" si="57"/>
        <v>1</v>
      </c>
      <c r="AR242" s="14">
        <f t="shared" si="58"/>
        <v>1</v>
      </c>
      <c r="AS242" s="15">
        <f t="shared" si="59"/>
        <v>1</v>
      </c>
    </row>
    <row r="243" spans="1:45">
      <c r="A243" t="str">
        <f>'Model output'!A242</f>
        <v>TCGA-FY-A2QD</v>
      </c>
      <c r="B243" s="52">
        <v>61</v>
      </c>
      <c r="C243" s="1" t="str">
        <f>IF(OR(ISNUMBER(SEARCH("0",'Model output'!D242)), ISNUMBER(SEARCH("1",'Model output'!D242)), ISNUMBER(SEARCH("1a",'Model output'!D242)), ISNUMBER(SEARCH("1b",'Model output'!D242)), ISNUMBER(SEARCH("2",'Model output'!D242)), ISNUMBER(SEARCH("3",'Model output'!D242)), ISNUMBER(SEARCH("4a",'Model output'!D242)), ISNUMBER(SEARCH("4b",'Model output'!D242))), IF(ISNUMBER(SEARCH("pT",'Model output'!D242)),IF(OR(ISNUMBER(SEARCH("a",'Model output'!D242)),ISNUMBER(SEARCH("b",'Model output'!D242))),MID(SUBSTITUTE('Model output'!D242," ",""),SEARCH("pT",'Model output'!D242)+2,2),MID(SUBSTITUTE('Model output'!D242," ",""),SEARCH("pT",'Model output'!D242)+2,1)),IF(ISNUMBER(SEARCH("T",'Model output'!D242)),IF(OR(ISNUMBER(SEARCH("a",'Model output'!D242)),ISNUMBER(SEARCH("b",'Model output'!D242))),MID(SUBSTITUTE('Model output'!D242," ",""),SEARCH("T",'Model output'!D242)+1,2),MID(SUBSTITUTE('Model output'!D242," ",""),SEARCH("T",'Model output'!D242)+1,1)),SUBSTITUTE('Model output'!D242," ",""))),"")</f>
        <v>1</v>
      </c>
      <c r="D243" s="1" t="str">
        <f>IF(ISNUMBER(SEARCH("lymph node",'Model output'!E242)),"1", IF(AND('Model output'!E242&lt;&gt;"",ISNUMBER('Model output'!E242),'Model output'!E242&gt;0),"1",IF(OR(ISNUMBER(SEARCH("0",'Model output'!E242)), ISNUMBER(SEARCH("1",'Model output'!E242)), ISNUMBER(SEARCH("1a",'Model output'!E242)), ISNUMBER(SEARCH("1b",'Model output'!E242)), ISNUMBER(SEARCH("X",'Model output'!E242))), IF(ISNUMBER(SEARCH("pN",'Model output'!E242)),IF(OR(ISNUMBER(SEARCH("a",'Model output'!E242)),ISNUMBER(SEARCH("b",'Model output'!E242))),MID(SUBSTITUTE('Model output'!E242," ",""),SEARCH("pN",'Model output'!E242)+2,2),MID(SUBSTITUTE('Model output'!E242," ",""),SEARCH("pN",'Model output'!E242)+2,1)),IF(ISNUMBER(SEARCH("N",'Model output'!E242)),IF(OR(ISNUMBER(SEARCH("a",'Model output'!E242)),ISNUMBER(SEARCH("b",'Model output'!E242))),MID(SUBSTITUTE('Model output'!E242," ",""),SEARCH("N",'Model output'!E242)+1,2),MID(SUBSTITUTE('Model output'!E242," ",""),SEARCH("N",'Model output'!E242)+1,1)),SUBSTITUTE('Model output'!E242," ",""))),"")))</f>
        <v>0</v>
      </c>
      <c r="E243" s="1" t="str">
        <f>IF(OR(ISNUMBER(SEARCH("Not applicable",'Model output'!F242)), ISNUMBER(SEARCH("N/A",'Model output'!F242))),"0",IF(OR(ISNUMBER(SEARCH("0",'Model output'!F242)), ISNUMBER(SEARCH("1",'Model output'!F242)), ISNUMBER(SEARCH("X",'Model output'!F242))), IF(ISNUMBER(SEARCH("pM",'Model output'!F242)),MID(SUBSTITUTE('Model output'!F242," ",""),SEARCH("pM",'Model output'!F242)+2,1),IF(ISNUMBER(SEARCH("M",'Model output'!F242)),MID(SUBSTITUTE('Model output'!F242," ",""),SEARCH("M",'Model output'!F242)+1,1),SUBSTITUTE('Model output'!F242," ",""))),""))</f>
        <v/>
      </c>
      <c r="F243" t="str">
        <f t="shared" si="62"/>
        <v>negative</v>
      </c>
      <c r="G243" t="str">
        <f>IF(OR('Model output'!G242="",AND(ISNUMBER('Model output'!J242),'Model output'!J242&lt;1)),"",IF(OR(ISNUMBER(SEARCH("lateral",'Model output'!G242)),ISNUMBER(SEARCH("cervical",'Model output'!G242)),ISNUMBER(SEARCH("jugular",'Model output'!G242)),ISNUMBER(SEARCH("left neck",'Model output'!G242)),ISNUMBER(SEARCH("left anterior neck",'Model output'!G242)),ISNUMBER(SEARCH("left posterior neck",'Model output'!G242)),ISNUMBER(SEARCH("right neck",'Model output'!G242)),ISNUMBER(SEARCH("right anterior neck",'Model output'!G242)),ISNUMBER(SEARCH("right posterior neck",'Model output'!G242)),AND(ISNUMBER(SEARCH("level",'Model output'!G242)),OR(,ISNUMBER(SEARCH("II",'Model output'!G242)),ISNUMBER(SEARCH("two",'Model output'!G242)),ISNUMBER(SEARCH("2",'Model output'!G242)),ISNUMBER(SEARCH("III",'Model output'!G242)),ISNUMBER(SEARCH("three",'Model output'!G242)),ISNUMBER(SEARCH("3",'Model output'!G242)),ISNUMBER(SEARCH("IV",'Model output'!G242)),ISNUMBER(SEARCH("four",'Model output'!G242)),ISNUMBER(SEARCH("4",'Model output'!G242)),AND(ISNUMBER(SEARCH("V ",'Model output'!G242)),NOT(ISNUMBER(SEARCH("VI",'Model output'!G242)))),ISNUMBER(SEARCH("five",'Model output'!G242)),ISNUMBER(SEARCH("5",'Model output'!G242))))), "lateral", "central"))</f>
        <v/>
      </c>
      <c r="H243" t="str">
        <f>IF('Model output'!H242="","negative", IF('Model output'!H242=" ", "negative", IF(ISNUMBER(SEARCH("lymph node",'Model output'!H242)),"negative","positive")))</f>
        <v>negative</v>
      </c>
      <c r="I243">
        <f>IF('Model output'!I242="","",IF(ISNUMBER('Model output'!I242),'Model output'!I242,1))</f>
        <v>3</v>
      </c>
      <c r="J243">
        <f>IF('Model output'!J242="","",IF(AND(ISNUMBER('Model output'!J242),'Model output'!J242&lt;=I243),'Model output'!J242,IF(ISNUMBER(SEARCH("0/",'Model output'!J242)),0,1)))</f>
        <v>0</v>
      </c>
      <c r="K243" t="str" cm="1">
        <f t="array" ref="K243">IF(COUNT(FIND({0,1,2,3,4,5,6,7,8,9},'Model output'!K242))&gt;0,'Model output'!K242,"")</f>
        <v/>
      </c>
      <c r="L243" s="8" t="str">
        <f t="shared" si="50"/>
        <v/>
      </c>
      <c r="M243" t="str" cm="1">
        <f t="array" ref="M243">IF(L243="","",IF(ISNUMBER(SEARCH("cm",L243)),MAX(VALUE(SUBSTITUTE(_xlfn.FILTERXML("&lt;t&gt;&lt;s&gt;"&amp;SUBSTITUTE(L243,",","&lt;/s&gt;&lt;s&gt;")&amp;"&lt;/s&gt;&lt;/t&gt;","//s"),"cm",""))),MAX(VALUE(SUBSTITUTE(_xlfn.FILTERXML("&lt;t&gt;&lt;s&gt;"&amp;SUBSTITUTE(L243,",","&lt;/s&gt;&lt;s&gt;")&amp;"&lt;/s&gt;&lt;/t&gt;","//s"),"mm","")))/10))</f>
        <v/>
      </c>
      <c r="N243" t="str">
        <f>IF('Model output'!L242="","",'Model output'!L242)</f>
        <v>Papillary</v>
      </c>
      <c r="O243" t="str">
        <f>IF('Model output'!M242="","",'Model output'!M242)</f>
        <v/>
      </c>
      <c r="P243" t="str">
        <f>IF('Model output'!N242="","",'Model output'!N242)</f>
        <v>0.6 cm</v>
      </c>
      <c r="Q243" t="str">
        <f t="shared" si="63"/>
        <v>0.6cm</v>
      </c>
      <c r="R243" cm="1">
        <f t="array" ref="R243">IF(Q243="","",IF(ISNUMBER(SEARCH("cm",Q243)),MAX(VALUE(SUBSTITUTE(_xlfn.FILTERXML("&lt;t&gt;&lt;s&gt;"&amp;SUBSTITUTE(Q243,",","&lt;/s&gt;&lt;s&gt;")&amp;"&lt;/s&gt;&lt;/t&gt;","//s"),"cm",""))),IF(ISNUMBER(SEARCH("mm",Q243)), MAX(VALUE(SUBSTITUTE(_xlfn.FILTERXML("&lt;t&gt;&lt;s&gt;"&amp;SUBSTITUTE(Q243,",","&lt;/s&gt;&lt;s&gt;")&amp;"&lt;/s&gt;&lt;/t&gt;","//s"),"mm","")))/10, MAX(VALUE(_xlfn.FILTERXML("&lt;t&gt;&lt;s&gt;"&amp;SUBSTITUTE(Q243,",","&lt;/s&gt;&lt;s&gt;")&amp;"&lt;/s&gt;&lt;/t&gt;","//s"))))))</f>
        <v>0.6</v>
      </c>
      <c r="S243" t="str">
        <f>IF(OR('Model output'!P242="",ISNUMBER(SEARCH("Not identified", 'Model output'!P242)),ISNUMBER(SEARCH("Absent",'Model output'!P242)),AND(ISNUMBER(SEARCH("No",'Model output'!P242)),NOT(ISNUMBER(SEARCH("diagnostic",'Model output'!P242)))),ISNUMBER(SEARCH("Negative",'Model output'!P242))),"negative","positive")</f>
        <v>negative</v>
      </c>
      <c r="T243" t="str">
        <f>IF('Model output'!O242="","",'Model output'!O242)</f>
        <v/>
      </c>
      <c r="U243" t="str">
        <f>IF('Model output'!Q242&lt;&gt;"",'Model output'!Q242,IF('Classification result'!S243="positive",IF(ISNUMBER(SEARCH("single",'Model output'!P242)),1,IF(OR(ISNUMBER(SEARCH("&lt;4",'Model output'!P242)),ISNUMBER(SEARCH("&lt; 4",'Model output'!P242)),ISNUMBER(SEARCH("less than 4",'Model output'!P242))),"&lt;4",IF(OR(ISNUMBER(SEARCH("&gt;4",'Model output'!P242)),ISNUMBER(SEARCH("&gt; 4",'Model output'!P242)),ISNUMBER(SEARCH("4 or more",'Model output'!P242))),"&gt;4",""))),""))</f>
        <v/>
      </c>
      <c r="V243" t="str">
        <f>IF(S243="negative","",IF(OR(ISNUMBER(SEARCH("Focal",'Model output'!P242)),'Classification result'!U243&lt;4,ISNUMBER(SEARCH("Focal",'Classification result'!U243)),ISNUMBER(SEARCH("&lt;4",'Classification result'!U243)),ISNUMBER(SEARCH("&lt; 4",'Classification result'!U243))),"minimal", IF(OR(ISNUMBER(SEARCH("Extensive",'Model output'!P242)),ISNUMBER(SEARCH("Extensive",'Classification result'!U243)),ISNUMBER(SEARCH("&gt;4",'Classification result'!U243)),ISNUMBER(SEARCH("&gt; 4",'Classification result'!U243)),ISNUMBER(SEARCH("4 or more",'Classification result'!U243))),"extensive","")))</f>
        <v/>
      </c>
      <c r="W243" t="str">
        <f>IF(OR('Model output'!R242="",ISNUMBER(SEARCH("Not identified", 'Model output'!R242)),ISNUMBER(SEARCH("Absent",'Model output'!R242)),ISNUMBER(SEARCH("No",'Model output'!R242)),ISNUMBER(SEARCH("Negative",'Model output'!R242)),ISNUMBER(SEARCH("None seen",'Model output'!R242)),ISNUMBER(SEARCH("Free",'Model output'!R242)),ISNUMBER(SEARCH("Cannot be assessed",'Model output'!R242))),"negative","positive")</f>
        <v>positive</v>
      </c>
      <c r="X243" s="19" t="str">
        <f>IF('Model output'!S242="","",'Model output'!S242)</f>
        <v>Not identified</v>
      </c>
      <c r="Y243" t="str">
        <f>IF(OR('Model output'!S242="",ISNUMBER(SEARCH("Absent",'Model output'!S242)),ISNUMBER(SEARCH("Not identified",'Model output'!S242)),AND(ISNUMBER(SEARCH("No",'Model output'!S242)),NOT(ISNUMBER(SEARCH("carcinoma",'Model output'!S242)))),ISNUMBER(SEARCH("no extension",'Model output'!S242)),ISNUMBER(SEARCH("negative",'Model output'!S242))),"negative",IF(Z243="positive","gETE", "positive"))</f>
        <v>negative</v>
      </c>
      <c r="Z243" t="str">
        <f>IF(OR('Model output'!S242="",ISNUMBER(SEARCH("Absent",'Model output'!S242)),ISNUMBER(SEARCH("Not identified",'Model output'!S242)),ISNUMBER(SEARCH("No",'Model output'!S242)),ISNUMBER(SEARCH("Minimal",'Model output'!S242)),ISNUMBER(SEARCH("negative",'Model output'!S242))),"negative",IF(OR(ISNUMBER(SEARCH("extensive",X243)),ISNUMBER(SEARCH("skeletal muscle",X243)),ISNUMBER(SEARCH("larynx",X243)),ISNUMBER(SEARCH("trachea",X243)),ISNUMBER(SEARCH("esophagus",X243)),ISNUMBER(SEARCH("recurrent laryngeal nerve",X243))),"positive","negative"))</f>
        <v>negative</v>
      </c>
      <c r="AA243" t="str">
        <f>IF('Model output'!T242="","",IF('Model output'!T242="Not mentioned", "No", "Yes"))</f>
        <v/>
      </c>
      <c r="AB243" t="str">
        <f>IF(AA243&lt;&gt;"Yes","",IF(OR('Model output'!U242="",ISNUMBER(SEARCH("Not identified",'Model output'!U242))),"",'Model output'!U242))</f>
        <v/>
      </c>
      <c r="AC243" s="9" t="str">
        <f>IF(OR('Model output'!V242="", AND(ISERROR(SEARCH("Positive",'Model output'!V242)), ISNUMBER(SEARCH("Negative",'Model output'!V242))), ISNUMBER(SEARCH("Uninvolved",'Model output'!V242)), ISNUMBER(SEARCH("Free",'Model output'!V242)), ISNUMBER(SEARCH("1 mm",'Model output'!V242)), ISNUMBER(SEARCH("1.0 mm",'Model output'!V242)), ISNUMBER(SEARCH("0.01 cm",'Model output'!V242)), ISNUMBER(SEARCH("0.1 CM",'Model output'!V242)), ISNUMBER(SEARCH("less than 0.2 mm",'Model output'!V242)), ISNUMBER(SEARCH("less than 0.5 mm",'Model output'!V242)), ISNUMBER(SEARCH("very close",'Model output'!V242)), ISNUMBER(SEARCH("not involved",'Model output'!V242)), ISNUMBER(SEARCH("no involvement",'Model output'!V242)), ISNUMBER(SEARCH("abut",'Model output'!V242)), AND(ISNUMBER(SEARCH("No",'Model output'!V242)),NOT(ISNUMBER(SEARCH("noted",'Model output'!V242))),NOT(ISNUMBER(SEARCH("carcinoma",'Model output'!V242))))), "negative", "positive")</f>
        <v>negative</v>
      </c>
      <c r="AE243" s="39" t="str" cm="1">
        <f t="array" aca="1" ref="AE243" ca="1">IF(OR(AC243="positive",Z243="positive",AND(OR(ISNUMBER(SEARCH("Follicular carcinoma",N243)),ISNUMBER(SEARCH("Follicular thyroid carcinoma",N243))),V243="extensive"),AND(AND(ISNUMBER(J243),J243&gt;0),AND(ISNUMBER(M243),M243&gt;3)),OR(H243="positive",AH243=1)),"high",IF(OR(ISNUMBER(SEARCH("lateral",G243,1)),ISNUMBER(SEARCH("positive",Y243,1)),ISNUMBER(SEARCH("tall",O243,1)),ISNUMBER(SEARCH("hobnail",O243,1)),ISNUMBER(SEARCH("cribriform",O243,1)),ISNUMBER(SEARCH("diffuse",O243,1)),ISNUMBER(SEARCH("columnar",O243,1)),ISNUMBER(SEARCH("solid",O243,1)),ISNUMBER(SEARCH("tall",N243,1)),ISNUMBER(SEARCH("hobnail",N243,1)),ISNUMBER(SEARCH("cribriform",N243,1)),ISNUMBER(SEARCH("diffuse",N243,1)),ISNUMBER(SEARCH("columnar",N243,1)),ISNUMBER(SEARCH("solid",N243,1)),AND(ISNUMBER(SEARCH("papillary",N243,1)),S243="positive"),AND(ISNUMBER(J243),J243&gt;=5,M243=""),AND(AND(ISNUMBER(J243),J243&gt;=5),AND(ISNUMBER(M243),M243&gt;=1)),AND(ISNUMBER(SERACH("papillary",N243)),OR(Y243="positive",Z243="positive"), ISNUMBER(SEARCH("BRAF",AB243)))),"intermediate","low"))</f>
        <v>low</v>
      </c>
      <c r="AF243" s="40" t="str">
        <f t="shared" si="51"/>
        <v>1a</v>
      </c>
      <c r="AG243" s="40" t="str">
        <f t="shared" si="52"/>
        <v>0</v>
      </c>
      <c r="AH243" s="40" t="str">
        <f t="shared" si="53"/>
        <v>0</v>
      </c>
      <c r="AI243" s="45" t="str">
        <f t="shared" si="54"/>
        <v>I</v>
      </c>
      <c r="AJ243" s="39" t="s">
        <v>698</v>
      </c>
      <c r="AK243" s="46" t="s">
        <v>893</v>
      </c>
      <c r="AL243" s="46" t="s">
        <v>889</v>
      </c>
      <c r="AM243" s="46" t="s">
        <v>892</v>
      </c>
      <c r="AN243" s="40" t="s">
        <v>73</v>
      </c>
      <c r="AO243" s="30">
        <f t="shared" ca="1" si="55"/>
        <v>1</v>
      </c>
      <c r="AP243" s="14">
        <f t="shared" si="56"/>
        <v>1</v>
      </c>
      <c r="AQ243" s="14">
        <f t="shared" si="57"/>
        <v>1</v>
      </c>
      <c r="AR243" s="14">
        <f t="shared" si="58"/>
        <v>1</v>
      </c>
      <c r="AS243" s="15">
        <f t="shared" si="59"/>
        <v>1</v>
      </c>
    </row>
    <row r="244" spans="1:45">
      <c r="A244" t="str">
        <f>'Model output'!A243</f>
        <v>TCGA-FY-A3BL</v>
      </c>
      <c r="B244" s="52">
        <v>29</v>
      </c>
      <c r="C244" s="1" t="str">
        <f>IF(OR(ISNUMBER(SEARCH("0",'Model output'!D243)), ISNUMBER(SEARCH("1",'Model output'!D243)), ISNUMBER(SEARCH("1a",'Model output'!D243)), ISNUMBER(SEARCH("1b",'Model output'!D243)), ISNUMBER(SEARCH("2",'Model output'!D243)), ISNUMBER(SEARCH("3",'Model output'!D243)), ISNUMBER(SEARCH("4a",'Model output'!D243)), ISNUMBER(SEARCH("4b",'Model output'!D243))), IF(ISNUMBER(SEARCH("pT",'Model output'!D243)),IF(OR(ISNUMBER(SEARCH("a",'Model output'!D243)),ISNUMBER(SEARCH("b",'Model output'!D243))),MID(SUBSTITUTE('Model output'!D243," ",""),SEARCH("pT",'Model output'!D243)+2,2),MID(SUBSTITUTE('Model output'!D243," ",""),SEARCH("pT",'Model output'!D243)+2,1)),IF(ISNUMBER(SEARCH("T",'Model output'!D243)),IF(OR(ISNUMBER(SEARCH("a",'Model output'!D243)),ISNUMBER(SEARCH("b",'Model output'!D243))),MID(SUBSTITUTE('Model output'!D243," ",""),SEARCH("T",'Model output'!D243)+1,2),MID(SUBSTITUTE('Model output'!D243," ",""),SEARCH("T",'Model output'!D243)+1,1)),SUBSTITUTE('Model output'!D243," ",""))),"")</f>
        <v>1</v>
      </c>
      <c r="D244" s="1" t="str">
        <f>IF(ISNUMBER(SEARCH("lymph node",'Model output'!E243)),"1", IF(AND('Model output'!E243&lt;&gt;"",ISNUMBER('Model output'!E243),'Model output'!E243&gt;0),"1",IF(OR(ISNUMBER(SEARCH("0",'Model output'!E243)), ISNUMBER(SEARCH("1",'Model output'!E243)), ISNUMBER(SEARCH("1a",'Model output'!E243)), ISNUMBER(SEARCH("1b",'Model output'!E243)), ISNUMBER(SEARCH("X",'Model output'!E243))), IF(ISNUMBER(SEARCH("pN",'Model output'!E243)),IF(OR(ISNUMBER(SEARCH("a",'Model output'!E243)),ISNUMBER(SEARCH("b",'Model output'!E243))),MID(SUBSTITUTE('Model output'!E243," ",""),SEARCH("pN",'Model output'!E243)+2,2),MID(SUBSTITUTE('Model output'!E243," ",""),SEARCH("pN",'Model output'!E243)+2,1)),IF(ISNUMBER(SEARCH("N",'Model output'!E243)),IF(OR(ISNUMBER(SEARCH("a",'Model output'!E243)),ISNUMBER(SEARCH("b",'Model output'!E243))),MID(SUBSTITUTE('Model output'!E243," ",""),SEARCH("N",'Model output'!E243)+1,2),MID(SUBSTITUTE('Model output'!E243," ",""),SEARCH("N",'Model output'!E243)+1,1)),SUBSTITUTE('Model output'!E243," ",""))),"")))</f>
        <v>X</v>
      </c>
      <c r="E244" s="1" t="str">
        <f>IF(OR(ISNUMBER(SEARCH("Not applicable",'Model output'!F243)), ISNUMBER(SEARCH("N/A",'Model output'!F243))),"0",IF(OR(ISNUMBER(SEARCH("0",'Model output'!F243)), ISNUMBER(SEARCH("1",'Model output'!F243)), ISNUMBER(SEARCH("X",'Model output'!F243))), IF(ISNUMBER(SEARCH("pM",'Model output'!F243)),MID(SUBSTITUTE('Model output'!F243," ",""),SEARCH("pM",'Model output'!F243)+2,1),IF(ISNUMBER(SEARCH("M",'Model output'!F243)),MID(SUBSTITUTE('Model output'!F243," ",""),SEARCH("M",'Model output'!F243)+1,1),SUBSTITUTE('Model output'!F243," ",""))),""))</f>
        <v/>
      </c>
      <c r="F244" t="str">
        <f t="shared" si="62"/>
        <v>negative</v>
      </c>
      <c r="G244" t="str">
        <f>IF(OR('Model output'!G243="",AND(ISNUMBER('Model output'!J243),'Model output'!J243&lt;1)),"",IF(OR(ISNUMBER(SEARCH("lateral",'Model output'!G243)),ISNUMBER(SEARCH("cervical",'Model output'!G243)),ISNUMBER(SEARCH("jugular",'Model output'!G243)),ISNUMBER(SEARCH("left neck",'Model output'!G243)),ISNUMBER(SEARCH("left anterior neck",'Model output'!G243)),ISNUMBER(SEARCH("left posterior neck",'Model output'!G243)),ISNUMBER(SEARCH("right neck",'Model output'!G243)),ISNUMBER(SEARCH("right anterior neck",'Model output'!G243)),ISNUMBER(SEARCH("right posterior neck",'Model output'!G243)),AND(ISNUMBER(SEARCH("level",'Model output'!G243)),OR(,ISNUMBER(SEARCH("II",'Model output'!G243)),ISNUMBER(SEARCH("two",'Model output'!G243)),ISNUMBER(SEARCH("2",'Model output'!G243)),ISNUMBER(SEARCH("III",'Model output'!G243)),ISNUMBER(SEARCH("three",'Model output'!G243)),ISNUMBER(SEARCH("3",'Model output'!G243)),ISNUMBER(SEARCH("IV",'Model output'!G243)),ISNUMBER(SEARCH("four",'Model output'!G243)),ISNUMBER(SEARCH("4",'Model output'!G243)),AND(ISNUMBER(SEARCH("V ",'Model output'!G243)),NOT(ISNUMBER(SEARCH("VI",'Model output'!G243)))),ISNUMBER(SEARCH("five",'Model output'!G243)),ISNUMBER(SEARCH("5",'Model output'!G243))))), "lateral", "central"))</f>
        <v/>
      </c>
      <c r="H244" t="str">
        <f>IF('Model output'!H243="","negative", IF('Model output'!H243=" ", "negative", IF(ISNUMBER(SEARCH("lymph node",'Model output'!H243)),"negative","positive")))</f>
        <v>negative</v>
      </c>
      <c r="I244" t="str">
        <f>IF('Model output'!I243="","",IF(ISNUMBER('Model output'!I243),'Model output'!I243,1))</f>
        <v/>
      </c>
      <c r="J244" t="str">
        <f>IF('Model output'!J243="","",IF(AND(ISNUMBER('Model output'!J243),'Model output'!J243&lt;=I244),'Model output'!J243,IF(ISNUMBER(SEARCH("0/",'Model output'!J243)),0,1)))</f>
        <v/>
      </c>
      <c r="K244" t="str" cm="1">
        <f t="array" ref="K244">IF(COUNT(FIND({0,1,2,3,4,5,6,7,8,9},'Model output'!K243))&gt;0,'Model output'!K243,"")</f>
        <v/>
      </c>
      <c r="L244" s="8" t="str">
        <f t="shared" si="50"/>
        <v/>
      </c>
      <c r="M244" t="str" cm="1">
        <f t="array" ref="M244">IF(L244="","",IF(ISNUMBER(SEARCH("cm",L244)),MAX(VALUE(SUBSTITUTE(_xlfn.FILTERXML("&lt;t&gt;&lt;s&gt;"&amp;SUBSTITUTE(L244,",","&lt;/s&gt;&lt;s&gt;")&amp;"&lt;/s&gt;&lt;/t&gt;","//s"),"cm",""))),MAX(VALUE(SUBSTITUTE(_xlfn.FILTERXML("&lt;t&gt;&lt;s&gt;"&amp;SUBSTITUTE(L244,",","&lt;/s&gt;&lt;s&gt;")&amp;"&lt;/s&gt;&lt;/t&gt;","//s"),"mm","")))/10))</f>
        <v/>
      </c>
      <c r="N244" t="str">
        <f>IF('Model output'!L243="","",'Model output'!L243)</f>
        <v>papillary</v>
      </c>
      <c r="O244" t="str">
        <f>IF('Model output'!M243="","",'Model output'!M243)</f>
        <v>follicular</v>
      </c>
      <c r="P244" t="str">
        <f>IF('Model output'!N243="","",'Model output'!N243)</f>
        <v>1.2 cm</v>
      </c>
      <c r="Q244" t="str">
        <f t="shared" si="63"/>
        <v>1.2cm</v>
      </c>
      <c r="R244" cm="1">
        <f t="array" ref="R244">IF(Q244="","",IF(ISNUMBER(SEARCH("cm",Q244)),MAX(VALUE(SUBSTITUTE(_xlfn.FILTERXML("&lt;t&gt;&lt;s&gt;"&amp;SUBSTITUTE(Q244,",","&lt;/s&gt;&lt;s&gt;")&amp;"&lt;/s&gt;&lt;/t&gt;","//s"),"cm",""))),IF(ISNUMBER(SEARCH("mm",Q244)), MAX(VALUE(SUBSTITUTE(_xlfn.FILTERXML("&lt;t&gt;&lt;s&gt;"&amp;SUBSTITUTE(Q244,",","&lt;/s&gt;&lt;s&gt;")&amp;"&lt;/s&gt;&lt;/t&gt;","//s"),"mm","")))/10, MAX(VALUE(_xlfn.FILTERXML("&lt;t&gt;&lt;s&gt;"&amp;SUBSTITUTE(Q244,",","&lt;/s&gt;&lt;s&gt;")&amp;"&lt;/s&gt;&lt;/t&gt;","//s"))))))</f>
        <v>1.2</v>
      </c>
      <c r="S244" t="str">
        <f>IF(OR('Model output'!P243="",ISNUMBER(SEARCH("Not identified", 'Model output'!P243)),ISNUMBER(SEARCH("Absent",'Model output'!P243)),AND(ISNUMBER(SEARCH("No",'Model output'!P243)),NOT(ISNUMBER(SEARCH("diagnostic",'Model output'!P243)))),ISNUMBER(SEARCH("Negative",'Model output'!P243))),"negative","positive")</f>
        <v>negative</v>
      </c>
      <c r="T244" t="str">
        <f>IF('Model output'!O243="","",'Model output'!O243)</f>
        <v/>
      </c>
      <c r="U244" t="str">
        <f>IF('Model output'!Q243&lt;&gt;"",'Model output'!Q243,IF('Classification result'!S244="positive",IF(ISNUMBER(SEARCH("single",'Model output'!P243)),1,IF(OR(ISNUMBER(SEARCH("&lt;4",'Model output'!P243)),ISNUMBER(SEARCH("&lt; 4",'Model output'!P243)),ISNUMBER(SEARCH("less than 4",'Model output'!P243))),"&lt;4",IF(OR(ISNUMBER(SEARCH("&gt;4",'Model output'!P243)),ISNUMBER(SEARCH("&gt; 4",'Model output'!P243)),ISNUMBER(SEARCH("4 or more",'Model output'!P243))),"&gt;4",""))),""))</f>
        <v/>
      </c>
      <c r="V244" t="str">
        <f>IF(S244="negative","",IF(OR(ISNUMBER(SEARCH("Focal",'Model output'!P243)),'Classification result'!U244&lt;4,ISNUMBER(SEARCH("Focal",'Classification result'!U244)),ISNUMBER(SEARCH("&lt;4",'Classification result'!U244)),ISNUMBER(SEARCH("&lt; 4",'Classification result'!U244))),"minimal", IF(OR(ISNUMBER(SEARCH("Extensive",'Model output'!P243)),ISNUMBER(SEARCH("Extensive",'Classification result'!U244)),ISNUMBER(SEARCH("&gt;4",'Classification result'!U244)),ISNUMBER(SEARCH("&gt; 4",'Classification result'!U244)),ISNUMBER(SEARCH("4 or more",'Classification result'!U244))),"extensive","")))</f>
        <v/>
      </c>
      <c r="W244" t="str">
        <f>IF(OR('Model output'!R243="",ISNUMBER(SEARCH("Not identified", 'Model output'!R243)),ISNUMBER(SEARCH("Absent",'Model output'!R243)),ISNUMBER(SEARCH("No",'Model output'!R243)),ISNUMBER(SEARCH("Negative",'Model output'!R243)),ISNUMBER(SEARCH("None seen",'Model output'!R243)),ISNUMBER(SEARCH("Free",'Model output'!R243)),ISNUMBER(SEARCH("Cannot be assessed",'Model output'!R243))),"negative","positive")</f>
        <v>positive</v>
      </c>
      <c r="X244" s="19" t="str">
        <f>IF('Model output'!S243="","",'Model output'!S243)</f>
        <v/>
      </c>
      <c r="Y244" t="str">
        <f>IF(OR('Model output'!S243="",ISNUMBER(SEARCH("Absent",'Model output'!S243)),ISNUMBER(SEARCH("Not identified",'Model output'!S243)),AND(ISNUMBER(SEARCH("No",'Model output'!S243)),NOT(ISNUMBER(SEARCH("carcinoma",'Model output'!S243)))),ISNUMBER(SEARCH("no extension",'Model output'!S243)),ISNUMBER(SEARCH("negative",'Model output'!S243))),"negative",IF(Z244="positive","gETE", "positive"))</f>
        <v>negative</v>
      </c>
      <c r="Z244" t="str">
        <f>IF(OR('Model output'!S243="",ISNUMBER(SEARCH("Absent",'Model output'!S243)),ISNUMBER(SEARCH("Not identified",'Model output'!S243)),ISNUMBER(SEARCH("No",'Model output'!S243)),ISNUMBER(SEARCH("Minimal",'Model output'!S243)),ISNUMBER(SEARCH("negative",'Model output'!S243))),"negative",IF(OR(ISNUMBER(SEARCH("extensive",X244)),ISNUMBER(SEARCH("skeletal muscle",X244)),ISNUMBER(SEARCH("larynx",X244)),ISNUMBER(SEARCH("trachea",X244)),ISNUMBER(SEARCH("esophagus",X244)),ISNUMBER(SEARCH("recurrent laryngeal nerve",X244))),"positive","negative"))</f>
        <v>negative</v>
      </c>
      <c r="AA244" t="str">
        <f>IF('Model output'!T243="","",IF('Model output'!T243="Not mentioned", "No", "Yes"))</f>
        <v/>
      </c>
      <c r="AB244" t="str">
        <f>IF(AA244&lt;&gt;"Yes","",IF(OR('Model output'!U243="",ISNUMBER(SEARCH("Not identified",'Model output'!U243))),"",'Model output'!U243))</f>
        <v/>
      </c>
      <c r="AC244" s="9" t="str">
        <f>IF(OR('Model output'!V243="", AND(ISERROR(SEARCH("Positive",'Model output'!V243)), ISNUMBER(SEARCH("Negative",'Model output'!V243))), ISNUMBER(SEARCH("Uninvolved",'Model output'!V243)), ISNUMBER(SEARCH("Free",'Model output'!V243)), ISNUMBER(SEARCH("1 mm",'Model output'!V243)), ISNUMBER(SEARCH("1.0 mm",'Model output'!V243)), ISNUMBER(SEARCH("0.01 cm",'Model output'!V243)), ISNUMBER(SEARCH("0.1 CM",'Model output'!V243)), ISNUMBER(SEARCH("less than 0.2 mm",'Model output'!V243)), ISNUMBER(SEARCH("less than 0.5 mm",'Model output'!V243)), ISNUMBER(SEARCH("very close",'Model output'!V243)), ISNUMBER(SEARCH("not involved",'Model output'!V243)), ISNUMBER(SEARCH("no involvement",'Model output'!V243)), ISNUMBER(SEARCH("abut",'Model output'!V243)), AND(ISNUMBER(SEARCH("No",'Model output'!V243)),NOT(ISNUMBER(SEARCH("noted",'Model output'!V243))),NOT(ISNUMBER(SEARCH("carcinoma",'Model output'!V243))))), "negative", "positive")</f>
        <v>negative</v>
      </c>
      <c r="AE244" s="39" t="str" cm="1">
        <f t="array" aca="1" ref="AE244" ca="1">IF(OR(AC244="positive",Z244="positive",AND(OR(ISNUMBER(SEARCH("Follicular carcinoma",N244)),ISNUMBER(SEARCH("Follicular thyroid carcinoma",N244))),V244="extensive"),AND(AND(ISNUMBER(J244),J244&gt;0),AND(ISNUMBER(M244),M244&gt;3)),OR(H244="positive",AH244=1)),"high",IF(OR(ISNUMBER(SEARCH("lateral",G244,1)),ISNUMBER(SEARCH("positive",Y244,1)),ISNUMBER(SEARCH("tall",O244,1)),ISNUMBER(SEARCH("hobnail",O244,1)),ISNUMBER(SEARCH("cribriform",O244,1)),ISNUMBER(SEARCH("diffuse",O244,1)),ISNUMBER(SEARCH("columnar",O244,1)),ISNUMBER(SEARCH("solid",O244,1)),ISNUMBER(SEARCH("tall",N244,1)),ISNUMBER(SEARCH("hobnail",N244,1)),ISNUMBER(SEARCH("cribriform",N244,1)),ISNUMBER(SEARCH("diffuse",N244,1)),ISNUMBER(SEARCH("columnar",N244,1)),ISNUMBER(SEARCH("solid",N244,1)),AND(ISNUMBER(SEARCH("papillary",N244,1)),S244="positive"),AND(ISNUMBER(J244),J244&gt;=5,M244=""),AND(AND(ISNUMBER(J244),J244&gt;=5),AND(ISNUMBER(M244),M244&gt;=1)),AND(ISNUMBER(SERACH("papillary",N244)),OR(Y244="positive",Z244="positive"), ISNUMBER(SEARCH("BRAF",AB244)))),"intermediate","low"))</f>
        <v>low</v>
      </c>
      <c r="AF244" s="40" t="str">
        <f t="shared" si="51"/>
        <v>1b</v>
      </c>
      <c r="AG244" s="40" t="str">
        <f t="shared" si="52"/>
        <v>0</v>
      </c>
      <c r="AH244" s="40" t="str">
        <f t="shared" si="53"/>
        <v>0</v>
      </c>
      <c r="AI244" s="45" t="str">
        <f t="shared" si="54"/>
        <v>I</v>
      </c>
      <c r="AJ244" s="39" t="s">
        <v>698</v>
      </c>
      <c r="AK244" s="46" t="s">
        <v>888</v>
      </c>
      <c r="AL244" s="46" t="s">
        <v>892</v>
      </c>
      <c r="AM244" s="46" t="s">
        <v>892</v>
      </c>
      <c r="AN244" s="40" t="s">
        <v>73</v>
      </c>
      <c r="AO244" s="30">
        <f t="shared" ca="1" si="55"/>
        <v>1</v>
      </c>
      <c r="AP244" s="14">
        <f t="shared" si="56"/>
        <v>1</v>
      </c>
      <c r="AQ244" s="14">
        <f t="shared" si="57"/>
        <v>1</v>
      </c>
      <c r="AR244" s="14">
        <f t="shared" si="58"/>
        <v>1</v>
      </c>
      <c r="AS244" s="15">
        <f t="shared" si="59"/>
        <v>1</v>
      </c>
    </row>
    <row r="245" spans="1:45">
      <c r="A245" t="str">
        <f>'Model output'!A244</f>
        <v>TCGA-FY-A3I5</v>
      </c>
      <c r="B245" s="52">
        <v>64</v>
      </c>
      <c r="C245" s="1" t="str">
        <f>IF(OR(ISNUMBER(SEARCH("0",'Model output'!D244)), ISNUMBER(SEARCH("1",'Model output'!D244)), ISNUMBER(SEARCH("1a",'Model output'!D244)), ISNUMBER(SEARCH("1b",'Model output'!D244)), ISNUMBER(SEARCH("2",'Model output'!D244)), ISNUMBER(SEARCH("3",'Model output'!D244)), ISNUMBER(SEARCH("4a",'Model output'!D244)), ISNUMBER(SEARCH("4b",'Model output'!D244))), IF(ISNUMBER(SEARCH("pT",'Model output'!D244)),IF(OR(ISNUMBER(SEARCH("a",'Model output'!D244)),ISNUMBER(SEARCH("b",'Model output'!D244))),MID(SUBSTITUTE('Model output'!D244," ",""),SEARCH("pT",'Model output'!D244)+2,2),MID(SUBSTITUTE('Model output'!D244," ",""),SEARCH("pT",'Model output'!D244)+2,1)),IF(ISNUMBER(SEARCH("T",'Model output'!D244)),IF(OR(ISNUMBER(SEARCH("a",'Model output'!D244)),ISNUMBER(SEARCH("b",'Model output'!D244))),MID(SUBSTITUTE('Model output'!D244," ",""),SEARCH("T",'Model output'!D244)+1,2),MID(SUBSTITUTE('Model output'!D244," ",""),SEARCH("T",'Model output'!D244)+1,1)),SUBSTITUTE('Model output'!D244," ",""))),"")</f>
        <v>3</v>
      </c>
      <c r="D245" s="1" t="str">
        <f>IF(ISNUMBER(SEARCH("lymph node",'Model output'!E244)),"1", IF(AND('Model output'!E244&lt;&gt;"",ISNUMBER('Model output'!E244),'Model output'!E244&gt;0),"1",IF(OR(ISNUMBER(SEARCH("0",'Model output'!E244)), ISNUMBER(SEARCH("1",'Model output'!E244)), ISNUMBER(SEARCH("1a",'Model output'!E244)), ISNUMBER(SEARCH("1b",'Model output'!E244)), ISNUMBER(SEARCH("X",'Model output'!E244))), IF(ISNUMBER(SEARCH("pN",'Model output'!E244)),IF(OR(ISNUMBER(SEARCH("a",'Model output'!E244)),ISNUMBER(SEARCH("b",'Model output'!E244))),MID(SUBSTITUTE('Model output'!E244," ",""),SEARCH("pN",'Model output'!E244)+2,2),MID(SUBSTITUTE('Model output'!E244," ",""),SEARCH("pN",'Model output'!E244)+2,1)),IF(ISNUMBER(SEARCH("N",'Model output'!E244)),IF(OR(ISNUMBER(SEARCH("a",'Model output'!E244)),ISNUMBER(SEARCH("b",'Model output'!E244))),MID(SUBSTITUTE('Model output'!E244," ",""),SEARCH("N",'Model output'!E244)+1,2),MID(SUBSTITUTE('Model output'!E244," ",""),SEARCH("N",'Model output'!E244)+1,1)),SUBSTITUTE('Model output'!E244," ",""))),"")))</f>
        <v>0</v>
      </c>
      <c r="E245" s="1" t="str">
        <f>IF(OR(ISNUMBER(SEARCH("Not applicable",'Model output'!F244)), ISNUMBER(SEARCH("N/A",'Model output'!F244))),"0",IF(OR(ISNUMBER(SEARCH("0",'Model output'!F244)), ISNUMBER(SEARCH("1",'Model output'!F244)), ISNUMBER(SEARCH("X",'Model output'!F244))), IF(ISNUMBER(SEARCH("pM",'Model output'!F244)),MID(SUBSTITUTE('Model output'!F244," ",""),SEARCH("pM",'Model output'!F244)+2,1),IF(ISNUMBER(SEARCH("M",'Model output'!F244)),MID(SUBSTITUTE('Model output'!F244," ",""),SEARCH("M",'Model output'!F244)+1,1),SUBSTITUTE('Model output'!F244," ",""))),""))</f>
        <v/>
      </c>
      <c r="F245" t="str">
        <f t="shared" si="62"/>
        <v>negative</v>
      </c>
      <c r="G245" t="str">
        <f>IF(OR('Model output'!G244="",AND(ISNUMBER('Model output'!J244),'Model output'!J244&lt;1)),"",IF(OR(ISNUMBER(SEARCH("lateral",'Model output'!G244)),ISNUMBER(SEARCH("cervical",'Model output'!G244)),ISNUMBER(SEARCH("jugular",'Model output'!G244)),ISNUMBER(SEARCH("left neck",'Model output'!G244)),ISNUMBER(SEARCH("left anterior neck",'Model output'!G244)),ISNUMBER(SEARCH("left posterior neck",'Model output'!G244)),ISNUMBER(SEARCH("right neck",'Model output'!G244)),ISNUMBER(SEARCH("right anterior neck",'Model output'!G244)),ISNUMBER(SEARCH("right posterior neck",'Model output'!G244)),AND(ISNUMBER(SEARCH("level",'Model output'!G244)),OR(,ISNUMBER(SEARCH("II",'Model output'!G244)),ISNUMBER(SEARCH("two",'Model output'!G244)),ISNUMBER(SEARCH("2",'Model output'!G244)),ISNUMBER(SEARCH("III",'Model output'!G244)),ISNUMBER(SEARCH("three",'Model output'!G244)),ISNUMBER(SEARCH("3",'Model output'!G244)),ISNUMBER(SEARCH("IV",'Model output'!G244)),ISNUMBER(SEARCH("four",'Model output'!G244)),ISNUMBER(SEARCH("4",'Model output'!G244)),AND(ISNUMBER(SEARCH("V ",'Model output'!G244)),NOT(ISNUMBER(SEARCH("VI",'Model output'!G244)))),ISNUMBER(SEARCH("five",'Model output'!G244)),ISNUMBER(SEARCH("5",'Model output'!G244))))), "lateral", "central"))</f>
        <v/>
      </c>
      <c r="H245" t="str">
        <f>IF('Model output'!H244="","negative", IF('Model output'!H244=" ", "negative", IF(ISNUMBER(SEARCH("lymph node",'Model output'!H244)),"negative","positive")))</f>
        <v>negative</v>
      </c>
      <c r="I245">
        <f>IF('Model output'!I244="","",IF(ISNUMBER('Model output'!I244),'Model output'!I244,1))</f>
        <v>18</v>
      </c>
      <c r="J245">
        <f>IF('Model output'!J244="","",IF(AND(ISNUMBER('Model output'!J244),'Model output'!J244&lt;=I245),'Model output'!J244,IF(ISNUMBER(SEARCH("0/",'Model output'!J244)),0,1)))</f>
        <v>0</v>
      </c>
      <c r="K245" t="str" cm="1">
        <f t="array" ref="K245">IF(COUNT(FIND({0,1,2,3,4,5,6,7,8,9},'Model output'!K244))&gt;0,'Model output'!K244,"")</f>
        <v/>
      </c>
      <c r="L245" s="8" t="str">
        <f t="shared" si="50"/>
        <v/>
      </c>
      <c r="M245" t="str" cm="1">
        <f t="array" ref="M245">IF(L245="","",IF(ISNUMBER(SEARCH("cm",L245)),MAX(VALUE(SUBSTITUTE(_xlfn.FILTERXML("&lt;t&gt;&lt;s&gt;"&amp;SUBSTITUTE(L245,",","&lt;/s&gt;&lt;s&gt;")&amp;"&lt;/s&gt;&lt;/t&gt;","//s"),"cm",""))),MAX(VALUE(SUBSTITUTE(_xlfn.FILTERXML("&lt;t&gt;&lt;s&gt;"&amp;SUBSTITUTE(L245,",","&lt;/s&gt;&lt;s&gt;")&amp;"&lt;/s&gt;&lt;/t&gt;","//s"),"mm","")))/10))</f>
        <v/>
      </c>
      <c r="N245" t="str">
        <f>IF('Model output'!L244="","",'Model output'!L244)</f>
        <v>papillary</v>
      </c>
      <c r="O245" t="str">
        <f>IF('Model output'!M244="","",'Model output'!M244)</f>
        <v>follicular</v>
      </c>
      <c r="P245" t="str">
        <f>IF('Model output'!N244="","",'Model output'!N244)</f>
        <v>4.5 x 3.0 x 3.0 cm</v>
      </c>
      <c r="Q245" t="str">
        <f t="shared" si="63"/>
        <v>4.5,3.0,3.0cm</v>
      </c>
      <c r="R245" cm="1">
        <f t="array" ref="R245">IF(Q245="","",IF(ISNUMBER(SEARCH("cm",Q245)),MAX(VALUE(SUBSTITUTE(_xlfn.FILTERXML("&lt;t&gt;&lt;s&gt;"&amp;SUBSTITUTE(Q245,",","&lt;/s&gt;&lt;s&gt;")&amp;"&lt;/s&gt;&lt;/t&gt;","//s"),"cm",""))),IF(ISNUMBER(SEARCH("mm",Q245)), MAX(VALUE(SUBSTITUTE(_xlfn.FILTERXML("&lt;t&gt;&lt;s&gt;"&amp;SUBSTITUTE(Q245,",","&lt;/s&gt;&lt;s&gt;")&amp;"&lt;/s&gt;&lt;/t&gt;","//s"),"mm","")))/10, MAX(VALUE(_xlfn.FILTERXML("&lt;t&gt;&lt;s&gt;"&amp;SUBSTITUTE(Q245,",","&lt;/s&gt;&lt;s&gt;")&amp;"&lt;/s&gt;&lt;/t&gt;","//s"))))))</f>
        <v>4.5</v>
      </c>
      <c r="S245" t="str">
        <f>IF(OR('Model output'!P244="",ISNUMBER(SEARCH("Not identified", 'Model output'!P244)),ISNUMBER(SEARCH("Absent",'Model output'!P244)),AND(ISNUMBER(SEARCH("No",'Model output'!P244)),NOT(ISNUMBER(SEARCH("diagnostic",'Model output'!P244)))),ISNUMBER(SEARCH("Negative",'Model output'!P244))),"negative","positive")</f>
        <v>negative</v>
      </c>
      <c r="T245">
        <f>IF('Model output'!O244="","",'Model output'!O244)</f>
        <v>2</v>
      </c>
      <c r="U245" t="str">
        <f>IF('Model output'!Q244&lt;&gt;"",'Model output'!Q244,IF('Classification result'!S245="positive",IF(ISNUMBER(SEARCH("single",'Model output'!P244)),1,IF(OR(ISNUMBER(SEARCH("&lt;4",'Model output'!P244)),ISNUMBER(SEARCH("&lt; 4",'Model output'!P244)),ISNUMBER(SEARCH("less than 4",'Model output'!P244))),"&lt;4",IF(OR(ISNUMBER(SEARCH("&gt;4",'Model output'!P244)),ISNUMBER(SEARCH("&gt; 4",'Model output'!P244)),ISNUMBER(SEARCH("4 or more",'Model output'!P244))),"&gt;4",""))),""))</f>
        <v/>
      </c>
      <c r="V245" t="str">
        <f>IF(S245="negative","",IF(OR(ISNUMBER(SEARCH("Focal",'Model output'!P244)),'Classification result'!U245&lt;4,ISNUMBER(SEARCH("Focal",'Classification result'!U245)),ISNUMBER(SEARCH("&lt;4",'Classification result'!U245)),ISNUMBER(SEARCH("&lt; 4",'Classification result'!U245))),"minimal", IF(OR(ISNUMBER(SEARCH("Extensive",'Model output'!P244)),ISNUMBER(SEARCH("Extensive",'Classification result'!U245)),ISNUMBER(SEARCH("&gt;4",'Classification result'!U245)),ISNUMBER(SEARCH("&gt; 4",'Classification result'!U245)),ISNUMBER(SEARCH("4 or more",'Classification result'!U245))),"extensive","")))</f>
        <v/>
      </c>
      <c r="W245" t="str">
        <f>IF(OR('Model output'!R244="",ISNUMBER(SEARCH("Not identified", 'Model output'!R244)),ISNUMBER(SEARCH("Absent",'Model output'!R244)),ISNUMBER(SEARCH("No",'Model output'!R244)),ISNUMBER(SEARCH("Negative",'Model output'!R244)),ISNUMBER(SEARCH("None seen",'Model output'!R244)),ISNUMBER(SEARCH("Free",'Model output'!R244)),ISNUMBER(SEARCH("Cannot be assessed",'Model output'!R244))),"negative","positive")</f>
        <v>positive</v>
      </c>
      <c r="X245" s="19" t="str">
        <f>IF('Model output'!S244="","",'Model output'!S244)</f>
        <v/>
      </c>
      <c r="Y245" t="str">
        <f>IF(OR('Model output'!S244="",ISNUMBER(SEARCH("Absent",'Model output'!S244)),ISNUMBER(SEARCH("Not identified",'Model output'!S244)),AND(ISNUMBER(SEARCH("No",'Model output'!S244)),NOT(ISNUMBER(SEARCH("carcinoma",'Model output'!S244)))),ISNUMBER(SEARCH("no extension",'Model output'!S244)),ISNUMBER(SEARCH("negative",'Model output'!S244))),"negative",IF(Z245="positive","gETE", "positive"))</f>
        <v>negative</v>
      </c>
      <c r="Z245" t="str">
        <f>IF(OR('Model output'!S244="",ISNUMBER(SEARCH("Absent",'Model output'!S244)),ISNUMBER(SEARCH("Not identified",'Model output'!S244)),ISNUMBER(SEARCH("No",'Model output'!S244)),ISNUMBER(SEARCH("Minimal",'Model output'!S244)),ISNUMBER(SEARCH("negative",'Model output'!S244))),"negative",IF(OR(ISNUMBER(SEARCH("extensive",X245)),ISNUMBER(SEARCH("skeletal muscle",X245)),ISNUMBER(SEARCH("larynx",X245)),ISNUMBER(SEARCH("trachea",X245)),ISNUMBER(SEARCH("esophagus",X245)),ISNUMBER(SEARCH("recurrent laryngeal nerve",X245))),"positive","negative"))</f>
        <v>negative</v>
      </c>
      <c r="AA245" t="str">
        <f>IF('Model output'!T244="","",IF('Model output'!T244="Not mentioned", "No", "Yes"))</f>
        <v/>
      </c>
      <c r="AB245" t="str">
        <f>IF(AA245&lt;&gt;"Yes","",IF(OR('Model output'!U244="",ISNUMBER(SEARCH("Not identified",'Model output'!U244))),"",'Model output'!U244))</f>
        <v/>
      </c>
      <c r="AC245" s="9" t="str">
        <f>IF(OR('Model output'!V244="", AND(ISERROR(SEARCH("Positive",'Model output'!V244)), ISNUMBER(SEARCH("Negative",'Model output'!V244))), ISNUMBER(SEARCH("Uninvolved",'Model output'!V244)), ISNUMBER(SEARCH("Free",'Model output'!V244)), ISNUMBER(SEARCH("1 mm",'Model output'!V244)), ISNUMBER(SEARCH("1.0 mm",'Model output'!V244)), ISNUMBER(SEARCH("0.01 cm",'Model output'!V244)), ISNUMBER(SEARCH("0.1 CM",'Model output'!V244)), ISNUMBER(SEARCH("less than 0.2 mm",'Model output'!V244)), ISNUMBER(SEARCH("less than 0.5 mm",'Model output'!V244)), ISNUMBER(SEARCH("very close",'Model output'!V244)), ISNUMBER(SEARCH("not involved",'Model output'!V244)), ISNUMBER(SEARCH("no involvement",'Model output'!V244)), ISNUMBER(SEARCH("abut",'Model output'!V244)), AND(ISNUMBER(SEARCH("No",'Model output'!V244)),NOT(ISNUMBER(SEARCH("noted",'Model output'!V244))),NOT(ISNUMBER(SEARCH("carcinoma",'Model output'!V244))))), "negative", "positive")</f>
        <v>negative</v>
      </c>
      <c r="AE245" s="39" t="str" cm="1">
        <f t="array" aca="1" ref="AE245" ca="1">IF(OR(AC245="positive",Z245="positive",AND(OR(ISNUMBER(SEARCH("Follicular carcinoma",N245)),ISNUMBER(SEARCH("Follicular thyroid carcinoma",N245))),V245="extensive"),AND(AND(ISNUMBER(J245),J245&gt;0),AND(ISNUMBER(M245),M245&gt;3)),OR(H245="positive",AH245=1)),"high",IF(OR(ISNUMBER(SEARCH("lateral",G245,1)),ISNUMBER(SEARCH("positive",Y245,1)),ISNUMBER(SEARCH("tall",O245,1)),ISNUMBER(SEARCH("hobnail",O245,1)),ISNUMBER(SEARCH("cribriform",O245,1)),ISNUMBER(SEARCH("diffuse",O245,1)),ISNUMBER(SEARCH("columnar",O245,1)),ISNUMBER(SEARCH("solid",O245,1)),ISNUMBER(SEARCH("tall",N245,1)),ISNUMBER(SEARCH("hobnail",N245,1)),ISNUMBER(SEARCH("cribriform",N245,1)),ISNUMBER(SEARCH("diffuse",N245,1)),ISNUMBER(SEARCH("columnar",N245,1)),ISNUMBER(SEARCH("solid",N245,1)),AND(ISNUMBER(SEARCH("papillary",N245,1)),S245="positive"),AND(ISNUMBER(J245),J245&gt;=5,M245=""),AND(AND(ISNUMBER(J245),J245&gt;=5),AND(ISNUMBER(M245),M245&gt;=1)),AND(ISNUMBER(SERACH("papillary",N245)),OR(Y245="positive",Z245="positive"), ISNUMBER(SEARCH("BRAF",AB245)))),"intermediate","low"))</f>
        <v>low</v>
      </c>
      <c r="AF245" s="40" t="str">
        <f t="shared" si="51"/>
        <v>3a</v>
      </c>
      <c r="AG245" s="40" t="str">
        <f t="shared" si="52"/>
        <v>0</v>
      </c>
      <c r="AH245" s="40" t="str">
        <f t="shared" si="53"/>
        <v>0</v>
      </c>
      <c r="AI245" s="45" t="str">
        <f t="shared" si="54"/>
        <v>II</v>
      </c>
      <c r="AJ245" s="39" t="s">
        <v>698</v>
      </c>
      <c r="AK245" s="46" t="s">
        <v>894</v>
      </c>
      <c r="AL245" s="46" t="s">
        <v>889</v>
      </c>
      <c r="AM245" s="46" t="s">
        <v>892</v>
      </c>
      <c r="AN245" s="40" t="s">
        <v>890</v>
      </c>
      <c r="AO245" s="30">
        <f t="shared" ca="1" si="55"/>
        <v>1</v>
      </c>
      <c r="AP245" s="14">
        <f t="shared" si="56"/>
        <v>1</v>
      </c>
      <c r="AQ245" s="14">
        <f t="shared" si="57"/>
        <v>1</v>
      </c>
      <c r="AR245" s="14">
        <f t="shared" si="58"/>
        <v>1</v>
      </c>
      <c r="AS245" s="15">
        <f t="shared" si="59"/>
        <v>1</v>
      </c>
    </row>
    <row r="246" spans="1:45">
      <c r="A246" t="str">
        <f>'Model output'!A245</f>
        <v>TCGA-FY-A3NM</v>
      </c>
      <c r="B246" s="52">
        <v>48</v>
      </c>
      <c r="C246" s="1" t="str">
        <f>IF(OR(ISNUMBER(SEARCH("0",'Model output'!D245)), ISNUMBER(SEARCH("1",'Model output'!D245)), ISNUMBER(SEARCH("1a",'Model output'!D245)), ISNUMBER(SEARCH("1b",'Model output'!D245)), ISNUMBER(SEARCH("2",'Model output'!D245)), ISNUMBER(SEARCH("3",'Model output'!D245)), ISNUMBER(SEARCH("4a",'Model output'!D245)), ISNUMBER(SEARCH("4b",'Model output'!D245))), IF(ISNUMBER(SEARCH("pT",'Model output'!D245)),IF(OR(ISNUMBER(SEARCH("a",'Model output'!D245)),ISNUMBER(SEARCH("b",'Model output'!D245))),MID(SUBSTITUTE('Model output'!D245," ",""),SEARCH("pT",'Model output'!D245)+2,2),MID(SUBSTITUTE('Model output'!D245," ",""),SEARCH("pT",'Model output'!D245)+2,1)),IF(ISNUMBER(SEARCH("T",'Model output'!D245)),IF(OR(ISNUMBER(SEARCH("a",'Model output'!D245)),ISNUMBER(SEARCH("b",'Model output'!D245))),MID(SUBSTITUTE('Model output'!D245," ",""),SEARCH("T",'Model output'!D245)+1,2),MID(SUBSTITUTE('Model output'!D245," ",""),SEARCH("T",'Model output'!D245)+1,1)),SUBSTITUTE('Model output'!D245," ",""))),"")</f>
        <v>3</v>
      </c>
      <c r="D246" s="1" t="str">
        <f>IF(ISNUMBER(SEARCH("lymph node",'Model output'!E245)),"1", IF(AND('Model output'!E245&lt;&gt;"",ISNUMBER('Model output'!E245),'Model output'!E245&gt;0),"1",IF(OR(ISNUMBER(SEARCH("0",'Model output'!E245)), ISNUMBER(SEARCH("1",'Model output'!E245)), ISNUMBER(SEARCH("1a",'Model output'!E245)), ISNUMBER(SEARCH("1b",'Model output'!E245)), ISNUMBER(SEARCH("X",'Model output'!E245))), IF(ISNUMBER(SEARCH("pN",'Model output'!E245)),IF(OR(ISNUMBER(SEARCH("a",'Model output'!E245)),ISNUMBER(SEARCH("b",'Model output'!E245))),MID(SUBSTITUTE('Model output'!E245," ",""),SEARCH("pN",'Model output'!E245)+2,2),MID(SUBSTITUTE('Model output'!E245," ",""),SEARCH("pN",'Model output'!E245)+2,1)),IF(ISNUMBER(SEARCH("N",'Model output'!E245)),IF(OR(ISNUMBER(SEARCH("a",'Model output'!E245)),ISNUMBER(SEARCH("b",'Model output'!E245))),MID(SUBSTITUTE('Model output'!E245," ",""),SEARCH("N",'Model output'!E245)+1,2),MID(SUBSTITUTE('Model output'!E245," ",""),SEARCH("N",'Model output'!E245)+1,1)),SUBSTITUTE('Model output'!E245," ",""))),"")))</f>
        <v>0</v>
      </c>
      <c r="E246" s="1" t="str">
        <f>IF(OR(ISNUMBER(SEARCH("Not applicable",'Model output'!F245)), ISNUMBER(SEARCH("N/A",'Model output'!F245))),"0",IF(OR(ISNUMBER(SEARCH("0",'Model output'!F245)), ISNUMBER(SEARCH("1",'Model output'!F245)), ISNUMBER(SEARCH("X",'Model output'!F245))), IF(ISNUMBER(SEARCH("pM",'Model output'!F245)),MID(SUBSTITUTE('Model output'!F245," ",""),SEARCH("pM",'Model output'!F245)+2,1),IF(ISNUMBER(SEARCH("M",'Model output'!F245)),MID(SUBSTITUTE('Model output'!F245," ",""),SEARCH("M",'Model output'!F245)+1,1),SUBSTITUTE('Model output'!F245," ",""))),""))</f>
        <v>X</v>
      </c>
      <c r="F246" t="str">
        <f t="shared" si="62"/>
        <v>negative</v>
      </c>
      <c r="G246" t="str">
        <f>IF(OR('Model output'!G245="",AND(ISNUMBER('Model output'!J245),'Model output'!J245&lt;1)),"",IF(OR(ISNUMBER(SEARCH("lateral",'Model output'!G245)),ISNUMBER(SEARCH("cervical",'Model output'!G245)),ISNUMBER(SEARCH("jugular",'Model output'!G245)),ISNUMBER(SEARCH("left neck",'Model output'!G245)),ISNUMBER(SEARCH("left anterior neck",'Model output'!G245)),ISNUMBER(SEARCH("left posterior neck",'Model output'!G245)),ISNUMBER(SEARCH("right neck",'Model output'!G245)),ISNUMBER(SEARCH("right anterior neck",'Model output'!G245)),ISNUMBER(SEARCH("right posterior neck",'Model output'!G245)),AND(ISNUMBER(SEARCH("level",'Model output'!G245)),OR(,ISNUMBER(SEARCH("II",'Model output'!G245)),ISNUMBER(SEARCH("two",'Model output'!G245)),ISNUMBER(SEARCH("2",'Model output'!G245)),ISNUMBER(SEARCH("III",'Model output'!G245)),ISNUMBER(SEARCH("three",'Model output'!G245)),ISNUMBER(SEARCH("3",'Model output'!G245)),ISNUMBER(SEARCH("IV",'Model output'!G245)),ISNUMBER(SEARCH("four",'Model output'!G245)),ISNUMBER(SEARCH("4",'Model output'!G245)),AND(ISNUMBER(SEARCH("V ",'Model output'!G245)),NOT(ISNUMBER(SEARCH("VI",'Model output'!G245)))),ISNUMBER(SEARCH("five",'Model output'!G245)),ISNUMBER(SEARCH("5",'Model output'!G245))))), "lateral", "central"))</f>
        <v/>
      </c>
      <c r="H246" t="str">
        <f>IF('Model output'!H245="","negative", IF('Model output'!H245=" ", "negative", IF(ISNUMBER(SEARCH("lymph node",'Model output'!H245)),"negative","positive")))</f>
        <v>negative</v>
      </c>
      <c r="I246">
        <f>IF('Model output'!I245="","",IF(ISNUMBER('Model output'!I245),'Model output'!I245,1))</f>
        <v>3</v>
      </c>
      <c r="J246">
        <f>IF('Model output'!J245="","",IF(AND(ISNUMBER('Model output'!J245),'Model output'!J245&lt;=I246),'Model output'!J245,IF(ISNUMBER(SEARCH("0/",'Model output'!J245)),0,1)))</f>
        <v>0</v>
      </c>
      <c r="K246" t="str" cm="1">
        <f t="array" ref="K246">IF(COUNT(FIND({0,1,2,3,4,5,6,7,8,9},'Model output'!K245))&gt;0,'Model output'!K245,"")</f>
        <v/>
      </c>
      <c r="L246" s="8" t="str">
        <f t="shared" si="50"/>
        <v/>
      </c>
      <c r="M246" t="str" cm="1">
        <f t="array" ref="M246">IF(L246="","",IF(ISNUMBER(SEARCH("cm",L246)),MAX(VALUE(SUBSTITUTE(_xlfn.FILTERXML("&lt;t&gt;&lt;s&gt;"&amp;SUBSTITUTE(L246,",","&lt;/s&gt;&lt;s&gt;")&amp;"&lt;/s&gt;&lt;/t&gt;","//s"),"cm",""))),MAX(VALUE(SUBSTITUTE(_xlfn.FILTERXML("&lt;t&gt;&lt;s&gt;"&amp;SUBSTITUTE(L246,",","&lt;/s&gt;&lt;s&gt;")&amp;"&lt;/s&gt;&lt;/t&gt;","//s"),"mm","")))/10))</f>
        <v/>
      </c>
      <c r="N246" t="str">
        <f>IF('Model output'!L245="","",'Model output'!L245)</f>
        <v>papillary</v>
      </c>
      <c r="O246" t="str">
        <f>IF('Model output'!M245="","",'Model output'!M245)</f>
        <v>classical</v>
      </c>
      <c r="P246" t="str">
        <f>IF('Model output'!N245="","",'Model output'!N245)</f>
        <v>1.6 cm</v>
      </c>
      <c r="Q246" t="str">
        <f t="shared" si="63"/>
        <v>1.6cm</v>
      </c>
      <c r="R246" cm="1">
        <f t="array" ref="R246">IF(Q246="","",IF(ISNUMBER(SEARCH("cm",Q246)),MAX(VALUE(SUBSTITUTE(_xlfn.FILTERXML("&lt;t&gt;&lt;s&gt;"&amp;SUBSTITUTE(Q246,",","&lt;/s&gt;&lt;s&gt;")&amp;"&lt;/s&gt;&lt;/t&gt;","//s"),"cm",""))),IF(ISNUMBER(SEARCH("mm",Q246)), MAX(VALUE(SUBSTITUTE(_xlfn.FILTERXML("&lt;t&gt;&lt;s&gt;"&amp;SUBSTITUTE(Q246,",","&lt;/s&gt;&lt;s&gt;")&amp;"&lt;/s&gt;&lt;/t&gt;","//s"),"mm","")))/10, MAX(VALUE(_xlfn.FILTERXML("&lt;t&gt;&lt;s&gt;"&amp;SUBSTITUTE(Q246,",","&lt;/s&gt;&lt;s&gt;")&amp;"&lt;/s&gt;&lt;/t&gt;","//s"))))))</f>
        <v>1.6</v>
      </c>
      <c r="S246" t="str">
        <f>IF(OR('Model output'!P245="",ISNUMBER(SEARCH("Not identified", 'Model output'!P245)),ISNUMBER(SEARCH("Absent",'Model output'!P245)),AND(ISNUMBER(SEARCH("No",'Model output'!P245)),NOT(ISNUMBER(SEARCH("diagnostic",'Model output'!P245)))),ISNUMBER(SEARCH("Negative",'Model output'!P245))),"negative","positive")</f>
        <v>negative</v>
      </c>
      <c r="T246">
        <f>IF('Model output'!O245="","",'Model output'!O245)</f>
        <v>3</v>
      </c>
      <c r="U246" t="str">
        <f>IF('Model output'!Q245&lt;&gt;"",'Model output'!Q245,IF('Classification result'!S246="positive",IF(ISNUMBER(SEARCH("single",'Model output'!P245)),1,IF(OR(ISNUMBER(SEARCH("&lt;4",'Model output'!P245)),ISNUMBER(SEARCH("&lt; 4",'Model output'!P245)),ISNUMBER(SEARCH("less than 4",'Model output'!P245))),"&lt;4",IF(OR(ISNUMBER(SEARCH("&gt;4",'Model output'!P245)),ISNUMBER(SEARCH("&gt; 4",'Model output'!P245)),ISNUMBER(SEARCH("4 or more",'Model output'!P245))),"&gt;4",""))),""))</f>
        <v/>
      </c>
      <c r="V246" t="str">
        <f>IF(S246="negative","",IF(OR(ISNUMBER(SEARCH("Focal",'Model output'!P245)),'Classification result'!U246&lt;4,ISNUMBER(SEARCH("Focal",'Classification result'!U246)),ISNUMBER(SEARCH("&lt;4",'Classification result'!U246)),ISNUMBER(SEARCH("&lt; 4",'Classification result'!U246))),"minimal", IF(OR(ISNUMBER(SEARCH("Extensive",'Model output'!P245)),ISNUMBER(SEARCH("Extensive",'Classification result'!U246)),ISNUMBER(SEARCH("&gt;4",'Classification result'!U246)),ISNUMBER(SEARCH("&gt; 4",'Classification result'!U246)),ISNUMBER(SEARCH("4 or more",'Classification result'!U246))),"extensive","")))</f>
        <v/>
      </c>
      <c r="W246" t="str">
        <f>IF(OR('Model output'!R245="",ISNUMBER(SEARCH("Not identified", 'Model output'!R245)),ISNUMBER(SEARCH("Absent",'Model output'!R245)),ISNUMBER(SEARCH("No",'Model output'!R245)),ISNUMBER(SEARCH("Negative",'Model output'!R245)),ISNUMBER(SEARCH("None seen",'Model output'!R245)),ISNUMBER(SEARCH("Free",'Model output'!R245)),ISNUMBER(SEARCH("Cannot be assessed",'Model output'!R245))),"negative","positive")</f>
        <v>positive</v>
      </c>
      <c r="X246" s="19" t="str">
        <f>IF('Model output'!S245="","",'Model output'!S245)</f>
        <v>Minimal</v>
      </c>
      <c r="Y246" t="str">
        <f>IF(OR('Model output'!S245="",ISNUMBER(SEARCH("Absent",'Model output'!S245)),ISNUMBER(SEARCH("Not identified",'Model output'!S245)),AND(ISNUMBER(SEARCH("No",'Model output'!S245)),NOT(ISNUMBER(SEARCH("carcinoma",'Model output'!S245)))),ISNUMBER(SEARCH("no extension",'Model output'!S245)),ISNUMBER(SEARCH("negative",'Model output'!S245))),"negative",IF(Z246="positive","gETE", "positive"))</f>
        <v>positive</v>
      </c>
      <c r="Z246" t="str">
        <f>IF(OR('Model output'!S245="",ISNUMBER(SEARCH("Absent",'Model output'!S245)),ISNUMBER(SEARCH("Not identified",'Model output'!S245)),ISNUMBER(SEARCH("No",'Model output'!S245)),ISNUMBER(SEARCH("Minimal",'Model output'!S245)),ISNUMBER(SEARCH("negative",'Model output'!S245))),"negative",IF(OR(ISNUMBER(SEARCH("extensive",X246)),ISNUMBER(SEARCH("skeletal muscle",X246)),ISNUMBER(SEARCH("larynx",X246)),ISNUMBER(SEARCH("trachea",X246)),ISNUMBER(SEARCH("esophagus",X246)),ISNUMBER(SEARCH("recurrent laryngeal nerve",X246))),"positive","negative"))</f>
        <v>negative</v>
      </c>
      <c r="AA246" t="str">
        <f>IF('Model output'!T245="","",IF('Model output'!T245="Not mentioned", "No", "Yes"))</f>
        <v/>
      </c>
      <c r="AB246" t="str">
        <f>IF(AA246&lt;&gt;"Yes","",IF(OR('Model output'!U245="",ISNUMBER(SEARCH("Not identified",'Model output'!U245))),"",'Model output'!U245))</f>
        <v/>
      </c>
      <c r="AC246" s="9" t="str">
        <f>IF(OR('Model output'!V245="", AND(ISERROR(SEARCH("Positive",'Model output'!V245)), ISNUMBER(SEARCH("Negative",'Model output'!V245))), ISNUMBER(SEARCH("Uninvolved",'Model output'!V245)), ISNUMBER(SEARCH("Free",'Model output'!V245)), ISNUMBER(SEARCH("1 mm",'Model output'!V245)), ISNUMBER(SEARCH("1.0 mm",'Model output'!V245)), ISNUMBER(SEARCH("0.01 cm",'Model output'!V245)), ISNUMBER(SEARCH("0.1 CM",'Model output'!V245)), ISNUMBER(SEARCH("less than 0.2 mm",'Model output'!V245)), ISNUMBER(SEARCH("less than 0.5 mm",'Model output'!V245)), ISNUMBER(SEARCH("very close",'Model output'!V245)), ISNUMBER(SEARCH("not involved",'Model output'!V245)), ISNUMBER(SEARCH("no involvement",'Model output'!V245)), ISNUMBER(SEARCH("abut",'Model output'!V245)), AND(ISNUMBER(SEARCH("No",'Model output'!V245)),NOT(ISNUMBER(SEARCH("noted",'Model output'!V245))),NOT(ISNUMBER(SEARCH("carcinoma",'Model output'!V245))))), "negative", "positive")</f>
        <v>negative</v>
      </c>
      <c r="AE246" s="39" t="str" cm="1">
        <f t="array" aca="1" ref="AE246" ca="1">IF(OR(AC246="positive",Z246="positive",AND(OR(ISNUMBER(SEARCH("Follicular carcinoma",N246)),ISNUMBER(SEARCH("Follicular thyroid carcinoma",N246))),V246="extensive"),AND(AND(ISNUMBER(J246),J246&gt;0),AND(ISNUMBER(M246),M246&gt;3)),OR(H246="positive",AH246=1)),"high",IF(OR(ISNUMBER(SEARCH("lateral",G246,1)),ISNUMBER(SEARCH("positive",Y246,1)),ISNUMBER(SEARCH("tall",O246,1)),ISNUMBER(SEARCH("hobnail",O246,1)),ISNUMBER(SEARCH("cribriform",O246,1)),ISNUMBER(SEARCH("diffuse",O246,1)),ISNUMBER(SEARCH("columnar",O246,1)),ISNUMBER(SEARCH("solid",O246,1)),ISNUMBER(SEARCH("tall",N246,1)),ISNUMBER(SEARCH("hobnail",N246,1)),ISNUMBER(SEARCH("cribriform",N246,1)),ISNUMBER(SEARCH("diffuse",N246,1)),ISNUMBER(SEARCH("columnar",N246,1)),ISNUMBER(SEARCH("solid",N246,1)),AND(ISNUMBER(SEARCH("papillary",N246,1)),S246="positive"),AND(ISNUMBER(J246),J246&gt;=5,M246=""),AND(AND(ISNUMBER(J246),J246&gt;=5),AND(ISNUMBER(M246),M246&gt;=1)),AND(ISNUMBER(SERACH("papillary",N246)),OR(Y246="positive",Z246="positive"), ISNUMBER(SEARCH("BRAF",AB246)))),"intermediate","low"))</f>
        <v>intermediate</v>
      </c>
      <c r="AF246" s="40" t="str">
        <f t="shared" si="51"/>
        <v>1b</v>
      </c>
      <c r="AG246" s="40" t="str">
        <f t="shared" si="52"/>
        <v>0</v>
      </c>
      <c r="AH246" s="40" t="str">
        <f t="shared" si="53"/>
        <v>0</v>
      </c>
      <c r="AI246" s="45" t="str">
        <f t="shared" si="54"/>
        <v>I</v>
      </c>
      <c r="AJ246" s="39" t="s">
        <v>699</v>
      </c>
      <c r="AK246" s="46" t="s">
        <v>888</v>
      </c>
      <c r="AL246" s="46" t="s">
        <v>889</v>
      </c>
      <c r="AM246" s="46" t="s">
        <v>892</v>
      </c>
      <c r="AN246" s="40" t="s">
        <v>73</v>
      </c>
      <c r="AO246" s="30">
        <f t="shared" ca="1" si="55"/>
        <v>1</v>
      </c>
      <c r="AP246" s="14">
        <f t="shared" si="56"/>
        <v>1</v>
      </c>
      <c r="AQ246" s="14">
        <f t="shared" si="57"/>
        <v>1</v>
      </c>
      <c r="AR246" s="14">
        <f t="shared" si="58"/>
        <v>1</v>
      </c>
      <c r="AS246" s="15">
        <f t="shared" si="59"/>
        <v>1</v>
      </c>
    </row>
    <row r="247" spans="1:45">
      <c r="A247" t="str">
        <f>'Model output'!A246</f>
        <v>TCGA-FY-A3NN</v>
      </c>
      <c r="B247" s="52">
        <v>48</v>
      </c>
      <c r="C247" s="1" t="str">
        <f>IF(OR(ISNUMBER(SEARCH("0",'Model output'!D246)), ISNUMBER(SEARCH("1",'Model output'!D246)), ISNUMBER(SEARCH("1a",'Model output'!D246)), ISNUMBER(SEARCH("1b",'Model output'!D246)), ISNUMBER(SEARCH("2",'Model output'!D246)), ISNUMBER(SEARCH("3",'Model output'!D246)), ISNUMBER(SEARCH("4a",'Model output'!D246)), ISNUMBER(SEARCH("4b",'Model output'!D246))), IF(ISNUMBER(SEARCH("pT",'Model output'!D246)),IF(OR(ISNUMBER(SEARCH("a",'Model output'!D246)),ISNUMBER(SEARCH("b",'Model output'!D246))),MID(SUBSTITUTE('Model output'!D246," ",""),SEARCH("pT",'Model output'!D246)+2,2),MID(SUBSTITUTE('Model output'!D246," ",""),SEARCH("pT",'Model output'!D246)+2,1)),IF(ISNUMBER(SEARCH("T",'Model output'!D246)),IF(OR(ISNUMBER(SEARCH("a",'Model output'!D246)),ISNUMBER(SEARCH("b",'Model output'!D246))),MID(SUBSTITUTE('Model output'!D246," ",""),SEARCH("T",'Model output'!D246)+1,2),MID(SUBSTITUTE('Model output'!D246," ",""),SEARCH("T",'Model output'!D246)+1,1)),SUBSTITUTE('Model output'!D246," ",""))),"")</f>
        <v>1b</v>
      </c>
      <c r="D247" s="1" t="str">
        <f>IF(ISNUMBER(SEARCH("lymph node",'Model output'!E246)),"1", IF(AND('Model output'!E246&lt;&gt;"",ISNUMBER('Model output'!E246),'Model output'!E246&gt;0),"1",IF(OR(ISNUMBER(SEARCH("0",'Model output'!E246)), ISNUMBER(SEARCH("1",'Model output'!E246)), ISNUMBER(SEARCH("1a",'Model output'!E246)), ISNUMBER(SEARCH("1b",'Model output'!E246)), ISNUMBER(SEARCH("X",'Model output'!E246))), IF(ISNUMBER(SEARCH("pN",'Model output'!E246)),IF(OR(ISNUMBER(SEARCH("a",'Model output'!E246)),ISNUMBER(SEARCH("b",'Model output'!E246))),MID(SUBSTITUTE('Model output'!E246," ",""),SEARCH("pN",'Model output'!E246)+2,2),MID(SUBSTITUTE('Model output'!E246," ",""),SEARCH("pN",'Model output'!E246)+2,1)),IF(ISNUMBER(SEARCH("N",'Model output'!E246)),IF(OR(ISNUMBER(SEARCH("a",'Model output'!E246)),ISNUMBER(SEARCH("b",'Model output'!E246))),MID(SUBSTITUTE('Model output'!E246," ",""),SEARCH("N",'Model output'!E246)+1,2),MID(SUBSTITUTE('Model output'!E246," ",""),SEARCH("N",'Model output'!E246)+1,1)),SUBSTITUTE('Model output'!E246," ",""))),"")))</f>
        <v>1a</v>
      </c>
      <c r="E247" s="1" t="str">
        <f>IF(OR(ISNUMBER(SEARCH("Not applicable",'Model output'!F246)), ISNUMBER(SEARCH("N/A",'Model output'!F246))),"0",IF(OR(ISNUMBER(SEARCH("0",'Model output'!F246)), ISNUMBER(SEARCH("1",'Model output'!F246)), ISNUMBER(SEARCH("X",'Model output'!F246))), IF(ISNUMBER(SEARCH("pM",'Model output'!F246)),MID(SUBSTITUTE('Model output'!F246," ",""),SEARCH("pM",'Model output'!F246)+2,1),IF(ISNUMBER(SEARCH("M",'Model output'!F246)),MID(SUBSTITUTE('Model output'!F246," ",""),SEARCH("M",'Model output'!F246)+1,1),SUBSTITUTE('Model output'!F246," ",""))),""))</f>
        <v>X</v>
      </c>
      <c r="F247" t="str">
        <f t="shared" si="62"/>
        <v>positive</v>
      </c>
      <c r="G247" t="str">
        <f>IF(OR('Model output'!G246="",AND(ISNUMBER('Model output'!J246),'Model output'!J246&lt;1)),"",IF(OR(ISNUMBER(SEARCH("lateral",'Model output'!G246)),ISNUMBER(SEARCH("cervical",'Model output'!G246)),ISNUMBER(SEARCH("jugular",'Model output'!G246)),ISNUMBER(SEARCH("left neck",'Model output'!G246)),ISNUMBER(SEARCH("left anterior neck",'Model output'!G246)),ISNUMBER(SEARCH("left posterior neck",'Model output'!G246)),ISNUMBER(SEARCH("right neck",'Model output'!G246)),ISNUMBER(SEARCH("right anterior neck",'Model output'!G246)),ISNUMBER(SEARCH("right posterior neck",'Model output'!G246)),AND(ISNUMBER(SEARCH("level",'Model output'!G246)),OR(,ISNUMBER(SEARCH("II",'Model output'!G246)),ISNUMBER(SEARCH("two",'Model output'!G246)),ISNUMBER(SEARCH("2",'Model output'!G246)),ISNUMBER(SEARCH("III",'Model output'!G246)),ISNUMBER(SEARCH("three",'Model output'!G246)),ISNUMBER(SEARCH("3",'Model output'!G246)),ISNUMBER(SEARCH("IV",'Model output'!G246)),ISNUMBER(SEARCH("four",'Model output'!G246)),ISNUMBER(SEARCH("4",'Model output'!G246)),AND(ISNUMBER(SEARCH("V ",'Model output'!G246)),NOT(ISNUMBER(SEARCH("VI",'Model output'!G246)))),ISNUMBER(SEARCH("five",'Model output'!G246)),ISNUMBER(SEARCH("5",'Model output'!G246))))), "lateral", "central"))</f>
        <v>central</v>
      </c>
      <c r="H247" t="str">
        <f>IF('Model output'!H246="","negative", IF('Model output'!H246=" ", "negative", IF(ISNUMBER(SEARCH("lymph node",'Model output'!H246)),"negative","positive")))</f>
        <v>negative</v>
      </c>
      <c r="I247">
        <f>IF('Model output'!I246="","",IF(ISNUMBER('Model output'!I246),'Model output'!I246,1))</f>
        <v>2</v>
      </c>
      <c r="J247">
        <f>IF('Model output'!J246="","",IF(AND(ISNUMBER('Model output'!J246),'Model output'!J246&lt;=I247),'Model output'!J246,IF(ISNUMBER(SEARCH("0/",'Model output'!J246)),0,1)))</f>
        <v>2</v>
      </c>
      <c r="K247" t="str" cm="1">
        <f t="array" ref="K247">IF(COUNT(FIND({0,1,2,3,4,5,6,7,8,9},'Model output'!K246))&gt;0,'Model output'!K246,"")</f>
        <v>0.4 to 0.5 cm</v>
      </c>
      <c r="L247" s="8" t="str">
        <f t="shared" si="50"/>
        <v>0.4,0.5cm</v>
      </c>
      <c r="M247" cm="1">
        <f t="array" ref="M247">IF(L247="","",IF(ISNUMBER(SEARCH("cm",L247)),MAX(VALUE(SUBSTITUTE(_xlfn.FILTERXML("&lt;t&gt;&lt;s&gt;"&amp;SUBSTITUTE(L247,",","&lt;/s&gt;&lt;s&gt;")&amp;"&lt;/s&gt;&lt;/t&gt;","//s"),"cm",""))),MAX(VALUE(SUBSTITUTE(_xlfn.FILTERXML("&lt;t&gt;&lt;s&gt;"&amp;SUBSTITUTE(L247,",","&lt;/s&gt;&lt;s&gt;")&amp;"&lt;/s&gt;&lt;/t&gt;","//s"),"mm","")))/10))</f>
        <v>0.5</v>
      </c>
      <c r="N247" t="str">
        <f>IF('Model output'!L246="","",'Model output'!L246)</f>
        <v>papillary</v>
      </c>
      <c r="O247" t="str">
        <f>IF('Model output'!M246="","",'Model output'!M246)</f>
        <v>Follicular</v>
      </c>
      <c r="P247" t="str">
        <f>IF('Model output'!N246="","",'Model output'!N246)</f>
        <v>2.0 cm</v>
      </c>
      <c r="Q247" t="str">
        <f t="shared" si="63"/>
        <v>2.0cm</v>
      </c>
      <c r="R247" cm="1">
        <f t="array" ref="R247">IF(Q247="","",IF(ISNUMBER(SEARCH("cm",Q247)),MAX(VALUE(SUBSTITUTE(_xlfn.FILTERXML("&lt;t&gt;&lt;s&gt;"&amp;SUBSTITUTE(Q247,",","&lt;/s&gt;&lt;s&gt;")&amp;"&lt;/s&gt;&lt;/t&gt;","//s"),"cm",""))),IF(ISNUMBER(SEARCH("mm",Q247)), MAX(VALUE(SUBSTITUTE(_xlfn.FILTERXML("&lt;t&gt;&lt;s&gt;"&amp;SUBSTITUTE(Q247,",","&lt;/s&gt;&lt;s&gt;")&amp;"&lt;/s&gt;&lt;/t&gt;","//s"),"mm","")))/10, MAX(VALUE(_xlfn.FILTERXML("&lt;t&gt;&lt;s&gt;"&amp;SUBSTITUTE(Q247,",","&lt;/s&gt;&lt;s&gt;")&amp;"&lt;/s&gt;&lt;/t&gt;","//s"))))))</f>
        <v>2</v>
      </c>
      <c r="S247" t="str">
        <f>IF(OR('Model output'!P246="",ISNUMBER(SEARCH("Not identified", 'Model output'!P246)),ISNUMBER(SEARCH("Absent",'Model output'!P246)),AND(ISNUMBER(SEARCH("No",'Model output'!P246)),NOT(ISNUMBER(SEARCH("diagnostic",'Model output'!P246)))),ISNUMBER(SEARCH("Negative",'Model output'!P246))),"negative","positive")</f>
        <v>negative</v>
      </c>
      <c r="T247">
        <f>IF('Model output'!O246="","",'Model output'!O246)</f>
        <v>1</v>
      </c>
      <c r="U247" t="str">
        <f>IF('Model output'!Q246&lt;&gt;"",'Model output'!Q246,IF('Classification result'!S247="positive",IF(ISNUMBER(SEARCH("single",'Model output'!P246)),1,IF(OR(ISNUMBER(SEARCH("&lt;4",'Model output'!P246)),ISNUMBER(SEARCH("&lt; 4",'Model output'!P246)),ISNUMBER(SEARCH("less than 4",'Model output'!P246))),"&lt;4",IF(OR(ISNUMBER(SEARCH("&gt;4",'Model output'!P246)),ISNUMBER(SEARCH("&gt; 4",'Model output'!P246)),ISNUMBER(SEARCH("4 or more",'Model output'!P246))),"&gt;4",""))),""))</f>
        <v/>
      </c>
      <c r="V247" t="str">
        <f>IF(S247="negative","",IF(OR(ISNUMBER(SEARCH("Focal",'Model output'!P246)),'Classification result'!U247&lt;4,ISNUMBER(SEARCH("Focal",'Classification result'!U247)),ISNUMBER(SEARCH("&lt;4",'Classification result'!U247)),ISNUMBER(SEARCH("&lt; 4",'Classification result'!U247))),"minimal", IF(OR(ISNUMBER(SEARCH("Extensive",'Model output'!P246)),ISNUMBER(SEARCH("Extensive",'Classification result'!U247)),ISNUMBER(SEARCH("&gt;4",'Classification result'!U247)),ISNUMBER(SEARCH("&gt; 4",'Classification result'!U247)),ISNUMBER(SEARCH("4 or more",'Classification result'!U247))),"extensive","")))</f>
        <v/>
      </c>
      <c r="W247" t="str">
        <f>IF(OR('Model output'!R246="",ISNUMBER(SEARCH("Not identified", 'Model output'!R246)),ISNUMBER(SEARCH("Absent",'Model output'!R246)),ISNUMBER(SEARCH("No",'Model output'!R246)),ISNUMBER(SEARCH("Negative",'Model output'!R246)),ISNUMBER(SEARCH("None seen",'Model output'!R246)),ISNUMBER(SEARCH("Free",'Model output'!R246)),ISNUMBER(SEARCH("Cannot be assessed",'Model output'!R246))),"negative","positive")</f>
        <v>negative</v>
      </c>
      <c r="X247" s="19" t="str">
        <f>IF('Model output'!S246="","",'Model output'!S246)</f>
        <v>Not identified</v>
      </c>
      <c r="Y247" t="str">
        <f>IF(OR('Model output'!S246="",ISNUMBER(SEARCH("Absent",'Model output'!S246)),ISNUMBER(SEARCH("Not identified",'Model output'!S246)),AND(ISNUMBER(SEARCH("No",'Model output'!S246)),NOT(ISNUMBER(SEARCH("carcinoma",'Model output'!S246)))),ISNUMBER(SEARCH("no extension",'Model output'!S246)),ISNUMBER(SEARCH("negative",'Model output'!S246))),"negative",IF(Z247="positive","gETE", "positive"))</f>
        <v>negative</v>
      </c>
      <c r="Z247" t="str">
        <f>IF(OR('Model output'!S246="",ISNUMBER(SEARCH("Absent",'Model output'!S246)),ISNUMBER(SEARCH("Not identified",'Model output'!S246)),ISNUMBER(SEARCH("No",'Model output'!S246)),ISNUMBER(SEARCH("Minimal",'Model output'!S246)),ISNUMBER(SEARCH("negative",'Model output'!S246))),"negative",IF(OR(ISNUMBER(SEARCH("extensive",X247)),ISNUMBER(SEARCH("skeletal muscle",X247)),ISNUMBER(SEARCH("larynx",X247)),ISNUMBER(SEARCH("trachea",X247)),ISNUMBER(SEARCH("esophagus",X247)),ISNUMBER(SEARCH("recurrent laryngeal nerve",X247))),"positive","negative"))</f>
        <v>negative</v>
      </c>
      <c r="AA247" t="str">
        <f>IF('Model output'!T246="","",IF('Model output'!T246="Not mentioned", "No", "Yes"))</f>
        <v/>
      </c>
      <c r="AB247" t="str">
        <f>IF(AA247&lt;&gt;"Yes","",IF(OR('Model output'!U246="",ISNUMBER(SEARCH("Not identified",'Model output'!U246))),"",'Model output'!U246))</f>
        <v/>
      </c>
      <c r="AC247" s="9" t="str">
        <f>IF(OR('Model output'!V246="", AND(ISERROR(SEARCH("Positive",'Model output'!V246)), ISNUMBER(SEARCH("Negative",'Model output'!V246))), ISNUMBER(SEARCH("Uninvolved",'Model output'!V246)), ISNUMBER(SEARCH("Free",'Model output'!V246)), ISNUMBER(SEARCH("1 mm",'Model output'!V246)), ISNUMBER(SEARCH("1.0 mm",'Model output'!V246)), ISNUMBER(SEARCH("0.01 cm",'Model output'!V246)), ISNUMBER(SEARCH("0.1 CM",'Model output'!V246)), ISNUMBER(SEARCH("less than 0.2 mm",'Model output'!V246)), ISNUMBER(SEARCH("less than 0.5 mm",'Model output'!V246)), ISNUMBER(SEARCH("very close",'Model output'!V246)), ISNUMBER(SEARCH("not involved",'Model output'!V246)), ISNUMBER(SEARCH("no involvement",'Model output'!V246)), ISNUMBER(SEARCH("abut",'Model output'!V246)), AND(ISNUMBER(SEARCH("No",'Model output'!V246)),NOT(ISNUMBER(SEARCH("noted",'Model output'!V246))),NOT(ISNUMBER(SEARCH("carcinoma",'Model output'!V246))))), "negative", "positive")</f>
        <v>negative</v>
      </c>
      <c r="AE247" s="39" t="str" cm="1">
        <f t="array" aca="1" ref="AE247" ca="1">IF(OR(AC247="positive",Z247="positive",AND(OR(ISNUMBER(SEARCH("Follicular carcinoma",N247)),ISNUMBER(SEARCH("Follicular thyroid carcinoma",N247))),V247="extensive"),AND(AND(ISNUMBER(J247),J247&gt;0),AND(ISNUMBER(M247),M247&gt;3)),OR(H247="positive",AH247=1)),"high",IF(OR(ISNUMBER(SEARCH("lateral",G247,1)),ISNUMBER(SEARCH("positive",Y247,1)),ISNUMBER(SEARCH("tall",O247,1)),ISNUMBER(SEARCH("hobnail",O247,1)),ISNUMBER(SEARCH("cribriform",O247,1)),ISNUMBER(SEARCH("diffuse",O247,1)),ISNUMBER(SEARCH("columnar",O247,1)),ISNUMBER(SEARCH("solid",O247,1)),ISNUMBER(SEARCH("tall",N247,1)),ISNUMBER(SEARCH("hobnail",N247,1)),ISNUMBER(SEARCH("cribriform",N247,1)),ISNUMBER(SEARCH("diffuse",N247,1)),ISNUMBER(SEARCH("columnar",N247,1)),ISNUMBER(SEARCH("solid",N247,1)),AND(ISNUMBER(SEARCH("papillary",N247,1)),S247="positive"),AND(ISNUMBER(J247),J247&gt;=5,M247=""),AND(AND(ISNUMBER(J247),J247&gt;=5),AND(ISNUMBER(M247),M247&gt;=1)),AND(ISNUMBER(SERACH("papillary",N247)),OR(Y247="positive",Z247="positive"), ISNUMBER(SEARCH("BRAF",AB247)))),"intermediate","low"))</f>
        <v>low</v>
      </c>
      <c r="AF247" s="40" t="str">
        <f t="shared" si="51"/>
        <v>1b</v>
      </c>
      <c r="AG247" s="40" t="str">
        <f t="shared" si="52"/>
        <v>1a</v>
      </c>
      <c r="AH247" s="40" t="str">
        <f t="shared" si="53"/>
        <v>0</v>
      </c>
      <c r="AI247" s="45" t="str">
        <f t="shared" si="54"/>
        <v>I</v>
      </c>
      <c r="AJ247" s="39" t="s">
        <v>698</v>
      </c>
      <c r="AK247" s="46" t="s">
        <v>888</v>
      </c>
      <c r="AL247" s="46" t="s">
        <v>893</v>
      </c>
      <c r="AM247" s="46" t="s">
        <v>892</v>
      </c>
      <c r="AN247" s="40" t="s">
        <v>73</v>
      </c>
      <c r="AO247" s="30">
        <f t="shared" ca="1" si="55"/>
        <v>1</v>
      </c>
      <c r="AP247" s="14">
        <f t="shared" si="56"/>
        <v>1</v>
      </c>
      <c r="AQ247" s="14">
        <f t="shared" si="57"/>
        <v>1</v>
      </c>
      <c r="AR247" s="14">
        <f t="shared" si="58"/>
        <v>1</v>
      </c>
      <c r="AS247" s="15">
        <f t="shared" si="59"/>
        <v>1</v>
      </c>
    </row>
    <row r="248" spans="1:45">
      <c r="A248" t="str">
        <f>'Model output'!A247</f>
        <v>TCGA-FY-A3NP</v>
      </c>
      <c r="B248" s="52">
        <v>69</v>
      </c>
      <c r="C248" s="1" t="str">
        <f>IF(OR(ISNUMBER(SEARCH("0",'Model output'!D247)), ISNUMBER(SEARCH("1",'Model output'!D247)), ISNUMBER(SEARCH("1a",'Model output'!D247)), ISNUMBER(SEARCH("1b",'Model output'!D247)), ISNUMBER(SEARCH("2",'Model output'!D247)), ISNUMBER(SEARCH("3",'Model output'!D247)), ISNUMBER(SEARCH("4a",'Model output'!D247)), ISNUMBER(SEARCH("4b",'Model output'!D247))), IF(ISNUMBER(SEARCH("pT",'Model output'!D247)),IF(OR(ISNUMBER(SEARCH("a",'Model output'!D247)),ISNUMBER(SEARCH("b",'Model output'!D247))),MID(SUBSTITUTE('Model output'!D247," ",""),SEARCH("pT",'Model output'!D247)+2,2),MID(SUBSTITUTE('Model output'!D247," ",""),SEARCH("pT",'Model output'!D247)+2,1)),IF(ISNUMBER(SEARCH("T",'Model output'!D247)),IF(OR(ISNUMBER(SEARCH("a",'Model output'!D247)),ISNUMBER(SEARCH("b",'Model output'!D247))),MID(SUBSTITUTE('Model output'!D247," ",""),SEARCH("T",'Model output'!D247)+1,2),MID(SUBSTITUTE('Model output'!D247," ",""),SEARCH("T",'Model output'!D247)+1,1)),SUBSTITUTE('Model output'!D247," ",""))),"")</f>
        <v>2</v>
      </c>
      <c r="D248" s="1" t="str">
        <f>IF(ISNUMBER(SEARCH("lymph node",'Model output'!E247)),"1", IF(AND('Model output'!E247&lt;&gt;"",ISNUMBER('Model output'!E247),'Model output'!E247&gt;0),"1",IF(OR(ISNUMBER(SEARCH("0",'Model output'!E247)), ISNUMBER(SEARCH("1",'Model output'!E247)), ISNUMBER(SEARCH("1a",'Model output'!E247)), ISNUMBER(SEARCH("1b",'Model output'!E247)), ISNUMBER(SEARCH("X",'Model output'!E247))), IF(ISNUMBER(SEARCH("pN",'Model output'!E247)),IF(OR(ISNUMBER(SEARCH("a",'Model output'!E247)),ISNUMBER(SEARCH("b",'Model output'!E247))),MID(SUBSTITUTE('Model output'!E247," ",""),SEARCH("pN",'Model output'!E247)+2,2),MID(SUBSTITUTE('Model output'!E247," ",""),SEARCH("pN",'Model output'!E247)+2,1)),IF(ISNUMBER(SEARCH("N",'Model output'!E247)),IF(OR(ISNUMBER(SEARCH("a",'Model output'!E247)),ISNUMBER(SEARCH("b",'Model output'!E247))),MID(SUBSTITUTE('Model output'!E247," ",""),SEARCH("N",'Model output'!E247)+1,2),MID(SUBSTITUTE('Model output'!E247," ",""),SEARCH("N",'Model output'!E247)+1,1)),SUBSTITUTE('Model output'!E247," ",""))),"")))</f>
        <v>X</v>
      </c>
      <c r="E248" s="1" t="str">
        <f>IF(OR(ISNUMBER(SEARCH("Not applicable",'Model output'!F247)), ISNUMBER(SEARCH("N/A",'Model output'!F247))),"0",IF(OR(ISNUMBER(SEARCH("0",'Model output'!F247)), ISNUMBER(SEARCH("1",'Model output'!F247)), ISNUMBER(SEARCH("X",'Model output'!F247))), IF(ISNUMBER(SEARCH("pM",'Model output'!F247)),MID(SUBSTITUTE('Model output'!F247," ",""),SEARCH("pM",'Model output'!F247)+2,1),IF(ISNUMBER(SEARCH("M",'Model output'!F247)),MID(SUBSTITUTE('Model output'!F247," ",""),SEARCH("M",'Model output'!F247)+1,1),SUBSTITUTE('Model output'!F247," ",""))),""))</f>
        <v>X</v>
      </c>
      <c r="F248" t="str">
        <f t="shared" si="62"/>
        <v>negative</v>
      </c>
      <c r="G248" t="str">
        <f>IF(OR('Model output'!G247="",AND(ISNUMBER('Model output'!J247),'Model output'!J247&lt;1)),"",IF(OR(ISNUMBER(SEARCH("lateral",'Model output'!G247)),ISNUMBER(SEARCH("cervical",'Model output'!G247)),ISNUMBER(SEARCH("jugular",'Model output'!G247)),ISNUMBER(SEARCH("left neck",'Model output'!G247)),ISNUMBER(SEARCH("left anterior neck",'Model output'!G247)),ISNUMBER(SEARCH("left posterior neck",'Model output'!G247)),ISNUMBER(SEARCH("right neck",'Model output'!G247)),ISNUMBER(SEARCH("right anterior neck",'Model output'!G247)),ISNUMBER(SEARCH("right posterior neck",'Model output'!G247)),AND(ISNUMBER(SEARCH("level",'Model output'!G247)),OR(,ISNUMBER(SEARCH("II",'Model output'!G247)),ISNUMBER(SEARCH("two",'Model output'!G247)),ISNUMBER(SEARCH("2",'Model output'!G247)),ISNUMBER(SEARCH("III",'Model output'!G247)),ISNUMBER(SEARCH("three",'Model output'!G247)),ISNUMBER(SEARCH("3",'Model output'!G247)),ISNUMBER(SEARCH("IV",'Model output'!G247)),ISNUMBER(SEARCH("four",'Model output'!G247)),ISNUMBER(SEARCH("4",'Model output'!G247)),AND(ISNUMBER(SEARCH("V ",'Model output'!G247)),NOT(ISNUMBER(SEARCH("VI",'Model output'!G247)))),ISNUMBER(SEARCH("five",'Model output'!G247)),ISNUMBER(SEARCH("5",'Model output'!G247))))), "lateral", "central"))</f>
        <v/>
      </c>
      <c r="H248" t="str">
        <f>IF('Model output'!H247="","negative", IF('Model output'!H247=" ", "negative", IF(ISNUMBER(SEARCH("lymph node",'Model output'!H247)),"negative","positive")))</f>
        <v>negative</v>
      </c>
      <c r="I248" t="str">
        <f>IF('Model output'!I247="","",IF(ISNUMBER('Model output'!I247),'Model output'!I247,1))</f>
        <v/>
      </c>
      <c r="J248" t="str">
        <f>IF('Model output'!J247="","",IF(AND(ISNUMBER('Model output'!J247),'Model output'!J247&lt;=I248),'Model output'!J247,IF(ISNUMBER(SEARCH("0/",'Model output'!J247)),0,1)))</f>
        <v/>
      </c>
      <c r="K248" t="str" cm="1">
        <f t="array" ref="K248">IF(COUNT(FIND({0,1,2,3,4,5,6,7,8,9},'Model output'!K247))&gt;0,'Model output'!K247,"")</f>
        <v/>
      </c>
      <c r="L248" s="8" t="str">
        <f t="shared" si="50"/>
        <v/>
      </c>
      <c r="M248" t="str" cm="1">
        <f t="array" ref="M248">IF(L248="","",IF(ISNUMBER(SEARCH("cm",L248)),MAX(VALUE(SUBSTITUTE(_xlfn.FILTERXML("&lt;t&gt;&lt;s&gt;"&amp;SUBSTITUTE(L248,",","&lt;/s&gt;&lt;s&gt;")&amp;"&lt;/s&gt;&lt;/t&gt;","//s"),"cm",""))),MAX(VALUE(SUBSTITUTE(_xlfn.FILTERXML("&lt;t&gt;&lt;s&gt;"&amp;SUBSTITUTE(L248,",","&lt;/s&gt;&lt;s&gt;")&amp;"&lt;/s&gt;&lt;/t&gt;","//s"),"mm","")))/10))</f>
        <v/>
      </c>
      <c r="N248" t="str">
        <f>IF('Model output'!L247="","",'Model output'!L247)</f>
        <v>papillary</v>
      </c>
      <c r="O248" t="str">
        <f>IF('Model output'!M247="","",'Model output'!M247)</f>
        <v>follicular</v>
      </c>
      <c r="P248" t="str">
        <f>IF('Model output'!N247="","",'Model output'!N247)</f>
        <v>3 cm</v>
      </c>
      <c r="Q248" t="str">
        <f t="shared" si="63"/>
        <v>3cm</v>
      </c>
      <c r="R248" cm="1">
        <f t="array" ref="R248">IF(Q248="","",IF(ISNUMBER(SEARCH("cm",Q248)),MAX(VALUE(SUBSTITUTE(_xlfn.FILTERXML("&lt;t&gt;&lt;s&gt;"&amp;SUBSTITUTE(Q248,",","&lt;/s&gt;&lt;s&gt;")&amp;"&lt;/s&gt;&lt;/t&gt;","//s"),"cm",""))),IF(ISNUMBER(SEARCH("mm",Q248)), MAX(VALUE(SUBSTITUTE(_xlfn.FILTERXML("&lt;t&gt;&lt;s&gt;"&amp;SUBSTITUTE(Q248,",","&lt;/s&gt;&lt;s&gt;")&amp;"&lt;/s&gt;&lt;/t&gt;","//s"),"mm","")))/10, MAX(VALUE(_xlfn.FILTERXML("&lt;t&gt;&lt;s&gt;"&amp;SUBSTITUTE(Q248,",","&lt;/s&gt;&lt;s&gt;")&amp;"&lt;/s&gt;&lt;/t&gt;","//s"))))))</f>
        <v>3</v>
      </c>
      <c r="S248" t="str">
        <f>IF(OR('Model output'!P247="",ISNUMBER(SEARCH("Not identified", 'Model output'!P247)),ISNUMBER(SEARCH("Absent",'Model output'!P247)),AND(ISNUMBER(SEARCH("No",'Model output'!P247)),NOT(ISNUMBER(SEARCH("diagnostic",'Model output'!P247)))),ISNUMBER(SEARCH("Negative",'Model output'!P247))),"negative","positive")</f>
        <v>negative</v>
      </c>
      <c r="T248" t="str">
        <f>IF('Model output'!O247="","",'Model output'!O247)</f>
        <v/>
      </c>
      <c r="U248" t="str">
        <f>IF('Model output'!Q247&lt;&gt;"",'Model output'!Q247,IF('Classification result'!S248="positive",IF(ISNUMBER(SEARCH("single",'Model output'!P247)),1,IF(OR(ISNUMBER(SEARCH("&lt;4",'Model output'!P247)),ISNUMBER(SEARCH("&lt; 4",'Model output'!P247)),ISNUMBER(SEARCH("less than 4",'Model output'!P247))),"&lt;4",IF(OR(ISNUMBER(SEARCH("&gt;4",'Model output'!P247)),ISNUMBER(SEARCH("&gt; 4",'Model output'!P247)),ISNUMBER(SEARCH("4 or more",'Model output'!P247))),"&gt;4",""))),""))</f>
        <v/>
      </c>
      <c r="V248" t="str">
        <f>IF(S248="negative","",IF(OR(ISNUMBER(SEARCH("Focal",'Model output'!P247)),'Classification result'!U248&lt;4,ISNUMBER(SEARCH("Focal",'Classification result'!U248)),ISNUMBER(SEARCH("&lt;4",'Classification result'!U248)),ISNUMBER(SEARCH("&lt; 4",'Classification result'!U248))),"minimal", IF(OR(ISNUMBER(SEARCH("Extensive",'Model output'!P247)),ISNUMBER(SEARCH("Extensive",'Classification result'!U248)),ISNUMBER(SEARCH("&gt;4",'Classification result'!U248)),ISNUMBER(SEARCH("&gt; 4",'Classification result'!U248)),ISNUMBER(SEARCH("4 or more",'Classification result'!U248))),"extensive","")))</f>
        <v/>
      </c>
      <c r="W248" t="str">
        <f>IF(OR('Model output'!R247="",ISNUMBER(SEARCH("Not identified", 'Model output'!R247)),ISNUMBER(SEARCH("Absent",'Model output'!R247)),ISNUMBER(SEARCH("No",'Model output'!R247)),ISNUMBER(SEARCH("Negative",'Model output'!R247)),ISNUMBER(SEARCH("None seen",'Model output'!R247)),ISNUMBER(SEARCH("Free",'Model output'!R247)),ISNUMBER(SEARCH("Cannot be assessed",'Model output'!R247))),"negative","positive")</f>
        <v>negative</v>
      </c>
      <c r="X248" s="19" t="str">
        <f>IF('Model output'!S247="","",'Model output'!S247)</f>
        <v/>
      </c>
      <c r="Y248" t="str">
        <f>IF(OR('Model output'!S247="",ISNUMBER(SEARCH("Absent",'Model output'!S247)),ISNUMBER(SEARCH("Not identified",'Model output'!S247)),AND(ISNUMBER(SEARCH("No",'Model output'!S247)),NOT(ISNUMBER(SEARCH("carcinoma",'Model output'!S247)))),ISNUMBER(SEARCH("no extension",'Model output'!S247)),ISNUMBER(SEARCH("negative",'Model output'!S247))),"negative",IF(Z248="positive","gETE", "positive"))</f>
        <v>negative</v>
      </c>
      <c r="Z248" t="str">
        <f>IF(OR('Model output'!S247="",ISNUMBER(SEARCH("Absent",'Model output'!S247)),ISNUMBER(SEARCH("Not identified",'Model output'!S247)),ISNUMBER(SEARCH("No",'Model output'!S247)),ISNUMBER(SEARCH("Minimal",'Model output'!S247)),ISNUMBER(SEARCH("negative",'Model output'!S247))),"negative",IF(OR(ISNUMBER(SEARCH("extensive",X248)),ISNUMBER(SEARCH("skeletal muscle",X248)),ISNUMBER(SEARCH("larynx",X248)),ISNUMBER(SEARCH("trachea",X248)),ISNUMBER(SEARCH("esophagus",X248)),ISNUMBER(SEARCH("recurrent laryngeal nerve",X248))),"positive","negative"))</f>
        <v>negative</v>
      </c>
      <c r="AA248" t="str">
        <f>IF('Model output'!T247="","",IF('Model output'!T247="Not mentioned", "No", "Yes"))</f>
        <v/>
      </c>
      <c r="AB248" t="str">
        <f>IF(AA248&lt;&gt;"Yes","",IF(OR('Model output'!U247="",ISNUMBER(SEARCH("Not identified",'Model output'!U247))),"",'Model output'!U247))</f>
        <v/>
      </c>
      <c r="AC248" s="9" t="str">
        <f>IF(OR('Model output'!V247="", AND(ISERROR(SEARCH("Positive",'Model output'!V247)), ISNUMBER(SEARCH("Negative",'Model output'!V247))), ISNUMBER(SEARCH("Uninvolved",'Model output'!V247)), ISNUMBER(SEARCH("Free",'Model output'!V247)), ISNUMBER(SEARCH("1 mm",'Model output'!V247)), ISNUMBER(SEARCH("1.0 mm",'Model output'!V247)), ISNUMBER(SEARCH("0.01 cm",'Model output'!V247)), ISNUMBER(SEARCH("0.1 CM",'Model output'!V247)), ISNUMBER(SEARCH("less than 0.2 mm",'Model output'!V247)), ISNUMBER(SEARCH("less than 0.5 mm",'Model output'!V247)), ISNUMBER(SEARCH("very close",'Model output'!V247)), ISNUMBER(SEARCH("not involved",'Model output'!V247)), ISNUMBER(SEARCH("no involvement",'Model output'!V247)), ISNUMBER(SEARCH("abut",'Model output'!V247)), AND(ISNUMBER(SEARCH("No",'Model output'!V247)),NOT(ISNUMBER(SEARCH("noted",'Model output'!V247))),NOT(ISNUMBER(SEARCH("carcinoma",'Model output'!V247))))), "negative", "positive")</f>
        <v>negative</v>
      </c>
      <c r="AE248" s="39" t="str" cm="1">
        <f t="array" aca="1" ref="AE248" ca="1">IF(OR(AC248="positive",Z248="positive",AND(OR(ISNUMBER(SEARCH("Follicular carcinoma",N248)),ISNUMBER(SEARCH("Follicular thyroid carcinoma",N248))),V248="extensive"),AND(AND(ISNUMBER(J248),J248&gt;0),AND(ISNUMBER(M248),M248&gt;3)),OR(H248="positive",AH248=1)),"high",IF(OR(ISNUMBER(SEARCH("lateral",G248,1)),ISNUMBER(SEARCH("positive",Y248,1)),ISNUMBER(SEARCH("tall",O248,1)),ISNUMBER(SEARCH("hobnail",O248,1)),ISNUMBER(SEARCH("cribriform",O248,1)),ISNUMBER(SEARCH("diffuse",O248,1)),ISNUMBER(SEARCH("columnar",O248,1)),ISNUMBER(SEARCH("solid",O248,1)),ISNUMBER(SEARCH("tall",N248,1)),ISNUMBER(SEARCH("hobnail",N248,1)),ISNUMBER(SEARCH("cribriform",N248,1)),ISNUMBER(SEARCH("diffuse",N248,1)),ISNUMBER(SEARCH("columnar",N248,1)),ISNUMBER(SEARCH("solid",N248,1)),AND(ISNUMBER(SEARCH("papillary",N248,1)),S248="positive"),AND(ISNUMBER(J248),J248&gt;=5,M248=""),AND(AND(ISNUMBER(J248),J248&gt;=5),AND(ISNUMBER(M248),M248&gt;=1)),AND(ISNUMBER(SERACH("papillary",N248)),OR(Y248="positive",Z248="positive"), ISNUMBER(SEARCH("BRAF",AB248)))),"intermediate","low"))</f>
        <v>low</v>
      </c>
      <c r="AF248" s="40" t="str">
        <f t="shared" si="51"/>
        <v>2</v>
      </c>
      <c r="AG248" s="40" t="str">
        <f t="shared" si="52"/>
        <v>0</v>
      </c>
      <c r="AH248" s="40" t="str">
        <f t="shared" si="53"/>
        <v>0</v>
      </c>
      <c r="AI248" s="45" t="str">
        <f t="shared" si="54"/>
        <v>I</v>
      </c>
      <c r="AJ248" s="39" t="s">
        <v>698</v>
      </c>
      <c r="AK248" s="46" t="s">
        <v>888</v>
      </c>
      <c r="AL248" s="46" t="s">
        <v>897</v>
      </c>
      <c r="AM248" s="46" t="s">
        <v>889</v>
      </c>
      <c r="AN248" s="40" t="s">
        <v>73</v>
      </c>
      <c r="AO248" s="30">
        <f t="shared" ca="1" si="55"/>
        <v>1</v>
      </c>
      <c r="AP248" s="14">
        <f t="shared" si="56"/>
        <v>0</v>
      </c>
      <c r="AQ248" s="14">
        <f t="shared" si="57"/>
        <v>1</v>
      </c>
      <c r="AR248" s="14">
        <f t="shared" si="58"/>
        <v>1</v>
      </c>
      <c r="AS248" s="15">
        <f t="shared" si="59"/>
        <v>1</v>
      </c>
    </row>
    <row r="249" spans="1:45">
      <c r="A249" t="str">
        <f>'Model output'!A248</f>
        <v>TCGA-FY-A3ON</v>
      </c>
      <c r="B249" s="52">
        <v>20</v>
      </c>
      <c r="C249" s="1" t="str">
        <f>IF(OR(ISNUMBER(SEARCH("0",'Model output'!D248)), ISNUMBER(SEARCH("1",'Model output'!D248)), ISNUMBER(SEARCH("1a",'Model output'!D248)), ISNUMBER(SEARCH("1b",'Model output'!D248)), ISNUMBER(SEARCH("2",'Model output'!D248)), ISNUMBER(SEARCH("3",'Model output'!D248)), ISNUMBER(SEARCH("4a",'Model output'!D248)), ISNUMBER(SEARCH("4b",'Model output'!D248))), IF(ISNUMBER(SEARCH("pT",'Model output'!D248)),IF(OR(ISNUMBER(SEARCH("a",'Model output'!D248)),ISNUMBER(SEARCH("b",'Model output'!D248))),MID(SUBSTITUTE('Model output'!D248," ",""),SEARCH("pT",'Model output'!D248)+2,2),MID(SUBSTITUTE('Model output'!D248," ",""),SEARCH("pT",'Model output'!D248)+2,1)),IF(ISNUMBER(SEARCH("T",'Model output'!D248)),IF(OR(ISNUMBER(SEARCH("a",'Model output'!D248)),ISNUMBER(SEARCH("b",'Model output'!D248))),MID(SUBSTITUTE('Model output'!D248," ",""),SEARCH("T",'Model output'!D248)+1,2),MID(SUBSTITUTE('Model output'!D248," ",""),SEARCH("T",'Model output'!D248)+1,1)),SUBSTITUTE('Model output'!D248," ",""))),"")</f>
        <v>2</v>
      </c>
      <c r="D249" s="1" t="str">
        <f>IF(ISNUMBER(SEARCH("lymph node",'Model output'!E248)),"1", IF(AND('Model output'!E248&lt;&gt;"",ISNUMBER('Model output'!E248),'Model output'!E248&gt;0),"1",IF(OR(ISNUMBER(SEARCH("0",'Model output'!E248)), ISNUMBER(SEARCH("1",'Model output'!E248)), ISNUMBER(SEARCH("1a",'Model output'!E248)), ISNUMBER(SEARCH("1b",'Model output'!E248)), ISNUMBER(SEARCH("X",'Model output'!E248))), IF(ISNUMBER(SEARCH("pN",'Model output'!E248)),IF(OR(ISNUMBER(SEARCH("a",'Model output'!E248)),ISNUMBER(SEARCH("b",'Model output'!E248))),MID(SUBSTITUTE('Model output'!E248," ",""),SEARCH("pN",'Model output'!E248)+2,2),MID(SUBSTITUTE('Model output'!E248," ",""),SEARCH("pN",'Model output'!E248)+2,1)),IF(ISNUMBER(SEARCH("N",'Model output'!E248)),IF(OR(ISNUMBER(SEARCH("a",'Model output'!E248)),ISNUMBER(SEARCH("b",'Model output'!E248))),MID(SUBSTITUTE('Model output'!E248," ",""),SEARCH("N",'Model output'!E248)+1,2),MID(SUBSTITUTE('Model output'!E248," ",""),SEARCH("N",'Model output'!E248)+1,1)),SUBSTITUTE('Model output'!E248," ",""))),"")))</f>
        <v>1</v>
      </c>
      <c r="E249" s="1" t="str">
        <f>IF(OR(ISNUMBER(SEARCH("Not applicable",'Model output'!F248)), ISNUMBER(SEARCH("N/A",'Model output'!F248))),"0",IF(OR(ISNUMBER(SEARCH("0",'Model output'!F248)), ISNUMBER(SEARCH("1",'Model output'!F248)), ISNUMBER(SEARCH("X",'Model output'!F248))), IF(ISNUMBER(SEARCH("pM",'Model output'!F248)),MID(SUBSTITUTE('Model output'!F248," ",""),SEARCH("pM",'Model output'!F248)+2,1),IF(ISNUMBER(SEARCH("M",'Model output'!F248)),MID(SUBSTITUTE('Model output'!F248," ",""),SEARCH("M",'Model output'!F248)+1,1),SUBSTITUTE('Model output'!F248," ",""))),""))</f>
        <v>X</v>
      </c>
      <c r="F249" t="str">
        <f t="shared" si="62"/>
        <v>positive</v>
      </c>
      <c r="G249" t="str">
        <f>IF(OR('Model output'!G248="",AND(ISNUMBER('Model output'!J248),'Model output'!J248&lt;1)),"",IF(OR(ISNUMBER(SEARCH("lateral",'Model output'!G248)),ISNUMBER(SEARCH("cervical",'Model output'!G248)),ISNUMBER(SEARCH("jugular",'Model output'!G248)),ISNUMBER(SEARCH("left neck",'Model output'!G248)),ISNUMBER(SEARCH("left anterior neck",'Model output'!G248)),ISNUMBER(SEARCH("left posterior neck",'Model output'!G248)),ISNUMBER(SEARCH("right neck",'Model output'!G248)),ISNUMBER(SEARCH("right anterior neck",'Model output'!G248)),ISNUMBER(SEARCH("right posterior neck",'Model output'!G248)),AND(ISNUMBER(SEARCH("level",'Model output'!G248)),OR(,ISNUMBER(SEARCH("II",'Model output'!G248)),ISNUMBER(SEARCH("two",'Model output'!G248)),ISNUMBER(SEARCH("2",'Model output'!G248)),ISNUMBER(SEARCH("III",'Model output'!G248)),ISNUMBER(SEARCH("three",'Model output'!G248)),ISNUMBER(SEARCH("3",'Model output'!G248)),ISNUMBER(SEARCH("IV",'Model output'!G248)),ISNUMBER(SEARCH("four",'Model output'!G248)),ISNUMBER(SEARCH("4",'Model output'!G248)),AND(ISNUMBER(SEARCH("V ",'Model output'!G248)),NOT(ISNUMBER(SEARCH("VI",'Model output'!G248)))),ISNUMBER(SEARCH("five",'Model output'!G248)),ISNUMBER(SEARCH("5",'Model output'!G248))))), "lateral", "central"))</f>
        <v/>
      </c>
      <c r="H249" t="str">
        <f>IF('Model output'!H248="","negative", IF('Model output'!H248=" ", "negative", IF(ISNUMBER(SEARCH("lymph node",'Model output'!H248)),"negative","positive")))</f>
        <v>negative</v>
      </c>
      <c r="I249">
        <f>IF('Model output'!I248="","",IF(ISNUMBER('Model output'!I248),'Model output'!I248,1))</f>
        <v>4</v>
      </c>
      <c r="J249">
        <f>IF('Model output'!J248="","",IF(AND(ISNUMBER('Model output'!J248),'Model output'!J248&lt;=I249),'Model output'!J248,IF(ISNUMBER(SEARCH("0/",'Model output'!J248)),0,1)))</f>
        <v>1</v>
      </c>
      <c r="K249" t="str" cm="1">
        <f t="array" ref="K249">IF(COUNT(FIND({0,1,2,3,4,5,6,7,8,9},'Model output'!K248))&gt;0,'Model output'!K248,"")</f>
        <v/>
      </c>
      <c r="L249" s="8" t="str">
        <f t="shared" si="50"/>
        <v/>
      </c>
      <c r="M249" t="str" cm="1">
        <f t="array" ref="M249">IF(L249="","",IF(ISNUMBER(SEARCH("cm",L249)),MAX(VALUE(SUBSTITUTE(_xlfn.FILTERXML("&lt;t&gt;&lt;s&gt;"&amp;SUBSTITUTE(L249,",","&lt;/s&gt;&lt;s&gt;")&amp;"&lt;/s&gt;&lt;/t&gt;","//s"),"cm",""))),MAX(VALUE(SUBSTITUTE(_xlfn.FILTERXML("&lt;t&gt;&lt;s&gt;"&amp;SUBSTITUTE(L249,",","&lt;/s&gt;&lt;s&gt;")&amp;"&lt;/s&gt;&lt;/t&gt;","//s"),"mm","")))/10))</f>
        <v/>
      </c>
      <c r="N249" t="str">
        <f>IF('Model output'!L248="","",'Model output'!L248)</f>
        <v>papillary</v>
      </c>
      <c r="O249" t="str">
        <f>IF('Model output'!M248="","",'Model output'!M248)</f>
        <v>classical</v>
      </c>
      <c r="P249" t="str">
        <f>IF('Model output'!N248="","",'Model output'!N248)</f>
        <v>2.5cm</v>
      </c>
      <c r="Q249" t="str">
        <f t="shared" si="63"/>
        <v>2.5cm</v>
      </c>
      <c r="R249" cm="1">
        <f t="array" ref="R249">IF(Q249="","",IF(ISNUMBER(SEARCH("cm",Q249)),MAX(VALUE(SUBSTITUTE(_xlfn.FILTERXML("&lt;t&gt;&lt;s&gt;"&amp;SUBSTITUTE(Q249,",","&lt;/s&gt;&lt;s&gt;")&amp;"&lt;/s&gt;&lt;/t&gt;","//s"),"cm",""))),IF(ISNUMBER(SEARCH("mm",Q249)), MAX(VALUE(SUBSTITUTE(_xlfn.FILTERXML("&lt;t&gt;&lt;s&gt;"&amp;SUBSTITUTE(Q249,",","&lt;/s&gt;&lt;s&gt;")&amp;"&lt;/s&gt;&lt;/t&gt;","//s"),"mm","")))/10, MAX(VALUE(_xlfn.FILTERXML("&lt;t&gt;&lt;s&gt;"&amp;SUBSTITUTE(Q249,",","&lt;/s&gt;&lt;s&gt;")&amp;"&lt;/s&gt;&lt;/t&gt;","//s"))))))</f>
        <v>2.5</v>
      </c>
      <c r="S249" t="str">
        <f>IF(OR('Model output'!P248="",ISNUMBER(SEARCH("Not identified", 'Model output'!P248)),ISNUMBER(SEARCH("Absent",'Model output'!P248)),AND(ISNUMBER(SEARCH("No",'Model output'!P248)),NOT(ISNUMBER(SEARCH("diagnostic",'Model output'!P248)))),ISNUMBER(SEARCH("Negative",'Model output'!P248))),"negative","positive")</f>
        <v>negative</v>
      </c>
      <c r="T249">
        <f>IF('Model output'!O248="","",'Model output'!O248)</f>
        <v>3</v>
      </c>
      <c r="U249" t="str">
        <f>IF('Model output'!Q248&lt;&gt;"",'Model output'!Q248,IF('Classification result'!S249="positive",IF(ISNUMBER(SEARCH("single",'Model output'!P248)),1,IF(OR(ISNUMBER(SEARCH("&lt;4",'Model output'!P248)),ISNUMBER(SEARCH("&lt; 4",'Model output'!P248)),ISNUMBER(SEARCH("less than 4",'Model output'!P248))),"&lt;4",IF(OR(ISNUMBER(SEARCH("&gt;4",'Model output'!P248)),ISNUMBER(SEARCH("&gt; 4",'Model output'!P248)),ISNUMBER(SEARCH("4 or more",'Model output'!P248))),"&gt;4",""))),""))</f>
        <v/>
      </c>
      <c r="V249" t="str">
        <f>IF(S249="negative","",IF(OR(ISNUMBER(SEARCH("Focal",'Model output'!P248)),'Classification result'!U249&lt;4,ISNUMBER(SEARCH("Focal",'Classification result'!U249)),ISNUMBER(SEARCH("&lt;4",'Classification result'!U249)),ISNUMBER(SEARCH("&lt; 4",'Classification result'!U249))),"minimal", IF(OR(ISNUMBER(SEARCH("Extensive",'Model output'!P248)),ISNUMBER(SEARCH("Extensive",'Classification result'!U249)),ISNUMBER(SEARCH("&gt;4",'Classification result'!U249)),ISNUMBER(SEARCH("&gt; 4",'Classification result'!U249)),ISNUMBER(SEARCH("4 or more",'Classification result'!U249))),"extensive","")))</f>
        <v/>
      </c>
      <c r="W249" t="str">
        <f>IF(OR('Model output'!R248="",ISNUMBER(SEARCH("Not identified", 'Model output'!R248)),ISNUMBER(SEARCH("Absent",'Model output'!R248)),ISNUMBER(SEARCH("No",'Model output'!R248)),ISNUMBER(SEARCH("Negative",'Model output'!R248)),ISNUMBER(SEARCH("None seen",'Model output'!R248)),ISNUMBER(SEARCH("Free",'Model output'!R248)),ISNUMBER(SEARCH("Cannot be assessed",'Model output'!R248))),"negative","positive")</f>
        <v>negative</v>
      </c>
      <c r="X249" s="19" t="str">
        <f>IF('Model output'!S248="","",'Model output'!S248)</f>
        <v>Not identified</v>
      </c>
      <c r="Y249" t="str">
        <f>IF(OR('Model output'!S248="",ISNUMBER(SEARCH("Absent",'Model output'!S248)),ISNUMBER(SEARCH("Not identified",'Model output'!S248)),AND(ISNUMBER(SEARCH("No",'Model output'!S248)),NOT(ISNUMBER(SEARCH("carcinoma",'Model output'!S248)))),ISNUMBER(SEARCH("no extension",'Model output'!S248)),ISNUMBER(SEARCH("negative",'Model output'!S248))),"negative",IF(Z249="positive","gETE", "positive"))</f>
        <v>negative</v>
      </c>
      <c r="Z249" t="str">
        <f>IF(OR('Model output'!S248="",ISNUMBER(SEARCH("Absent",'Model output'!S248)),ISNUMBER(SEARCH("Not identified",'Model output'!S248)),ISNUMBER(SEARCH("No",'Model output'!S248)),ISNUMBER(SEARCH("Minimal",'Model output'!S248)),ISNUMBER(SEARCH("negative",'Model output'!S248))),"negative",IF(OR(ISNUMBER(SEARCH("extensive",X249)),ISNUMBER(SEARCH("skeletal muscle",X249)),ISNUMBER(SEARCH("larynx",X249)),ISNUMBER(SEARCH("trachea",X249)),ISNUMBER(SEARCH("esophagus",X249)),ISNUMBER(SEARCH("recurrent laryngeal nerve",X249))),"positive","negative"))</f>
        <v>negative</v>
      </c>
      <c r="AA249" t="str">
        <f>IF('Model output'!T248="","",IF('Model output'!T248="Not mentioned", "No", "Yes"))</f>
        <v/>
      </c>
      <c r="AB249" t="str">
        <f>IF(AA249&lt;&gt;"Yes","",IF(OR('Model output'!U248="",ISNUMBER(SEARCH("Not identified",'Model output'!U248))),"",'Model output'!U248))</f>
        <v/>
      </c>
      <c r="AC249" s="9" t="str">
        <f>IF(OR('Model output'!V248="", AND(ISERROR(SEARCH("Positive",'Model output'!V248)), ISNUMBER(SEARCH("Negative",'Model output'!V248))), ISNUMBER(SEARCH("Uninvolved",'Model output'!V248)), ISNUMBER(SEARCH("Free",'Model output'!V248)), ISNUMBER(SEARCH("1 mm",'Model output'!V248)), ISNUMBER(SEARCH("1.0 mm",'Model output'!V248)), ISNUMBER(SEARCH("0.01 cm",'Model output'!V248)), ISNUMBER(SEARCH("0.1 CM",'Model output'!V248)), ISNUMBER(SEARCH("less than 0.2 mm",'Model output'!V248)), ISNUMBER(SEARCH("less than 0.5 mm",'Model output'!V248)), ISNUMBER(SEARCH("very close",'Model output'!V248)), ISNUMBER(SEARCH("not involved",'Model output'!V248)), ISNUMBER(SEARCH("no involvement",'Model output'!V248)), ISNUMBER(SEARCH("abut",'Model output'!V248)), AND(ISNUMBER(SEARCH("No",'Model output'!V248)),NOT(ISNUMBER(SEARCH("noted",'Model output'!V248))),NOT(ISNUMBER(SEARCH("carcinoma",'Model output'!V248))))), "negative", "positive")</f>
        <v>negative</v>
      </c>
      <c r="AE249" s="39" t="str" cm="1">
        <f t="array" aca="1" ref="AE249" ca="1">IF(OR(AC249="positive",Z249="positive",AND(OR(ISNUMBER(SEARCH("Follicular carcinoma",N249)),ISNUMBER(SEARCH("Follicular thyroid carcinoma",N249))),V249="extensive"),AND(AND(ISNUMBER(J249),J249&gt;0),AND(ISNUMBER(M249),M249&gt;3)),OR(H249="positive",AH249=1)),"high",IF(OR(ISNUMBER(SEARCH("lateral",G249,1)),ISNUMBER(SEARCH("positive",Y249,1)),ISNUMBER(SEARCH("tall",O249,1)),ISNUMBER(SEARCH("hobnail",O249,1)),ISNUMBER(SEARCH("cribriform",O249,1)),ISNUMBER(SEARCH("diffuse",O249,1)),ISNUMBER(SEARCH("columnar",O249,1)),ISNUMBER(SEARCH("solid",O249,1)),ISNUMBER(SEARCH("tall",N249,1)),ISNUMBER(SEARCH("hobnail",N249,1)),ISNUMBER(SEARCH("cribriform",N249,1)),ISNUMBER(SEARCH("diffuse",N249,1)),ISNUMBER(SEARCH("columnar",N249,1)),ISNUMBER(SEARCH("solid",N249,1)),AND(ISNUMBER(SEARCH("papillary",N249,1)),S249="positive"),AND(ISNUMBER(J249),J249&gt;=5,M249=""),AND(AND(ISNUMBER(J249),J249&gt;=5),AND(ISNUMBER(M249),M249&gt;=1)),AND(ISNUMBER(SERACH("papillary",N249)),OR(Y249="positive",Z249="positive"), ISNUMBER(SEARCH("BRAF",AB249)))),"intermediate","low"))</f>
        <v>low</v>
      </c>
      <c r="AF249" s="40" t="str">
        <f t="shared" si="51"/>
        <v>2</v>
      </c>
      <c r="AG249" s="40" t="str">
        <f t="shared" si="52"/>
        <v>1a</v>
      </c>
      <c r="AH249" s="40" t="str">
        <f t="shared" si="53"/>
        <v>0</v>
      </c>
      <c r="AI249" s="45" t="str">
        <f t="shared" si="54"/>
        <v>I</v>
      </c>
      <c r="AJ249" s="39" t="s">
        <v>698</v>
      </c>
      <c r="AK249" s="46" t="s">
        <v>891</v>
      </c>
      <c r="AL249" s="46" t="s">
        <v>893</v>
      </c>
      <c r="AM249" s="46" t="s">
        <v>892</v>
      </c>
      <c r="AN249" s="40" t="s">
        <v>73</v>
      </c>
      <c r="AO249" s="30">
        <f t="shared" ca="1" si="55"/>
        <v>1</v>
      </c>
      <c r="AP249" s="14">
        <f t="shared" si="56"/>
        <v>1</v>
      </c>
      <c r="AQ249" s="14">
        <f t="shared" si="57"/>
        <v>1</v>
      </c>
      <c r="AR249" s="14">
        <f t="shared" si="58"/>
        <v>1</v>
      </c>
      <c r="AS249" s="15">
        <f t="shared" si="59"/>
        <v>1</v>
      </c>
    </row>
    <row r="250" spans="1:45">
      <c r="A250" t="str">
        <f>'Model output'!A249</f>
        <v>TCGA-FY-A3R7</v>
      </c>
      <c r="B250" s="52">
        <v>50</v>
      </c>
      <c r="C250" s="1" t="str">
        <f>IF(OR(ISNUMBER(SEARCH("0",'Model output'!D249)), ISNUMBER(SEARCH("1",'Model output'!D249)), ISNUMBER(SEARCH("1a",'Model output'!D249)), ISNUMBER(SEARCH("1b",'Model output'!D249)), ISNUMBER(SEARCH("2",'Model output'!D249)), ISNUMBER(SEARCH("3",'Model output'!D249)), ISNUMBER(SEARCH("4a",'Model output'!D249)), ISNUMBER(SEARCH("4b",'Model output'!D249))), IF(ISNUMBER(SEARCH("pT",'Model output'!D249)),IF(OR(ISNUMBER(SEARCH("a",'Model output'!D249)),ISNUMBER(SEARCH("b",'Model output'!D249))),MID(SUBSTITUTE('Model output'!D249," ",""),SEARCH("pT",'Model output'!D249)+2,2),MID(SUBSTITUTE('Model output'!D249," ",""),SEARCH("pT",'Model output'!D249)+2,1)),IF(ISNUMBER(SEARCH("T",'Model output'!D249)),IF(OR(ISNUMBER(SEARCH("a",'Model output'!D249)),ISNUMBER(SEARCH("b",'Model output'!D249))),MID(SUBSTITUTE('Model output'!D249," ",""),SEARCH("T",'Model output'!D249)+1,2),MID(SUBSTITUTE('Model output'!D249," ",""),SEARCH("T",'Model output'!D249)+1,1)),SUBSTITUTE('Model output'!D249," ",""))),"")</f>
        <v>3</v>
      </c>
      <c r="D250" s="1" t="str">
        <f>IF(ISNUMBER(SEARCH("lymph node",'Model output'!E249)),"1", IF(AND('Model output'!E249&lt;&gt;"",ISNUMBER('Model output'!E249),'Model output'!E249&gt;0),"1",IF(OR(ISNUMBER(SEARCH("0",'Model output'!E249)), ISNUMBER(SEARCH("1",'Model output'!E249)), ISNUMBER(SEARCH("1a",'Model output'!E249)), ISNUMBER(SEARCH("1b",'Model output'!E249)), ISNUMBER(SEARCH("X",'Model output'!E249))), IF(ISNUMBER(SEARCH("pN",'Model output'!E249)),IF(OR(ISNUMBER(SEARCH("a",'Model output'!E249)),ISNUMBER(SEARCH("b",'Model output'!E249))),MID(SUBSTITUTE('Model output'!E249," ",""),SEARCH("pN",'Model output'!E249)+2,2),MID(SUBSTITUTE('Model output'!E249," ",""),SEARCH("pN",'Model output'!E249)+2,1)),IF(ISNUMBER(SEARCH("N",'Model output'!E249)),IF(OR(ISNUMBER(SEARCH("a",'Model output'!E249)),ISNUMBER(SEARCH("b",'Model output'!E249))),MID(SUBSTITUTE('Model output'!E249," ",""),SEARCH("N",'Model output'!E249)+1,2),MID(SUBSTITUTE('Model output'!E249," ",""),SEARCH("N",'Model output'!E249)+1,1)),SUBSTITUTE('Model output'!E249," ",""))),"")))</f>
        <v>1a</v>
      </c>
      <c r="E250" s="1" t="str">
        <f>IF(OR(ISNUMBER(SEARCH("Not applicable",'Model output'!F249)), ISNUMBER(SEARCH("N/A",'Model output'!F249))),"0",IF(OR(ISNUMBER(SEARCH("0",'Model output'!F249)), ISNUMBER(SEARCH("1",'Model output'!F249)), ISNUMBER(SEARCH("X",'Model output'!F249))), IF(ISNUMBER(SEARCH("pM",'Model output'!F249)),MID(SUBSTITUTE('Model output'!F249," ",""),SEARCH("pM",'Model output'!F249)+2,1),IF(ISNUMBER(SEARCH("M",'Model output'!F249)),MID(SUBSTITUTE('Model output'!F249," ",""),SEARCH("M",'Model output'!F249)+1,1),SUBSTITUTE('Model output'!F249," ",""))),""))</f>
        <v>X</v>
      </c>
      <c r="F250" t="str">
        <f t="shared" si="62"/>
        <v>positive</v>
      </c>
      <c r="G250" t="str">
        <f>IF(OR('Model output'!G249="",AND(ISNUMBER('Model output'!J249),'Model output'!J249&lt;1)),"",IF(OR(ISNUMBER(SEARCH("lateral",'Model output'!G249)),ISNUMBER(SEARCH("cervical",'Model output'!G249)),ISNUMBER(SEARCH("jugular",'Model output'!G249)),ISNUMBER(SEARCH("left neck",'Model output'!G249)),ISNUMBER(SEARCH("left anterior neck",'Model output'!G249)),ISNUMBER(SEARCH("left posterior neck",'Model output'!G249)),ISNUMBER(SEARCH("right neck",'Model output'!G249)),ISNUMBER(SEARCH("right anterior neck",'Model output'!G249)),ISNUMBER(SEARCH("right posterior neck",'Model output'!G249)),AND(ISNUMBER(SEARCH("level",'Model output'!G249)),OR(,ISNUMBER(SEARCH("II",'Model output'!G249)),ISNUMBER(SEARCH("two",'Model output'!G249)),ISNUMBER(SEARCH("2",'Model output'!G249)),ISNUMBER(SEARCH("III",'Model output'!G249)),ISNUMBER(SEARCH("three",'Model output'!G249)),ISNUMBER(SEARCH("3",'Model output'!G249)),ISNUMBER(SEARCH("IV",'Model output'!G249)),ISNUMBER(SEARCH("four",'Model output'!G249)),ISNUMBER(SEARCH("4",'Model output'!G249)),AND(ISNUMBER(SEARCH("V ",'Model output'!G249)),NOT(ISNUMBER(SEARCH("VI",'Model output'!G249)))),ISNUMBER(SEARCH("five",'Model output'!G249)),ISNUMBER(SEARCH("5",'Model output'!G249))))), "lateral", "central"))</f>
        <v/>
      </c>
      <c r="H250" t="str">
        <f>IF('Model output'!H249="","negative", IF('Model output'!H249=" ", "negative", IF(ISNUMBER(SEARCH("lymph node",'Model output'!H249)),"negative","positive")))</f>
        <v>negative</v>
      </c>
      <c r="I250">
        <f>IF('Model output'!I249="","",IF(ISNUMBER('Model output'!I249),'Model output'!I249,1))</f>
        <v>3</v>
      </c>
      <c r="J250">
        <f>IF('Model output'!J249="","",IF(AND(ISNUMBER('Model output'!J249),'Model output'!J249&lt;=I250),'Model output'!J249,IF(ISNUMBER(SEARCH("0/",'Model output'!J249)),0,1)))</f>
        <v>2</v>
      </c>
      <c r="K250" t="str" cm="1">
        <f t="array" ref="K250">IF(COUNT(FIND({0,1,2,3,4,5,6,7,8,9},'Model output'!K249))&gt;0,'Model output'!K249,"")</f>
        <v/>
      </c>
      <c r="L250" s="8" t="str">
        <f t="shared" si="50"/>
        <v/>
      </c>
      <c r="M250" t="str" cm="1">
        <f t="array" ref="M250">IF(L250="","",IF(ISNUMBER(SEARCH("cm",L250)),MAX(VALUE(SUBSTITUTE(_xlfn.FILTERXML("&lt;t&gt;&lt;s&gt;"&amp;SUBSTITUTE(L250,",","&lt;/s&gt;&lt;s&gt;")&amp;"&lt;/s&gt;&lt;/t&gt;","//s"),"cm",""))),MAX(VALUE(SUBSTITUTE(_xlfn.FILTERXML("&lt;t&gt;&lt;s&gt;"&amp;SUBSTITUTE(L250,",","&lt;/s&gt;&lt;s&gt;")&amp;"&lt;/s&gt;&lt;/t&gt;","//s"),"mm","")))/10))</f>
        <v/>
      </c>
      <c r="N250" t="str">
        <f>IF('Model output'!L249="","",'Model output'!L249)</f>
        <v>papillary</v>
      </c>
      <c r="O250" t="str">
        <f>IF('Model output'!M249="","",'Model output'!M249)</f>
        <v>classical</v>
      </c>
      <c r="P250" t="str">
        <f>IF('Model output'!N249="","",'Model output'!N249)</f>
        <v>2.0 cm</v>
      </c>
      <c r="Q250" t="str">
        <f t="shared" si="63"/>
        <v>2.0cm</v>
      </c>
      <c r="R250" cm="1">
        <f t="array" ref="R250">IF(Q250="","",IF(ISNUMBER(SEARCH("cm",Q250)),MAX(VALUE(SUBSTITUTE(_xlfn.FILTERXML("&lt;t&gt;&lt;s&gt;"&amp;SUBSTITUTE(Q250,",","&lt;/s&gt;&lt;s&gt;")&amp;"&lt;/s&gt;&lt;/t&gt;","//s"),"cm",""))),IF(ISNUMBER(SEARCH("mm",Q250)), MAX(VALUE(SUBSTITUTE(_xlfn.FILTERXML("&lt;t&gt;&lt;s&gt;"&amp;SUBSTITUTE(Q250,",","&lt;/s&gt;&lt;s&gt;")&amp;"&lt;/s&gt;&lt;/t&gt;","//s"),"mm","")))/10, MAX(VALUE(_xlfn.FILTERXML("&lt;t&gt;&lt;s&gt;"&amp;SUBSTITUTE(Q250,",","&lt;/s&gt;&lt;s&gt;")&amp;"&lt;/s&gt;&lt;/t&gt;","//s"))))))</f>
        <v>2</v>
      </c>
      <c r="S250" t="str">
        <f>IF(OR('Model output'!P249="",ISNUMBER(SEARCH("Not identified", 'Model output'!P249)),ISNUMBER(SEARCH("Absent",'Model output'!P249)),AND(ISNUMBER(SEARCH("No",'Model output'!P249)),NOT(ISNUMBER(SEARCH("diagnostic",'Model output'!P249)))),ISNUMBER(SEARCH("Negative",'Model output'!P249))),"negative","positive")</f>
        <v>negative</v>
      </c>
      <c r="T250">
        <f>IF('Model output'!O249="","",'Model output'!O249)</f>
        <v>2</v>
      </c>
      <c r="U250" t="str">
        <f>IF('Model output'!Q249&lt;&gt;"",'Model output'!Q249,IF('Classification result'!S250="positive",IF(ISNUMBER(SEARCH("single",'Model output'!P249)),1,IF(OR(ISNUMBER(SEARCH("&lt;4",'Model output'!P249)),ISNUMBER(SEARCH("&lt; 4",'Model output'!P249)),ISNUMBER(SEARCH("less than 4",'Model output'!P249))),"&lt;4",IF(OR(ISNUMBER(SEARCH("&gt;4",'Model output'!P249)),ISNUMBER(SEARCH("&gt; 4",'Model output'!P249)),ISNUMBER(SEARCH("4 or more",'Model output'!P249))),"&gt;4",""))),""))</f>
        <v/>
      </c>
      <c r="V250" t="str">
        <f>IF(S250="negative","",IF(OR(ISNUMBER(SEARCH("Focal",'Model output'!P249)),'Classification result'!U250&lt;4,ISNUMBER(SEARCH("Focal",'Classification result'!U250)),ISNUMBER(SEARCH("&lt;4",'Classification result'!U250)),ISNUMBER(SEARCH("&lt; 4",'Classification result'!U250))),"minimal", IF(OR(ISNUMBER(SEARCH("Extensive",'Model output'!P249)),ISNUMBER(SEARCH("Extensive",'Classification result'!U250)),ISNUMBER(SEARCH("&gt;4",'Classification result'!U250)),ISNUMBER(SEARCH("&gt; 4",'Classification result'!U250)),ISNUMBER(SEARCH("4 or more",'Classification result'!U250))),"extensive","")))</f>
        <v/>
      </c>
      <c r="W250" t="str">
        <f>IF(OR('Model output'!R249="",ISNUMBER(SEARCH("Not identified", 'Model output'!R249)),ISNUMBER(SEARCH("Absent",'Model output'!R249)),ISNUMBER(SEARCH("No",'Model output'!R249)),ISNUMBER(SEARCH("Negative",'Model output'!R249)),ISNUMBER(SEARCH("None seen",'Model output'!R249)),ISNUMBER(SEARCH("Free",'Model output'!R249)),ISNUMBER(SEARCH("Cannot be assessed",'Model output'!R249))),"negative","positive")</f>
        <v>positive</v>
      </c>
      <c r="X250" s="19" t="str">
        <f>IF('Model output'!S249="","",'Model output'!S249)</f>
        <v>minimal</v>
      </c>
      <c r="Y250" t="str">
        <f>IF(OR('Model output'!S249="",ISNUMBER(SEARCH("Absent",'Model output'!S249)),ISNUMBER(SEARCH("Not identified",'Model output'!S249)),AND(ISNUMBER(SEARCH("No",'Model output'!S249)),NOT(ISNUMBER(SEARCH("carcinoma",'Model output'!S249)))),ISNUMBER(SEARCH("no extension",'Model output'!S249)),ISNUMBER(SEARCH("negative",'Model output'!S249))),"negative",IF(Z250="positive","gETE", "positive"))</f>
        <v>positive</v>
      </c>
      <c r="Z250" t="str">
        <f>IF(OR('Model output'!S249="",ISNUMBER(SEARCH("Absent",'Model output'!S249)),ISNUMBER(SEARCH("Not identified",'Model output'!S249)),ISNUMBER(SEARCH("No",'Model output'!S249)),ISNUMBER(SEARCH("Minimal",'Model output'!S249)),ISNUMBER(SEARCH("negative",'Model output'!S249))),"negative",IF(OR(ISNUMBER(SEARCH("extensive",X250)),ISNUMBER(SEARCH("skeletal muscle",X250)),ISNUMBER(SEARCH("larynx",X250)),ISNUMBER(SEARCH("trachea",X250)),ISNUMBER(SEARCH("esophagus",X250)),ISNUMBER(SEARCH("recurrent laryngeal nerve",X250))),"positive","negative"))</f>
        <v>negative</v>
      </c>
      <c r="AA250" t="str">
        <f>IF('Model output'!T249="","",IF('Model output'!T249="Not mentioned", "No", "Yes"))</f>
        <v/>
      </c>
      <c r="AB250" t="str">
        <f>IF(AA250&lt;&gt;"Yes","",IF(OR('Model output'!U249="",ISNUMBER(SEARCH("Not identified",'Model output'!U249))),"",'Model output'!U249))</f>
        <v/>
      </c>
      <c r="AC250" s="9" t="str">
        <f>IF(OR('Model output'!V249="", AND(ISERROR(SEARCH("Positive",'Model output'!V249)), ISNUMBER(SEARCH("Negative",'Model output'!V249))), ISNUMBER(SEARCH("Uninvolved",'Model output'!V249)), ISNUMBER(SEARCH("Free",'Model output'!V249)), ISNUMBER(SEARCH("1 mm",'Model output'!V249)), ISNUMBER(SEARCH("1.0 mm",'Model output'!V249)), ISNUMBER(SEARCH("0.01 cm",'Model output'!V249)), ISNUMBER(SEARCH("0.1 CM",'Model output'!V249)), ISNUMBER(SEARCH("less than 0.2 mm",'Model output'!V249)), ISNUMBER(SEARCH("less than 0.5 mm",'Model output'!V249)), ISNUMBER(SEARCH("very close",'Model output'!V249)), ISNUMBER(SEARCH("not involved",'Model output'!V249)), ISNUMBER(SEARCH("no involvement",'Model output'!V249)), ISNUMBER(SEARCH("abut",'Model output'!V249)), AND(ISNUMBER(SEARCH("No",'Model output'!V249)),NOT(ISNUMBER(SEARCH("noted",'Model output'!V249))),NOT(ISNUMBER(SEARCH("carcinoma",'Model output'!V249))))), "negative", "positive")</f>
        <v>negative</v>
      </c>
      <c r="AE250" s="39" t="str" cm="1">
        <f t="array" aca="1" ref="AE250" ca="1">IF(OR(AC250="positive",Z250="positive",AND(OR(ISNUMBER(SEARCH("Follicular carcinoma",N250)),ISNUMBER(SEARCH("Follicular thyroid carcinoma",N250))),V250="extensive"),AND(AND(ISNUMBER(J250),J250&gt;0),AND(ISNUMBER(M250),M250&gt;3)),OR(H250="positive",AH250=1)),"high",IF(OR(ISNUMBER(SEARCH("lateral",G250,1)),ISNUMBER(SEARCH("positive",Y250,1)),ISNUMBER(SEARCH("tall",O250,1)),ISNUMBER(SEARCH("hobnail",O250,1)),ISNUMBER(SEARCH("cribriform",O250,1)),ISNUMBER(SEARCH("diffuse",O250,1)),ISNUMBER(SEARCH("columnar",O250,1)),ISNUMBER(SEARCH("solid",O250,1)),ISNUMBER(SEARCH("tall",N250,1)),ISNUMBER(SEARCH("hobnail",N250,1)),ISNUMBER(SEARCH("cribriform",N250,1)),ISNUMBER(SEARCH("diffuse",N250,1)),ISNUMBER(SEARCH("columnar",N250,1)),ISNUMBER(SEARCH("solid",N250,1)),AND(ISNUMBER(SEARCH("papillary",N250,1)),S250="positive"),AND(ISNUMBER(J250),J250&gt;=5,M250=""),AND(AND(ISNUMBER(J250),J250&gt;=5),AND(ISNUMBER(M250),M250&gt;=1)),AND(ISNUMBER(SERACH("papillary",N250)),OR(Y250="positive",Z250="positive"), ISNUMBER(SEARCH("BRAF",AB250)))),"intermediate","low"))</f>
        <v>intermediate</v>
      </c>
      <c r="AF250" s="40" t="str">
        <f t="shared" si="51"/>
        <v>1b</v>
      </c>
      <c r="AG250" s="40" t="str">
        <f t="shared" si="52"/>
        <v>1a</v>
      </c>
      <c r="AH250" s="40" t="str">
        <f t="shared" si="53"/>
        <v>0</v>
      </c>
      <c r="AI250" s="45" t="str">
        <f t="shared" si="54"/>
        <v>I</v>
      </c>
      <c r="AJ250" s="39" t="s">
        <v>699</v>
      </c>
      <c r="AK250" s="46" t="s">
        <v>888</v>
      </c>
      <c r="AL250" s="46" t="s">
        <v>893</v>
      </c>
      <c r="AM250" s="46" t="s">
        <v>892</v>
      </c>
      <c r="AN250" s="40" t="s">
        <v>73</v>
      </c>
      <c r="AO250" s="30">
        <f t="shared" ca="1" si="55"/>
        <v>1</v>
      </c>
      <c r="AP250" s="14">
        <f t="shared" si="56"/>
        <v>1</v>
      </c>
      <c r="AQ250" s="14">
        <f t="shared" si="57"/>
        <v>1</v>
      </c>
      <c r="AR250" s="14">
        <f t="shared" si="58"/>
        <v>1</v>
      </c>
      <c r="AS250" s="15">
        <f t="shared" si="59"/>
        <v>1</v>
      </c>
    </row>
    <row r="251" spans="1:45">
      <c r="A251" t="str">
        <f>'Model output'!A250</f>
        <v>TCGA-FY-A3R8</v>
      </c>
      <c r="B251" s="52">
        <v>62</v>
      </c>
      <c r="C251" s="1" t="str">
        <f>IF(OR(ISNUMBER(SEARCH("0",'Model output'!D250)), ISNUMBER(SEARCH("1",'Model output'!D250)), ISNUMBER(SEARCH("1a",'Model output'!D250)), ISNUMBER(SEARCH("1b",'Model output'!D250)), ISNUMBER(SEARCH("2",'Model output'!D250)), ISNUMBER(SEARCH("3",'Model output'!D250)), ISNUMBER(SEARCH("4a",'Model output'!D250)), ISNUMBER(SEARCH("4b",'Model output'!D250))), IF(ISNUMBER(SEARCH("pT",'Model output'!D250)),IF(OR(ISNUMBER(SEARCH("a",'Model output'!D250)),ISNUMBER(SEARCH("b",'Model output'!D250))),MID(SUBSTITUTE('Model output'!D250," ",""),SEARCH("pT",'Model output'!D250)+2,2),MID(SUBSTITUTE('Model output'!D250," ",""),SEARCH("pT",'Model output'!D250)+2,1)),IF(ISNUMBER(SEARCH("T",'Model output'!D250)),IF(OR(ISNUMBER(SEARCH("a",'Model output'!D250)),ISNUMBER(SEARCH("b",'Model output'!D250))),MID(SUBSTITUTE('Model output'!D250," ",""),SEARCH("T",'Model output'!D250)+1,2),MID(SUBSTITUTE('Model output'!D250," ",""),SEARCH("T",'Model output'!D250)+1,1)),SUBSTITUTE('Model output'!D250," ",""))),"")</f>
        <v>1b</v>
      </c>
      <c r="D251" s="1" t="str">
        <f>IF(ISNUMBER(SEARCH("lymph node",'Model output'!E250)),"1", IF(AND('Model output'!E250&lt;&gt;"",ISNUMBER('Model output'!E250),'Model output'!E250&gt;0),"1",IF(OR(ISNUMBER(SEARCH("0",'Model output'!E250)), ISNUMBER(SEARCH("1",'Model output'!E250)), ISNUMBER(SEARCH("1a",'Model output'!E250)), ISNUMBER(SEARCH("1b",'Model output'!E250)), ISNUMBER(SEARCH("X",'Model output'!E250))), IF(ISNUMBER(SEARCH("pN",'Model output'!E250)),IF(OR(ISNUMBER(SEARCH("a",'Model output'!E250)),ISNUMBER(SEARCH("b",'Model output'!E250))),MID(SUBSTITUTE('Model output'!E250," ",""),SEARCH("pN",'Model output'!E250)+2,2),MID(SUBSTITUTE('Model output'!E250," ",""),SEARCH("pN",'Model output'!E250)+2,1)),IF(ISNUMBER(SEARCH("N",'Model output'!E250)),IF(OR(ISNUMBER(SEARCH("a",'Model output'!E250)),ISNUMBER(SEARCH("b",'Model output'!E250))),MID(SUBSTITUTE('Model output'!E250," ",""),SEARCH("N",'Model output'!E250)+1,2),MID(SUBSTITUTE('Model output'!E250," ",""),SEARCH("N",'Model output'!E250)+1,1)),SUBSTITUTE('Model output'!E250," ",""))),"")))</f>
        <v>X</v>
      </c>
      <c r="E251" s="1" t="str">
        <f>IF(OR(ISNUMBER(SEARCH("Not applicable",'Model output'!F250)), ISNUMBER(SEARCH("N/A",'Model output'!F250))),"0",IF(OR(ISNUMBER(SEARCH("0",'Model output'!F250)), ISNUMBER(SEARCH("1",'Model output'!F250)), ISNUMBER(SEARCH("X",'Model output'!F250))), IF(ISNUMBER(SEARCH("pM",'Model output'!F250)),MID(SUBSTITUTE('Model output'!F250," ",""),SEARCH("pM",'Model output'!F250)+2,1),IF(ISNUMBER(SEARCH("M",'Model output'!F250)),MID(SUBSTITUTE('Model output'!F250," ",""),SEARCH("M",'Model output'!F250)+1,1),SUBSTITUTE('Model output'!F250," ",""))),""))</f>
        <v>0</v>
      </c>
      <c r="F251" t="str">
        <f t="shared" si="62"/>
        <v>negative</v>
      </c>
      <c r="G251" t="str">
        <f>IF(OR('Model output'!G250="",AND(ISNUMBER('Model output'!J250),'Model output'!J250&lt;1)),"",IF(OR(ISNUMBER(SEARCH("lateral",'Model output'!G250)),ISNUMBER(SEARCH("cervical",'Model output'!G250)),ISNUMBER(SEARCH("jugular",'Model output'!G250)),ISNUMBER(SEARCH("left neck",'Model output'!G250)),ISNUMBER(SEARCH("left anterior neck",'Model output'!G250)),ISNUMBER(SEARCH("left posterior neck",'Model output'!G250)),ISNUMBER(SEARCH("right neck",'Model output'!G250)),ISNUMBER(SEARCH("right anterior neck",'Model output'!G250)),ISNUMBER(SEARCH("right posterior neck",'Model output'!G250)),AND(ISNUMBER(SEARCH("level",'Model output'!G250)),OR(,ISNUMBER(SEARCH("II",'Model output'!G250)),ISNUMBER(SEARCH("two",'Model output'!G250)),ISNUMBER(SEARCH("2",'Model output'!G250)),ISNUMBER(SEARCH("III",'Model output'!G250)),ISNUMBER(SEARCH("three",'Model output'!G250)),ISNUMBER(SEARCH("3",'Model output'!G250)),ISNUMBER(SEARCH("IV",'Model output'!G250)),ISNUMBER(SEARCH("four",'Model output'!G250)),ISNUMBER(SEARCH("4",'Model output'!G250)),AND(ISNUMBER(SEARCH("V ",'Model output'!G250)),NOT(ISNUMBER(SEARCH("VI",'Model output'!G250)))),ISNUMBER(SEARCH("five",'Model output'!G250)),ISNUMBER(SEARCH("5",'Model output'!G250))))), "lateral", "central"))</f>
        <v/>
      </c>
      <c r="H251" t="str">
        <f>IF('Model output'!H250="","negative", IF('Model output'!H250=" ", "negative", IF(ISNUMBER(SEARCH("lymph node",'Model output'!H250)),"negative","positive")))</f>
        <v>negative</v>
      </c>
      <c r="I251" t="str">
        <f>IF('Model output'!I250="","",IF(ISNUMBER('Model output'!I250),'Model output'!I250,1))</f>
        <v/>
      </c>
      <c r="J251" t="str">
        <f>IF('Model output'!J250="","",IF(AND(ISNUMBER('Model output'!J250),'Model output'!J250&lt;=I251),'Model output'!J250,IF(ISNUMBER(SEARCH("0/",'Model output'!J250)),0,1)))</f>
        <v/>
      </c>
      <c r="K251" t="str" cm="1">
        <f t="array" ref="K251">IF(COUNT(FIND({0,1,2,3,4,5,6,7,8,9},'Model output'!K250))&gt;0,'Model output'!K250,"")</f>
        <v/>
      </c>
      <c r="L251" s="8" t="str">
        <f t="shared" si="50"/>
        <v/>
      </c>
      <c r="M251" t="str" cm="1">
        <f t="array" ref="M251">IF(L251="","",IF(ISNUMBER(SEARCH("cm",L251)),MAX(VALUE(SUBSTITUTE(_xlfn.FILTERXML("&lt;t&gt;&lt;s&gt;"&amp;SUBSTITUTE(L251,",","&lt;/s&gt;&lt;s&gt;")&amp;"&lt;/s&gt;&lt;/t&gt;","//s"),"cm",""))),MAX(VALUE(SUBSTITUTE(_xlfn.FILTERXML("&lt;t&gt;&lt;s&gt;"&amp;SUBSTITUTE(L251,",","&lt;/s&gt;&lt;s&gt;")&amp;"&lt;/s&gt;&lt;/t&gt;","//s"),"mm","")))/10))</f>
        <v/>
      </c>
      <c r="N251" t="str">
        <f>IF('Model output'!L250="","",'Model output'!L250)</f>
        <v>papillary</v>
      </c>
      <c r="O251" t="str">
        <f>IF('Model output'!M250="","",'Model output'!M250)</f>
        <v>classical</v>
      </c>
      <c r="P251" t="str">
        <f>IF('Model output'!N250="","",'Model output'!N250)</f>
        <v>1.7 cm</v>
      </c>
      <c r="Q251" t="str">
        <f t="shared" si="63"/>
        <v>1.7cm</v>
      </c>
      <c r="R251" cm="1">
        <f t="array" ref="R251">IF(Q251="","",IF(ISNUMBER(SEARCH("cm",Q251)),MAX(VALUE(SUBSTITUTE(_xlfn.FILTERXML("&lt;t&gt;&lt;s&gt;"&amp;SUBSTITUTE(Q251,",","&lt;/s&gt;&lt;s&gt;")&amp;"&lt;/s&gt;&lt;/t&gt;","//s"),"cm",""))),IF(ISNUMBER(SEARCH("mm",Q251)), MAX(VALUE(SUBSTITUTE(_xlfn.FILTERXML("&lt;t&gt;&lt;s&gt;"&amp;SUBSTITUTE(Q251,",","&lt;/s&gt;&lt;s&gt;")&amp;"&lt;/s&gt;&lt;/t&gt;","//s"),"mm","")))/10, MAX(VALUE(_xlfn.FILTERXML("&lt;t&gt;&lt;s&gt;"&amp;SUBSTITUTE(Q251,",","&lt;/s&gt;&lt;s&gt;")&amp;"&lt;/s&gt;&lt;/t&gt;","//s"))))))</f>
        <v>1.7</v>
      </c>
      <c r="S251" t="str">
        <f>IF(OR('Model output'!P250="",ISNUMBER(SEARCH("Not identified", 'Model output'!P250)),ISNUMBER(SEARCH("Absent",'Model output'!P250)),AND(ISNUMBER(SEARCH("No",'Model output'!P250)),NOT(ISNUMBER(SEARCH("diagnostic",'Model output'!P250)))),ISNUMBER(SEARCH("Negative",'Model output'!P250))),"negative","positive")</f>
        <v>negative</v>
      </c>
      <c r="T251" t="str">
        <f>IF('Model output'!O250="","",'Model output'!O250)</f>
        <v/>
      </c>
      <c r="U251" t="str">
        <f>IF('Model output'!Q250&lt;&gt;"",'Model output'!Q250,IF('Classification result'!S251="positive",IF(ISNUMBER(SEARCH("single",'Model output'!P250)),1,IF(OR(ISNUMBER(SEARCH("&lt;4",'Model output'!P250)),ISNUMBER(SEARCH("&lt; 4",'Model output'!P250)),ISNUMBER(SEARCH("less than 4",'Model output'!P250))),"&lt;4",IF(OR(ISNUMBER(SEARCH("&gt;4",'Model output'!P250)),ISNUMBER(SEARCH("&gt; 4",'Model output'!P250)),ISNUMBER(SEARCH("4 or more",'Model output'!P250))),"&gt;4",""))),""))</f>
        <v/>
      </c>
      <c r="V251" t="str">
        <f>IF(S251="negative","",IF(OR(ISNUMBER(SEARCH("Focal",'Model output'!P250)),'Classification result'!U251&lt;4,ISNUMBER(SEARCH("Focal",'Classification result'!U251)),ISNUMBER(SEARCH("&lt;4",'Classification result'!U251)),ISNUMBER(SEARCH("&lt; 4",'Classification result'!U251))),"minimal", IF(OR(ISNUMBER(SEARCH("Extensive",'Model output'!P250)),ISNUMBER(SEARCH("Extensive",'Classification result'!U251)),ISNUMBER(SEARCH("&gt;4",'Classification result'!U251)),ISNUMBER(SEARCH("&gt; 4",'Classification result'!U251)),ISNUMBER(SEARCH("4 or more",'Classification result'!U251))),"extensive","")))</f>
        <v/>
      </c>
      <c r="W251" t="str">
        <f>IF(OR('Model output'!R250="",ISNUMBER(SEARCH("Not identified", 'Model output'!R250)),ISNUMBER(SEARCH("Absent",'Model output'!R250)),ISNUMBER(SEARCH("No",'Model output'!R250)),ISNUMBER(SEARCH("Negative",'Model output'!R250)),ISNUMBER(SEARCH("None seen",'Model output'!R250)),ISNUMBER(SEARCH("Free",'Model output'!R250)),ISNUMBER(SEARCH("Cannot be assessed",'Model output'!R250))),"negative","positive")</f>
        <v>positive</v>
      </c>
      <c r="X251" s="19" t="str">
        <f>IF('Model output'!S250="","",'Model output'!S250)</f>
        <v>Present</v>
      </c>
      <c r="Y251" t="str">
        <f>IF(OR('Model output'!S250="",ISNUMBER(SEARCH("Absent",'Model output'!S250)),ISNUMBER(SEARCH("Not identified",'Model output'!S250)),AND(ISNUMBER(SEARCH("No",'Model output'!S250)),NOT(ISNUMBER(SEARCH("carcinoma",'Model output'!S250)))),ISNUMBER(SEARCH("no extension",'Model output'!S250)),ISNUMBER(SEARCH("negative",'Model output'!S250))),"negative",IF(Z251="positive","gETE", "positive"))</f>
        <v>positive</v>
      </c>
      <c r="Z251" t="str">
        <f>IF(OR('Model output'!S250="",ISNUMBER(SEARCH("Absent",'Model output'!S250)),ISNUMBER(SEARCH("Not identified",'Model output'!S250)),ISNUMBER(SEARCH("No",'Model output'!S250)),ISNUMBER(SEARCH("Minimal",'Model output'!S250)),ISNUMBER(SEARCH("negative",'Model output'!S250))),"negative",IF(OR(ISNUMBER(SEARCH("extensive",X251)),ISNUMBER(SEARCH("skeletal muscle",X251)),ISNUMBER(SEARCH("larynx",X251)),ISNUMBER(SEARCH("trachea",X251)),ISNUMBER(SEARCH("esophagus",X251)),ISNUMBER(SEARCH("recurrent laryngeal nerve",X251))),"positive","negative"))</f>
        <v>negative</v>
      </c>
      <c r="AA251" t="str">
        <f>IF('Model output'!T250="","",IF('Model output'!T250="Not mentioned", "No", "Yes"))</f>
        <v/>
      </c>
      <c r="AB251" t="str">
        <f>IF(AA251&lt;&gt;"Yes","",IF(OR('Model output'!U250="",ISNUMBER(SEARCH("Not identified",'Model output'!U250))),"",'Model output'!U250))</f>
        <v/>
      </c>
      <c r="AC251" s="9" t="str">
        <f>IF(OR('Model output'!V250="", AND(ISERROR(SEARCH("Positive",'Model output'!V250)), ISNUMBER(SEARCH("Negative",'Model output'!V250))), ISNUMBER(SEARCH("Uninvolved",'Model output'!V250)), ISNUMBER(SEARCH("Free",'Model output'!V250)), ISNUMBER(SEARCH("1 mm",'Model output'!V250)), ISNUMBER(SEARCH("1.0 mm",'Model output'!V250)), ISNUMBER(SEARCH("0.01 cm",'Model output'!V250)), ISNUMBER(SEARCH("0.1 CM",'Model output'!V250)), ISNUMBER(SEARCH("less than 0.2 mm",'Model output'!V250)), ISNUMBER(SEARCH("less than 0.5 mm",'Model output'!V250)), ISNUMBER(SEARCH("very close",'Model output'!V250)), ISNUMBER(SEARCH("not involved",'Model output'!V250)), ISNUMBER(SEARCH("no involvement",'Model output'!V250)), ISNUMBER(SEARCH("abut",'Model output'!V250)), AND(ISNUMBER(SEARCH("No",'Model output'!V250)),NOT(ISNUMBER(SEARCH("noted",'Model output'!V250))),NOT(ISNUMBER(SEARCH("carcinoma",'Model output'!V250))))), "negative", "positive")</f>
        <v>negative</v>
      </c>
      <c r="AE251" s="39" t="str" cm="1">
        <f t="array" aca="1" ref="AE251" ca="1">IF(OR(AC251="positive",Z251="positive",AND(OR(ISNUMBER(SEARCH("Follicular carcinoma",N251)),ISNUMBER(SEARCH("Follicular thyroid carcinoma",N251))),V251="extensive"),AND(AND(ISNUMBER(J251),J251&gt;0),AND(ISNUMBER(M251),M251&gt;3)),OR(H251="positive",AH251=1)),"high",IF(OR(ISNUMBER(SEARCH("lateral",G251,1)),ISNUMBER(SEARCH("positive",Y251,1)),ISNUMBER(SEARCH("tall",O251,1)),ISNUMBER(SEARCH("hobnail",O251,1)),ISNUMBER(SEARCH("cribriform",O251,1)),ISNUMBER(SEARCH("diffuse",O251,1)),ISNUMBER(SEARCH("columnar",O251,1)),ISNUMBER(SEARCH("solid",O251,1)),ISNUMBER(SEARCH("tall",N251,1)),ISNUMBER(SEARCH("hobnail",N251,1)),ISNUMBER(SEARCH("cribriform",N251,1)),ISNUMBER(SEARCH("diffuse",N251,1)),ISNUMBER(SEARCH("columnar",N251,1)),ISNUMBER(SEARCH("solid",N251,1)),AND(ISNUMBER(SEARCH("papillary",N251,1)),S251="positive"),AND(ISNUMBER(J251),J251&gt;=5,M251=""),AND(AND(ISNUMBER(J251),J251&gt;=5),AND(ISNUMBER(M251),M251&gt;=1)),AND(ISNUMBER(SERACH("papillary",N251)),OR(Y251="positive",Z251="positive"), ISNUMBER(SEARCH("BRAF",AB251)))),"intermediate","low"))</f>
        <v>intermediate</v>
      </c>
      <c r="AF251" s="40" t="str">
        <f t="shared" si="51"/>
        <v>1b</v>
      </c>
      <c r="AG251" s="40" t="str">
        <f t="shared" si="52"/>
        <v>0</v>
      </c>
      <c r="AH251" s="40" t="str">
        <f t="shared" si="53"/>
        <v>0</v>
      </c>
      <c r="AI251" s="45" t="str">
        <f t="shared" si="54"/>
        <v>I</v>
      </c>
      <c r="AJ251" s="39" t="s">
        <v>697</v>
      </c>
      <c r="AK251" s="46" t="s">
        <v>887</v>
      </c>
      <c r="AL251" s="46" t="s">
        <v>892</v>
      </c>
      <c r="AM251" s="46" t="s">
        <v>892</v>
      </c>
      <c r="AN251" s="40" t="s">
        <v>890</v>
      </c>
      <c r="AO251" s="30">
        <f t="shared" ca="1" si="55"/>
        <v>0</v>
      </c>
      <c r="AP251" s="14">
        <f t="shared" si="56"/>
        <v>0</v>
      </c>
      <c r="AQ251" s="14">
        <f t="shared" si="57"/>
        <v>1</v>
      </c>
      <c r="AR251" s="14">
        <f t="shared" si="58"/>
        <v>1</v>
      </c>
      <c r="AS251" s="15">
        <f t="shared" si="59"/>
        <v>0</v>
      </c>
    </row>
    <row r="252" spans="1:45">
      <c r="A252" t="str">
        <f>'Model output'!A251</f>
        <v>TCGA-FY-A3R9</v>
      </c>
      <c r="B252" s="52">
        <v>66</v>
      </c>
      <c r="C252" s="1" t="str">
        <f>IF(OR(ISNUMBER(SEARCH("0",'Model output'!D251)), ISNUMBER(SEARCH("1",'Model output'!D251)), ISNUMBER(SEARCH("1a",'Model output'!D251)), ISNUMBER(SEARCH("1b",'Model output'!D251)), ISNUMBER(SEARCH("2",'Model output'!D251)), ISNUMBER(SEARCH("3",'Model output'!D251)), ISNUMBER(SEARCH("4a",'Model output'!D251)), ISNUMBER(SEARCH("4b",'Model output'!D251))), IF(ISNUMBER(SEARCH("pT",'Model output'!D251)),IF(OR(ISNUMBER(SEARCH("a",'Model output'!D251)),ISNUMBER(SEARCH("b",'Model output'!D251))),MID(SUBSTITUTE('Model output'!D251," ",""),SEARCH("pT",'Model output'!D251)+2,2),MID(SUBSTITUTE('Model output'!D251," ",""),SEARCH("pT",'Model output'!D251)+2,1)),IF(ISNUMBER(SEARCH("T",'Model output'!D251)),IF(OR(ISNUMBER(SEARCH("a",'Model output'!D251)),ISNUMBER(SEARCH("b",'Model output'!D251))),MID(SUBSTITUTE('Model output'!D251," ",""),SEARCH("T",'Model output'!D251)+1,2),MID(SUBSTITUTE('Model output'!D251," ",""),SEARCH("T",'Model output'!D251)+1,1)),SUBSTITUTE('Model output'!D251," ",""))),"")</f>
        <v/>
      </c>
      <c r="D252" s="1" t="str">
        <f>IF(ISNUMBER(SEARCH("lymph node",'Model output'!E251)),"1", IF(AND('Model output'!E251&lt;&gt;"",ISNUMBER('Model output'!E251),'Model output'!E251&gt;0),"1",IF(OR(ISNUMBER(SEARCH("0",'Model output'!E251)), ISNUMBER(SEARCH("1",'Model output'!E251)), ISNUMBER(SEARCH("1a",'Model output'!E251)), ISNUMBER(SEARCH("1b",'Model output'!E251)), ISNUMBER(SEARCH("X",'Model output'!E251))), IF(ISNUMBER(SEARCH("pN",'Model output'!E251)),IF(OR(ISNUMBER(SEARCH("a",'Model output'!E251)),ISNUMBER(SEARCH("b",'Model output'!E251))),MID(SUBSTITUTE('Model output'!E251," ",""),SEARCH("pN",'Model output'!E251)+2,2),MID(SUBSTITUTE('Model output'!E251," ",""),SEARCH("pN",'Model output'!E251)+2,1)),IF(ISNUMBER(SEARCH("N",'Model output'!E251)),IF(OR(ISNUMBER(SEARCH("a",'Model output'!E251)),ISNUMBER(SEARCH("b",'Model output'!E251))),MID(SUBSTITUTE('Model output'!E251," ",""),SEARCH("N",'Model output'!E251)+1,2),MID(SUBSTITUTE('Model output'!E251," ",""),SEARCH("N",'Model output'!E251)+1,1)),SUBSTITUTE('Model output'!E251," ",""))),"")))</f>
        <v>X</v>
      </c>
      <c r="E252" s="1" t="str">
        <f>IF(OR(ISNUMBER(SEARCH("Not applicable",'Model output'!F251)), ISNUMBER(SEARCH("N/A",'Model output'!F251))),"0",IF(OR(ISNUMBER(SEARCH("0",'Model output'!F251)), ISNUMBER(SEARCH("1",'Model output'!F251)), ISNUMBER(SEARCH("X",'Model output'!F251))), IF(ISNUMBER(SEARCH("pM",'Model output'!F251)),MID(SUBSTITUTE('Model output'!F251," ",""),SEARCH("pM",'Model output'!F251)+2,1),IF(ISNUMBER(SEARCH("M",'Model output'!F251)),MID(SUBSTITUTE('Model output'!F251," ",""),SEARCH("M",'Model output'!F251)+1,1),SUBSTITUTE('Model output'!F251," ",""))),""))</f>
        <v>X</v>
      </c>
      <c r="F252" t="str">
        <f t="shared" si="62"/>
        <v>negative</v>
      </c>
      <c r="G252" t="str">
        <f>IF(OR('Model output'!G251="",AND(ISNUMBER('Model output'!J251),'Model output'!J251&lt;1)),"",IF(OR(ISNUMBER(SEARCH("lateral",'Model output'!G251)),ISNUMBER(SEARCH("cervical",'Model output'!G251)),ISNUMBER(SEARCH("jugular",'Model output'!G251)),ISNUMBER(SEARCH("left neck",'Model output'!G251)),ISNUMBER(SEARCH("left anterior neck",'Model output'!G251)),ISNUMBER(SEARCH("left posterior neck",'Model output'!G251)),ISNUMBER(SEARCH("right neck",'Model output'!G251)),ISNUMBER(SEARCH("right anterior neck",'Model output'!G251)),ISNUMBER(SEARCH("right posterior neck",'Model output'!G251)),AND(ISNUMBER(SEARCH("level",'Model output'!G251)),OR(,ISNUMBER(SEARCH("II",'Model output'!G251)),ISNUMBER(SEARCH("two",'Model output'!G251)),ISNUMBER(SEARCH("2",'Model output'!G251)),ISNUMBER(SEARCH("III",'Model output'!G251)),ISNUMBER(SEARCH("three",'Model output'!G251)),ISNUMBER(SEARCH("3",'Model output'!G251)),ISNUMBER(SEARCH("IV",'Model output'!G251)),ISNUMBER(SEARCH("four",'Model output'!G251)),ISNUMBER(SEARCH("4",'Model output'!G251)),AND(ISNUMBER(SEARCH("V ",'Model output'!G251)),NOT(ISNUMBER(SEARCH("VI",'Model output'!G251)))),ISNUMBER(SEARCH("five",'Model output'!G251)),ISNUMBER(SEARCH("5",'Model output'!G251))))), "lateral", "central"))</f>
        <v/>
      </c>
      <c r="H252" t="str">
        <f>IF('Model output'!H251="","negative", IF('Model output'!H251=" ", "negative", IF(ISNUMBER(SEARCH("lymph node",'Model output'!H251)),"negative","positive")))</f>
        <v>negative</v>
      </c>
      <c r="I252">
        <f>IF('Model output'!I251="","",IF(ISNUMBER('Model output'!I251),'Model output'!I251,1))</f>
        <v>1</v>
      </c>
      <c r="J252">
        <f>IF('Model output'!J251="","",IF(AND(ISNUMBER('Model output'!J251),'Model output'!J251&lt;=I252),'Model output'!J251,IF(ISNUMBER(SEARCH("0/",'Model output'!J251)),0,1)))</f>
        <v>0</v>
      </c>
      <c r="K252" t="str" cm="1">
        <f t="array" ref="K252">IF(COUNT(FIND({0,1,2,3,4,5,6,7,8,9},'Model output'!K251))&gt;0,'Model output'!K251,"")</f>
        <v/>
      </c>
      <c r="L252" s="8" t="str">
        <f t="shared" si="50"/>
        <v/>
      </c>
      <c r="M252" t="str" cm="1">
        <f t="array" ref="M252">IF(L252="","",IF(ISNUMBER(SEARCH("cm",L252)),MAX(VALUE(SUBSTITUTE(_xlfn.FILTERXML("&lt;t&gt;&lt;s&gt;"&amp;SUBSTITUTE(L252,",","&lt;/s&gt;&lt;s&gt;")&amp;"&lt;/s&gt;&lt;/t&gt;","//s"),"cm",""))),MAX(VALUE(SUBSTITUTE(_xlfn.FILTERXML("&lt;t&gt;&lt;s&gt;"&amp;SUBSTITUTE(L252,",","&lt;/s&gt;&lt;s&gt;")&amp;"&lt;/s&gt;&lt;/t&gt;","//s"),"mm","")))/10))</f>
        <v/>
      </c>
      <c r="N252" t="str">
        <f>IF('Model output'!L251="","",'Model output'!L251)</f>
        <v>papillary</v>
      </c>
      <c r="O252" t="str">
        <f>IF('Model output'!M251="","",'Model output'!M251)</f>
        <v>classical</v>
      </c>
      <c r="P252" t="str">
        <f>IF('Model output'!N251="","",'Model output'!N251)</f>
        <v>0.7 cm</v>
      </c>
      <c r="Q252" t="str">
        <f t="shared" si="63"/>
        <v>0.7cm</v>
      </c>
      <c r="R252" cm="1">
        <f t="array" ref="R252">IF(Q252="","",IF(ISNUMBER(SEARCH("cm",Q252)),MAX(VALUE(SUBSTITUTE(_xlfn.FILTERXML("&lt;t&gt;&lt;s&gt;"&amp;SUBSTITUTE(Q252,",","&lt;/s&gt;&lt;s&gt;")&amp;"&lt;/s&gt;&lt;/t&gt;","//s"),"cm",""))),IF(ISNUMBER(SEARCH("mm",Q252)), MAX(VALUE(SUBSTITUTE(_xlfn.FILTERXML("&lt;t&gt;&lt;s&gt;"&amp;SUBSTITUTE(Q252,",","&lt;/s&gt;&lt;s&gt;")&amp;"&lt;/s&gt;&lt;/t&gt;","//s"),"mm","")))/10, MAX(VALUE(_xlfn.FILTERXML("&lt;t&gt;&lt;s&gt;"&amp;SUBSTITUTE(Q252,",","&lt;/s&gt;&lt;s&gt;")&amp;"&lt;/s&gt;&lt;/t&gt;","//s"))))))</f>
        <v>0.7</v>
      </c>
      <c r="S252" t="str">
        <f>IF(OR('Model output'!P251="",ISNUMBER(SEARCH("Not identified", 'Model output'!P251)),ISNUMBER(SEARCH("Absent",'Model output'!P251)),AND(ISNUMBER(SEARCH("No",'Model output'!P251)),NOT(ISNUMBER(SEARCH("diagnostic",'Model output'!P251)))),ISNUMBER(SEARCH("Negative",'Model output'!P251))),"negative","positive")</f>
        <v>negative</v>
      </c>
      <c r="T252">
        <f>IF('Model output'!O251="","",'Model output'!O251)</f>
        <v>6</v>
      </c>
      <c r="U252" t="str">
        <f>IF('Model output'!Q251&lt;&gt;"",'Model output'!Q251,IF('Classification result'!S252="positive",IF(ISNUMBER(SEARCH("single",'Model output'!P251)),1,IF(OR(ISNUMBER(SEARCH("&lt;4",'Model output'!P251)),ISNUMBER(SEARCH("&lt; 4",'Model output'!P251)),ISNUMBER(SEARCH("less than 4",'Model output'!P251))),"&lt;4",IF(OR(ISNUMBER(SEARCH("&gt;4",'Model output'!P251)),ISNUMBER(SEARCH("&gt; 4",'Model output'!P251)),ISNUMBER(SEARCH("4 or more",'Model output'!P251))),"&gt;4",""))),""))</f>
        <v/>
      </c>
      <c r="V252" t="str">
        <f>IF(S252="negative","",IF(OR(ISNUMBER(SEARCH("Focal",'Model output'!P251)),'Classification result'!U252&lt;4,ISNUMBER(SEARCH("Focal",'Classification result'!U252)),ISNUMBER(SEARCH("&lt;4",'Classification result'!U252)),ISNUMBER(SEARCH("&lt; 4",'Classification result'!U252))),"minimal", IF(OR(ISNUMBER(SEARCH("Extensive",'Model output'!P251)),ISNUMBER(SEARCH("Extensive",'Classification result'!U252)),ISNUMBER(SEARCH("&gt;4",'Classification result'!U252)),ISNUMBER(SEARCH("&gt; 4",'Classification result'!U252)),ISNUMBER(SEARCH("4 or more",'Classification result'!U252))),"extensive","")))</f>
        <v/>
      </c>
      <c r="W252" t="str">
        <f>IF(OR('Model output'!R251="",ISNUMBER(SEARCH("Not identified", 'Model output'!R251)),ISNUMBER(SEARCH("Absent",'Model output'!R251)),ISNUMBER(SEARCH("No",'Model output'!R251)),ISNUMBER(SEARCH("Negative",'Model output'!R251)),ISNUMBER(SEARCH("None seen",'Model output'!R251)),ISNUMBER(SEARCH("Free",'Model output'!R251)),ISNUMBER(SEARCH("Cannot be assessed",'Model output'!R251))),"negative","positive")</f>
        <v>positive</v>
      </c>
      <c r="X252" s="19" t="str">
        <f>IF('Model output'!S251="","",'Model output'!S251)</f>
        <v>Not identified</v>
      </c>
      <c r="Y252" t="str">
        <f>IF(OR('Model output'!S251="",ISNUMBER(SEARCH("Absent",'Model output'!S251)),ISNUMBER(SEARCH("Not identified",'Model output'!S251)),AND(ISNUMBER(SEARCH("No",'Model output'!S251)),NOT(ISNUMBER(SEARCH("carcinoma",'Model output'!S251)))),ISNUMBER(SEARCH("no extension",'Model output'!S251)),ISNUMBER(SEARCH("negative",'Model output'!S251))),"negative",IF(Z252="positive","gETE", "positive"))</f>
        <v>negative</v>
      </c>
      <c r="Z252" t="str">
        <f>IF(OR('Model output'!S251="",ISNUMBER(SEARCH("Absent",'Model output'!S251)),ISNUMBER(SEARCH("Not identified",'Model output'!S251)),ISNUMBER(SEARCH("No",'Model output'!S251)),ISNUMBER(SEARCH("Minimal",'Model output'!S251)),ISNUMBER(SEARCH("negative",'Model output'!S251))),"negative",IF(OR(ISNUMBER(SEARCH("extensive",X252)),ISNUMBER(SEARCH("skeletal muscle",X252)),ISNUMBER(SEARCH("larynx",X252)),ISNUMBER(SEARCH("trachea",X252)),ISNUMBER(SEARCH("esophagus",X252)),ISNUMBER(SEARCH("recurrent laryngeal nerve",X252))),"positive","negative"))</f>
        <v>negative</v>
      </c>
      <c r="AA252" t="str">
        <f>IF('Model output'!T251="","",IF('Model output'!T251="Not mentioned", "No", "Yes"))</f>
        <v/>
      </c>
      <c r="AB252" t="str">
        <f>IF(AA252&lt;&gt;"Yes","",IF(OR('Model output'!U251="",ISNUMBER(SEARCH("Not identified",'Model output'!U251))),"",'Model output'!U251))</f>
        <v/>
      </c>
      <c r="AC252" s="9" t="str">
        <f>IF(OR('Model output'!V251="", AND(ISERROR(SEARCH("Positive",'Model output'!V251)), ISNUMBER(SEARCH("Negative",'Model output'!V251))), ISNUMBER(SEARCH("Uninvolved",'Model output'!V251)), ISNUMBER(SEARCH("Free",'Model output'!V251)), ISNUMBER(SEARCH("1 mm",'Model output'!V251)), ISNUMBER(SEARCH("1.0 mm",'Model output'!V251)), ISNUMBER(SEARCH("0.01 cm",'Model output'!V251)), ISNUMBER(SEARCH("0.1 CM",'Model output'!V251)), ISNUMBER(SEARCH("less than 0.2 mm",'Model output'!V251)), ISNUMBER(SEARCH("less than 0.5 mm",'Model output'!V251)), ISNUMBER(SEARCH("very close",'Model output'!V251)), ISNUMBER(SEARCH("not involved",'Model output'!V251)), ISNUMBER(SEARCH("no involvement",'Model output'!V251)), ISNUMBER(SEARCH("abut",'Model output'!V251)), AND(ISNUMBER(SEARCH("No",'Model output'!V251)),NOT(ISNUMBER(SEARCH("noted",'Model output'!V251))),NOT(ISNUMBER(SEARCH("carcinoma",'Model output'!V251))))), "negative", "positive")</f>
        <v>negative</v>
      </c>
      <c r="AE252" s="39" t="str" cm="1">
        <f t="array" aca="1" ref="AE252" ca="1">IF(OR(AC252="positive",Z252="positive",AND(OR(ISNUMBER(SEARCH("Follicular carcinoma",N252)),ISNUMBER(SEARCH("Follicular thyroid carcinoma",N252))),V252="extensive"),AND(AND(ISNUMBER(J252),J252&gt;0),AND(ISNUMBER(M252),M252&gt;3)),OR(H252="positive",AH252=1)),"high",IF(OR(ISNUMBER(SEARCH("lateral",G252,1)),ISNUMBER(SEARCH("positive",Y252,1)),ISNUMBER(SEARCH("tall",O252,1)),ISNUMBER(SEARCH("hobnail",O252,1)),ISNUMBER(SEARCH("cribriform",O252,1)),ISNUMBER(SEARCH("diffuse",O252,1)),ISNUMBER(SEARCH("columnar",O252,1)),ISNUMBER(SEARCH("solid",O252,1)),ISNUMBER(SEARCH("tall",N252,1)),ISNUMBER(SEARCH("hobnail",N252,1)),ISNUMBER(SEARCH("cribriform",N252,1)),ISNUMBER(SEARCH("diffuse",N252,1)),ISNUMBER(SEARCH("columnar",N252,1)),ISNUMBER(SEARCH("solid",N252,1)),AND(ISNUMBER(SEARCH("papillary",N252,1)),S252="positive"),AND(ISNUMBER(J252),J252&gt;=5,M252=""),AND(AND(ISNUMBER(J252),J252&gt;=5),AND(ISNUMBER(M252),M252&gt;=1)),AND(ISNUMBER(SERACH("papillary",N252)),OR(Y252="positive",Z252="positive"), ISNUMBER(SEARCH("BRAF",AB252)))),"intermediate","low"))</f>
        <v>low</v>
      </c>
      <c r="AF252" s="40" t="str">
        <f t="shared" si="51"/>
        <v>1a</v>
      </c>
      <c r="AG252" s="40" t="str">
        <f t="shared" si="52"/>
        <v>0</v>
      </c>
      <c r="AH252" s="40" t="str">
        <f t="shared" si="53"/>
        <v>0</v>
      </c>
      <c r="AI252" s="45" t="str">
        <f t="shared" si="54"/>
        <v>I</v>
      </c>
      <c r="AJ252" s="39" t="s">
        <v>698</v>
      </c>
      <c r="AK252" s="46" t="s">
        <v>893</v>
      </c>
      <c r="AL252" s="46" t="s">
        <v>889</v>
      </c>
      <c r="AM252" s="46" t="s">
        <v>892</v>
      </c>
      <c r="AN252" s="40" t="s">
        <v>73</v>
      </c>
      <c r="AO252" s="30">
        <f t="shared" ca="1" si="55"/>
        <v>1</v>
      </c>
      <c r="AP252" s="14">
        <f t="shared" si="56"/>
        <v>1</v>
      </c>
      <c r="AQ252" s="14">
        <f t="shared" si="57"/>
        <v>1</v>
      </c>
      <c r="AR252" s="14">
        <f t="shared" si="58"/>
        <v>1</v>
      </c>
      <c r="AS252" s="15">
        <f t="shared" si="59"/>
        <v>1</v>
      </c>
    </row>
    <row r="253" spans="1:45">
      <c r="A253" t="str">
        <f>'Model output'!A252</f>
        <v>TCGA-FY-A3RA</v>
      </c>
      <c r="B253" s="52">
        <v>21</v>
      </c>
      <c r="C253" s="1" t="str">
        <f>IF(OR(ISNUMBER(SEARCH("0",'Model output'!D252)), ISNUMBER(SEARCH("1",'Model output'!D252)), ISNUMBER(SEARCH("1a",'Model output'!D252)), ISNUMBER(SEARCH("1b",'Model output'!D252)), ISNUMBER(SEARCH("2",'Model output'!D252)), ISNUMBER(SEARCH("3",'Model output'!D252)), ISNUMBER(SEARCH("4a",'Model output'!D252)), ISNUMBER(SEARCH("4b",'Model output'!D252))), IF(ISNUMBER(SEARCH("pT",'Model output'!D252)),IF(OR(ISNUMBER(SEARCH("a",'Model output'!D252)),ISNUMBER(SEARCH("b",'Model output'!D252))),MID(SUBSTITUTE('Model output'!D252," ",""),SEARCH("pT",'Model output'!D252)+2,2),MID(SUBSTITUTE('Model output'!D252," ",""),SEARCH("pT",'Model output'!D252)+2,1)),IF(ISNUMBER(SEARCH("T",'Model output'!D252)),IF(OR(ISNUMBER(SEARCH("a",'Model output'!D252)),ISNUMBER(SEARCH("b",'Model output'!D252))),MID(SUBSTITUTE('Model output'!D252," ",""),SEARCH("T",'Model output'!D252)+1,2),MID(SUBSTITUTE('Model output'!D252," ",""),SEARCH("T",'Model output'!D252)+1,1)),SUBSTITUTE('Model output'!D252," ",""))),"")</f>
        <v>2</v>
      </c>
      <c r="D253" s="1" t="str">
        <f>IF(ISNUMBER(SEARCH("lymph node",'Model output'!E252)),"1", IF(AND('Model output'!E252&lt;&gt;"",ISNUMBER('Model output'!E252),'Model output'!E252&gt;0),"1",IF(OR(ISNUMBER(SEARCH("0",'Model output'!E252)), ISNUMBER(SEARCH("1",'Model output'!E252)), ISNUMBER(SEARCH("1a",'Model output'!E252)), ISNUMBER(SEARCH("1b",'Model output'!E252)), ISNUMBER(SEARCH("X",'Model output'!E252))), IF(ISNUMBER(SEARCH("pN",'Model output'!E252)),IF(OR(ISNUMBER(SEARCH("a",'Model output'!E252)),ISNUMBER(SEARCH("b",'Model output'!E252))),MID(SUBSTITUTE('Model output'!E252," ",""),SEARCH("pN",'Model output'!E252)+2,2),MID(SUBSTITUTE('Model output'!E252," ",""),SEARCH("pN",'Model output'!E252)+2,1)),IF(ISNUMBER(SEARCH("N",'Model output'!E252)),IF(OR(ISNUMBER(SEARCH("a",'Model output'!E252)),ISNUMBER(SEARCH("b",'Model output'!E252))),MID(SUBSTITUTE('Model output'!E252," ",""),SEARCH("N",'Model output'!E252)+1,2),MID(SUBSTITUTE('Model output'!E252," ",""),SEARCH("N",'Model output'!E252)+1,1)),SUBSTITUTE('Model output'!E252," ",""))),"")))</f>
        <v>X</v>
      </c>
      <c r="E253" s="1" t="str">
        <f>IF(OR(ISNUMBER(SEARCH("Not applicable",'Model output'!F252)), ISNUMBER(SEARCH("N/A",'Model output'!F252))),"0",IF(OR(ISNUMBER(SEARCH("0",'Model output'!F252)), ISNUMBER(SEARCH("1",'Model output'!F252)), ISNUMBER(SEARCH("X",'Model output'!F252))), IF(ISNUMBER(SEARCH("pM",'Model output'!F252)),MID(SUBSTITUTE('Model output'!F252," ",""),SEARCH("pM",'Model output'!F252)+2,1),IF(ISNUMBER(SEARCH("M",'Model output'!F252)),MID(SUBSTITUTE('Model output'!F252," ",""),SEARCH("M",'Model output'!F252)+1,1),SUBSTITUTE('Model output'!F252," ",""))),""))</f>
        <v/>
      </c>
      <c r="F253" t="str">
        <f t="shared" si="62"/>
        <v>negative</v>
      </c>
      <c r="G253" t="str">
        <f>IF(OR('Model output'!G252="",AND(ISNUMBER('Model output'!J252),'Model output'!J252&lt;1)),"",IF(OR(ISNUMBER(SEARCH("lateral",'Model output'!G252)),ISNUMBER(SEARCH("cervical",'Model output'!G252)),ISNUMBER(SEARCH("jugular",'Model output'!G252)),ISNUMBER(SEARCH("left neck",'Model output'!G252)),ISNUMBER(SEARCH("left anterior neck",'Model output'!G252)),ISNUMBER(SEARCH("left posterior neck",'Model output'!G252)),ISNUMBER(SEARCH("right neck",'Model output'!G252)),ISNUMBER(SEARCH("right anterior neck",'Model output'!G252)),ISNUMBER(SEARCH("right posterior neck",'Model output'!G252)),AND(ISNUMBER(SEARCH("level",'Model output'!G252)),OR(,ISNUMBER(SEARCH("II",'Model output'!G252)),ISNUMBER(SEARCH("two",'Model output'!G252)),ISNUMBER(SEARCH("2",'Model output'!G252)),ISNUMBER(SEARCH("III",'Model output'!G252)),ISNUMBER(SEARCH("three",'Model output'!G252)),ISNUMBER(SEARCH("3",'Model output'!G252)),ISNUMBER(SEARCH("IV",'Model output'!G252)),ISNUMBER(SEARCH("four",'Model output'!G252)),ISNUMBER(SEARCH("4",'Model output'!G252)),AND(ISNUMBER(SEARCH("V ",'Model output'!G252)),NOT(ISNUMBER(SEARCH("VI",'Model output'!G252)))),ISNUMBER(SEARCH("five",'Model output'!G252)),ISNUMBER(SEARCH("5",'Model output'!G252))))), "lateral", "central"))</f>
        <v/>
      </c>
      <c r="H253" t="str">
        <f>IF('Model output'!H252="","negative", IF('Model output'!H252=" ", "negative", IF(ISNUMBER(SEARCH("lymph node",'Model output'!H252)),"negative","positive")))</f>
        <v>negative</v>
      </c>
      <c r="I253" t="str">
        <f>IF('Model output'!I252="","",IF(ISNUMBER('Model output'!I252),'Model output'!I252,1))</f>
        <v/>
      </c>
      <c r="J253" t="str">
        <f>IF('Model output'!J252="","",IF(AND(ISNUMBER('Model output'!J252),'Model output'!J252&lt;=I253),'Model output'!J252,IF(ISNUMBER(SEARCH("0/",'Model output'!J252)),0,1)))</f>
        <v/>
      </c>
      <c r="K253" t="str" cm="1">
        <f t="array" ref="K253">IF(COUNT(FIND({0,1,2,3,4,5,6,7,8,9},'Model output'!K252))&gt;0,'Model output'!K252,"")</f>
        <v/>
      </c>
      <c r="L253" s="8" t="str">
        <f t="shared" si="50"/>
        <v/>
      </c>
      <c r="M253" t="str" cm="1">
        <f t="array" ref="M253">IF(L253="","",IF(ISNUMBER(SEARCH("cm",L253)),MAX(VALUE(SUBSTITUTE(_xlfn.FILTERXML("&lt;t&gt;&lt;s&gt;"&amp;SUBSTITUTE(L253,",","&lt;/s&gt;&lt;s&gt;")&amp;"&lt;/s&gt;&lt;/t&gt;","//s"),"cm",""))),MAX(VALUE(SUBSTITUTE(_xlfn.FILTERXML("&lt;t&gt;&lt;s&gt;"&amp;SUBSTITUTE(L253,",","&lt;/s&gt;&lt;s&gt;")&amp;"&lt;/s&gt;&lt;/t&gt;","//s"),"mm","")))/10))</f>
        <v/>
      </c>
      <c r="N253" t="str">
        <f>IF('Model output'!L252="","",'Model output'!L252)</f>
        <v>papillary</v>
      </c>
      <c r="O253" t="str">
        <f>IF('Model output'!M252="","",'Model output'!M252)</f>
        <v/>
      </c>
      <c r="P253" t="str">
        <f>IF('Model output'!N252="","",'Model output'!N252)</f>
        <v>4 cm</v>
      </c>
      <c r="Q253" t="str">
        <f t="shared" si="63"/>
        <v>4cm</v>
      </c>
      <c r="R253" cm="1">
        <f t="array" ref="R253">IF(Q253="","",IF(ISNUMBER(SEARCH("cm",Q253)),MAX(VALUE(SUBSTITUTE(_xlfn.FILTERXML("&lt;t&gt;&lt;s&gt;"&amp;SUBSTITUTE(Q253,",","&lt;/s&gt;&lt;s&gt;")&amp;"&lt;/s&gt;&lt;/t&gt;","//s"),"cm",""))),IF(ISNUMBER(SEARCH("mm",Q253)), MAX(VALUE(SUBSTITUTE(_xlfn.FILTERXML("&lt;t&gt;&lt;s&gt;"&amp;SUBSTITUTE(Q253,",","&lt;/s&gt;&lt;s&gt;")&amp;"&lt;/s&gt;&lt;/t&gt;","//s"),"mm","")))/10, MAX(VALUE(_xlfn.FILTERXML("&lt;t&gt;&lt;s&gt;"&amp;SUBSTITUTE(Q253,",","&lt;/s&gt;&lt;s&gt;")&amp;"&lt;/s&gt;&lt;/t&gt;","//s"))))))</f>
        <v>4</v>
      </c>
      <c r="S253" t="str">
        <f>IF(OR('Model output'!P252="",ISNUMBER(SEARCH("Not identified", 'Model output'!P252)),ISNUMBER(SEARCH("Absent",'Model output'!P252)),AND(ISNUMBER(SEARCH("No",'Model output'!P252)),NOT(ISNUMBER(SEARCH("diagnostic",'Model output'!P252)))),ISNUMBER(SEARCH("Negative",'Model output'!P252))),"negative","positive")</f>
        <v>negative</v>
      </c>
      <c r="T253">
        <f>IF('Model output'!O252="","",'Model output'!O252)</f>
        <v>1</v>
      </c>
      <c r="U253" t="str">
        <f>IF('Model output'!Q252&lt;&gt;"",'Model output'!Q252,IF('Classification result'!S253="positive",IF(ISNUMBER(SEARCH("single",'Model output'!P252)),1,IF(OR(ISNUMBER(SEARCH("&lt;4",'Model output'!P252)),ISNUMBER(SEARCH("&lt; 4",'Model output'!P252)),ISNUMBER(SEARCH("less than 4",'Model output'!P252))),"&lt;4",IF(OR(ISNUMBER(SEARCH("&gt;4",'Model output'!P252)),ISNUMBER(SEARCH("&gt; 4",'Model output'!P252)),ISNUMBER(SEARCH("4 or more",'Model output'!P252))),"&gt;4",""))),""))</f>
        <v/>
      </c>
      <c r="V253" t="str">
        <f>IF(S253="negative","",IF(OR(ISNUMBER(SEARCH("Focal",'Model output'!P252)),'Classification result'!U253&lt;4,ISNUMBER(SEARCH("Focal",'Classification result'!U253)),ISNUMBER(SEARCH("&lt;4",'Classification result'!U253)),ISNUMBER(SEARCH("&lt; 4",'Classification result'!U253))),"minimal", IF(OR(ISNUMBER(SEARCH("Extensive",'Model output'!P252)),ISNUMBER(SEARCH("Extensive",'Classification result'!U253)),ISNUMBER(SEARCH("&gt;4",'Classification result'!U253)),ISNUMBER(SEARCH("&gt; 4",'Classification result'!U253)),ISNUMBER(SEARCH("4 or more",'Classification result'!U253))),"extensive","")))</f>
        <v/>
      </c>
      <c r="W253" t="str">
        <f>IF(OR('Model output'!R252="",ISNUMBER(SEARCH("Not identified", 'Model output'!R252)),ISNUMBER(SEARCH("Absent",'Model output'!R252)),ISNUMBER(SEARCH("No",'Model output'!R252)),ISNUMBER(SEARCH("Negative",'Model output'!R252)),ISNUMBER(SEARCH("None seen",'Model output'!R252)),ISNUMBER(SEARCH("Free",'Model output'!R252)),ISNUMBER(SEARCH("Cannot be assessed",'Model output'!R252))),"negative","positive")</f>
        <v>positive</v>
      </c>
      <c r="X253" s="19" t="str">
        <f>IF('Model output'!S252="","",'Model output'!S252)</f>
        <v>Not identified</v>
      </c>
      <c r="Y253" t="str">
        <f>IF(OR('Model output'!S252="",ISNUMBER(SEARCH("Absent",'Model output'!S252)),ISNUMBER(SEARCH("Not identified",'Model output'!S252)),AND(ISNUMBER(SEARCH("No",'Model output'!S252)),NOT(ISNUMBER(SEARCH("carcinoma",'Model output'!S252)))),ISNUMBER(SEARCH("no extension",'Model output'!S252)),ISNUMBER(SEARCH("negative",'Model output'!S252))),"negative",IF(Z253="positive","gETE", "positive"))</f>
        <v>negative</v>
      </c>
      <c r="Z253" t="str">
        <f>IF(OR('Model output'!S252="",ISNUMBER(SEARCH("Absent",'Model output'!S252)),ISNUMBER(SEARCH("Not identified",'Model output'!S252)),ISNUMBER(SEARCH("No",'Model output'!S252)),ISNUMBER(SEARCH("Minimal",'Model output'!S252)),ISNUMBER(SEARCH("negative",'Model output'!S252))),"negative",IF(OR(ISNUMBER(SEARCH("extensive",X253)),ISNUMBER(SEARCH("skeletal muscle",X253)),ISNUMBER(SEARCH("larynx",X253)),ISNUMBER(SEARCH("trachea",X253)),ISNUMBER(SEARCH("esophagus",X253)),ISNUMBER(SEARCH("recurrent laryngeal nerve",X253))),"positive","negative"))</f>
        <v>negative</v>
      </c>
      <c r="AA253" t="str">
        <f>IF('Model output'!T252="","",IF('Model output'!T252="Not mentioned", "No", "Yes"))</f>
        <v/>
      </c>
      <c r="AB253" t="str">
        <f>IF(AA253&lt;&gt;"Yes","",IF(OR('Model output'!U252="",ISNUMBER(SEARCH("Not identified",'Model output'!U252))),"",'Model output'!U252))</f>
        <v/>
      </c>
      <c r="AC253" s="9" t="str">
        <f>IF(OR('Model output'!V252="", AND(ISERROR(SEARCH("Positive",'Model output'!V252)), ISNUMBER(SEARCH("Negative",'Model output'!V252))), ISNUMBER(SEARCH("Uninvolved",'Model output'!V252)), ISNUMBER(SEARCH("Free",'Model output'!V252)), ISNUMBER(SEARCH("1 mm",'Model output'!V252)), ISNUMBER(SEARCH("1.0 mm",'Model output'!V252)), ISNUMBER(SEARCH("0.01 cm",'Model output'!V252)), ISNUMBER(SEARCH("0.1 CM",'Model output'!V252)), ISNUMBER(SEARCH("less than 0.2 mm",'Model output'!V252)), ISNUMBER(SEARCH("less than 0.5 mm",'Model output'!V252)), ISNUMBER(SEARCH("very close",'Model output'!V252)), ISNUMBER(SEARCH("not involved",'Model output'!V252)), ISNUMBER(SEARCH("no involvement",'Model output'!V252)), ISNUMBER(SEARCH("abut",'Model output'!V252)), AND(ISNUMBER(SEARCH("No",'Model output'!V252)),NOT(ISNUMBER(SEARCH("noted",'Model output'!V252))),NOT(ISNUMBER(SEARCH("carcinoma",'Model output'!V252))))), "negative", "positive")</f>
        <v>negative</v>
      </c>
      <c r="AE253" s="39" t="str" cm="1">
        <f t="array" aca="1" ref="AE253" ca="1">IF(OR(AC253="positive",Z253="positive",AND(OR(ISNUMBER(SEARCH("Follicular carcinoma",N253)),ISNUMBER(SEARCH("Follicular thyroid carcinoma",N253))),V253="extensive"),AND(AND(ISNUMBER(J253),J253&gt;0),AND(ISNUMBER(M253),M253&gt;3)),OR(H253="positive",AH253=1)),"high",IF(OR(ISNUMBER(SEARCH("lateral",G253,1)),ISNUMBER(SEARCH("positive",Y253,1)),ISNUMBER(SEARCH("tall",O253,1)),ISNUMBER(SEARCH("hobnail",O253,1)),ISNUMBER(SEARCH("cribriform",O253,1)),ISNUMBER(SEARCH("diffuse",O253,1)),ISNUMBER(SEARCH("columnar",O253,1)),ISNUMBER(SEARCH("solid",O253,1)),ISNUMBER(SEARCH("tall",N253,1)),ISNUMBER(SEARCH("hobnail",N253,1)),ISNUMBER(SEARCH("cribriform",N253,1)),ISNUMBER(SEARCH("diffuse",N253,1)),ISNUMBER(SEARCH("columnar",N253,1)),ISNUMBER(SEARCH("solid",N253,1)),AND(ISNUMBER(SEARCH("papillary",N253,1)),S253="positive"),AND(ISNUMBER(J253),J253&gt;=5,M253=""),AND(AND(ISNUMBER(J253),J253&gt;=5),AND(ISNUMBER(M253),M253&gt;=1)),AND(ISNUMBER(SERACH("papillary",N253)),OR(Y253="positive",Z253="positive"), ISNUMBER(SEARCH("BRAF",AB253)))),"intermediate","low"))</f>
        <v>low</v>
      </c>
      <c r="AF253" s="40" t="str">
        <f t="shared" si="51"/>
        <v>2</v>
      </c>
      <c r="AG253" s="40" t="str">
        <f t="shared" si="52"/>
        <v>0</v>
      </c>
      <c r="AH253" s="40" t="str">
        <f t="shared" si="53"/>
        <v>0</v>
      </c>
      <c r="AI253" s="45" t="str">
        <f t="shared" si="54"/>
        <v>I</v>
      </c>
      <c r="AJ253" s="39" t="s">
        <v>698</v>
      </c>
      <c r="AK253" s="46" t="s">
        <v>891</v>
      </c>
      <c r="AL253" s="46" t="s">
        <v>892</v>
      </c>
      <c r="AM253" s="46" t="s">
        <v>892</v>
      </c>
      <c r="AN253" s="40" t="s">
        <v>73</v>
      </c>
      <c r="AO253" s="30">
        <f t="shared" ca="1" si="55"/>
        <v>1</v>
      </c>
      <c r="AP253" s="14">
        <f t="shared" si="56"/>
        <v>1</v>
      </c>
      <c r="AQ253" s="14">
        <f t="shared" si="57"/>
        <v>1</v>
      </c>
      <c r="AR253" s="14">
        <f t="shared" si="58"/>
        <v>1</v>
      </c>
      <c r="AS253" s="15">
        <f t="shared" si="59"/>
        <v>1</v>
      </c>
    </row>
    <row r="254" spans="1:45">
      <c r="A254" t="str">
        <f>'Model output'!A253</f>
        <v>TCGA-FY-A3TY</v>
      </c>
      <c r="B254" s="52">
        <v>61</v>
      </c>
      <c r="C254" s="1" t="str">
        <f>IF(OR(ISNUMBER(SEARCH("0",'Model output'!D253)), ISNUMBER(SEARCH("1",'Model output'!D253)), ISNUMBER(SEARCH("1a",'Model output'!D253)), ISNUMBER(SEARCH("1b",'Model output'!D253)), ISNUMBER(SEARCH("2",'Model output'!D253)), ISNUMBER(SEARCH("3",'Model output'!D253)), ISNUMBER(SEARCH("4a",'Model output'!D253)), ISNUMBER(SEARCH("4b",'Model output'!D253))), IF(ISNUMBER(SEARCH("pT",'Model output'!D253)),IF(OR(ISNUMBER(SEARCH("a",'Model output'!D253)),ISNUMBER(SEARCH("b",'Model output'!D253))),MID(SUBSTITUTE('Model output'!D253," ",""),SEARCH("pT",'Model output'!D253)+2,2),MID(SUBSTITUTE('Model output'!D253," ",""),SEARCH("pT",'Model output'!D253)+2,1)),IF(ISNUMBER(SEARCH("T",'Model output'!D253)),IF(OR(ISNUMBER(SEARCH("a",'Model output'!D253)),ISNUMBER(SEARCH("b",'Model output'!D253))),MID(SUBSTITUTE('Model output'!D253," ",""),SEARCH("T",'Model output'!D253)+1,2),MID(SUBSTITUTE('Model output'!D253," ",""),SEARCH("T",'Model output'!D253)+1,1)),SUBSTITUTE('Model output'!D253," ",""))),"")</f>
        <v>3</v>
      </c>
      <c r="D254" s="1" t="str">
        <f>IF(ISNUMBER(SEARCH("lymph node",'Model output'!E253)),"1", IF(AND('Model output'!E253&lt;&gt;"",ISNUMBER('Model output'!E253),'Model output'!E253&gt;0),"1",IF(OR(ISNUMBER(SEARCH("0",'Model output'!E253)), ISNUMBER(SEARCH("1",'Model output'!E253)), ISNUMBER(SEARCH("1a",'Model output'!E253)), ISNUMBER(SEARCH("1b",'Model output'!E253)), ISNUMBER(SEARCH("X",'Model output'!E253))), IF(ISNUMBER(SEARCH("pN",'Model output'!E253)),IF(OR(ISNUMBER(SEARCH("a",'Model output'!E253)),ISNUMBER(SEARCH("b",'Model output'!E253))),MID(SUBSTITUTE('Model output'!E253," ",""),SEARCH("pN",'Model output'!E253)+2,2),MID(SUBSTITUTE('Model output'!E253," ",""),SEARCH("pN",'Model output'!E253)+2,1)),IF(ISNUMBER(SEARCH("N",'Model output'!E253)),IF(OR(ISNUMBER(SEARCH("a",'Model output'!E253)),ISNUMBER(SEARCH("b",'Model output'!E253))),MID(SUBSTITUTE('Model output'!E253," ",""),SEARCH("N",'Model output'!E253)+1,2),MID(SUBSTITUTE('Model output'!E253," ",""),SEARCH("N",'Model output'!E253)+1,1)),SUBSTITUTE('Model output'!E253," ",""))),"")))</f>
        <v>0</v>
      </c>
      <c r="E254" s="1" t="str">
        <f>IF(OR(ISNUMBER(SEARCH("Not applicable",'Model output'!F253)), ISNUMBER(SEARCH("N/A",'Model output'!F253))),"0",IF(OR(ISNUMBER(SEARCH("0",'Model output'!F253)), ISNUMBER(SEARCH("1",'Model output'!F253)), ISNUMBER(SEARCH("X",'Model output'!F253))), IF(ISNUMBER(SEARCH("pM",'Model output'!F253)),MID(SUBSTITUTE('Model output'!F253," ",""),SEARCH("pM",'Model output'!F253)+2,1),IF(ISNUMBER(SEARCH("M",'Model output'!F253)),MID(SUBSTITUTE('Model output'!F253," ",""),SEARCH("M",'Model output'!F253)+1,1),SUBSTITUTE('Model output'!F253," ",""))),""))</f>
        <v>X</v>
      </c>
      <c r="F254" t="str">
        <f t="shared" si="62"/>
        <v>negative</v>
      </c>
      <c r="G254" t="str">
        <f>IF(OR('Model output'!G253="",AND(ISNUMBER('Model output'!J253),'Model output'!J253&lt;1)),"",IF(OR(ISNUMBER(SEARCH("lateral",'Model output'!G253)),ISNUMBER(SEARCH("cervical",'Model output'!G253)),ISNUMBER(SEARCH("jugular",'Model output'!G253)),ISNUMBER(SEARCH("left neck",'Model output'!G253)),ISNUMBER(SEARCH("left anterior neck",'Model output'!G253)),ISNUMBER(SEARCH("left posterior neck",'Model output'!G253)),ISNUMBER(SEARCH("right neck",'Model output'!G253)),ISNUMBER(SEARCH("right anterior neck",'Model output'!G253)),ISNUMBER(SEARCH("right posterior neck",'Model output'!G253)),AND(ISNUMBER(SEARCH("level",'Model output'!G253)),OR(,ISNUMBER(SEARCH("II",'Model output'!G253)),ISNUMBER(SEARCH("two",'Model output'!G253)),ISNUMBER(SEARCH("2",'Model output'!G253)),ISNUMBER(SEARCH("III",'Model output'!G253)),ISNUMBER(SEARCH("three",'Model output'!G253)),ISNUMBER(SEARCH("3",'Model output'!G253)),ISNUMBER(SEARCH("IV",'Model output'!G253)),ISNUMBER(SEARCH("four",'Model output'!G253)),ISNUMBER(SEARCH("4",'Model output'!G253)),AND(ISNUMBER(SEARCH("V ",'Model output'!G253)),NOT(ISNUMBER(SEARCH("VI",'Model output'!G253)))),ISNUMBER(SEARCH("five",'Model output'!G253)),ISNUMBER(SEARCH("5",'Model output'!G253))))), "lateral", "central"))</f>
        <v/>
      </c>
      <c r="H254" t="str">
        <f>IF('Model output'!H253="","negative", IF('Model output'!H253=" ", "negative", IF(ISNUMBER(SEARCH("lymph node",'Model output'!H253)),"negative","positive")))</f>
        <v>negative</v>
      </c>
      <c r="I254">
        <f>IF('Model output'!I253="","",IF(ISNUMBER('Model output'!I253),'Model output'!I253,1))</f>
        <v>6</v>
      </c>
      <c r="J254">
        <f>IF('Model output'!J253="","",IF(AND(ISNUMBER('Model output'!J253),'Model output'!J253&lt;=I254),'Model output'!J253,IF(ISNUMBER(SEARCH("0/",'Model output'!J253)),0,1)))</f>
        <v>0</v>
      </c>
      <c r="K254" t="str" cm="1">
        <f t="array" ref="K254">IF(COUNT(FIND({0,1,2,3,4,5,6,7,8,9},'Model output'!K253))&gt;0,'Model output'!K253,"")</f>
        <v/>
      </c>
      <c r="L254" s="8" t="str">
        <f t="shared" si="50"/>
        <v/>
      </c>
      <c r="M254" t="str" cm="1">
        <f t="array" ref="M254">IF(L254="","",IF(ISNUMBER(SEARCH("cm",L254)),MAX(VALUE(SUBSTITUTE(_xlfn.FILTERXML("&lt;t&gt;&lt;s&gt;"&amp;SUBSTITUTE(L254,",","&lt;/s&gt;&lt;s&gt;")&amp;"&lt;/s&gt;&lt;/t&gt;","//s"),"cm",""))),MAX(VALUE(SUBSTITUTE(_xlfn.FILTERXML("&lt;t&gt;&lt;s&gt;"&amp;SUBSTITUTE(L254,",","&lt;/s&gt;&lt;s&gt;")&amp;"&lt;/s&gt;&lt;/t&gt;","//s"),"mm","")))/10))</f>
        <v/>
      </c>
      <c r="N254" t="str">
        <f>IF('Model output'!L253="","",'Model output'!L253)</f>
        <v>papillary</v>
      </c>
      <c r="O254" t="str">
        <f>IF('Model output'!M253="","",'Model output'!M253)</f>
        <v>classical</v>
      </c>
      <c r="P254" t="str">
        <f>IF('Model output'!N253="","",'Model output'!N253)</f>
        <v>4.2 cm</v>
      </c>
      <c r="Q254" t="str">
        <f t="shared" si="63"/>
        <v>4.2cm</v>
      </c>
      <c r="R254" cm="1">
        <f t="array" ref="R254">IF(Q254="","",IF(ISNUMBER(SEARCH("cm",Q254)),MAX(VALUE(SUBSTITUTE(_xlfn.FILTERXML("&lt;t&gt;&lt;s&gt;"&amp;SUBSTITUTE(Q254,",","&lt;/s&gt;&lt;s&gt;")&amp;"&lt;/s&gt;&lt;/t&gt;","//s"),"cm",""))),IF(ISNUMBER(SEARCH("mm",Q254)), MAX(VALUE(SUBSTITUTE(_xlfn.FILTERXML("&lt;t&gt;&lt;s&gt;"&amp;SUBSTITUTE(Q254,",","&lt;/s&gt;&lt;s&gt;")&amp;"&lt;/s&gt;&lt;/t&gt;","//s"),"mm","")))/10, MAX(VALUE(_xlfn.FILTERXML("&lt;t&gt;&lt;s&gt;"&amp;SUBSTITUTE(Q254,",","&lt;/s&gt;&lt;s&gt;")&amp;"&lt;/s&gt;&lt;/t&gt;","//s"))))))</f>
        <v>4.2</v>
      </c>
      <c r="S254" t="str">
        <f>IF(OR('Model output'!P253="",ISNUMBER(SEARCH("Not identified", 'Model output'!P253)),ISNUMBER(SEARCH("Absent",'Model output'!P253)),AND(ISNUMBER(SEARCH("No",'Model output'!P253)),NOT(ISNUMBER(SEARCH("diagnostic",'Model output'!P253)))),ISNUMBER(SEARCH("Negative",'Model output'!P253))),"negative","positive")</f>
        <v>negative</v>
      </c>
      <c r="T254">
        <f>IF('Model output'!O253="","",'Model output'!O253)</f>
        <v>1</v>
      </c>
      <c r="U254" t="str">
        <f>IF('Model output'!Q253&lt;&gt;"",'Model output'!Q253,IF('Classification result'!S254="positive",IF(ISNUMBER(SEARCH("single",'Model output'!P253)),1,IF(OR(ISNUMBER(SEARCH("&lt;4",'Model output'!P253)),ISNUMBER(SEARCH("&lt; 4",'Model output'!P253)),ISNUMBER(SEARCH("less than 4",'Model output'!P253))),"&lt;4",IF(OR(ISNUMBER(SEARCH("&gt;4",'Model output'!P253)),ISNUMBER(SEARCH("&gt; 4",'Model output'!P253)),ISNUMBER(SEARCH("4 or more",'Model output'!P253))),"&gt;4",""))),""))</f>
        <v/>
      </c>
      <c r="V254" t="str">
        <f>IF(S254="negative","",IF(OR(ISNUMBER(SEARCH("Focal",'Model output'!P253)),'Classification result'!U254&lt;4,ISNUMBER(SEARCH("Focal",'Classification result'!U254)),ISNUMBER(SEARCH("&lt;4",'Classification result'!U254)),ISNUMBER(SEARCH("&lt; 4",'Classification result'!U254))),"minimal", IF(OR(ISNUMBER(SEARCH("Extensive",'Model output'!P253)),ISNUMBER(SEARCH("Extensive",'Classification result'!U254)),ISNUMBER(SEARCH("&gt;4",'Classification result'!U254)),ISNUMBER(SEARCH("&gt; 4",'Classification result'!U254)),ISNUMBER(SEARCH("4 or more",'Classification result'!U254))),"extensive","")))</f>
        <v/>
      </c>
      <c r="W254" t="str">
        <f>IF(OR('Model output'!R253="",ISNUMBER(SEARCH("Not identified", 'Model output'!R253)),ISNUMBER(SEARCH("Absent",'Model output'!R253)),ISNUMBER(SEARCH("No",'Model output'!R253)),ISNUMBER(SEARCH("Negative",'Model output'!R253)),ISNUMBER(SEARCH("None seen",'Model output'!R253)),ISNUMBER(SEARCH("Free",'Model output'!R253)),ISNUMBER(SEARCH("Cannot be assessed",'Model output'!R253))),"negative","positive")</f>
        <v>positive</v>
      </c>
      <c r="X254" s="19" t="str">
        <f>IF('Model output'!S253="","",'Model output'!S253)</f>
        <v>Minimal</v>
      </c>
      <c r="Y254" t="str">
        <f>IF(OR('Model output'!S253="",ISNUMBER(SEARCH("Absent",'Model output'!S253)),ISNUMBER(SEARCH("Not identified",'Model output'!S253)),AND(ISNUMBER(SEARCH("No",'Model output'!S253)),NOT(ISNUMBER(SEARCH("carcinoma",'Model output'!S253)))),ISNUMBER(SEARCH("no extension",'Model output'!S253)),ISNUMBER(SEARCH("negative",'Model output'!S253))),"negative",IF(Z254="positive","gETE", "positive"))</f>
        <v>positive</v>
      </c>
      <c r="Z254" t="str">
        <f>IF(OR('Model output'!S253="",ISNUMBER(SEARCH("Absent",'Model output'!S253)),ISNUMBER(SEARCH("Not identified",'Model output'!S253)),ISNUMBER(SEARCH("No",'Model output'!S253)),ISNUMBER(SEARCH("Minimal",'Model output'!S253)),ISNUMBER(SEARCH("negative",'Model output'!S253))),"negative",IF(OR(ISNUMBER(SEARCH("extensive",X254)),ISNUMBER(SEARCH("skeletal muscle",X254)),ISNUMBER(SEARCH("larynx",X254)),ISNUMBER(SEARCH("trachea",X254)),ISNUMBER(SEARCH("esophagus",X254)),ISNUMBER(SEARCH("recurrent laryngeal nerve",X254))),"positive","negative"))</f>
        <v>negative</v>
      </c>
      <c r="AA254" t="str">
        <f>IF('Model output'!T253="","",IF('Model output'!T253="Not mentioned", "No", "Yes"))</f>
        <v/>
      </c>
      <c r="AB254" t="str">
        <f>IF(AA254&lt;&gt;"Yes","",IF(OR('Model output'!U253="",ISNUMBER(SEARCH("Not identified",'Model output'!U253))),"",'Model output'!U253))</f>
        <v/>
      </c>
      <c r="AC254" s="9" t="str">
        <f>IF(OR('Model output'!V253="", AND(ISERROR(SEARCH("Positive",'Model output'!V253)), ISNUMBER(SEARCH("Negative",'Model output'!V253))), ISNUMBER(SEARCH("Uninvolved",'Model output'!V253)), ISNUMBER(SEARCH("Free",'Model output'!V253)), ISNUMBER(SEARCH("1 mm",'Model output'!V253)), ISNUMBER(SEARCH("1.0 mm",'Model output'!V253)), ISNUMBER(SEARCH("0.01 cm",'Model output'!V253)), ISNUMBER(SEARCH("0.1 CM",'Model output'!V253)), ISNUMBER(SEARCH("less than 0.2 mm",'Model output'!V253)), ISNUMBER(SEARCH("less than 0.5 mm",'Model output'!V253)), ISNUMBER(SEARCH("very close",'Model output'!V253)), ISNUMBER(SEARCH("not involved",'Model output'!V253)), ISNUMBER(SEARCH("no involvement",'Model output'!V253)), ISNUMBER(SEARCH("abut",'Model output'!V253)), AND(ISNUMBER(SEARCH("No",'Model output'!V253)),NOT(ISNUMBER(SEARCH("noted",'Model output'!V253))),NOT(ISNUMBER(SEARCH("carcinoma",'Model output'!V253))))), "negative", "positive")</f>
        <v>negative</v>
      </c>
      <c r="AE254" s="39" t="str" cm="1">
        <f t="array" aca="1" ref="AE254" ca="1">IF(OR(AC254="positive",Z254="positive",AND(OR(ISNUMBER(SEARCH("Follicular carcinoma",N254)),ISNUMBER(SEARCH("Follicular thyroid carcinoma",N254))),V254="extensive"),AND(AND(ISNUMBER(J254),J254&gt;0),AND(ISNUMBER(M254),M254&gt;3)),OR(H254="positive",AH254=1)),"high",IF(OR(ISNUMBER(SEARCH("lateral",G254,1)),ISNUMBER(SEARCH("positive",Y254,1)),ISNUMBER(SEARCH("tall",O254,1)),ISNUMBER(SEARCH("hobnail",O254,1)),ISNUMBER(SEARCH("cribriform",O254,1)),ISNUMBER(SEARCH("diffuse",O254,1)),ISNUMBER(SEARCH("columnar",O254,1)),ISNUMBER(SEARCH("solid",O254,1)),ISNUMBER(SEARCH("tall",N254,1)),ISNUMBER(SEARCH("hobnail",N254,1)),ISNUMBER(SEARCH("cribriform",N254,1)),ISNUMBER(SEARCH("diffuse",N254,1)),ISNUMBER(SEARCH("columnar",N254,1)),ISNUMBER(SEARCH("solid",N254,1)),AND(ISNUMBER(SEARCH("papillary",N254,1)),S254="positive"),AND(ISNUMBER(J254),J254&gt;=5,M254=""),AND(AND(ISNUMBER(J254),J254&gt;=5),AND(ISNUMBER(M254),M254&gt;=1)),AND(ISNUMBER(SERACH("papillary",N254)),OR(Y254="positive",Z254="positive"), ISNUMBER(SEARCH("BRAF",AB254)))),"intermediate","low"))</f>
        <v>intermediate</v>
      </c>
      <c r="AF254" s="40" t="str">
        <f t="shared" si="51"/>
        <v>3a</v>
      </c>
      <c r="AG254" s="40" t="str">
        <f t="shared" si="52"/>
        <v>0</v>
      </c>
      <c r="AH254" s="40" t="str">
        <f t="shared" si="53"/>
        <v>0</v>
      </c>
      <c r="AI254" s="45" t="str">
        <f t="shared" si="54"/>
        <v>II</v>
      </c>
      <c r="AJ254" s="39" t="s">
        <v>697</v>
      </c>
      <c r="AK254" s="46" t="s">
        <v>887</v>
      </c>
      <c r="AL254" s="46" t="s">
        <v>889</v>
      </c>
      <c r="AM254" s="46" t="s">
        <v>892</v>
      </c>
      <c r="AN254" s="40" t="s">
        <v>890</v>
      </c>
      <c r="AO254" s="30">
        <f t="shared" ca="1" si="55"/>
        <v>0</v>
      </c>
      <c r="AP254" s="14">
        <f t="shared" si="56"/>
        <v>0</v>
      </c>
      <c r="AQ254" s="14">
        <f t="shared" si="57"/>
        <v>1</v>
      </c>
      <c r="AR254" s="14">
        <f t="shared" si="58"/>
        <v>1</v>
      </c>
      <c r="AS254" s="15">
        <f t="shared" si="59"/>
        <v>1</v>
      </c>
    </row>
    <row r="255" spans="1:45">
      <c r="A255" t="str">
        <f>'Model output'!A254</f>
        <v>TCGA-FY-A3W9</v>
      </c>
      <c r="B255" s="52">
        <v>66</v>
      </c>
      <c r="C255" s="1" t="str">
        <f>IF(OR(ISNUMBER(SEARCH("0",'Model output'!D254)), ISNUMBER(SEARCH("1",'Model output'!D254)), ISNUMBER(SEARCH("1a",'Model output'!D254)), ISNUMBER(SEARCH("1b",'Model output'!D254)), ISNUMBER(SEARCH("2",'Model output'!D254)), ISNUMBER(SEARCH("3",'Model output'!D254)), ISNUMBER(SEARCH("4a",'Model output'!D254)), ISNUMBER(SEARCH("4b",'Model output'!D254))), IF(ISNUMBER(SEARCH("pT",'Model output'!D254)),IF(OR(ISNUMBER(SEARCH("a",'Model output'!D254)),ISNUMBER(SEARCH("b",'Model output'!D254))),MID(SUBSTITUTE('Model output'!D254," ",""),SEARCH("pT",'Model output'!D254)+2,2),MID(SUBSTITUTE('Model output'!D254," ",""),SEARCH("pT",'Model output'!D254)+2,1)),IF(ISNUMBER(SEARCH("T",'Model output'!D254)),IF(OR(ISNUMBER(SEARCH("a",'Model output'!D254)),ISNUMBER(SEARCH("b",'Model output'!D254))),MID(SUBSTITUTE('Model output'!D254," ",""),SEARCH("T",'Model output'!D254)+1,2),MID(SUBSTITUTE('Model output'!D254," ",""),SEARCH("T",'Model output'!D254)+1,1)),SUBSTITUTE('Model output'!D254," ",""))),"")</f>
        <v>2</v>
      </c>
      <c r="D255" s="1" t="str">
        <f>IF(ISNUMBER(SEARCH("lymph node",'Model output'!E254)),"1", IF(AND('Model output'!E254&lt;&gt;"",ISNUMBER('Model output'!E254),'Model output'!E254&gt;0),"1",IF(OR(ISNUMBER(SEARCH("0",'Model output'!E254)), ISNUMBER(SEARCH("1",'Model output'!E254)), ISNUMBER(SEARCH("1a",'Model output'!E254)), ISNUMBER(SEARCH("1b",'Model output'!E254)), ISNUMBER(SEARCH("X",'Model output'!E254))), IF(ISNUMBER(SEARCH("pN",'Model output'!E254)),IF(OR(ISNUMBER(SEARCH("a",'Model output'!E254)),ISNUMBER(SEARCH("b",'Model output'!E254))),MID(SUBSTITUTE('Model output'!E254," ",""),SEARCH("pN",'Model output'!E254)+2,2),MID(SUBSTITUTE('Model output'!E254," ",""),SEARCH("pN",'Model output'!E254)+2,1)),IF(ISNUMBER(SEARCH("N",'Model output'!E254)),IF(OR(ISNUMBER(SEARCH("a",'Model output'!E254)),ISNUMBER(SEARCH("b",'Model output'!E254))),MID(SUBSTITUTE('Model output'!E254," ",""),SEARCH("N",'Model output'!E254)+1,2),MID(SUBSTITUTE('Model output'!E254," ",""),SEARCH("N",'Model output'!E254)+1,1)),SUBSTITUTE('Model output'!E254," ",""))),"")))</f>
        <v>0</v>
      </c>
      <c r="E255" s="1" t="str">
        <f>IF(OR(ISNUMBER(SEARCH("Not applicable",'Model output'!F254)), ISNUMBER(SEARCH("N/A",'Model output'!F254))),"0",IF(OR(ISNUMBER(SEARCH("0",'Model output'!F254)), ISNUMBER(SEARCH("1",'Model output'!F254)), ISNUMBER(SEARCH("X",'Model output'!F254))), IF(ISNUMBER(SEARCH("pM",'Model output'!F254)),MID(SUBSTITUTE('Model output'!F254," ",""),SEARCH("pM",'Model output'!F254)+2,1),IF(ISNUMBER(SEARCH("M",'Model output'!F254)),MID(SUBSTITUTE('Model output'!F254," ",""),SEARCH("M",'Model output'!F254)+1,1),SUBSTITUTE('Model output'!F254," ",""))),""))</f>
        <v>0</v>
      </c>
      <c r="F255" t="str">
        <f t="shared" si="62"/>
        <v>negative</v>
      </c>
      <c r="G255" t="str">
        <f>IF(OR('Model output'!G254="",AND(ISNUMBER('Model output'!J254),'Model output'!J254&lt;1)),"",IF(OR(ISNUMBER(SEARCH("lateral",'Model output'!G254)),ISNUMBER(SEARCH("cervical",'Model output'!G254)),ISNUMBER(SEARCH("jugular",'Model output'!G254)),ISNUMBER(SEARCH("left neck",'Model output'!G254)),ISNUMBER(SEARCH("left anterior neck",'Model output'!G254)),ISNUMBER(SEARCH("left posterior neck",'Model output'!G254)),ISNUMBER(SEARCH("right neck",'Model output'!G254)),ISNUMBER(SEARCH("right anterior neck",'Model output'!G254)),ISNUMBER(SEARCH("right posterior neck",'Model output'!G254)),AND(ISNUMBER(SEARCH("level",'Model output'!G254)),OR(,ISNUMBER(SEARCH("II",'Model output'!G254)),ISNUMBER(SEARCH("two",'Model output'!G254)),ISNUMBER(SEARCH("2",'Model output'!G254)),ISNUMBER(SEARCH("III",'Model output'!G254)),ISNUMBER(SEARCH("three",'Model output'!G254)),ISNUMBER(SEARCH("3",'Model output'!G254)),ISNUMBER(SEARCH("IV",'Model output'!G254)),ISNUMBER(SEARCH("four",'Model output'!G254)),ISNUMBER(SEARCH("4",'Model output'!G254)),AND(ISNUMBER(SEARCH("V ",'Model output'!G254)),NOT(ISNUMBER(SEARCH("VI",'Model output'!G254)))),ISNUMBER(SEARCH("five",'Model output'!G254)),ISNUMBER(SEARCH("5",'Model output'!G254))))), "lateral", "central"))</f>
        <v/>
      </c>
      <c r="H255" t="str">
        <f>IF('Model output'!H254="","negative", IF('Model output'!H254=" ", "negative", IF(ISNUMBER(SEARCH("lymph node",'Model output'!H254)),"negative","positive")))</f>
        <v>negative</v>
      </c>
      <c r="I255">
        <f>IF('Model output'!I254="","",IF(ISNUMBER('Model output'!I254),'Model output'!I254,1))</f>
        <v>1</v>
      </c>
      <c r="J255">
        <f>IF('Model output'!J254="","",IF(AND(ISNUMBER('Model output'!J254),'Model output'!J254&lt;=I255),'Model output'!J254,IF(ISNUMBER(SEARCH("0/",'Model output'!J254)),0,1)))</f>
        <v>0</v>
      </c>
      <c r="K255" t="str" cm="1">
        <f t="array" ref="K255">IF(COUNT(FIND({0,1,2,3,4,5,6,7,8,9},'Model output'!K254))&gt;0,'Model output'!K254,"")</f>
        <v/>
      </c>
      <c r="L255" s="8" t="str">
        <f t="shared" ref="L255:L291" si="64">LOWER(SUBSTITUTE(SUBSTITUTE(SUBSTITUTE(SUBSTITUTE(SUBSTITUTE(SUBSTITUTE(SUBSTITUTE(SUBSTITUTE(K255,"cm.","cm"), "up to", ""), "to", ","), "x", ","), "'", ""), "[", ""), "]", ""), " ", ""))</f>
        <v/>
      </c>
      <c r="M255" t="str" cm="1">
        <f t="array" ref="M255">IF(L255="","",IF(ISNUMBER(SEARCH("cm",L255)),MAX(VALUE(SUBSTITUTE(_xlfn.FILTERXML("&lt;t&gt;&lt;s&gt;"&amp;SUBSTITUTE(L255,",","&lt;/s&gt;&lt;s&gt;")&amp;"&lt;/s&gt;&lt;/t&gt;","//s"),"cm",""))),MAX(VALUE(SUBSTITUTE(_xlfn.FILTERXML("&lt;t&gt;&lt;s&gt;"&amp;SUBSTITUTE(L255,",","&lt;/s&gt;&lt;s&gt;")&amp;"&lt;/s&gt;&lt;/t&gt;","//s"),"mm","")))/10))</f>
        <v/>
      </c>
      <c r="N255" t="str">
        <f>IF('Model output'!L254="","",'Model output'!L254)</f>
        <v>papillary</v>
      </c>
      <c r="O255" t="str">
        <f>IF('Model output'!M254="","",'Model output'!M254)</f>
        <v>follicular</v>
      </c>
      <c r="P255" t="str">
        <f>IF('Model output'!N254="","",'Model output'!N254)</f>
        <v>2.3 cm</v>
      </c>
      <c r="Q255" t="str">
        <f t="shared" si="63"/>
        <v>2.3cm</v>
      </c>
      <c r="R255" cm="1">
        <f t="array" ref="R255">IF(Q255="","",IF(ISNUMBER(SEARCH("cm",Q255)),MAX(VALUE(SUBSTITUTE(_xlfn.FILTERXML("&lt;t&gt;&lt;s&gt;"&amp;SUBSTITUTE(Q255,",","&lt;/s&gt;&lt;s&gt;")&amp;"&lt;/s&gt;&lt;/t&gt;","//s"),"cm",""))),IF(ISNUMBER(SEARCH("mm",Q255)), MAX(VALUE(SUBSTITUTE(_xlfn.FILTERXML("&lt;t&gt;&lt;s&gt;"&amp;SUBSTITUTE(Q255,",","&lt;/s&gt;&lt;s&gt;")&amp;"&lt;/s&gt;&lt;/t&gt;","//s"),"mm","")))/10, MAX(VALUE(_xlfn.FILTERXML("&lt;t&gt;&lt;s&gt;"&amp;SUBSTITUTE(Q255,",","&lt;/s&gt;&lt;s&gt;")&amp;"&lt;/s&gt;&lt;/t&gt;","//s"))))))</f>
        <v>2.2999999999999998</v>
      </c>
      <c r="S255" t="str">
        <f>IF(OR('Model output'!P254="",ISNUMBER(SEARCH("Not identified", 'Model output'!P254)),ISNUMBER(SEARCH("Absent",'Model output'!P254)),AND(ISNUMBER(SEARCH("No",'Model output'!P254)),NOT(ISNUMBER(SEARCH("diagnostic",'Model output'!P254)))),ISNUMBER(SEARCH("Negative",'Model output'!P254))),"negative","positive")</f>
        <v>negative</v>
      </c>
      <c r="T255">
        <f>IF('Model output'!O254="","",'Model output'!O254)</f>
        <v>1</v>
      </c>
      <c r="U255" t="str">
        <f>IF('Model output'!Q254&lt;&gt;"",'Model output'!Q254,IF('Classification result'!S255="positive",IF(ISNUMBER(SEARCH("single",'Model output'!P254)),1,IF(OR(ISNUMBER(SEARCH("&lt;4",'Model output'!P254)),ISNUMBER(SEARCH("&lt; 4",'Model output'!P254)),ISNUMBER(SEARCH("less than 4",'Model output'!P254))),"&lt;4",IF(OR(ISNUMBER(SEARCH("&gt;4",'Model output'!P254)),ISNUMBER(SEARCH("&gt; 4",'Model output'!P254)),ISNUMBER(SEARCH("4 or more",'Model output'!P254))),"&gt;4",""))),""))</f>
        <v/>
      </c>
      <c r="V255" t="str">
        <f>IF(S255="negative","",IF(OR(ISNUMBER(SEARCH("Focal",'Model output'!P254)),'Classification result'!U255&lt;4,ISNUMBER(SEARCH("Focal",'Classification result'!U255)),ISNUMBER(SEARCH("&lt;4",'Classification result'!U255)),ISNUMBER(SEARCH("&lt; 4",'Classification result'!U255))),"minimal", IF(OR(ISNUMBER(SEARCH("Extensive",'Model output'!P254)),ISNUMBER(SEARCH("Extensive",'Classification result'!U255)),ISNUMBER(SEARCH("&gt;4",'Classification result'!U255)),ISNUMBER(SEARCH("&gt; 4",'Classification result'!U255)),ISNUMBER(SEARCH("4 or more",'Classification result'!U255))),"extensive","")))</f>
        <v/>
      </c>
      <c r="W255" t="str">
        <f>IF(OR('Model output'!R254="",ISNUMBER(SEARCH("Not identified", 'Model output'!R254)),ISNUMBER(SEARCH("Absent",'Model output'!R254)),ISNUMBER(SEARCH("No",'Model output'!R254)),ISNUMBER(SEARCH("Negative",'Model output'!R254)),ISNUMBER(SEARCH("None seen",'Model output'!R254)),ISNUMBER(SEARCH("Free",'Model output'!R254)),ISNUMBER(SEARCH("Cannot be assessed",'Model output'!R254))),"negative","positive")</f>
        <v>positive</v>
      </c>
      <c r="X255" s="19" t="str">
        <f>IF('Model output'!S254="","",'Model output'!S254)</f>
        <v>Not identified</v>
      </c>
      <c r="Y255" t="str">
        <f>IF(OR('Model output'!S254="",ISNUMBER(SEARCH("Absent",'Model output'!S254)),ISNUMBER(SEARCH("Not identified",'Model output'!S254)),AND(ISNUMBER(SEARCH("No",'Model output'!S254)),NOT(ISNUMBER(SEARCH("carcinoma",'Model output'!S254)))),ISNUMBER(SEARCH("no extension",'Model output'!S254)),ISNUMBER(SEARCH("negative",'Model output'!S254))),"negative",IF(Z255="positive","gETE", "positive"))</f>
        <v>negative</v>
      </c>
      <c r="Z255" t="str">
        <f>IF(OR('Model output'!S254="",ISNUMBER(SEARCH("Absent",'Model output'!S254)),ISNUMBER(SEARCH("Not identified",'Model output'!S254)),ISNUMBER(SEARCH("No",'Model output'!S254)),ISNUMBER(SEARCH("Minimal",'Model output'!S254)),ISNUMBER(SEARCH("negative",'Model output'!S254))),"negative",IF(OR(ISNUMBER(SEARCH("extensive",X255)),ISNUMBER(SEARCH("skeletal muscle",X255)),ISNUMBER(SEARCH("larynx",X255)),ISNUMBER(SEARCH("trachea",X255)),ISNUMBER(SEARCH("esophagus",X255)),ISNUMBER(SEARCH("recurrent laryngeal nerve",X255))),"positive","negative"))</f>
        <v>negative</v>
      </c>
      <c r="AA255" t="str">
        <f>IF('Model output'!T254="","",IF('Model output'!T254="Not mentioned", "No", "Yes"))</f>
        <v/>
      </c>
      <c r="AB255" t="str">
        <f>IF(AA255&lt;&gt;"Yes","",IF(OR('Model output'!U254="",ISNUMBER(SEARCH("Not identified",'Model output'!U254))),"",'Model output'!U254))</f>
        <v/>
      </c>
      <c r="AC255" s="9" t="str">
        <f>IF(OR('Model output'!V254="", AND(ISERROR(SEARCH("Positive",'Model output'!V254)), ISNUMBER(SEARCH("Negative",'Model output'!V254))), ISNUMBER(SEARCH("Uninvolved",'Model output'!V254)), ISNUMBER(SEARCH("Free",'Model output'!V254)), ISNUMBER(SEARCH("1 mm",'Model output'!V254)), ISNUMBER(SEARCH("1.0 mm",'Model output'!V254)), ISNUMBER(SEARCH("0.01 cm",'Model output'!V254)), ISNUMBER(SEARCH("0.1 CM",'Model output'!V254)), ISNUMBER(SEARCH("less than 0.2 mm",'Model output'!V254)), ISNUMBER(SEARCH("less than 0.5 mm",'Model output'!V254)), ISNUMBER(SEARCH("very close",'Model output'!V254)), ISNUMBER(SEARCH("not involved",'Model output'!V254)), ISNUMBER(SEARCH("no involvement",'Model output'!V254)), ISNUMBER(SEARCH("abut",'Model output'!V254)), AND(ISNUMBER(SEARCH("No",'Model output'!V254)),NOT(ISNUMBER(SEARCH("noted",'Model output'!V254))),NOT(ISNUMBER(SEARCH("carcinoma",'Model output'!V254))))), "negative", "positive")</f>
        <v>positive</v>
      </c>
      <c r="AE255" s="39" t="str" cm="1">
        <f t="array" ref="AE255">IF(OR(AC255="positive",Z255="positive",AND(OR(ISNUMBER(SEARCH("Follicular carcinoma",N255)),ISNUMBER(SEARCH("Follicular thyroid carcinoma",N255))),V255="extensive"),AND(AND(ISNUMBER(J255),J255&gt;0),AND(ISNUMBER(M255),M255&gt;3)),OR(H255="positive",AH255=1)),"high",IF(OR(ISNUMBER(SEARCH("lateral",G255,1)),ISNUMBER(SEARCH("positive",Y255,1)),ISNUMBER(SEARCH("tall",O255,1)),ISNUMBER(SEARCH("hobnail",O255,1)),ISNUMBER(SEARCH("cribriform",O255,1)),ISNUMBER(SEARCH("diffuse",O255,1)),ISNUMBER(SEARCH("columnar",O255,1)),ISNUMBER(SEARCH("solid",O255,1)),ISNUMBER(SEARCH("tall",N255,1)),ISNUMBER(SEARCH("hobnail",N255,1)),ISNUMBER(SEARCH("cribriform",N255,1)),ISNUMBER(SEARCH("diffuse",N255,1)),ISNUMBER(SEARCH("columnar",N255,1)),ISNUMBER(SEARCH("solid",N255,1)),AND(ISNUMBER(SEARCH("papillary",N255,1)),S255="positive"),AND(ISNUMBER(J255),J255&gt;=5,M255=""),AND(AND(ISNUMBER(J255),J255&gt;=5),AND(ISNUMBER(M255),M255&gt;=1)),AND(ISNUMBER(SERACH("papillary",N255)),OR(Y255="positive",Z255="positive"), ISNUMBER(SEARCH("BRAF",AB255)))),"intermediate","low"))</f>
        <v>high</v>
      </c>
      <c r="AF255" s="40" t="str">
        <f t="shared" ref="AF255:AF291" si="65">IF(AND(Z255="positive",OR(ISNUMBER(SEARCH("prevertebral",X255,1)),ISNUMBER(SEARCH("fascia",X255,1)),ISNUMBER(SEARCH("carotid artery",X255,1)),ISNUMBER(SEARCH("mediastinal",X255,1)))),"4b",
IF(AND(Z255="positive",OR(ISNUMBER(SEARCH("larynx",X255,1)),ISNUMBER(SEARCH("trachea",X255,1)),ISNUMBER(SEARCH("esophagus",X255,1)),ISNUMBER(SEARCH("recurrent laryngeal nerve",X255,1)),
ISNUMBER(SEARCH("RLN",X255,1)))),"4a",
IF(OR(Z255="positive",ISNUMBER(SEARCH("strap",X255,1)),ISNUMBER(SEARCH("sternothyroid",X255,1)),ISNUMBER(SEARCH("sternohyoid",X255,1)),ISNUMBER(SEARCH("thyrohyoid",X255,1)),ISNUMBER(SEARCH("omohyoid",X255,1))),"3b",
IF(AND(C255&lt;&gt;"", N255=""),C255,
IF(OR(AND(R255&lt;&gt;"",R255&gt;4)),"3a",
IF(AND(R255&lt;&gt;"", R255&lt;=4,R255&gt;2),"2",
IF(AND(R255&lt;&gt;"",R255&lt;=2,R255&gt;1),"1b",
IF(AND(R255&lt;&gt;"",R255&lt;=1),"1a","x"
))))))))</f>
        <v>2</v>
      </c>
      <c r="AG255" s="40" t="str">
        <f t="shared" ref="AG255:AG291" si="66">IF(AND(ISNUMBER(J255),J255&gt;0),
IF(G255="lateral", "1b","1a"), "0")</f>
        <v>0</v>
      </c>
      <c r="AH255" s="40" t="str">
        <f t="shared" si="53"/>
        <v>0</v>
      </c>
      <c r="AI255" s="45" t="str">
        <f t="shared" si="54"/>
        <v>I</v>
      </c>
      <c r="AJ255" s="39" t="s">
        <v>697</v>
      </c>
      <c r="AK255" s="46" t="s">
        <v>891</v>
      </c>
      <c r="AL255" s="46" t="s">
        <v>889</v>
      </c>
      <c r="AM255" s="46" t="s">
        <v>892</v>
      </c>
      <c r="AN255" s="40" t="s">
        <v>73</v>
      </c>
      <c r="AO255" s="30">
        <f t="shared" si="55"/>
        <v>1</v>
      </c>
      <c r="AP255" s="14">
        <f t="shared" si="56"/>
        <v>1</v>
      </c>
      <c r="AQ255" s="14">
        <f t="shared" si="57"/>
        <v>1</v>
      </c>
      <c r="AR255" s="14">
        <f t="shared" si="58"/>
        <v>1</v>
      </c>
      <c r="AS255" s="15">
        <f t="shared" si="59"/>
        <v>1</v>
      </c>
    </row>
    <row r="256" spans="1:45">
      <c r="A256" t="str">
        <f>'Model output'!A255</f>
        <v>TCGA-FY-A3WA</v>
      </c>
      <c r="B256" s="52">
        <v>52</v>
      </c>
      <c r="C256" s="1" t="str">
        <f>IF(OR(ISNUMBER(SEARCH("0",'Model output'!D255)), ISNUMBER(SEARCH("1",'Model output'!D255)), ISNUMBER(SEARCH("1a",'Model output'!D255)), ISNUMBER(SEARCH("1b",'Model output'!D255)), ISNUMBER(SEARCH("2",'Model output'!D255)), ISNUMBER(SEARCH("3",'Model output'!D255)), ISNUMBER(SEARCH("4a",'Model output'!D255)), ISNUMBER(SEARCH("4b",'Model output'!D255))), IF(ISNUMBER(SEARCH("pT",'Model output'!D255)),IF(OR(ISNUMBER(SEARCH("a",'Model output'!D255)),ISNUMBER(SEARCH("b",'Model output'!D255))),MID(SUBSTITUTE('Model output'!D255," ",""),SEARCH("pT",'Model output'!D255)+2,2),MID(SUBSTITUTE('Model output'!D255," ",""),SEARCH("pT",'Model output'!D255)+2,1)),IF(ISNUMBER(SEARCH("T",'Model output'!D255)),IF(OR(ISNUMBER(SEARCH("a",'Model output'!D255)),ISNUMBER(SEARCH("b",'Model output'!D255))),MID(SUBSTITUTE('Model output'!D255," ",""),SEARCH("T",'Model output'!D255)+1,2),MID(SUBSTITUTE('Model output'!D255," ",""),SEARCH("T",'Model output'!D255)+1,1)),SUBSTITUTE('Model output'!D255," ",""))),"")</f>
        <v/>
      </c>
      <c r="D256" s="1" t="str">
        <f>IF(ISNUMBER(SEARCH("lymph node",'Model output'!E255)),"1", IF(AND('Model output'!E255&lt;&gt;"",ISNUMBER('Model output'!E255),'Model output'!E255&gt;0),"1",IF(OR(ISNUMBER(SEARCH("0",'Model output'!E255)), ISNUMBER(SEARCH("1",'Model output'!E255)), ISNUMBER(SEARCH("1a",'Model output'!E255)), ISNUMBER(SEARCH("1b",'Model output'!E255)), ISNUMBER(SEARCH("X",'Model output'!E255))), IF(ISNUMBER(SEARCH("pN",'Model output'!E255)),IF(OR(ISNUMBER(SEARCH("a",'Model output'!E255)),ISNUMBER(SEARCH("b",'Model output'!E255))),MID(SUBSTITUTE('Model output'!E255," ",""),SEARCH("pN",'Model output'!E255)+2,2),MID(SUBSTITUTE('Model output'!E255," ",""),SEARCH("pN",'Model output'!E255)+2,1)),IF(ISNUMBER(SEARCH("N",'Model output'!E255)),IF(OR(ISNUMBER(SEARCH("a",'Model output'!E255)),ISNUMBER(SEARCH("b",'Model output'!E255))),MID(SUBSTITUTE('Model output'!E255," ",""),SEARCH("N",'Model output'!E255)+1,2),MID(SUBSTITUTE('Model output'!E255," ",""),SEARCH("N",'Model output'!E255)+1,1)),SUBSTITUTE('Model output'!E255," ",""))),"")))</f>
        <v/>
      </c>
      <c r="E256" s="1" t="str">
        <f>IF(OR(ISNUMBER(SEARCH("Not applicable",'Model output'!F255)), ISNUMBER(SEARCH("N/A",'Model output'!F255))),"0",IF(OR(ISNUMBER(SEARCH("0",'Model output'!F255)), ISNUMBER(SEARCH("1",'Model output'!F255)), ISNUMBER(SEARCH("X",'Model output'!F255))), IF(ISNUMBER(SEARCH("pM",'Model output'!F255)),MID(SUBSTITUTE('Model output'!F255," ",""),SEARCH("pM",'Model output'!F255)+2,1),IF(ISNUMBER(SEARCH("M",'Model output'!F255)),MID(SUBSTITUTE('Model output'!F255," ",""),SEARCH("M",'Model output'!F255)+1,1),SUBSTITUTE('Model output'!F255," ",""))),""))</f>
        <v/>
      </c>
      <c r="F256" t="str">
        <f t="shared" si="62"/>
        <v>negative</v>
      </c>
      <c r="G256" t="str">
        <f>IF(OR('Model output'!G255="",AND(ISNUMBER('Model output'!J255),'Model output'!J255&lt;1)),"",IF(OR(ISNUMBER(SEARCH("lateral",'Model output'!G255)),ISNUMBER(SEARCH("cervical",'Model output'!G255)),ISNUMBER(SEARCH("jugular",'Model output'!G255)),ISNUMBER(SEARCH("left neck",'Model output'!G255)),ISNUMBER(SEARCH("left anterior neck",'Model output'!G255)),ISNUMBER(SEARCH("left posterior neck",'Model output'!G255)),ISNUMBER(SEARCH("right neck",'Model output'!G255)),ISNUMBER(SEARCH("right anterior neck",'Model output'!G255)),ISNUMBER(SEARCH("right posterior neck",'Model output'!G255)),AND(ISNUMBER(SEARCH("level",'Model output'!G255)),OR(,ISNUMBER(SEARCH("II",'Model output'!G255)),ISNUMBER(SEARCH("two",'Model output'!G255)),ISNUMBER(SEARCH("2",'Model output'!G255)),ISNUMBER(SEARCH("III",'Model output'!G255)),ISNUMBER(SEARCH("three",'Model output'!G255)),ISNUMBER(SEARCH("3",'Model output'!G255)),ISNUMBER(SEARCH("IV",'Model output'!G255)),ISNUMBER(SEARCH("four",'Model output'!G255)),ISNUMBER(SEARCH("4",'Model output'!G255)),AND(ISNUMBER(SEARCH("V ",'Model output'!G255)),NOT(ISNUMBER(SEARCH("VI",'Model output'!G255)))),ISNUMBER(SEARCH("five",'Model output'!G255)),ISNUMBER(SEARCH("5",'Model output'!G255))))), "lateral", "central"))</f>
        <v/>
      </c>
      <c r="H256" t="str">
        <f>IF('Model output'!H255="","negative", IF('Model output'!H255=" ", "negative", IF(ISNUMBER(SEARCH("lymph node",'Model output'!H255)),"negative","positive")))</f>
        <v>negative</v>
      </c>
      <c r="I256" t="str">
        <f>IF('Model output'!I255="","",IF(ISNUMBER('Model output'!I255),'Model output'!I255,1))</f>
        <v/>
      </c>
      <c r="J256" t="str">
        <f>IF('Model output'!J255="","",IF(AND(ISNUMBER('Model output'!J255),'Model output'!J255&lt;=I256),'Model output'!J255,IF(ISNUMBER(SEARCH("0/",'Model output'!J255)),0,1)))</f>
        <v/>
      </c>
      <c r="K256" t="str" cm="1">
        <f t="array" ref="K256">IF(COUNT(FIND({0,1,2,3,4,5,6,7,8,9},'Model output'!K255))&gt;0,'Model output'!K255,"")</f>
        <v/>
      </c>
      <c r="L256" s="8" t="str">
        <f t="shared" si="64"/>
        <v/>
      </c>
      <c r="M256" t="str" cm="1">
        <f t="array" ref="M256">IF(L256="","",IF(ISNUMBER(SEARCH("cm",L256)),MAX(VALUE(SUBSTITUTE(_xlfn.FILTERXML("&lt;t&gt;&lt;s&gt;"&amp;SUBSTITUTE(L256,",","&lt;/s&gt;&lt;s&gt;")&amp;"&lt;/s&gt;&lt;/t&gt;","//s"),"cm",""))),MAX(VALUE(SUBSTITUTE(_xlfn.FILTERXML("&lt;t&gt;&lt;s&gt;"&amp;SUBSTITUTE(L256,",","&lt;/s&gt;&lt;s&gt;")&amp;"&lt;/s&gt;&lt;/t&gt;","//s"),"mm","")))/10))</f>
        <v/>
      </c>
      <c r="N256" t="str">
        <f>IF('Model output'!L255="","",'Model output'!L255)</f>
        <v>papillary</v>
      </c>
      <c r="O256" t="str">
        <f>IF('Model output'!M255="","",'Model output'!M255)</f>
        <v>microcarcinoma</v>
      </c>
      <c r="P256" t="str">
        <f>IF('Model output'!N255="","",'Model output'!N255)</f>
        <v>0.5 cm</v>
      </c>
      <c r="Q256" t="str">
        <f t="shared" si="63"/>
        <v>0.5cm</v>
      </c>
      <c r="R256" cm="1">
        <f t="array" ref="R256">IF(Q256="","",IF(ISNUMBER(SEARCH("cm",Q256)),MAX(VALUE(SUBSTITUTE(_xlfn.FILTERXML("&lt;t&gt;&lt;s&gt;"&amp;SUBSTITUTE(Q256,",","&lt;/s&gt;&lt;s&gt;")&amp;"&lt;/s&gt;&lt;/t&gt;","//s"),"cm",""))),IF(ISNUMBER(SEARCH("mm",Q256)), MAX(VALUE(SUBSTITUTE(_xlfn.FILTERXML("&lt;t&gt;&lt;s&gt;"&amp;SUBSTITUTE(Q256,",","&lt;/s&gt;&lt;s&gt;")&amp;"&lt;/s&gt;&lt;/t&gt;","//s"),"mm","")))/10, MAX(VALUE(_xlfn.FILTERXML("&lt;t&gt;&lt;s&gt;"&amp;SUBSTITUTE(Q256,",","&lt;/s&gt;&lt;s&gt;")&amp;"&lt;/s&gt;&lt;/t&gt;","//s"))))))</f>
        <v>0.5</v>
      </c>
      <c r="S256" t="str">
        <f>IF(OR('Model output'!P255="",ISNUMBER(SEARCH("Not identified", 'Model output'!P255)),ISNUMBER(SEARCH("Absent",'Model output'!P255)),AND(ISNUMBER(SEARCH("No",'Model output'!P255)),NOT(ISNUMBER(SEARCH("diagnostic",'Model output'!P255)))),ISNUMBER(SEARCH("Negative",'Model output'!P255))),"negative","positive")</f>
        <v>negative</v>
      </c>
      <c r="T256" t="str">
        <f>IF('Model output'!O255="","",'Model output'!O255)</f>
        <v/>
      </c>
      <c r="U256" t="str">
        <f>IF('Model output'!Q255&lt;&gt;"",'Model output'!Q255,IF('Classification result'!S256="positive",IF(ISNUMBER(SEARCH("single",'Model output'!P255)),1,IF(OR(ISNUMBER(SEARCH("&lt;4",'Model output'!P255)),ISNUMBER(SEARCH("&lt; 4",'Model output'!P255)),ISNUMBER(SEARCH("less than 4",'Model output'!P255))),"&lt;4",IF(OR(ISNUMBER(SEARCH("&gt;4",'Model output'!P255)),ISNUMBER(SEARCH("&gt; 4",'Model output'!P255)),ISNUMBER(SEARCH("4 or more",'Model output'!P255))),"&gt;4",""))),""))</f>
        <v/>
      </c>
      <c r="V256" t="str">
        <f>IF(S256="negative","",IF(OR(ISNUMBER(SEARCH("Focal",'Model output'!P255)),'Classification result'!U256&lt;4,ISNUMBER(SEARCH("Focal",'Classification result'!U256)),ISNUMBER(SEARCH("&lt;4",'Classification result'!U256)),ISNUMBER(SEARCH("&lt; 4",'Classification result'!U256))),"minimal", IF(OR(ISNUMBER(SEARCH("Extensive",'Model output'!P255)),ISNUMBER(SEARCH("Extensive",'Classification result'!U256)),ISNUMBER(SEARCH("&gt;4",'Classification result'!U256)),ISNUMBER(SEARCH("&gt; 4",'Classification result'!U256)),ISNUMBER(SEARCH("4 or more",'Classification result'!U256))),"extensive","")))</f>
        <v/>
      </c>
      <c r="W256" t="str">
        <f>IF(OR('Model output'!R255="",ISNUMBER(SEARCH("Not identified", 'Model output'!R255)),ISNUMBER(SEARCH("Absent",'Model output'!R255)),ISNUMBER(SEARCH("No",'Model output'!R255)),ISNUMBER(SEARCH("Negative",'Model output'!R255)),ISNUMBER(SEARCH("None seen",'Model output'!R255)),ISNUMBER(SEARCH("Free",'Model output'!R255)),ISNUMBER(SEARCH("Cannot be assessed",'Model output'!R255))),"negative","positive")</f>
        <v>negative</v>
      </c>
      <c r="X256" s="19" t="str">
        <f>IF('Model output'!S255="","",'Model output'!S255)</f>
        <v/>
      </c>
      <c r="Y256" t="str">
        <f>IF(OR('Model output'!S255="",ISNUMBER(SEARCH("Absent",'Model output'!S255)),ISNUMBER(SEARCH("Not identified",'Model output'!S255)),AND(ISNUMBER(SEARCH("No",'Model output'!S255)),NOT(ISNUMBER(SEARCH("carcinoma",'Model output'!S255)))),ISNUMBER(SEARCH("no extension",'Model output'!S255)),ISNUMBER(SEARCH("negative",'Model output'!S255))),"negative",IF(Z256="positive","gETE", "positive"))</f>
        <v>negative</v>
      </c>
      <c r="Z256" t="str">
        <f>IF(OR('Model output'!S255="",ISNUMBER(SEARCH("Absent",'Model output'!S255)),ISNUMBER(SEARCH("Not identified",'Model output'!S255)),ISNUMBER(SEARCH("No",'Model output'!S255)),ISNUMBER(SEARCH("Minimal",'Model output'!S255)),ISNUMBER(SEARCH("negative",'Model output'!S255))),"negative",IF(OR(ISNUMBER(SEARCH("extensive",X256)),ISNUMBER(SEARCH("skeletal muscle",X256)),ISNUMBER(SEARCH("larynx",X256)),ISNUMBER(SEARCH("trachea",X256)),ISNUMBER(SEARCH("esophagus",X256)),ISNUMBER(SEARCH("recurrent laryngeal nerve",X256))),"positive","negative"))</f>
        <v>negative</v>
      </c>
      <c r="AA256" t="str">
        <f>IF('Model output'!T255="","",IF('Model output'!T255="Not mentioned", "No", "Yes"))</f>
        <v/>
      </c>
      <c r="AB256" t="str">
        <f>IF(AA256&lt;&gt;"Yes","",IF(OR('Model output'!U255="",ISNUMBER(SEARCH("Not identified",'Model output'!U255))),"",'Model output'!U255))</f>
        <v/>
      </c>
      <c r="AC256" s="9" t="str">
        <f>IF(OR('Model output'!V255="", AND(ISERROR(SEARCH("Positive",'Model output'!V255)), ISNUMBER(SEARCH("Negative",'Model output'!V255))), ISNUMBER(SEARCH("Uninvolved",'Model output'!V255)), ISNUMBER(SEARCH("Free",'Model output'!V255)), ISNUMBER(SEARCH("1 mm",'Model output'!V255)), ISNUMBER(SEARCH("1.0 mm",'Model output'!V255)), ISNUMBER(SEARCH("0.01 cm",'Model output'!V255)), ISNUMBER(SEARCH("0.1 CM",'Model output'!V255)), ISNUMBER(SEARCH("less than 0.2 mm",'Model output'!V255)), ISNUMBER(SEARCH("less than 0.5 mm",'Model output'!V255)), ISNUMBER(SEARCH("very close",'Model output'!V255)), ISNUMBER(SEARCH("not involved",'Model output'!V255)), ISNUMBER(SEARCH("no involvement",'Model output'!V255)), ISNUMBER(SEARCH("abut",'Model output'!V255)), AND(ISNUMBER(SEARCH("No",'Model output'!V255)),NOT(ISNUMBER(SEARCH("noted",'Model output'!V255))),NOT(ISNUMBER(SEARCH("carcinoma",'Model output'!V255))))), "negative", "positive")</f>
        <v>negative</v>
      </c>
      <c r="AE256" s="39" t="str" cm="1">
        <f t="array" aca="1" ref="AE256" ca="1">IF(OR(AC256="positive",Z256="positive",AND(OR(ISNUMBER(SEARCH("Follicular carcinoma",N256)),ISNUMBER(SEARCH("Follicular thyroid carcinoma",N256))),V256="extensive"),AND(AND(ISNUMBER(J256),J256&gt;0),AND(ISNUMBER(M256),M256&gt;3)),OR(H256="positive",AH256=1)),"high",IF(OR(ISNUMBER(SEARCH("lateral",G256,1)),ISNUMBER(SEARCH("positive",Y256,1)),ISNUMBER(SEARCH("tall",O256,1)),ISNUMBER(SEARCH("hobnail",O256,1)),ISNUMBER(SEARCH("cribriform",O256,1)),ISNUMBER(SEARCH("diffuse",O256,1)),ISNUMBER(SEARCH("columnar",O256,1)),ISNUMBER(SEARCH("solid",O256,1)),ISNUMBER(SEARCH("tall",N256,1)),ISNUMBER(SEARCH("hobnail",N256,1)),ISNUMBER(SEARCH("cribriform",N256,1)),ISNUMBER(SEARCH("diffuse",N256,1)),ISNUMBER(SEARCH("columnar",N256,1)),ISNUMBER(SEARCH("solid",N256,1)),AND(ISNUMBER(SEARCH("papillary",N256,1)),S256="positive"),AND(ISNUMBER(J256),J256&gt;=5,M256=""),AND(AND(ISNUMBER(J256),J256&gt;=5),AND(ISNUMBER(M256),M256&gt;=1)),AND(ISNUMBER(SERACH("papillary",N256)),OR(Y256="positive",Z256="positive"), ISNUMBER(SEARCH("BRAF",AB256)))),"intermediate","low"))</f>
        <v>low</v>
      </c>
      <c r="AF256" s="40" t="str">
        <f t="shared" si="65"/>
        <v>1a</v>
      </c>
      <c r="AG256" s="40" t="str">
        <f t="shared" si="66"/>
        <v>0</v>
      </c>
      <c r="AH256" s="40" t="str">
        <f t="shared" ref="AH256:AH291" si="67">IF(OR(H256="unknown"),"x",IF(H256="negative","0","1"))</f>
        <v>0</v>
      </c>
      <c r="AI256" s="45" t="str">
        <f t="shared" ref="AI256:AI291" si="68">IF(AND(B256&lt;55,AH256="0"),"I",
IF(AND(B256&lt;55,AH256="1"),"II",
IF(AH256="1","IVB",
IF(AND(AF256="4b",AH256="0"),"IVA",
IF(AND(AF256="4a",AH256="0"),"III",
IF(AND(OR(AF256="3a",AF256="3b",AF256="3"),AH256="0"),"II",
IF(AND(AF256="2",OR(AG256="1",AG256="1a",AG256="1b"),AH256="0"),"II",
IF(AND(OR(AF256="1a",AF256="1b",AF256="1"),OR(AG256="1",AG256="1a",AG256="1b"),AH256="0"),"II","I"
))))))))</f>
        <v>I</v>
      </c>
      <c r="AJ256" s="39" t="s">
        <v>698</v>
      </c>
      <c r="AK256" s="46" t="s">
        <v>893</v>
      </c>
      <c r="AL256" s="46" t="s">
        <v>892</v>
      </c>
      <c r="AM256" s="46" t="s">
        <v>892</v>
      </c>
      <c r="AN256" s="40" t="s">
        <v>73</v>
      </c>
      <c r="AO256" s="30">
        <f t="shared" ref="AO256:AO291" ca="1" si="69">IF(AE256=AJ256,1,0)</f>
        <v>1</v>
      </c>
      <c r="AP256" s="14">
        <f t="shared" ref="AP256:AP291" si="70">IF(AF256=AK256, 1, IF(AND(AF256="x", AK256="0"), 1, IF(AND(AF256="0", AK256="x"), 1, 0)))</f>
        <v>1</v>
      </c>
      <c r="AQ256" s="14">
        <f t="shared" ref="AQ256:AQ291" si="71">IF(AG256=AL256, 1, IF(AND(AG256="x", AL256="0"), 1, IF(AND(AG256="0", AL256="x"), 1, 0)))</f>
        <v>1</v>
      </c>
      <c r="AR256" s="14">
        <f t="shared" ref="AR256:AR291" si="72">IF(AH256=AM256, 1, IF(AND(AH256="x", AM256="0"), 1, IF(AND(AH256="0", AM256="x"), 1, 0)))</f>
        <v>1</v>
      </c>
      <c r="AS256" s="15">
        <f t="shared" si="59"/>
        <v>1</v>
      </c>
    </row>
    <row r="257" spans="1:45">
      <c r="A257" t="str">
        <f>'Model output'!A256</f>
        <v>TCGA-FY-A3YR</v>
      </c>
      <c r="B257" s="52">
        <v>64</v>
      </c>
      <c r="C257" s="1" t="str">
        <f>IF(OR(ISNUMBER(SEARCH("0",'Model output'!D256)), ISNUMBER(SEARCH("1",'Model output'!D256)), ISNUMBER(SEARCH("1a",'Model output'!D256)), ISNUMBER(SEARCH("1b",'Model output'!D256)), ISNUMBER(SEARCH("2",'Model output'!D256)), ISNUMBER(SEARCH("3",'Model output'!D256)), ISNUMBER(SEARCH("4a",'Model output'!D256)), ISNUMBER(SEARCH("4b",'Model output'!D256))), IF(ISNUMBER(SEARCH("pT",'Model output'!D256)),IF(OR(ISNUMBER(SEARCH("a",'Model output'!D256)),ISNUMBER(SEARCH("b",'Model output'!D256))),MID(SUBSTITUTE('Model output'!D256," ",""),SEARCH("pT",'Model output'!D256)+2,2),MID(SUBSTITUTE('Model output'!D256," ",""),SEARCH("pT",'Model output'!D256)+2,1)),IF(ISNUMBER(SEARCH("T",'Model output'!D256)),IF(OR(ISNUMBER(SEARCH("a",'Model output'!D256)),ISNUMBER(SEARCH("b",'Model output'!D256))),MID(SUBSTITUTE('Model output'!D256," ",""),SEARCH("T",'Model output'!D256)+1,2),MID(SUBSTITUTE('Model output'!D256," ",""),SEARCH("T",'Model output'!D256)+1,1)),SUBSTITUTE('Model output'!D256," ",""))),"")</f>
        <v>3</v>
      </c>
      <c r="D257" s="1" t="str">
        <f>IF(ISNUMBER(SEARCH("lymph node",'Model output'!E256)),"1", IF(AND('Model output'!E256&lt;&gt;"",ISNUMBER('Model output'!E256),'Model output'!E256&gt;0),"1",IF(OR(ISNUMBER(SEARCH("0",'Model output'!E256)), ISNUMBER(SEARCH("1",'Model output'!E256)), ISNUMBER(SEARCH("1a",'Model output'!E256)), ISNUMBER(SEARCH("1b",'Model output'!E256)), ISNUMBER(SEARCH("X",'Model output'!E256))), IF(ISNUMBER(SEARCH("pN",'Model output'!E256)),IF(OR(ISNUMBER(SEARCH("a",'Model output'!E256)),ISNUMBER(SEARCH("b",'Model output'!E256))),MID(SUBSTITUTE('Model output'!E256," ",""),SEARCH("pN",'Model output'!E256)+2,2),MID(SUBSTITUTE('Model output'!E256," ",""),SEARCH("pN",'Model output'!E256)+2,1)),IF(ISNUMBER(SEARCH("N",'Model output'!E256)),IF(OR(ISNUMBER(SEARCH("a",'Model output'!E256)),ISNUMBER(SEARCH("b",'Model output'!E256))),MID(SUBSTITUTE('Model output'!E256," ",""),SEARCH("N",'Model output'!E256)+1,2),MID(SUBSTITUTE('Model output'!E256," ",""),SEARCH("N",'Model output'!E256)+1,1)),SUBSTITUTE('Model output'!E256," ",""))),"")))</f>
        <v>1a</v>
      </c>
      <c r="E257" s="1" t="str">
        <f>IF(OR(ISNUMBER(SEARCH("Not applicable",'Model output'!F256)), ISNUMBER(SEARCH("N/A",'Model output'!F256))),"0",IF(OR(ISNUMBER(SEARCH("0",'Model output'!F256)), ISNUMBER(SEARCH("1",'Model output'!F256)), ISNUMBER(SEARCH("X",'Model output'!F256))), IF(ISNUMBER(SEARCH("pM",'Model output'!F256)),MID(SUBSTITUTE('Model output'!F256," ",""),SEARCH("pM",'Model output'!F256)+2,1),IF(ISNUMBER(SEARCH("M",'Model output'!F256)),MID(SUBSTITUTE('Model output'!F256," ",""),SEARCH("M",'Model output'!F256)+1,1),SUBSTITUTE('Model output'!F256," ",""))),""))</f>
        <v>0</v>
      </c>
      <c r="F257" t="str">
        <f t="shared" si="62"/>
        <v>positive</v>
      </c>
      <c r="G257" t="str">
        <f>IF(OR('Model output'!G256="",AND(ISNUMBER('Model output'!J256),'Model output'!J256&lt;1)),"",IF(OR(ISNUMBER(SEARCH("lateral",'Model output'!G256)),ISNUMBER(SEARCH("cervical",'Model output'!G256)),ISNUMBER(SEARCH("jugular",'Model output'!G256)),ISNUMBER(SEARCH("left neck",'Model output'!G256)),ISNUMBER(SEARCH("left anterior neck",'Model output'!G256)),ISNUMBER(SEARCH("left posterior neck",'Model output'!G256)),ISNUMBER(SEARCH("right neck",'Model output'!G256)),ISNUMBER(SEARCH("right anterior neck",'Model output'!G256)),ISNUMBER(SEARCH("right posterior neck",'Model output'!G256)),AND(ISNUMBER(SEARCH("level",'Model output'!G256)),OR(,ISNUMBER(SEARCH("II",'Model output'!G256)),ISNUMBER(SEARCH("two",'Model output'!G256)),ISNUMBER(SEARCH("2",'Model output'!G256)),ISNUMBER(SEARCH("III",'Model output'!G256)),ISNUMBER(SEARCH("three",'Model output'!G256)),ISNUMBER(SEARCH("3",'Model output'!G256)),ISNUMBER(SEARCH("IV",'Model output'!G256)),ISNUMBER(SEARCH("four",'Model output'!G256)),ISNUMBER(SEARCH("4",'Model output'!G256)),AND(ISNUMBER(SEARCH("V ",'Model output'!G256)),NOT(ISNUMBER(SEARCH("VI",'Model output'!G256)))),ISNUMBER(SEARCH("five",'Model output'!G256)),ISNUMBER(SEARCH("5",'Model output'!G256))))), "lateral", "central"))</f>
        <v>central</v>
      </c>
      <c r="H257" t="str">
        <f>IF('Model output'!H256="","negative", IF('Model output'!H256=" ", "negative", IF(ISNUMBER(SEARCH("lymph node",'Model output'!H256)),"negative","positive")))</f>
        <v>negative</v>
      </c>
      <c r="I257">
        <f>IF('Model output'!I256="","",IF(ISNUMBER('Model output'!I256),'Model output'!I256,1))</f>
        <v>11</v>
      </c>
      <c r="J257">
        <f>IF('Model output'!J256="","",IF(AND(ISNUMBER('Model output'!J256),'Model output'!J256&lt;=I257),'Model output'!J256,IF(ISNUMBER(SEARCH("0/",'Model output'!J256)),0,1)))</f>
        <v>4</v>
      </c>
      <c r="K257" t="str" cm="1">
        <f t="array" ref="K257">IF(COUNT(FIND({0,1,2,3,4,5,6,7,8,9},'Model output'!K256))&gt;0,'Model output'!K256,"")</f>
        <v/>
      </c>
      <c r="L257" s="8" t="str">
        <f t="shared" si="64"/>
        <v/>
      </c>
      <c r="M257" t="str" cm="1">
        <f t="array" ref="M257">IF(L257="","",IF(ISNUMBER(SEARCH("cm",L257)),MAX(VALUE(SUBSTITUTE(_xlfn.FILTERXML("&lt;t&gt;&lt;s&gt;"&amp;SUBSTITUTE(L257,",","&lt;/s&gt;&lt;s&gt;")&amp;"&lt;/s&gt;&lt;/t&gt;","//s"),"cm",""))),MAX(VALUE(SUBSTITUTE(_xlfn.FILTERXML("&lt;t&gt;&lt;s&gt;"&amp;SUBSTITUTE(L257,",","&lt;/s&gt;&lt;s&gt;")&amp;"&lt;/s&gt;&lt;/t&gt;","//s"),"mm","")))/10))</f>
        <v/>
      </c>
      <c r="N257" t="str">
        <f>IF('Model output'!L256="","",'Model output'!L256)</f>
        <v>papillary</v>
      </c>
      <c r="O257" t="str">
        <f>IF('Model output'!M256="","",'Model output'!M256)</f>
        <v>classical</v>
      </c>
      <c r="P257" t="str">
        <f>IF('Model output'!N256="","",'Model output'!N256)</f>
        <v>1.7 cm</v>
      </c>
      <c r="Q257" t="str">
        <f t="shared" si="63"/>
        <v>1.7cm</v>
      </c>
      <c r="R257" cm="1">
        <f t="array" ref="R257">IF(Q257="","",IF(ISNUMBER(SEARCH("cm",Q257)),MAX(VALUE(SUBSTITUTE(_xlfn.FILTERXML("&lt;t&gt;&lt;s&gt;"&amp;SUBSTITUTE(Q257,",","&lt;/s&gt;&lt;s&gt;")&amp;"&lt;/s&gt;&lt;/t&gt;","//s"),"cm",""))),IF(ISNUMBER(SEARCH("mm",Q257)), MAX(VALUE(SUBSTITUTE(_xlfn.FILTERXML("&lt;t&gt;&lt;s&gt;"&amp;SUBSTITUTE(Q257,",","&lt;/s&gt;&lt;s&gt;")&amp;"&lt;/s&gt;&lt;/t&gt;","//s"),"mm","")))/10, MAX(VALUE(_xlfn.FILTERXML("&lt;t&gt;&lt;s&gt;"&amp;SUBSTITUTE(Q257,",","&lt;/s&gt;&lt;s&gt;")&amp;"&lt;/s&gt;&lt;/t&gt;","//s"))))))</f>
        <v>1.7</v>
      </c>
      <c r="S257" t="str">
        <f>IF(OR('Model output'!P256="",ISNUMBER(SEARCH("Not identified", 'Model output'!P256)),ISNUMBER(SEARCH("Absent",'Model output'!P256)),AND(ISNUMBER(SEARCH("No",'Model output'!P256)),NOT(ISNUMBER(SEARCH("diagnostic",'Model output'!P256)))),ISNUMBER(SEARCH("Negative",'Model output'!P256))),"negative","positive")</f>
        <v>negative</v>
      </c>
      <c r="T257">
        <f>IF('Model output'!O256="","",'Model output'!O256)</f>
        <v>1</v>
      </c>
      <c r="U257" t="str">
        <f>IF('Model output'!Q256&lt;&gt;"",'Model output'!Q256,IF('Classification result'!S257="positive",IF(ISNUMBER(SEARCH("single",'Model output'!P256)),1,IF(OR(ISNUMBER(SEARCH("&lt;4",'Model output'!P256)),ISNUMBER(SEARCH("&lt; 4",'Model output'!P256)),ISNUMBER(SEARCH("less than 4",'Model output'!P256))),"&lt;4",IF(OR(ISNUMBER(SEARCH("&gt;4",'Model output'!P256)),ISNUMBER(SEARCH("&gt; 4",'Model output'!P256)),ISNUMBER(SEARCH("4 or more",'Model output'!P256))),"&gt;4",""))),""))</f>
        <v/>
      </c>
      <c r="V257" t="str">
        <f>IF(S257="negative","",IF(OR(ISNUMBER(SEARCH("Focal",'Model output'!P256)),'Classification result'!U257&lt;4,ISNUMBER(SEARCH("Focal",'Classification result'!U257)),ISNUMBER(SEARCH("&lt;4",'Classification result'!U257)),ISNUMBER(SEARCH("&lt; 4",'Classification result'!U257))),"minimal", IF(OR(ISNUMBER(SEARCH("Extensive",'Model output'!P256)),ISNUMBER(SEARCH("Extensive",'Classification result'!U257)),ISNUMBER(SEARCH("&gt;4",'Classification result'!U257)),ISNUMBER(SEARCH("&gt; 4",'Classification result'!U257)),ISNUMBER(SEARCH("4 or more",'Classification result'!U257))),"extensive","")))</f>
        <v/>
      </c>
      <c r="W257" t="str">
        <f>IF(OR('Model output'!R256="",ISNUMBER(SEARCH("Not identified", 'Model output'!R256)),ISNUMBER(SEARCH("Absent",'Model output'!R256)),ISNUMBER(SEARCH("No",'Model output'!R256)),ISNUMBER(SEARCH("Negative",'Model output'!R256)),ISNUMBER(SEARCH("None seen",'Model output'!R256)),ISNUMBER(SEARCH("Free",'Model output'!R256)),ISNUMBER(SEARCH("Cannot be assessed",'Model output'!R256))),"negative","positive")</f>
        <v>negative</v>
      </c>
      <c r="X257" s="19" t="str">
        <f>IF('Model output'!S256="","",'Model output'!S256)</f>
        <v>Minimal, extending into perithyroidal adipose tissue.</v>
      </c>
      <c r="Y257" t="str">
        <f>IF(OR('Model output'!S256="",ISNUMBER(SEARCH("Absent",'Model output'!S256)),ISNUMBER(SEARCH("Not identified",'Model output'!S256)),AND(ISNUMBER(SEARCH("No",'Model output'!S256)),NOT(ISNUMBER(SEARCH("carcinoma",'Model output'!S256)))),ISNUMBER(SEARCH("no extension",'Model output'!S256)),ISNUMBER(SEARCH("negative",'Model output'!S256))),"negative",IF(Z257="positive","gETE", "positive"))</f>
        <v>positive</v>
      </c>
      <c r="Z257" t="str">
        <f>IF(OR('Model output'!S256="",ISNUMBER(SEARCH("Absent",'Model output'!S256)),ISNUMBER(SEARCH("Not identified",'Model output'!S256)),ISNUMBER(SEARCH("No",'Model output'!S256)),ISNUMBER(SEARCH("Minimal",'Model output'!S256)),ISNUMBER(SEARCH("negative",'Model output'!S256))),"negative",IF(OR(ISNUMBER(SEARCH("extensive",X257)),ISNUMBER(SEARCH("skeletal muscle",X257)),ISNUMBER(SEARCH("larynx",X257)),ISNUMBER(SEARCH("trachea",X257)),ISNUMBER(SEARCH("esophagus",X257)),ISNUMBER(SEARCH("recurrent laryngeal nerve",X257))),"positive","negative"))</f>
        <v>negative</v>
      </c>
      <c r="AA257" t="str">
        <f>IF('Model output'!T256="","",IF('Model output'!T256="Not mentioned", "No", "Yes"))</f>
        <v/>
      </c>
      <c r="AB257" t="str">
        <f>IF(AA257&lt;&gt;"Yes","",IF(OR('Model output'!U256="",ISNUMBER(SEARCH("Not identified",'Model output'!U256))),"",'Model output'!U256))</f>
        <v/>
      </c>
      <c r="AC257" s="9" t="str">
        <f>IF(OR('Model output'!V256="", AND(ISERROR(SEARCH("Positive",'Model output'!V256)), ISNUMBER(SEARCH("Negative",'Model output'!V256))), ISNUMBER(SEARCH("Uninvolved",'Model output'!V256)), ISNUMBER(SEARCH("Free",'Model output'!V256)), ISNUMBER(SEARCH("1 mm",'Model output'!V256)), ISNUMBER(SEARCH("1.0 mm",'Model output'!V256)), ISNUMBER(SEARCH("0.01 cm",'Model output'!V256)), ISNUMBER(SEARCH("0.1 CM",'Model output'!V256)), ISNUMBER(SEARCH("less than 0.2 mm",'Model output'!V256)), ISNUMBER(SEARCH("less than 0.5 mm",'Model output'!V256)), ISNUMBER(SEARCH("very close",'Model output'!V256)), ISNUMBER(SEARCH("not involved",'Model output'!V256)), ISNUMBER(SEARCH("no involvement",'Model output'!V256)), ISNUMBER(SEARCH("abut",'Model output'!V256)), AND(ISNUMBER(SEARCH("No",'Model output'!V256)),NOT(ISNUMBER(SEARCH("noted",'Model output'!V256))),NOT(ISNUMBER(SEARCH("carcinoma",'Model output'!V256))))), "negative", "positive")</f>
        <v>negative</v>
      </c>
      <c r="AE257" s="39" t="str" cm="1">
        <f t="array" aca="1" ref="AE257" ca="1">IF(OR(AC257="positive",Z257="positive",AND(OR(ISNUMBER(SEARCH("Follicular carcinoma",N257)),ISNUMBER(SEARCH("Follicular thyroid carcinoma",N257))),V257="extensive"),AND(AND(ISNUMBER(J257),J257&gt;0),AND(ISNUMBER(M257),M257&gt;3)),OR(H257="positive",AH257=1)),"high",IF(OR(ISNUMBER(SEARCH("lateral",G257,1)),ISNUMBER(SEARCH("positive",Y257,1)),ISNUMBER(SEARCH("tall",O257,1)),ISNUMBER(SEARCH("hobnail",O257,1)),ISNUMBER(SEARCH("cribriform",O257,1)),ISNUMBER(SEARCH("diffuse",O257,1)),ISNUMBER(SEARCH("columnar",O257,1)),ISNUMBER(SEARCH("solid",O257,1)),ISNUMBER(SEARCH("tall",N257,1)),ISNUMBER(SEARCH("hobnail",N257,1)),ISNUMBER(SEARCH("cribriform",N257,1)),ISNUMBER(SEARCH("diffuse",N257,1)),ISNUMBER(SEARCH("columnar",N257,1)),ISNUMBER(SEARCH("solid",N257,1)),AND(ISNUMBER(SEARCH("papillary",N257,1)),S257="positive"),AND(ISNUMBER(J257),J257&gt;=5,M257=""),AND(AND(ISNUMBER(J257),J257&gt;=5),AND(ISNUMBER(M257),M257&gt;=1)),AND(ISNUMBER(SERACH("papillary",N257)),OR(Y257="positive",Z257="positive"), ISNUMBER(SEARCH("BRAF",AB257)))),"intermediate","low"))</f>
        <v>intermediate</v>
      </c>
      <c r="AF257" s="40" t="str">
        <f t="shared" si="65"/>
        <v>1b</v>
      </c>
      <c r="AG257" s="40" t="str">
        <f t="shared" si="66"/>
        <v>1a</v>
      </c>
      <c r="AH257" s="40" t="str">
        <f t="shared" si="67"/>
        <v>0</v>
      </c>
      <c r="AI257" s="45" t="str">
        <f t="shared" si="68"/>
        <v>II</v>
      </c>
      <c r="AJ257" s="39" t="s">
        <v>699</v>
      </c>
      <c r="AK257" s="46" t="s">
        <v>888</v>
      </c>
      <c r="AL257" s="46" t="s">
        <v>893</v>
      </c>
      <c r="AM257" s="46" t="s">
        <v>892</v>
      </c>
      <c r="AN257" s="40" t="s">
        <v>890</v>
      </c>
      <c r="AO257" s="30">
        <f t="shared" ca="1" si="69"/>
        <v>1</v>
      </c>
      <c r="AP257" s="14">
        <f t="shared" si="70"/>
        <v>1</v>
      </c>
      <c r="AQ257" s="14">
        <f t="shared" si="71"/>
        <v>1</v>
      </c>
      <c r="AR257" s="14">
        <f t="shared" si="72"/>
        <v>1</v>
      </c>
      <c r="AS257" s="15">
        <f t="shared" si="59"/>
        <v>1</v>
      </c>
    </row>
    <row r="258" spans="1:45">
      <c r="A258" t="str">
        <f>'Model output'!A257</f>
        <v>TCGA-FY-A40M</v>
      </c>
      <c r="B258" s="52">
        <v>51</v>
      </c>
      <c r="C258" s="1" t="str">
        <f>IF(OR(ISNUMBER(SEARCH("0",'Model output'!D257)), ISNUMBER(SEARCH("1",'Model output'!D257)), ISNUMBER(SEARCH("1a",'Model output'!D257)), ISNUMBER(SEARCH("1b",'Model output'!D257)), ISNUMBER(SEARCH("2",'Model output'!D257)), ISNUMBER(SEARCH("3",'Model output'!D257)), ISNUMBER(SEARCH("4a",'Model output'!D257)), ISNUMBER(SEARCH("4b",'Model output'!D257))), IF(ISNUMBER(SEARCH("pT",'Model output'!D257)),IF(OR(ISNUMBER(SEARCH("a",'Model output'!D257)),ISNUMBER(SEARCH("b",'Model output'!D257))),MID(SUBSTITUTE('Model output'!D257," ",""),SEARCH("pT",'Model output'!D257)+2,2),MID(SUBSTITUTE('Model output'!D257," ",""),SEARCH("pT",'Model output'!D257)+2,1)),IF(ISNUMBER(SEARCH("T",'Model output'!D257)),IF(OR(ISNUMBER(SEARCH("a",'Model output'!D257)),ISNUMBER(SEARCH("b",'Model output'!D257))),MID(SUBSTITUTE('Model output'!D257," ",""),SEARCH("T",'Model output'!D257)+1,2),MID(SUBSTITUTE('Model output'!D257," ",""),SEARCH("T",'Model output'!D257)+1,1)),SUBSTITUTE('Model output'!D257," ",""))),"")</f>
        <v>1b</v>
      </c>
      <c r="D258" s="1" t="str">
        <f>IF(ISNUMBER(SEARCH("lymph node",'Model output'!E257)),"1", IF(AND('Model output'!E257&lt;&gt;"",ISNUMBER('Model output'!E257),'Model output'!E257&gt;0),"1",IF(OR(ISNUMBER(SEARCH("0",'Model output'!E257)), ISNUMBER(SEARCH("1",'Model output'!E257)), ISNUMBER(SEARCH("1a",'Model output'!E257)), ISNUMBER(SEARCH("1b",'Model output'!E257)), ISNUMBER(SEARCH("X",'Model output'!E257))), IF(ISNUMBER(SEARCH("pN",'Model output'!E257)),IF(OR(ISNUMBER(SEARCH("a",'Model output'!E257)),ISNUMBER(SEARCH("b",'Model output'!E257))),MID(SUBSTITUTE('Model output'!E257," ",""),SEARCH("pN",'Model output'!E257)+2,2),MID(SUBSTITUTE('Model output'!E257," ",""),SEARCH("pN",'Model output'!E257)+2,1)),IF(ISNUMBER(SEARCH("N",'Model output'!E257)),IF(OR(ISNUMBER(SEARCH("a",'Model output'!E257)),ISNUMBER(SEARCH("b",'Model output'!E257))),MID(SUBSTITUTE('Model output'!E257," ",""),SEARCH("N",'Model output'!E257)+1,2),MID(SUBSTITUTE('Model output'!E257," ",""),SEARCH("N",'Model output'!E257)+1,1)),SUBSTITUTE('Model output'!E257," ",""))),"")))</f>
        <v>0</v>
      </c>
      <c r="E258" s="1" t="str">
        <f>IF(OR(ISNUMBER(SEARCH("Not applicable",'Model output'!F257)), ISNUMBER(SEARCH("N/A",'Model output'!F257))),"0",IF(OR(ISNUMBER(SEARCH("0",'Model output'!F257)), ISNUMBER(SEARCH("1",'Model output'!F257)), ISNUMBER(SEARCH("X",'Model output'!F257))), IF(ISNUMBER(SEARCH("pM",'Model output'!F257)),MID(SUBSTITUTE('Model output'!F257," ",""),SEARCH("pM",'Model output'!F257)+2,1),IF(ISNUMBER(SEARCH("M",'Model output'!F257)),MID(SUBSTITUTE('Model output'!F257," ",""),SEARCH("M",'Model output'!F257)+1,1),SUBSTITUTE('Model output'!F257," ",""))),""))</f>
        <v/>
      </c>
      <c r="F258" t="str">
        <f t="shared" si="62"/>
        <v>negative</v>
      </c>
      <c r="G258" t="str">
        <f>IF(OR('Model output'!G257="",AND(ISNUMBER('Model output'!J257),'Model output'!J257&lt;1)),"",IF(OR(ISNUMBER(SEARCH("lateral",'Model output'!G257)),ISNUMBER(SEARCH("cervical",'Model output'!G257)),ISNUMBER(SEARCH("jugular",'Model output'!G257)),ISNUMBER(SEARCH("left neck",'Model output'!G257)),ISNUMBER(SEARCH("left anterior neck",'Model output'!G257)),ISNUMBER(SEARCH("left posterior neck",'Model output'!G257)),ISNUMBER(SEARCH("right neck",'Model output'!G257)),ISNUMBER(SEARCH("right anterior neck",'Model output'!G257)),ISNUMBER(SEARCH("right posterior neck",'Model output'!G257)),AND(ISNUMBER(SEARCH("level",'Model output'!G257)),OR(,ISNUMBER(SEARCH("II",'Model output'!G257)),ISNUMBER(SEARCH("two",'Model output'!G257)),ISNUMBER(SEARCH("2",'Model output'!G257)),ISNUMBER(SEARCH("III",'Model output'!G257)),ISNUMBER(SEARCH("three",'Model output'!G257)),ISNUMBER(SEARCH("3",'Model output'!G257)),ISNUMBER(SEARCH("IV",'Model output'!G257)),ISNUMBER(SEARCH("four",'Model output'!G257)),ISNUMBER(SEARCH("4",'Model output'!G257)),AND(ISNUMBER(SEARCH("V ",'Model output'!G257)),NOT(ISNUMBER(SEARCH("VI",'Model output'!G257)))),ISNUMBER(SEARCH("five",'Model output'!G257)),ISNUMBER(SEARCH("5",'Model output'!G257))))), "lateral", "central"))</f>
        <v/>
      </c>
      <c r="H258" t="str">
        <f>IF('Model output'!H257="","negative", IF('Model output'!H257=" ", "negative", IF(ISNUMBER(SEARCH("lymph node",'Model output'!H257)),"negative","positive")))</f>
        <v>negative</v>
      </c>
      <c r="I258">
        <f>IF('Model output'!I257="","",IF(ISNUMBER('Model output'!I257),'Model output'!I257,1))</f>
        <v>5</v>
      </c>
      <c r="J258">
        <f>IF('Model output'!J257="","",IF(AND(ISNUMBER('Model output'!J257),'Model output'!J257&lt;=I258),'Model output'!J257,IF(ISNUMBER(SEARCH("0/",'Model output'!J257)),0,1)))</f>
        <v>0</v>
      </c>
      <c r="K258" t="str" cm="1">
        <f t="array" ref="K258">IF(COUNT(FIND({0,1,2,3,4,5,6,7,8,9},'Model output'!K257))&gt;0,'Model output'!K257,"")</f>
        <v/>
      </c>
      <c r="L258" s="8" t="str">
        <f t="shared" si="64"/>
        <v/>
      </c>
      <c r="M258" t="str" cm="1">
        <f t="array" ref="M258">IF(L258="","",IF(ISNUMBER(SEARCH("cm",L258)),MAX(VALUE(SUBSTITUTE(_xlfn.FILTERXML("&lt;t&gt;&lt;s&gt;"&amp;SUBSTITUTE(L258,",","&lt;/s&gt;&lt;s&gt;")&amp;"&lt;/s&gt;&lt;/t&gt;","//s"),"cm",""))),MAX(VALUE(SUBSTITUTE(_xlfn.FILTERXML("&lt;t&gt;&lt;s&gt;"&amp;SUBSTITUTE(L258,",","&lt;/s&gt;&lt;s&gt;")&amp;"&lt;/s&gt;&lt;/t&gt;","//s"),"mm","")))/10))</f>
        <v/>
      </c>
      <c r="N258" t="str">
        <f>IF('Model output'!L257="","",'Model output'!L257)</f>
        <v>papillary</v>
      </c>
      <c r="O258" t="str">
        <f>IF('Model output'!M257="","",'Model output'!M257)</f>
        <v>follicular</v>
      </c>
      <c r="P258" t="str">
        <f>IF('Model output'!N257="","",'Model output'!N257)</f>
        <v>1.7 cm</v>
      </c>
      <c r="Q258" t="str">
        <f t="shared" si="63"/>
        <v>1.7cm</v>
      </c>
      <c r="R258" cm="1">
        <f t="array" ref="R258">IF(Q258="","",IF(ISNUMBER(SEARCH("cm",Q258)),MAX(VALUE(SUBSTITUTE(_xlfn.FILTERXML("&lt;t&gt;&lt;s&gt;"&amp;SUBSTITUTE(Q258,",","&lt;/s&gt;&lt;s&gt;")&amp;"&lt;/s&gt;&lt;/t&gt;","//s"),"cm",""))),IF(ISNUMBER(SEARCH("mm",Q258)), MAX(VALUE(SUBSTITUTE(_xlfn.FILTERXML("&lt;t&gt;&lt;s&gt;"&amp;SUBSTITUTE(Q258,",","&lt;/s&gt;&lt;s&gt;")&amp;"&lt;/s&gt;&lt;/t&gt;","//s"),"mm","")))/10, MAX(VALUE(_xlfn.FILTERXML("&lt;t&gt;&lt;s&gt;"&amp;SUBSTITUTE(Q258,",","&lt;/s&gt;&lt;s&gt;")&amp;"&lt;/s&gt;&lt;/t&gt;","//s"))))))</f>
        <v>1.7</v>
      </c>
      <c r="S258" t="str">
        <f>IF(OR('Model output'!P257="",ISNUMBER(SEARCH("Not identified", 'Model output'!P257)),ISNUMBER(SEARCH("Absent",'Model output'!P257)),AND(ISNUMBER(SEARCH("No",'Model output'!P257)),NOT(ISNUMBER(SEARCH("diagnostic",'Model output'!P257)))),ISNUMBER(SEARCH("Negative",'Model output'!P257))),"negative","positive")</f>
        <v>negative</v>
      </c>
      <c r="T258">
        <f>IF('Model output'!O257="","",'Model output'!O257)</f>
        <v>2</v>
      </c>
      <c r="U258" t="str">
        <f>IF('Model output'!Q257&lt;&gt;"",'Model output'!Q257,IF('Classification result'!S258="positive",IF(ISNUMBER(SEARCH("single",'Model output'!P257)),1,IF(OR(ISNUMBER(SEARCH("&lt;4",'Model output'!P257)),ISNUMBER(SEARCH("&lt; 4",'Model output'!P257)),ISNUMBER(SEARCH("less than 4",'Model output'!P257))),"&lt;4",IF(OR(ISNUMBER(SEARCH("&gt;4",'Model output'!P257)),ISNUMBER(SEARCH("&gt; 4",'Model output'!P257)),ISNUMBER(SEARCH("4 or more",'Model output'!P257))),"&gt;4",""))),""))</f>
        <v/>
      </c>
      <c r="V258" t="str">
        <f>IF(S258="negative","",IF(OR(ISNUMBER(SEARCH("Focal",'Model output'!P257)),'Classification result'!U258&lt;4,ISNUMBER(SEARCH("Focal",'Classification result'!U258)),ISNUMBER(SEARCH("&lt;4",'Classification result'!U258)),ISNUMBER(SEARCH("&lt; 4",'Classification result'!U258))),"minimal", IF(OR(ISNUMBER(SEARCH("Extensive",'Model output'!P257)),ISNUMBER(SEARCH("Extensive",'Classification result'!U258)),ISNUMBER(SEARCH("&gt;4",'Classification result'!U258)),ISNUMBER(SEARCH("&gt; 4",'Classification result'!U258)),ISNUMBER(SEARCH("4 or more",'Classification result'!U258))),"extensive","")))</f>
        <v/>
      </c>
      <c r="W258" t="str">
        <f>IF(OR('Model output'!R257="",ISNUMBER(SEARCH("Not identified", 'Model output'!R257)),ISNUMBER(SEARCH("Absent",'Model output'!R257)),ISNUMBER(SEARCH("No",'Model output'!R257)),ISNUMBER(SEARCH("Negative",'Model output'!R257)),ISNUMBER(SEARCH("None seen",'Model output'!R257)),ISNUMBER(SEARCH("Free",'Model output'!R257)),ISNUMBER(SEARCH("Cannot be assessed",'Model output'!R257))),"negative","positive")</f>
        <v>positive</v>
      </c>
      <c r="X258" s="19" t="str">
        <f>IF('Model output'!S257="","",'Model output'!S257)</f>
        <v>Not identified</v>
      </c>
      <c r="Y258" t="str">
        <f>IF(OR('Model output'!S257="",ISNUMBER(SEARCH("Absent",'Model output'!S257)),ISNUMBER(SEARCH("Not identified",'Model output'!S257)),AND(ISNUMBER(SEARCH("No",'Model output'!S257)),NOT(ISNUMBER(SEARCH("carcinoma",'Model output'!S257)))),ISNUMBER(SEARCH("no extension",'Model output'!S257)),ISNUMBER(SEARCH("negative",'Model output'!S257))),"negative",IF(Z258="positive","gETE", "positive"))</f>
        <v>negative</v>
      </c>
      <c r="Z258" t="str">
        <f>IF(OR('Model output'!S257="",ISNUMBER(SEARCH("Absent",'Model output'!S257)),ISNUMBER(SEARCH("Not identified",'Model output'!S257)),ISNUMBER(SEARCH("No",'Model output'!S257)),ISNUMBER(SEARCH("Minimal",'Model output'!S257)),ISNUMBER(SEARCH("negative",'Model output'!S257))),"negative",IF(OR(ISNUMBER(SEARCH("extensive",X258)),ISNUMBER(SEARCH("skeletal muscle",X258)),ISNUMBER(SEARCH("larynx",X258)),ISNUMBER(SEARCH("trachea",X258)),ISNUMBER(SEARCH("esophagus",X258)),ISNUMBER(SEARCH("recurrent laryngeal nerve",X258))),"positive","negative"))</f>
        <v>negative</v>
      </c>
      <c r="AA258" t="str">
        <f>IF('Model output'!T257="","",IF('Model output'!T257="Not mentioned", "No", "Yes"))</f>
        <v/>
      </c>
      <c r="AB258" t="str">
        <f>IF(AA258&lt;&gt;"Yes","",IF(OR('Model output'!U257="",ISNUMBER(SEARCH("Not identified",'Model output'!U257))),"",'Model output'!U257))</f>
        <v/>
      </c>
      <c r="AC258" s="9" t="str">
        <f>IF(OR('Model output'!V257="", AND(ISERROR(SEARCH("Positive",'Model output'!V257)), ISNUMBER(SEARCH("Negative",'Model output'!V257))), ISNUMBER(SEARCH("Uninvolved",'Model output'!V257)), ISNUMBER(SEARCH("Free",'Model output'!V257)), ISNUMBER(SEARCH("1 mm",'Model output'!V257)), ISNUMBER(SEARCH("1.0 mm",'Model output'!V257)), ISNUMBER(SEARCH("0.01 cm",'Model output'!V257)), ISNUMBER(SEARCH("0.1 CM",'Model output'!V257)), ISNUMBER(SEARCH("less than 0.2 mm",'Model output'!V257)), ISNUMBER(SEARCH("less than 0.5 mm",'Model output'!V257)), ISNUMBER(SEARCH("very close",'Model output'!V257)), ISNUMBER(SEARCH("not involved",'Model output'!V257)), ISNUMBER(SEARCH("no involvement",'Model output'!V257)), ISNUMBER(SEARCH("abut",'Model output'!V257)), AND(ISNUMBER(SEARCH("No",'Model output'!V257)),NOT(ISNUMBER(SEARCH("noted",'Model output'!V257))),NOT(ISNUMBER(SEARCH("carcinoma",'Model output'!V257))))), "negative", "positive")</f>
        <v>negative</v>
      </c>
      <c r="AE258" s="39" t="str" cm="1">
        <f t="array" aca="1" ref="AE258" ca="1">IF(OR(AC258="positive",Z258="positive",AND(OR(ISNUMBER(SEARCH("Follicular carcinoma",N258)),ISNUMBER(SEARCH("Follicular thyroid carcinoma",N258))),V258="extensive"),AND(AND(ISNUMBER(J258),J258&gt;0),AND(ISNUMBER(M258),M258&gt;3)),OR(H258="positive",AH258=1)),"high",IF(OR(ISNUMBER(SEARCH("lateral",G258,1)),ISNUMBER(SEARCH("positive",Y258,1)),ISNUMBER(SEARCH("tall",O258,1)),ISNUMBER(SEARCH("hobnail",O258,1)),ISNUMBER(SEARCH("cribriform",O258,1)),ISNUMBER(SEARCH("diffuse",O258,1)),ISNUMBER(SEARCH("columnar",O258,1)),ISNUMBER(SEARCH("solid",O258,1)),ISNUMBER(SEARCH("tall",N258,1)),ISNUMBER(SEARCH("hobnail",N258,1)),ISNUMBER(SEARCH("cribriform",N258,1)),ISNUMBER(SEARCH("diffuse",N258,1)),ISNUMBER(SEARCH("columnar",N258,1)),ISNUMBER(SEARCH("solid",N258,1)),AND(ISNUMBER(SEARCH("papillary",N258,1)),S258="positive"),AND(ISNUMBER(J258),J258&gt;=5,M258=""),AND(AND(ISNUMBER(J258),J258&gt;=5),AND(ISNUMBER(M258),M258&gt;=1)),AND(ISNUMBER(SERACH("papillary",N258)),OR(Y258="positive",Z258="positive"), ISNUMBER(SEARCH("BRAF",AB258)))),"intermediate","low"))</f>
        <v>low</v>
      </c>
      <c r="AF258" s="40" t="str">
        <f t="shared" si="65"/>
        <v>1b</v>
      </c>
      <c r="AG258" s="40" t="str">
        <f t="shared" si="66"/>
        <v>0</v>
      </c>
      <c r="AH258" s="40" t="str">
        <f t="shared" si="67"/>
        <v>0</v>
      </c>
      <c r="AI258" s="45" t="str">
        <f t="shared" si="68"/>
        <v>I</v>
      </c>
      <c r="AJ258" s="39" t="s">
        <v>698</v>
      </c>
      <c r="AK258" s="46" t="s">
        <v>888</v>
      </c>
      <c r="AL258" s="46" t="s">
        <v>889</v>
      </c>
      <c r="AM258" s="46" t="s">
        <v>892</v>
      </c>
      <c r="AN258" s="40" t="s">
        <v>73</v>
      </c>
      <c r="AO258" s="30">
        <f t="shared" ca="1" si="69"/>
        <v>1</v>
      </c>
      <c r="AP258" s="14">
        <f t="shared" si="70"/>
        <v>1</v>
      </c>
      <c r="AQ258" s="14">
        <f t="shared" si="71"/>
        <v>1</v>
      </c>
      <c r="AR258" s="14">
        <f t="shared" si="72"/>
        <v>1</v>
      </c>
      <c r="AS258" s="15">
        <f t="shared" si="59"/>
        <v>1</v>
      </c>
    </row>
    <row r="259" spans="1:45">
      <c r="A259" t="str">
        <f>'Model output'!A258</f>
        <v>TCGA-FY-A40N</v>
      </c>
      <c r="B259" s="52">
        <v>55</v>
      </c>
      <c r="C259" s="1" t="str">
        <f>IF(OR(ISNUMBER(SEARCH("0",'Model output'!D258)), ISNUMBER(SEARCH("1",'Model output'!D258)), ISNUMBER(SEARCH("1a",'Model output'!D258)), ISNUMBER(SEARCH("1b",'Model output'!D258)), ISNUMBER(SEARCH("2",'Model output'!D258)), ISNUMBER(SEARCH("3",'Model output'!D258)), ISNUMBER(SEARCH("4a",'Model output'!D258)), ISNUMBER(SEARCH("4b",'Model output'!D258))), IF(ISNUMBER(SEARCH("pT",'Model output'!D258)),IF(OR(ISNUMBER(SEARCH("a",'Model output'!D258)),ISNUMBER(SEARCH("b",'Model output'!D258))),MID(SUBSTITUTE('Model output'!D258," ",""),SEARCH("pT",'Model output'!D258)+2,2),MID(SUBSTITUTE('Model output'!D258," ",""),SEARCH("pT",'Model output'!D258)+2,1)),IF(ISNUMBER(SEARCH("T",'Model output'!D258)),IF(OR(ISNUMBER(SEARCH("a",'Model output'!D258)),ISNUMBER(SEARCH("b",'Model output'!D258))),MID(SUBSTITUTE('Model output'!D258," ",""),SEARCH("T",'Model output'!D258)+1,2),MID(SUBSTITUTE('Model output'!D258," ",""),SEARCH("T",'Model output'!D258)+1,1)),SUBSTITUTE('Model output'!D258," ",""))),"")</f>
        <v>1a</v>
      </c>
      <c r="D259" s="1" t="str">
        <f>IF(ISNUMBER(SEARCH("lymph node",'Model output'!E258)),"1", IF(AND('Model output'!E258&lt;&gt;"",ISNUMBER('Model output'!E258),'Model output'!E258&gt;0),"1",IF(OR(ISNUMBER(SEARCH("0",'Model output'!E258)), ISNUMBER(SEARCH("1",'Model output'!E258)), ISNUMBER(SEARCH("1a",'Model output'!E258)), ISNUMBER(SEARCH("1b",'Model output'!E258)), ISNUMBER(SEARCH("X",'Model output'!E258))), IF(ISNUMBER(SEARCH("pN",'Model output'!E258)),IF(OR(ISNUMBER(SEARCH("a",'Model output'!E258)),ISNUMBER(SEARCH("b",'Model output'!E258))),MID(SUBSTITUTE('Model output'!E258," ",""),SEARCH("pN",'Model output'!E258)+2,2),MID(SUBSTITUTE('Model output'!E258," ",""),SEARCH("pN",'Model output'!E258)+2,1)),IF(ISNUMBER(SEARCH("N",'Model output'!E258)),IF(OR(ISNUMBER(SEARCH("a",'Model output'!E258)),ISNUMBER(SEARCH("b",'Model output'!E258))),MID(SUBSTITUTE('Model output'!E258," ",""),SEARCH("N",'Model output'!E258)+1,2),MID(SUBSTITUTE('Model output'!E258," ",""),SEARCH("N",'Model output'!E258)+1,1)),SUBSTITUTE('Model output'!E258," ",""))),"")))</f>
        <v>0</v>
      </c>
      <c r="E259" s="1" t="str">
        <f>IF(OR(ISNUMBER(SEARCH("Not applicable",'Model output'!F258)), ISNUMBER(SEARCH("N/A",'Model output'!F258))),"0",IF(OR(ISNUMBER(SEARCH("0",'Model output'!F258)), ISNUMBER(SEARCH("1",'Model output'!F258)), ISNUMBER(SEARCH("X",'Model output'!F258))), IF(ISNUMBER(SEARCH("pM",'Model output'!F258)),MID(SUBSTITUTE('Model output'!F258," ",""),SEARCH("pM",'Model output'!F258)+2,1),IF(ISNUMBER(SEARCH("M",'Model output'!F258)),MID(SUBSTITUTE('Model output'!F258," ",""),SEARCH("M",'Model output'!F258)+1,1),SUBSTITUTE('Model output'!F258," ",""))),""))</f>
        <v>0</v>
      </c>
      <c r="F259" t="str">
        <f t="shared" si="62"/>
        <v>negative</v>
      </c>
      <c r="G259" t="str">
        <f>IF(OR('Model output'!G258="",AND(ISNUMBER('Model output'!J258),'Model output'!J258&lt;1)),"",IF(OR(ISNUMBER(SEARCH("lateral",'Model output'!G258)),ISNUMBER(SEARCH("cervical",'Model output'!G258)),ISNUMBER(SEARCH("jugular",'Model output'!G258)),ISNUMBER(SEARCH("left neck",'Model output'!G258)),ISNUMBER(SEARCH("left anterior neck",'Model output'!G258)),ISNUMBER(SEARCH("left posterior neck",'Model output'!G258)),ISNUMBER(SEARCH("right neck",'Model output'!G258)),ISNUMBER(SEARCH("right anterior neck",'Model output'!G258)),ISNUMBER(SEARCH("right posterior neck",'Model output'!G258)),AND(ISNUMBER(SEARCH("level",'Model output'!G258)),OR(,ISNUMBER(SEARCH("II",'Model output'!G258)),ISNUMBER(SEARCH("two",'Model output'!G258)),ISNUMBER(SEARCH("2",'Model output'!G258)),ISNUMBER(SEARCH("III",'Model output'!G258)),ISNUMBER(SEARCH("three",'Model output'!G258)),ISNUMBER(SEARCH("3",'Model output'!G258)),ISNUMBER(SEARCH("IV",'Model output'!G258)),ISNUMBER(SEARCH("four",'Model output'!G258)),ISNUMBER(SEARCH("4",'Model output'!G258)),AND(ISNUMBER(SEARCH("V ",'Model output'!G258)),NOT(ISNUMBER(SEARCH("VI",'Model output'!G258)))),ISNUMBER(SEARCH("five",'Model output'!G258)),ISNUMBER(SEARCH("5",'Model output'!G258))))), "lateral", "central"))</f>
        <v/>
      </c>
      <c r="H259" t="str">
        <f>IF('Model output'!H258="","negative", IF('Model output'!H258=" ", "negative", IF(ISNUMBER(SEARCH("lymph node",'Model output'!H258)),"negative","positive")))</f>
        <v>negative</v>
      </c>
      <c r="I259">
        <f>IF('Model output'!I258="","",IF(ISNUMBER('Model output'!I258),'Model output'!I258,1))</f>
        <v>3</v>
      </c>
      <c r="J259">
        <f>IF('Model output'!J258="","",IF(AND(ISNUMBER('Model output'!J258),'Model output'!J258&lt;=I259),'Model output'!J258,IF(ISNUMBER(SEARCH("0/",'Model output'!J258)),0,1)))</f>
        <v>0</v>
      </c>
      <c r="K259" t="str" cm="1">
        <f t="array" ref="K259">IF(COUNT(FIND({0,1,2,3,4,5,6,7,8,9},'Model output'!K258))&gt;0,'Model output'!K258,"")</f>
        <v/>
      </c>
      <c r="L259" s="8" t="str">
        <f t="shared" si="64"/>
        <v/>
      </c>
      <c r="M259" t="str" cm="1">
        <f t="array" ref="M259">IF(L259="","",IF(ISNUMBER(SEARCH("cm",L259)),MAX(VALUE(SUBSTITUTE(_xlfn.FILTERXML("&lt;t&gt;&lt;s&gt;"&amp;SUBSTITUTE(L259,",","&lt;/s&gt;&lt;s&gt;")&amp;"&lt;/s&gt;&lt;/t&gt;","//s"),"cm",""))),MAX(VALUE(SUBSTITUTE(_xlfn.FILTERXML("&lt;t&gt;&lt;s&gt;"&amp;SUBSTITUTE(L259,",","&lt;/s&gt;&lt;s&gt;")&amp;"&lt;/s&gt;&lt;/t&gt;","//s"),"mm","")))/10))</f>
        <v/>
      </c>
      <c r="N259" t="str">
        <f>IF('Model output'!L258="","",'Model output'!L258)</f>
        <v>papillary</v>
      </c>
      <c r="O259" t="str">
        <f>IF('Model output'!M258="","",'Model output'!M258)</f>
        <v/>
      </c>
      <c r="P259" t="str">
        <f>IF('Model output'!N258="","",'Model output'!N258)</f>
        <v>0.9 cm</v>
      </c>
      <c r="Q259" t="str">
        <f t="shared" si="63"/>
        <v>0.9cm</v>
      </c>
      <c r="R259" cm="1">
        <f t="array" ref="R259">IF(Q259="","",IF(ISNUMBER(SEARCH("cm",Q259)),MAX(VALUE(SUBSTITUTE(_xlfn.FILTERXML("&lt;t&gt;&lt;s&gt;"&amp;SUBSTITUTE(Q259,",","&lt;/s&gt;&lt;s&gt;")&amp;"&lt;/s&gt;&lt;/t&gt;","//s"),"cm",""))),IF(ISNUMBER(SEARCH("mm",Q259)), MAX(VALUE(SUBSTITUTE(_xlfn.FILTERXML("&lt;t&gt;&lt;s&gt;"&amp;SUBSTITUTE(Q259,",","&lt;/s&gt;&lt;s&gt;")&amp;"&lt;/s&gt;&lt;/t&gt;","//s"),"mm","")))/10, MAX(VALUE(_xlfn.FILTERXML("&lt;t&gt;&lt;s&gt;"&amp;SUBSTITUTE(Q259,",","&lt;/s&gt;&lt;s&gt;")&amp;"&lt;/s&gt;&lt;/t&gt;","//s"))))))</f>
        <v>0.9</v>
      </c>
      <c r="S259" t="str">
        <f>IF(OR('Model output'!P258="",ISNUMBER(SEARCH("Not identified", 'Model output'!P258)),ISNUMBER(SEARCH("Absent",'Model output'!P258)),AND(ISNUMBER(SEARCH("No",'Model output'!P258)),NOT(ISNUMBER(SEARCH("diagnostic",'Model output'!P258)))),ISNUMBER(SEARCH("Negative",'Model output'!P258))),"negative","positive")</f>
        <v>negative</v>
      </c>
      <c r="T259" t="str">
        <f>IF('Model output'!O258="","",'Model output'!O258)</f>
        <v>Multifocal</v>
      </c>
      <c r="U259" t="str">
        <f>IF('Model output'!Q258&lt;&gt;"",'Model output'!Q258,IF('Classification result'!S259="positive",IF(ISNUMBER(SEARCH("single",'Model output'!P258)),1,IF(OR(ISNUMBER(SEARCH("&lt;4",'Model output'!P258)),ISNUMBER(SEARCH("&lt; 4",'Model output'!P258)),ISNUMBER(SEARCH("less than 4",'Model output'!P258))),"&lt;4",IF(OR(ISNUMBER(SEARCH("&gt;4",'Model output'!P258)),ISNUMBER(SEARCH("&gt; 4",'Model output'!P258)),ISNUMBER(SEARCH("4 or more",'Model output'!P258))),"&gt;4",""))),""))</f>
        <v/>
      </c>
      <c r="V259" t="str">
        <f>IF(S259="negative","",IF(OR(ISNUMBER(SEARCH("Focal",'Model output'!P258)),'Classification result'!U259&lt;4,ISNUMBER(SEARCH("Focal",'Classification result'!U259)),ISNUMBER(SEARCH("&lt;4",'Classification result'!U259)),ISNUMBER(SEARCH("&lt; 4",'Classification result'!U259))),"minimal", IF(OR(ISNUMBER(SEARCH("Extensive",'Model output'!P258)),ISNUMBER(SEARCH("Extensive",'Classification result'!U259)),ISNUMBER(SEARCH("&gt;4",'Classification result'!U259)),ISNUMBER(SEARCH("&gt; 4",'Classification result'!U259)),ISNUMBER(SEARCH("4 or more",'Classification result'!U259))),"extensive","")))</f>
        <v/>
      </c>
      <c r="W259" t="str">
        <f>IF(OR('Model output'!R258="",ISNUMBER(SEARCH("Not identified", 'Model output'!R258)),ISNUMBER(SEARCH("Absent",'Model output'!R258)),ISNUMBER(SEARCH("No",'Model output'!R258)),ISNUMBER(SEARCH("Negative",'Model output'!R258)),ISNUMBER(SEARCH("None seen",'Model output'!R258)),ISNUMBER(SEARCH("Free",'Model output'!R258)),ISNUMBER(SEARCH("Cannot be assessed",'Model output'!R258))),"negative","positive")</f>
        <v>negative</v>
      </c>
      <c r="X259" s="19" t="str">
        <f>IF('Model output'!S258="","",'Model output'!S258)</f>
        <v/>
      </c>
      <c r="Y259" t="str">
        <f>IF(OR('Model output'!S258="",ISNUMBER(SEARCH("Absent",'Model output'!S258)),ISNUMBER(SEARCH("Not identified",'Model output'!S258)),AND(ISNUMBER(SEARCH("No",'Model output'!S258)),NOT(ISNUMBER(SEARCH("carcinoma",'Model output'!S258)))),ISNUMBER(SEARCH("no extension",'Model output'!S258)),ISNUMBER(SEARCH("negative",'Model output'!S258))),"negative",IF(Z259="positive","gETE", "positive"))</f>
        <v>negative</v>
      </c>
      <c r="Z259" t="str">
        <f>IF(OR('Model output'!S258="",ISNUMBER(SEARCH("Absent",'Model output'!S258)),ISNUMBER(SEARCH("Not identified",'Model output'!S258)),ISNUMBER(SEARCH("No",'Model output'!S258)),ISNUMBER(SEARCH("Minimal",'Model output'!S258)),ISNUMBER(SEARCH("negative",'Model output'!S258))),"negative",IF(OR(ISNUMBER(SEARCH("extensive",X259)),ISNUMBER(SEARCH("skeletal muscle",X259)),ISNUMBER(SEARCH("larynx",X259)),ISNUMBER(SEARCH("trachea",X259)),ISNUMBER(SEARCH("esophagus",X259)),ISNUMBER(SEARCH("recurrent laryngeal nerve",X259))),"positive","negative"))</f>
        <v>negative</v>
      </c>
      <c r="AA259" t="str">
        <f>IF('Model output'!T258="","",IF('Model output'!T258="Not mentioned", "No", "Yes"))</f>
        <v/>
      </c>
      <c r="AB259" t="str">
        <f>IF(AA259&lt;&gt;"Yes","",IF(OR('Model output'!U258="",ISNUMBER(SEARCH("Not identified",'Model output'!U258))),"",'Model output'!U258))</f>
        <v/>
      </c>
      <c r="AC259" s="9" t="str">
        <f>IF(OR('Model output'!V258="", AND(ISERROR(SEARCH("Positive",'Model output'!V258)), ISNUMBER(SEARCH("Negative",'Model output'!V258))), ISNUMBER(SEARCH("Uninvolved",'Model output'!V258)), ISNUMBER(SEARCH("Free",'Model output'!V258)), ISNUMBER(SEARCH("1 mm",'Model output'!V258)), ISNUMBER(SEARCH("1.0 mm",'Model output'!V258)), ISNUMBER(SEARCH("0.01 cm",'Model output'!V258)), ISNUMBER(SEARCH("0.1 CM",'Model output'!V258)), ISNUMBER(SEARCH("less than 0.2 mm",'Model output'!V258)), ISNUMBER(SEARCH("less than 0.5 mm",'Model output'!V258)), ISNUMBER(SEARCH("very close",'Model output'!V258)), ISNUMBER(SEARCH("not involved",'Model output'!V258)), ISNUMBER(SEARCH("no involvement",'Model output'!V258)), ISNUMBER(SEARCH("abut",'Model output'!V258)), AND(ISNUMBER(SEARCH("No",'Model output'!V258)),NOT(ISNUMBER(SEARCH("noted",'Model output'!V258))),NOT(ISNUMBER(SEARCH("carcinoma",'Model output'!V258))))), "negative", "positive")</f>
        <v>negative</v>
      </c>
      <c r="AE259" s="39" t="str" cm="1">
        <f t="array" aca="1" ref="AE259" ca="1">IF(OR(AC259="positive",Z259="positive",AND(OR(ISNUMBER(SEARCH("Follicular carcinoma",N259)),ISNUMBER(SEARCH("Follicular thyroid carcinoma",N259))),V259="extensive"),AND(AND(ISNUMBER(J259),J259&gt;0),AND(ISNUMBER(M259),M259&gt;3)),OR(H259="positive",AH259=1)),"high",IF(OR(ISNUMBER(SEARCH("lateral",G259,1)),ISNUMBER(SEARCH("positive",Y259,1)),ISNUMBER(SEARCH("tall",O259,1)),ISNUMBER(SEARCH("hobnail",O259,1)),ISNUMBER(SEARCH("cribriform",O259,1)),ISNUMBER(SEARCH("diffuse",O259,1)),ISNUMBER(SEARCH("columnar",O259,1)),ISNUMBER(SEARCH("solid",O259,1)),ISNUMBER(SEARCH("tall",N259,1)),ISNUMBER(SEARCH("hobnail",N259,1)),ISNUMBER(SEARCH("cribriform",N259,1)),ISNUMBER(SEARCH("diffuse",N259,1)),ISNUMBER(SEARCH("columnar",N259,1)),ISNUMBER(SEARCH("solid",N259,1)),AND(ISNUMBER(SEARCH("papillary",N259,1)),S259="positive"),AND(ISNUMBER(J259),J259&gt;=5,M259=""),AND(AND(ISNUMBER(J259),J259&gt;=5),AND(ISNUMBER(M259),M259&gt;=1)),AND(ISNUMBER(SERACH("papillary",N259)),OR(Y259="positive",Z259="positive"), ISNUMBER(SEARCH("BRAF",AB259)))),"intermediate","low"))</f>
        <v>low</v>
      </c>
      <c r="AF259" s="40" t="str">
        <f t="shared" si="65"/>
        <v>1a</v>
      </c>
      <c r="AG259" s="40" t="str">
        <f t="shared" si="66"/>
        <v>0</v>
      </c>
      <c r="AH259" s="40" t="str">
        <f t="shared" si="67"/>
        <v>0</v>
      </c>
      <c r="AI259" s="45" t="str">
        <f t="shared" si="68"/>
        <v>I</v>
      </c>
      <c r="AJ259" s="39" t="s">
        <v>698</v>
      </c>
      <c r="AK259" s="46" t="s">
        <v>893</v>
      </c>
      <c r="AL259" s="46" t="s">
        <v>889</v>
      </c>
      <c r="AM259" s="46" t="s">
        <v>892</v>
      </c>
      <c r="AN259" s="40" t="s">
        <v>73</v>
      </c>
      <c r="AO259" s="30">
        <f t="shared" ca="1" si="69"/>
        <v>1</v>
      </c>
      <c r="AP259" s="14">
        <f t="shared" si="70"/>
        <v>1</v>
      </c>
      <c r="AQ259" s="14">
        <f t="shared" si="71"/>
        <v>1</v>
      </c>
      <c r="AR259" s="14">
        <f t="shared" si="72"/>
        <v>1</v>
      </c>
      <c r="AS259" s="15">
        <f t="shared" ref="AS259:AS291" si="73">IF(AI259=AN259,1,0)</f>
        <v>1</v>
      </c>
    </row>
    <row r="260" spans="1:45">
      <c r="A260" t="str">
        <f>'Model output'!A259</f>
        <v>TCGA-FY-A4B0</v>
      </c>
      <c r="B260" s="52">
        <v>76</v>
      </c>
      <c r="C260" s="1" t="str">
        <f>IF(OR(ISNUMBER(SEARCH("0",'Model output'!D259)), ISNUMBER(SEARCH("1",'Model output'!D259)), ISNUMBER(SEARCH("1a",'Model output'!D259)), ISNUMBER(SEARCH("1b",'Model output'!D259)), ISNUMBER(SEARCH("2",'Model output'!D259)), ISNUMBER(SEARCH("3",'Model output'!D259)), ISNUMBER(SEARCH("4a",'Model output'!D259)), ISNUMBER(SEARCH("4b",'Model output'!D259))), IF(ISNUMBER(SEARCH("pT",'Model output'!D259)),IF(OR(ISNUMBER(SEARCH("a",'Model output'!D259)),ISNUMBER(SEARCH("b",'Model output'!D259))),MID(SUBSTITUTE('Model output'!D259," ",""),SEARCH("pT",'Model output'!D259)+2,2),MID(SUBSTITUTE('Model output'!D259," ",""),SEARCH("pT",'Model output'!D259)+2,1)),IF(ISNUMBER(SEARCH("T",'Model output'!D259)),IF(OR(ISNUMBER(SEARCH("a",'Model output'!D259)),ISNUMBER(SEARCH("b",'Model output'!D259))),MID(SUBSTITUTE('Model output'!D259," ",""),SEARCH("T",'Model output'!D259)+1,2),MID(SUBSTITUTE('Model output'!D259," ",""),SEARCH("T",'Model output'!D259)+1,1)),SUBSTITUTE('Model output'!D259," ",""))),"")</f>
        <v>1a</v>
      </c>
      <c r="D260" s="1" t="str">
        <f>IF(ISNUMBER(SEARCH("lymph node",'Model output'!E259)),"1", IF(AND('Model output'!E259&lt;&gt;"",ISNUMBER('Model output'!E259),'Model output'!E259&gt;0),"1",IF(OR(ISNUMBER(SEARCH("0",'Model output'!E259)), ISNUMBER(SEARCH("1",'Model output'!E259)), ISNUMBER(SEARCH("1a",'Model output'!E259)), ISNUMBER(SEARCH("1b",'Model output'!E259)), ISNUMBER(SEARCH("X",'Model output'!E259))), IF(ISNUMBER(SEARCH("pN",'Model output'!E259)),IF(OR(ISNUMBER(SEARCH("a",'Model output'!E259)),ISNUMBER(SEARCH("b",'Model output'!E259))),MID(SUBSTITUTE('Model output'!E259," ",""),SEARCH("pN",'Model output'!E259)+2,2),MID(SUBSTITUTE('Model output'!E259," ",""),SEARCH("pN",'Model output'!E259)+2,1)),IF(ISNUMBER(SEARCH("N",'Model output'!E259)),IF(OR(ISNUMBER(SEARCH("a",'Model output'!E259)),ISNUMBER(SEARCH("b",'Model output'!E259))),MID(SUBSTITUTE('Model output'!E259," ",""),SEARCH("N",'Model output'!E259)+1,2),MID(SUBSTITUTE('Model output'!E259," ",""),SEARCH("N",'Model output'!E259)+1,1)),SUBSTITUTE('Model output'!E259," ",""))),"")))</f>
        <v>X</v>
      </c>
      <c r="E260" s="1" t="str">
        <f>IF(OR(ISNUMBER(SEARCH("Not applicable",'Model output'!F259)), ISNUMBER(SEARCH("N/A",'Model output'!F259))),"0",IF(OR(ISNUMBER(SEARCH("0",'Model output'!F259)), ISNUMBER(SEARCH("1",'Model output'!F259)), ISNUMBER(SEARCH("X",'Model output'!F259))), IF(ISNUMBER(SEARCH("pM",'Model output'!F259)),MID(SUBSTITUTE('Model output'!F259," ",""),SEARCH("pM",'Model output'!F259)+2,1),IF(ISNUMBER(SEARCH("M",'Model output'!F259)),MID(SUBSTITUTE('Model output'!F259," ",""),SEARCH("M",'Model output'!F259)+1,1),SUBSTITUTE('Model output'!F259," ",""))),""))</f>
        <v/>
      </c>
      <c r="F260" t="str">
        <f t="shared" si="62"/>
        <v>negative</v>
      </c>
      <c r="G260" t="str">
        <f>IF(OR('Model output'!G259="",AND(ISNUMBER('Model output'!J259),'Model output'!J259&lt;1)),"",IF(OR(ISNUMBER(SEARCH("lateral",'Model output'!G259)),ISNUMBER(SEARCH("cervical",'Model output'!G259)),ISNUMBER(SEARCH("jugular",'Model output'!G259)),ISNUMBER(SEARCH("left neck",'Model output'!G259)),ISNUMBER(SEARCH("left anterior neck",'Model output'!G259)),ISNUMBER(SEARCH("left posterior neck",'Model output'!G259)),ISNUMBER(SEARCH("right neck",'Model output'!G259)),ISNUMBER(SEARCH("right anterior neck",'Model output'!G259)),ISNUMBER(SEARCH("right posterior neck",'Model output'!G259)),AND(ISNUMBER(SEARCH("level",'Model output'!G259)),OR(,ISNUMBER(SEARCH("II",'Model output'!G259)),ISNUMBER(SEARCH("two",'Model output'!G259)),ISNUMBER(SEARCH("2",'Model output'!G259)),ISNUMBER(SEARCH("III",'Model output'!G259)),ISNUMBER(SEARCH("three",'Model output'!G259)),ISNUMBER(SEARCH("3",'Model output'!G259)),ISNUMBER(SEARCH("IV",'Model output'!G259)),ISNUMBER(SEARCH("four",'Model output'!G259)),ISNUMBER(SEARCH("4",'Model output'!G259)),AND(ISNUMBER(SEARCH("V ",'Model output'!G259)),NOT(ISNUMBER(SEARCH("VI",'Model output'!G259)))),ISNUMBER(SEARCH("five",'Model output'!G259)),ISNUMBER(SEARCH("5",'Model output'!G259))))), "lateral", "central"))</f>
        <v/>
      </c>
      <c r="H260" t="str">
        <f>IF('Model output'!H259="","negative", IF('Model output'!H259=" ", "negative", IF(ISNUMBER(SEARCH("lymph node",'Model output'!H259)),"negative","positive")))</f>
        <v>negative</v>
      </c>
      <c r="I260" t="str">
        <f>IF('Model output'!I259="","",IF(ISNUMBER('Model output'!I259),'Model output'!I259,1))</f>
        <v/>
      </c>
      <c r="J260" t="str">
        <f>IF('Model output'!J259="","",IF(AND(ISNUMBER('Model output'!J259),'Model output'!J259&lt;=I260),'Model output'!J259,IF(ISNUMBER(SEARCH("0/",'Model output'!J259)),0,1)))</f>
        <v/>
      </c>
      <c r="K260" t="str" cm="1">
        <f t="array" ref="K260">IF(COUNT(FIND({0,1,2,3,4,5,6,7,8,9},'Model output'!K259))&gt;0,'Model output'!K259,"")</f>
        <v/>
      </c>
      <c r="L260" s="8" t="str">
        <f t="shared" si="64"/>
        <v/>
      </c>
      <c r="M260" t="str" cm="1">
        <f t="array" ref="M260">IF(L260="","",IF(ISNUMBER(SEARCH("cm",L260)),MAX(VALUE(SUBSTITUTE(_xlfn.FILTERXML("&lt;t&gt;&lt;s&gt;"&amp;SUBSTITUTE(L260,",","&lt;/s&gt;&lt;s&gt;")&amp;"&lt;/s&gt;&lt;/t&gt;","//s"),"cm",""))),MAX(VALUE(SUBSTITUTE(_xlfn.FILTERXML("&lt;t&gt;&lt;s&gt;"&amp;SUBSTITUTE(L260,",","&lt;/s&gt;&lt;s&gt;")&amp;"&lt;/s&gt;&lt;/t&gt;","//s"),"mm","")))/10))</f>
        <v/>
      </c>
      <c r="N260" t="str">
        <f>IF('Model output'!L259="","",'Model output'!L259)</f>
        <v>papillary</v>
      </c>
      <c r="O260" t="str">
        <f>IF('Model output'!M259="","",'Model output'!M259)</f>
        <v>follicular</v>
      </c>
      <c r="P260" t="str">
        <f>IF('Model output'!N259="","",'Model output'!N259)</f>
        <v>1.0 cm</v>
      </c>
      <c r="Q260" t="str">
        <f t="shared" si="63"/>
        <v>1.0cm</v>
      </c>
      <c r="R260" cm="1">
        <f t="array" ref="R260">IF(Q260="","",IF(ISNUMBER(SEARCH("cm",Q260)),MAX(VALUE(SUBSTITUTE(_xlfn.FILTERXML("&lt;t&gt;&lt;s&gt;"&amp;SUBSTITUTE(Q260,",","&lt;/s&gt;&lt;s&gt;")&amp;"&lt;/s&gt;&lt;/t&gt;","//s"),"cm",""))),IF(ISNUMBER(SEARCH("mm",Q260)), MAX(VALUE(SUBSTITUTE(_xlfn.FILTERXML("&lt;t&gt;&lt;s&gt;"&amp;SUBSTITUTE(Q260,",","&lt;/s&gt;&lt;s&gt;")&amp;"&lt;/s&gt;&lt;/t&gt;","//s"),"mm","")))/10, MAX(VALUE(_xlfn.FILTERXML("&lt;t&gt;&lt;s&gt;"&amp;SUBSTITUTE(Q260,",","&lt;/s&gt;&lt;s&gt;")&amp;"&lt;/s&gt;&lt;/t&gt;","//s"))))))</f>
        <v>1</v>
      </c>
      <c r="S260" t="str">
        <f>IF(OR('Model output'!P259="",ISNUMBER(SEARCH("Not identified", 'Model output'!P259)),ISNUMBER(SEARCH("Absent",'Model output'!P259)),AND(ISNUMBER(SEARCH("No",'Model output'!P259)),NOT(ISNUMBER(SEARCH("diagnostic",'Model output'!P259)))),ISNUMBER(SEARCH("Negative",'Model output'!P259))),"negative","positive")</f>
        <v>negative</v>
      </c>
      <c r="T260" t="str">
        <f>IF('Model output'!O259="","",'Model output'!O259)</f>
        <v>multifocal</v>
      </c>
      <c r="U260" t="str">
        <f>IF('Model output'!Q259&lt;&gt;"",'Model output'!Q259,IF('Classification result'!S260="positive",IF(ISNUMBER(SEARCH("single",'Model output'!P259)),1,IF(OR(ISNUMBER(SEARCH("&lt;4",'Model output'!P259)),ISNUMBER(SEARCH("&lt; 4",'Model output'!P259)),ISNUMBER(SEARCH("less than 4",'Model output'!P259))),"&lt;4",IF(OR(ISNUMBER(SEARCH("&gt;4",'Model output'!P259)),ISNUMBER(SEARCH("&gt; 4",'Model output'!P259)),ISNUMBER(SEARCH("4 or more",'Model output'!P259))),"&gt;4",""))),""))</f>
        <v/>
      </c>
      <c r="V260" t="str">
        <f>IF(S260="negative","",IF(OR(ISNUMBER(SEARCH("Focal",'Model output'!P259)),'Classification result'!U260&lt;4,ISNUMBER(SEARCH("Focal",'Classification result'!U260)),ISNUMBER(SEARCH("&lt;4",'Classification result'!U260)),ISNUMBER(SEARCH("&lt; 4",'Classification result'!U260))),"minimal", IF(OR(ISNUMBER(SEARCH("Extensive",'Model output'!P259)),ISNUMBER(SEARCH("Extensive",'Classification result'!U260)),ISNUMBER(SEARCH("&gt;4",'Classification result'!U260)),ISNUMBER(SEARCH("&gt; 4",'Classification result'!U260)),ISNUMBER(SEARCH("4 or more",'Classification result'!U260))),"extensive","")))</f>
        <v/>
      </c>
      <c r="W260" t="str">
        <f>IF(OR('Model output'!R259="",ISNUMBER(SEARCH("Not identified", 'Model output'!R259)),ISNUMBER(SEARCH("Absent",'Model output'!R259)),ISNUMBER(SEARCH("No",'Model output'!R259)),ISNUMBER(SEARCH("Negative",'Model output'!R259)),ISNUMBER(SEARCH("None seen",'Model output'!R259)),ISNUMBER(SEARCH("Free",'Model output'!R259)),ISNUMBER(SEARCH("Cannot be assessed",'Model output'!R259))),"negative","positive")</f>
        <v>negative</v>
      </c>
      <c r="X260" s="19" t="str">
        <f>IF('Model output'!S259="","",'Model output'!S259)</f>
        <v/>
      </c>
      <c r="Y260" t="str">
        <f>IF(OR('Model output'!S259="",ISNUMBER(SEARCH("Absent",'Model output'!S259)),ISNUMBER(SEARCH("Not identified",'Model output'!S259)),AND(ISNUMBER(SEARCH("No",'Model output'!S259)),NOT(ISNUMBER(SEARCH("carcinoma",'Model output'!S259)))),ISNUMBER(SEARCH("no extension",'Model output'!S259)),ISNUMBER(SEARCH("negative",'Model output'!S259))),"negative",IF(Z260="positive","gETE", "positive"))</f>
        <v>negative</v>
      </c>
      <c r="Z260" t="str">
        <f>IF(OR('Model output'!S259="",ISNUMBER(SEARCH("Absent",'Model output'!S259)),ISNUMBER(SEARCH("Not identified",'Model output'!S259)),ISNUMBER(SEARCH("No",'Model output'!S259)),ISNUMBER(SEARCH("Minimal",'Model output'!S259)),ISNUMBER(SEARCH("negative",'Model output'!S259))),"negative",IF(OR(ISNUMBER(SEARCH("extensive",X260)),ISNUMBER(SEARCH("skeletal muscle",X260)),ISNUMBER(SEARCH("larynx",X260)),ISNUMBER(SEARCH("trachea",X260)),ISNUMBER(SEARCH("esophagus",X260)),ISNUMBER(SEARCH("recurrent laryngeal nerve",X260))),"positive","negative"))</f>
        <v>negative</v>
      </c>
      <c r="AA260" t="str">
        <f>IF('Model output'!T259="","",IF('Model output'!T259="Not mentioned", "No", "Yes"))</f>
        <v/>
      </c>
      <c r="AB260" t="str">
        <f>IF(AA260&lt;&gt;"Yes","",IF(OR('Model output'!U259="",ISNUMBER(SEARCH("Not identified",'Model output'!U259))),"",'Model output'!U259))</f>
        <v/>
      </c>
      <c r="AC260" s="9" t="str">
        <f>IF(OR('Model output'!V259="", AND(ISERROR(SEARCH("Positive",'Model output'!V259)), ISNUMBER(SEARCH("Negative",'Model output'!V259))), ISNUMBER(SEARCH("Uninvolved",'Model output'!V259)), ISNUMBER(SEARCH("Free",'Model output'!V259)), ISNUMBER(SEARCH("1 mm",'Model output'!V259)), ISNUMBER(SEARCH("1.0 mm",'Model output'!V259)), ISNUMBER(SEARCH("0.01 cm",'Model output'!V259)), ISNUMBER(SEARCH("0.1 CM",'Model output'!V259)), ISNUMBER(SEARCH("less than 0.2 mm",'Model output'!V259)), ISNUMBER(SEARCH("less than 0.5 mm",'Model output'!V259)), ISNUMBER(SEARCH("very close",'Model output'!V259)), ISNUMBER(SEARCH("not involved",'Model output'!V259)), ISNUMBER(SEARCH("no involvement",'Model output'!V259)), ISNUMBER(SEARCH("abut",'Model output'!V259)), AND(ISNUMBER(SEARCH("No",'Model output'!V259)),NOT(ISNUMBER(SEARCH("noted",'Model output'!V259))),NOT(ISNUMBER(SEARCH("carcinoma",'Model output'!V259))))), "negative", "positive")</f>
        <v>positive</v>
      </c>
      <c r="AE260" s="39" t="str" cm="1">
        <f t="array" ref="AE260">IF(OR(AC260="positive",Z260="positive",AND(OR(ISNUMBER(SEARCH("Follicular carcinoma",N260)),ISNUMBER(SEARCH("Follicular thyroid carcinoma",N260))),V260="extensive"),AND(AND(ISNUMBER(J260),J260&gt;0),AND(ISNUMBER(M260),M260&gt;3)),OR(H260="positive",AH260=1)),"high",IF(OR(ISNUMBER(SEARCH("lateral",G260,1)),ISNUMBER(SEARCH("positive",Y260,1)),ISNUMBER(SEARCH("tall",O260,1)),ISNUMBER(SEARCH("hobnail",O260,1)),ISNUMBER(SEARCH("cribriform",O260,1)),ISNUMBER(SEARCH("diffuse",O260,1)),ISNUMBER(SEARCH("columnar",O260,1)),ISNUMBER(SEARCH("solid",O260,1)),ISNUMBER(SEARCH("tall",N260,1)),ISNUMBER(SEARCH("hobnail",N260,1)),ISNUMBER(SEARCH("cribriform",N260,1)),ISNUMBER(SEARCH("diffuse",N260,1)),ISNUMBER(SEARCH("columnar",N260,1)),ISNUMBER(SEARCH("solid",N260,1)),AND(ISNUMBER(SEARCH("papillary",N260,1)),S260="positive"),AND(ISNUMBER(J260),J260&gt;=5,M260=""),AND(AND(ISNUMBER(J260),J260&gt;=5),AND(ISNUMBER(M260),M260&gt;=1)),AND(ISNUMBER(SERACH("papillary",N260)),OR(Y260="positive",Z260="positive"), ISNUMBER(SEARCH("BRAF",AB260)))),"intermediate","low"))</f>
        <v>high</v>
      </c>
      <c r="AF260" s="40" t="str">
        <f t="shared" si="65"/>
        <v>1a</v>
      </c>
      <c r="AG260" s="40" t="str">
        <f t="shared" si="66"/>
        <v>0</v>
      </c>
      <c r="AH260" s="40" t="str">
        <f t="shared" si="67"/>
        <v>0</v>
      </c>
      <c r="AI260" s="45" t="str">
        <f t="shared" si="68"/>
        <v>I</v>
      </c>
      <c r="AJ260" s="39" t="s">
        <v>697</v>
      </c>
      <c r="AK260" s="46" t="s">
        <v>893</v>
      </c>
      <c r="AL260" s="46" t="s">
        <v>892</v>
      </c>
      <c r="AM260" s="46" t="s">
        <v>892</v>
      </c>
      <c r="AN260" s="40" t="s">
        <v>73</v>
      </c>
      <c r="AO260" s="30">
        <f t="shared" si="69"/>
        <v>1</v>
      </c>
      <c r="AP260" s="14">
        <f t="shared" si="70"/>
        <v>1</v>
      </c>
      <c r="AQ260" s="14">
        <f t="shared" si="71"/>
        <v>1</v>
      </c>
      <c r="AR260" s="14">
        <f t="shared" si="72"/>
        <v>1</v>
      </c>
      <c r="AS260" s="15">
        <f t="shared" si="73"/>
        <v>1</v>
      </c>
    </row>
    <row r="261" spans="1:45">
      <c r="A261" t="str">
        <f>'Model output'!A260</f>
        <v>TCGA-FY-A4B3</v>
      </c>
      <c r="B261" s="52">
        <v>51</v>
      </c>
      <c r="C261" s="1" t="str">
        <f>IF(OR(ISNUMBER(SEARCH("0",'Model output'!D260)), ISNUMBER(SEARCH("1",'Model output'!D260)), ISNUMBER(SEARCH("1a",'Model output'!D260)), ISNUMBER(SEARCH("1b",'Model output'!D260)), ISNUMBER(SEARCH("2",'Model output'!D260)), ISNUMBER(SEARCH("3",'Model output'!D260)), ISNUMBER(SEARCH("4a",'Model output'!D260)), ISNUMBER(SEARCH("4b",'Model output'!D260))), IF(ISNUMBER(SEARCH("pT",'Model output'!D260)),IF(OR(ISNUMBER(SEARCH("a",'Model output'!D260)),ISNUMBER(SEARCH("b",'Model output'!D260))),MID(SUBSTITUTE('Model output'!D260," ",""),SEARCH("pT",'Model output'!D260)+2,2),MID(SUBSTITUTE('Model output'!D260," ",""),SEARCH("pT",'Model output'!D260)+2,1)),IF(ISNUMBER(SEARCH("T",'Model output'!D260)),IF(OR(ISNUMBER(SEARCH("a",'Model output'!D260)),ISNUMBER(SEARCH("b",'Model output'!D260))),MID(SUBSTITUTE('Model output'!D260," ",""),SEARCH("T",'Model output'!D260)+1,2),MID(SUBSTITUTE('Model output'!D260," ",""),SEARCH("T",'Model output'!D260)+1,1)),SUBSTITUTE('Model output'!D260," ",""))),"")</f>
        <v>3</v>
      </c>
      <c r="D261" s="1" t="str">
        <f>IF(ISNUMBER(SEARCH("lymph node",'Model output'!E260)),"1", IF(AND('Model output'!E260&lt;&gt;"",ISNUMBER('Model output'!E260),'Model output'!E260&gt;0),"1",IF(OR(ISNUMBER(SEARCH("0",'Model output'!E260)), ISNUMBER(SEARCH("1",'Model output'!E260)), ISNUMBER(SEARCH("1a",'Model output'!E260)), ISNUMBER(SEARCH("1b",'Model output'!E260)), ISNUMBER(SEARCH("X",'Model output'!E260))), IF(ISNUMBER(SEARCH("pN",'Model output'!E260)),IF(OR(ISNUMBER(SEARCH("a",'Model output'!E260)),ISNUMBER(SEARCH("b",'Model output'!E260))),MID(SUBSTITUTE('Model output'!E260," ",""),SEARCH("pN",'Model output'!E260)+2,2),MID(SUBSTITUTE('Model output'!E260," ",""),SEARCH("pN",'Model output'!E260)+2,1)),IF(ISNUMBER(SEARCH("N",'Model output'!E260)),IF(OR(ISNUMBER(SEARCH("a",'Model output'!E260)),ISNUMBER(SEARCH("b",'Model output'!E260))),MID(SUBSTITUTE('Model output'!E260," ",""),SEARCH("N",'Model output'!E260)+1,2),MID(SUBSTITUTE('Model output'!E260," ",""),SEARCH("N",'Model output'!E260)+1,1)),SUBSTITUTE('Model output'!E260," ",""))),"")))</f>
        <v>1a</v>
      </c>
      <c r="E261" s="1" t="str">
        <f>IF(OR(ISNUMBER(SEARCH("Not applicable",'Model output'!F260)), ISNUMBER(SEARCH("N/A",'Model output'!F260))),"0",IF(OR(ISNUMBER(SEARCH("0",'Model output'!F260)), ISNUMBER(SEARCH("1",'Model output'!F260)), ISNUMBER(SEARCH("X",'Model output'!F260))), IF(ISNUMBER(SEARCH("pM",'Model output'!F260)),MID(SUBSTITUTE('Model output'!F260," ",""),SEARCH("pM",'Model output'!F260)+2,1),IF(ISNUMBER(SEARCH("M",'Model output'!F260)),MID(SUBSTITUTE('Model output'!F260," ",""),SEARCH("M",'Model output'!F260)+1,1),SUBSTITUTE('Model output'!F260," ",""))),""))</f>
        <v>0</v>
      </c>
      <c r="F261" t="str">
        <f t="shared" si="62"/>
        <v>positive</v>
      </c>
      <c r="G261" t="str">
        <f>IF(OR('Model output'!G260="",AND(ISNUMBER('Model output'!J260),'Model output'!J260&lt;1)),"",IF(OR(ISNUMBER(SEARCH("lateral",'Model output'!G260)),ISNUMBER(SEARCH("cervical",'Model output'!G260)),ISNUMBER(SEARCH("jugular",'Model output'!G260)),ISNUMBER(SEARCH("left neck",'Model output'!G260)),ISNUMBER(SEARCH("left anterior neck",'Model output'!G260)),ISNUMBER(SEARCH("left posterior neck",'Model output'!G260)),ISNUMBER(SEARCH("right neck",'Model output'!G260)),ISNUMBER(SEARCH("right anterior neck",'Model output'!G260)),ISNUMBER(SEARCH("right posterior neck",'Model output'!G260)),AND(ISNUMBER(SEARCH("level",'Model output'!G260)),OR(,ISNUMBER(SEARCH("II",'Model output'!G260)),ISNUMBER(SEARCH("two",'Model output'!G260)),ISNUMBER(SEARCH("2",'Model output'!G260)),ISNUMBER(SEARCH("III",'Model output'!G260)),ISNUMBER(SEARCH("three",'Model output'!G260)),ISNUMBER(SEARCH("3",'Model output'!G260)),ISNUMBER(SEARCH("IV",'Model output'!G260)),ISNUMBER(SEARCH("four",'Model output'!G260)),ISNUMBER(SEARCH("4",'Model output'!G260)),AND(ISNUMBER(SEARCH("V ",'Model output'!G260)),NOT(ISNUMBER(SEARCH("VI",'Model output'!G260)))),ISNUMBER(SEARCH("five",'Model output'!G260)),ISNUMBER(SEARCH("5",'Model output'!G260))))), "lateral", "central"))</f>
        <v>central</v>
      </c>
      <c r="H261" t="str">
        <f>IF('Model output'!H260="","negative", IF('Model output'!H260=" ", "negative", IF(ISNUMBER(SEARCH("lymph node",'Model output'!H260)),"negative","positive")))</f>
        <v>negative</v>
      </c>
      <c r="I261">
        <f>IF('Model output'!I260="","",IF(ISNUMBER('Model output'!I260),'Model output'!I260,1))</f>
        <v>6</v>
      </c>
      <c r="J261">
        <f>IF('Model output'!J260="","",IF(AND(ISNUMBER('Model output'!J260),'Model output'!J260&lt;=I261),'Model output'!J260,IF(ISNUMBER(SEARCH("0/",'Model output'!J260)),0,1)))</f>
        <v>4</v>
      </c>
      <c r="K261" t="str" cm="1">
        <f t="array" ref="K261">IF(COUNT(FIND({0,1,2,3,4,5,6,7,8,9},'Model output'!K260))&gt;0,'Model output'!K260,"")</f>
        <v>1.7 cm</v>
      </c>
      <c r="L261" s="8" t="str">
        <f t="shared" si="64"/>
        <v>1.7cm</v>
      </c>
      <c r="M261" cm="1">
        <f t="array" ref="M261">IF(L261="","",IF(ISNUMBER(SEARCH("cm",L261)),MAX(VALUE(SUBSTITUTE(_xlfn.FILTERXML("&lt;t&gt;&lt;s&gt;"&amp;SUBSTITUTE(L261,",","&lt;/s&gt;&lt;s&gt;")&amp;"&lt;/s&gt;&lt;/t&gt;","//s"),"cm",""))),MAX(VALUE(SUBSTITUTE(_xlfn.FILTERXML("&lt;t&gt;&lt;s&gt;"&amp;SUBSTITUTE(L261,",","&lt;/s&gt;&lt;s&gt;")&amp;"&lt;/s&gt;&lt;/t&gt;","//s"),"mm","")))/10))</f>
        <v>1.7</v>
      </c>
      <c r="N261" t="str">
        <f>IF('Model output'!L260="","",'Model output'!L260)</f>
        <v>papillary</v>
      </c>
      <c r="O261" t="str">
        <f>IF('Model output'!M260="","",'Model output'!M260)</f>
        <v>classical</v>
      </c>
      <c r="P261" t="str">
        <f>IF('Model output'!N260="","",'Model output'!N260)</f>
        <v>2.1 cm</v>
      </c>
      <c r="Q261" t="str">
        <f t="shared" si="63"/>
        <v>2.1cm</v>
      </c>
      <c r="R261" cm="1">
        <f t="array" ref="R261">IF(Q261="","",IF(ISNUMBER(SEARCH("cm",Q261)),MAX(VALUE(SUBSTITUTE(_xlfn.FILTERXML("&lt;t&gt;&lt;s&gt;"&amp;SUBSTITUTE(Q261,",","&lt;/s&gt;&lt;s&gt;")&amp;"&lt;/s&gt;&lt;/t&gt;","//s"),"cm",""))),IF(ISNUMBER(SEARCH("mm",Q261)), MAX(VALUE(SUBSTITUTE(_xlfn.FILTERXML("&lt;t&gt;&lt;s&gt;"&amp;SUBSTITUTE(Q261,",","&lt;/s&gt;&lt;s&gt;")&amp;"&lt;/s&gt;&lt;/t&gt;","//s"),"mm","")))/10, MAX(VALUE(_xlfn.FILTERXML("&lt;t&gt;&lt;s&gt;"&amp;SUBSTITUTE(Q261,",","&lt;/s&gt;&lt;s&gt;")&amp;"&lt;/s&gt;&lt;/t&gt;","//s"))))))</f>
        <v>2.1</v>
      </c>
      <c r="S261" t="str">
        <f>IF(OR('Model output'!P260="",ISNUMBER(SEARCH("Not identified", 'Model output'!P260)),ISNUMBER(SEARCH("Absent",'Model output'!P260)),AND(ISNUMBER(SEARCH("No",'Model output'!P260)),NOT(ISNUMBER(SEARCH("diagnostic",'Model output'!P260)))),ISNUMBER(SEARCH("Negative",'Model output'!P260))),"negative","positive")</f>
        <v>negative</v>
      </c>
      <c r="T261">
        <f>IF('Model output'!O260="","",'Model output'!O260)</f>
        <v>3</v>
      </c>
      <c r="U261" t="str">
        <f>IF('Model output'!Q260&lt;&gt;"",'Model output'!Q260,IF('Classification result'!S261="positive",IF(ISNUMBER(SEARCH("single",'Model output'!P260)),1,IF(OR(ISNUMBER(SEARCH("&lt;4",'Model output'!P260)),ISNUMBER(SEARCH("&lt; 4",'Model output'!P260)),ISNUMBER(SEARCH("less than 4",'Model output'!P260))),"&lt;4",IF(OR(ISNUMBER(SEARCH("&gt;4",'Model output'!P260)),ISNUMBER(SEARCH("&gt; 4",'Model output'!P260)),ISNUMBER(SEARCH("4 or more",'Model output'!P260))),"&gt;4",""))),""))</f>
        <v/>
      </c>
      <c r="V261" t="str">
        <f>IF(S261="negative","",IF(OR(ISNUMBER(SEARCH("Focal",'Model output'!P260)),'Classification result'!U261&lt;4,ISNUMBER(SEARCH("Focal",'Classification result'!U261)),ISNUMBER(SEARCH("&lt;4",'Classification result'!U261)),ISNUMBER(SEARCH("&lt; 4",'Classification result'!U261))),"minimal", IF(OR(ISNUMBER(SEARCH("Extensive",'Model output'!P260)),ISNUMBER(SEARCH("Extensive",'Classification result'!U261)),ISNUMBER(SEARCH("&gt;4",'Classification result'!U261)),ISNUMBER(SEARCH("&gt; 4",'Classification result'!U261)),ISNUMBER(SEARCH("4 or more",'Classification result'!U261))),"extensive","")))</f>
        <v/>
      </c>
      <c r="W261" t="str">
        <f>IF(OR('Model output'!R260="",ISNUMBER(SEARCH("Not identified", 'Model output'!R260)),ISNUMBER(SEARCH("Absent",'Model output'!R260)),ISNUMBER(SEARCH("No",'Model output'!R260)),ISNUMBER(SEARCH("Negative",'Model output'!R260)),ISNUMBER(SEARCH("None seen",'Model output'!R260)),ISNUMBER(SEARCH("Free",'Model output'!R260)),ISNUMBER(SEARCH("Cannot be assessed",'Model output'!R260))),"negative","positive")</f>
        <v>positive</v>
      </c>
      <c r="X261" s="19" t="str">
        <f>IF('Model output'!S260="","",'Model output'!S260)</f>
        <v>Present, minimal</v>
      </c>
      <c r="Y261" t="str">
        <f>IF(OR('Model output'!S260="",ISNUMBER(SEARCH("Absent",'Model output'!S260)),ISNUMBER(SEARCH("Not identified",'Model output'!S260)),AND(ISNUMBER(SEARCH("No",'Model output'!S260)),NOT(ISNUMBER(SEARCH("carcinoma",'Model output'!S260)))),ISNUMBER(SEARCH("no extension",'Model output'!S260)),ISNUMBER(SEARCH("negative",'Model output'!S260))),"negative",IF(Z261="positive","gETE", "positive"))</f>
        <v>positive</v>
      </c>
      <c r="Z261" t="str">
        <f>IF(OR('Model output'!S260="",ISNUMBER(SEARCH("Absent",'Model output'!S260)),ISNUMBER(SEARCH("Not identified",'Model output'!S260)),ISNUMBER(SEARCH("No",'Model output'!S260)),ISNUMBER(SEARCH("Minimal",'Model output'!S260)),ISNUMBER(SEARCH("negative",'Model output'!S260))),"negative",IF(OR(ISNUMBER(SEARCH("extensive",X261)),ISNUMBER(SEARCH("skeletal muscle",X261)),ISNUMBER(SEARCH("larynx",X261)),ISNUMBER(SEARCH("trachea",X261)),ISNUMBER(SEARCH("esophagus",X261)),ISNUMBER(SEARCH("recurrent laryngeal nerve",X261))),"positive","negative"))</f>
        <v>negative</v>
      </c>
      <c r="AA261" t="str">
        <f>IF('Model output'!T260="","",IF('Model output'!T260="Not mentioned", "No", "Yes"))</f>
        <v/>
      </c>
      <c r="AB261" t="str">
        <f>IF(AA261&lt;&gt;"Yes","",IF(OR('Model output'!U260="",ISNUMBER(SEARCH("Not identified",'Model output'!U260))),"",'Model output'!U260))</f>
        <v/>
      </c>
      <c r="AC261" s="9" t="str">
        <f>IF(OR('Model output'!V260="", AND(ISERROR(SEARCH("Positive",'Model output'!V260)), ISNUMBER(SEARCH("Negative",'Model output'!V260))), ISNUMBER(SEARCH("Uninvolved",'Model output'!V260)), ISNUMBER(SEARCH("Free",'Model output'!V260)), ISNUMBER(SEARCH("1 mm",'Model output'!V260)), ISNUMBER(SEARCH("1.0 mm",'Model output'!V260)), ISNUMBER(SEARCH("0.01 cm",'Model output'!V260)), ISNUMBER(SEARCH("0.1 CM",'Model output'!V260)), ISNUMBER(SEARCH("less than 0.2 mm",'Model output'!V260)), ISNUMBER(SEARCH("less than 0.5 mm",'Model output'!V260)), ISNUMBER(SEARCH("very close",'Model output'!V260)), ISNUMBER(SEARCH("not involved",'Model output'!V260)), ISNUMBER(SEARCH("no involvement",'Model output'!V260)), ISNUMBER(SEARCH("abut",'Model output'!V260)), AND(ISNUMBER(SEARCH("No",'Model output'!V260)),NOT(ISNUMBER(SEARCH("noted",'Model output'!V260))),NOT(ISNUMBER(SEARCH("carcinoma",'Model output'!V260))))), "negative", "positive")</f>
        <v>positive</v>
      </c>
      <c r="AE261" s="39" t="str" cm="1">
        <f t="array" ref="AE261">IF(OR(AC261="positive",Z261="positive",AND(OR(ISNUMBER(SEARCH("Follicular carcinoma",N261)),ISNUMBER(SEARCH("Follicular thyroid carcinoma",N261))),V261="extensive"),AND(AND(ISNUMBER(J261),J261&gt;0),AND(ISNUMBER(M261),M261&gt;3)),OR(H261="positive",AH261=1)),"high",IF(OR(ISNUMBER(SEARCH("lateral",G261,1)),ISNUMBER(SEARCH("positive",Y261,1)),ISNUMBER(SEARCH("tall",O261,1)),ISNUMBER(SEARCH("hobnail",O261,1)),ISNUMBER(SEARCH("cribriform",O261,1)),ISNUMBER(SEARCH("diffuse",O261,1)),ISNUMBER(SEARCH("columnar",O261,1)),ISNUMBER(SEARCH("solid",O261,1)),ISNUMBER(SEARCH("tall",N261,1)),ISNUMBER(SEARCH("hobnail",N261,1)),ISNUMBER(SEARCH("cribriform",N261,1)),ISNUMBER(SEARCH("diffuse",N261,1)),ISNUMBER(SEARCH("columnar",N261,1)),ISNUMBER(SEARCH("solid",N261,1)),AND(ISNUMBER(SEARCH("papillary",N261,1)),S261="positive"),AND(ISNUMBER(J261),J261&gt;=5,M261=""),AND(AND(ISNUMBER(J261),J261&gt;=5),AND(ISNUMBER(M261),M261&gt;=1)),AND(ISNUMBER(SERACH("papillary",N261)),OR(Y261="positive",Z261="positive"), ISNUMBER(SEARCH("BRAF",AB261)))),"intermediate","low"))</f>
        <v>high</v>
      </c>
      <c r="AF261" s="40" t="str">
        <f t="shared" si="65"/>
        <v>2</v>
      </c>
      <c r="AG261" s="40" t="str">
        <f t="shared" si="66"/>
        <v>1a</v>
      </c>
      <c r="AH261" s="40" t="str">
        <f t="shared" si="67"/>
        <v>0</v>
      </c>
      <c r="AI261" s="45" t="str">
        <f t="shared" si="68"/>
        <v>I</v>
      </c>
      <c r="AJ261" s="39" t="s">
        <v>697</v>
      </c>
      <c r="AK261" s="46" t="s">
        <v>891</v>
      </c>
      <c r="AL261" s="46" t="s">
        <v>893</v>
      </c>
      <c r="AM261" s="46" t="s">
        <v>892</v>
      </c>
      <c r="AN261" s="40" t="s">
        <v>73</v>
      </c>
      <c r="AO261" s="30">
        <f t="shared" si="69"/>
        <v>1</v>
      </c>
      <c r="AP261" s="14">
        <f t="shared" si="70"/>
        <v>1</v>
      </c>
      <c r="AQ261" s="14">
        <f t="shared" si="71"/>
        <v>1</v>
      </c>
      <c r="AR261" s="14">
        <f t="shared" si="72"/>
        <v>1</v>
      </c>
      <c r="AS261" s="15">
        <f t="shared" si="73"/>
        <v>1</v>
      </c>
    </row>
    <row r="262" spans="1:45">
      <c r="A262" t="str">
        <f>'Model output'!A261</f>
        <v>TCGA-FY-A76V</v>
      </c>
      <c r="B262" s="52">
        <v>54</v>
      </c>
      <c r="C262" s="1" t="str">
        <f>IF(OR(ISNUMBER(SEARCH("0",'Model output'!D261)), ISNUMBER(SEARCH("1",'Model output'!D261)), ISNUMBER(SEARCH("1a",'Model output'!D261)), ISNUMBER(SEARCH("1b",'Model output'!D261)), ISNUMBER(SEARCH("2",'Model output'!D261)), ISNUMBER(SEARCH("3",'Model output'!D261)), ISNUMBER(SEARCH("4a",'Model output'!D261)), ISNUMBER(SEARCH("4b",'Model output'!D261))), IF(ISNUMBER(SEARCH("pT",'Model output'!D261)),IF(OR(ISNUMBER(SEARCH("a",'Model output'!D261)),ISNUMBER(SEARCH("b",'Model output'!D261))),MID(SUBSTITUTE('Model output'!D261," ",""),SEARCH("pT",'Model output'!D261)+2,2),MID(SUBSTITUTE('Model output'!D261," ",""),SEARCH("pT",'Model output'!D261)+2,1)),IF(ISNUMBER(SEARCH("T",'Model output'!D261)),IF(OR(ISNUMBER(SEARCH("a",'Model output'!D261)),ISNUMBER(SEARCH("b",'Model output'!D261))),MID(SUBSTITUTE('Model output'!D261," ",""),SEARCH("T",'Model output'!D261)+1,2),MID(SUBSTITUTE('Model output'!D261," ",""),SEARCH("T",'Model output'!D261)+1,1)),SUBSTITUTE('Model output'!D261," ",""))),"")</f>
        <v>2</v>
      </c>
      <c r="D262" s="1" t="str">
        <f>IF(ISNUMBER(SEARCH("lymph node",'Model output'!E261)),"1", IF(AND('Model output'!E261&lt;&gt;"",ISNUMBER('Model output'!E261),'Model output'!E261&gt;0),"1",IF(OR(ISNUMBER(SEARCH("0",'Model output'!E261)), ISNUMBER(SEARCH("1",'Model output'!E261)), ISNUMBER(SEARCH("1a",'Model output'!E261)), ISNUMBER(SEARCH("1b",'Model output'!E261)), ISNUMBER(SEARCH("X",'Model output'!E261))), IF(ISNUMBER(SEARCH("pN",'Model output'!E261)),IF(OR(ISNUMBER(SEARCH("a",'Model output'!E261)),ISNUMBER(SEARCH("b",'Model output'!E261))),MID(SUBSTITUTE('Model output'!E261," ",""),SEARCH("pN",'Model output'!E261)+2,2),MID(SUBSTITUTE('Model output'!E261," ",""),SEARCH("pN",'Model output'!E261)+2,1)),IF(ISNUMBER(SEARCH("N",'Model output'!E261)),IF(OR(ISNUMBER(SEARCH("a",'Model output'!E261)),ISNUMBER(SEARCH("b",'Model output'!E261))),MID(SUBSTITUTE('Model output'!E261," ",""),SEARCH("N",'Model output'!E261)+1,2),MID(SUBSTITUTE('Model output'!E261," ",""),SEARCH("N",'Model output'!E261)+1,1)),SUBSTITUTE('Model output'!E261," ",""))),"")))</f>
        <v>X</v>
      </c>
      <c r="E262" s="1" t="str">
        <f>IF(OR(ISNUMBER(SEARCH("Not applicable",'Model output'!F261)), ISNUMBER(SEARCH("N/A",'Model output'!F261))),"0",IF(OR(ISNUMBER(SEARCH("0",'Model output'!F261)), ISNUMBER(SEARCH("1",'Model output'!F261)), ISNUMBER(SEARCH("X",'Model output'!F261))), IF(ISNUMBER(SEARCH("pM",'Model output'!F261)),MID(SUBSTITUTE('Model output'!F261," ",""),SEARCH("pM",'Model output'!F261)+2,1),IF(ISNUMBER(SEARCH("M",'Model output'!F261)),MID(SUBSTITUTE('Model output'!F261," ",""),SEARCH("M",'Model output'!F261)+1,1),SUBSTITUTE('Model output'!F261," ",""))),""))</f>
        <v>X</v>
      </c>
      <c r="F262" t="str">
        <f t="shared" si="62"/>
        <v>negative</v>
      </c>
      <c r="G262" t="str">
        <f>IF(OR('Model output'!G261="",AND(ISNUMBER('Model output'!J261),'Model output'!J261&lt;1)),"",IF(OR(ISNUMBER(SEARCH("lateral",'Model output'!G261)),ISNUMBER(SEARCH("cervical",'Model output'!G261)),ISNUMBER(SEARCH("jugular",'Model output'!G261)),ISNUMBER(SEARCH("left neck",'Model output'!G261)),ISNUMBER(SEARCH("left anterior neck",'Model output'!G261)),ISNUMBER(SEARCH("left posterior neck",'Model output'!G261)),ISNUMBER(SEARCH("right neck",'Model output'!G261)),ISNUMBER(SEARCH("right anterior neck",'Model output'!G261)),ISNUMBER(SEARCH("right posterior neck",'Model output'!G261)),AND(ISNUMBER(SEARCH("level",'Model output'!G261)),OR(,ISNUMBER(SEARCH("II",'Model output'!G261)),ISNUMBER(SEARCH("two",'Model output'!G261)),ISNUMBER(SEARCH("2",'Model output'!G261)),ISNUMBER(SEARCH("III",'Model output'!G261)),ISNUMBER(SEARCH("three",'Model output'!G261)),ISNUMBER(SEARCH("3",'Model output'!G261)),ISNUMBER(SEARCH("IV",'Model output'!G261)),ISNUMBER(SEARCH("four",'Model output'!G261)),ISNUMBER(SEARCH("4",'Model output'!G261)),AND(ISNUMBER(SEARCH("V ",'Model output'!G261)),NOT(ISNUMBER(SEARCH("VI",'Model output'!G261)))),ISNUMBER(SEARCH("five",'Model output'!G261)),ISNUMBER(SEARCH("5",'Model output'!G261))))), "lateral", "central"))</f>
        <v/>
      </c>
      <c r="H262" t="str">
        <f>IF('Model output'!H261="","negative", IF('Model output'!H261=" ", "negative", IF(ISNUMBER(SEARCH("lymph node",'Model output'!H261)),"negative","positive")))</f>
        <v>negative</v>
      </c>
      <c r="I262" t="str">
        <f>IF('Model output'!I261="","",IF(ISNUMBER('Model output'!I261),'Model output'!I261,1))</f>
        <v/>
      </c>
      <c r="J262" t="str">
        <f>IF('Model output'!J261="","",IF(AND(ISNUMBER('Model output'!J261),'Model output'!J261&lt;=I262),'Model output'!J261,IF(ISNUMBER(SEARCH("0/",'Model output'!J261)),0,1)))</f>
        <v/>
      </c>
      <c r="K262" t="str" cm="1">
        <f t="array" ref="K262">IF(COUNT(FIND({0,1,2,3,4,5,6,7,8,9},'Model output'!K261))&gt;0,'Model output'!K261,"")</f>
        <v/>
      </c>
      <c r="L262" s="8" t="str">
        <f t="shared" si="64"/>
        <v/>
      </c>
      <c r="M262" t="str" cm="1">
        <f t="array" ref="M262">IF(L262="","",IF(ISNUMBER(SEARCH("cm",L262)),MAX(VALUE(SUBSTITUTE(_xlfn.FILTERXML("&lt;t&gt;&lt;s&gt;"&amp;SUBSTITUTE(L262,",","&lt;/s&gt;&lt;s&gt;")&amp;"&lt;/s&gt;&lt;/t&gt;","//s"),"cm",""))),MAX(VALUE(SUBSTITUTE(_xlfn.FILTERXML("&lt;t&gt;&lt;s&gt;"&amp;SUBSTITUTE(L262,",","&lt;/s&gt;&lt;s&gt;")&amp;"&lt;/s&gt;&lt;/t&gt;","//s"),"mm","")))/10))</f>
        <v/>
      </c>
      <c r="N262" t="str">
        <f>IF('Model output'!L261="","",'Model output'!L261)</f>
        <v>Papillary</v>
      </c>
      <c r="O262" t="str">
        <f>IF('Model output'!M261="","",'Model output'!M261)</f>
        <v>follicular variant</v>
      </c>
      <c r="P262" t="str">
        <f>IF('Model output'!N261="","",'Model output'!N261)</f>
        <v>3.1 x 1.5 x 1.1 cm</v>
      </c>
      <c r="Q262" t="str">
        <f t="shared" si="63"/>
        <v>3.1,1.5,1.1cm</v>
      </c>
      <c r="R262" cm="1">
        <f t="array" ref="R262">IF(Q262="","",IF(ISNUMBER(SEARCH("cm",Q262)),MAX(VALUE(SUBSTITUTE(_xlfn.FILTERXML("&lt;t&gt;&lt;s&gt;"&amp;SUBSTITUTE(Q262,",","&lt;/s&gt;&lt;s&gt;")&amp;"&lt;/s&gt;&lt;/t&gt;","//s"),"cm",""))),IF(ISNUMBER(SEARCH("mm",Q262)), MAX(VALUE(SUBSTITUTE(_xlfn.FILTERXML("&lt;t&gt;&lt;s&gt;"&amp;SUBSTITUTE(Q262,",","&lt;/s&gt;&lt;s&gt;")&amp;"&lt;/s&gt;&lt;/t&gt;","//s"),"mm","")))/10, MAX(VALUE(_xlfn.FILTERXML("&lt;t&gt;&lt;s&gt;"&amp;SUBSTITUTE(Q262,",","&lt;/s&gt;&lt;s&gt;")&amp;"&lt;/s&gt;&lt;/t&gt;","//s"))))))</f>
        <v>3.1</v>
      </c>
      <c r="S262" t="str">
        <f>IF(OR('Model output'!P261="",ISNUMBER(SEARCH("Not identified", 'Model output'!P261)),ISNUMBER(SEARCH("Absent",'Model output'!P261)),AND(ISNUMBER(SEARCH("No",'Model output'!P261)),NOT(ISNUMBER(SEARCH("diagnostic",'Model output'!P261)))),ISNUMBER(SEARCH("Negative",'Model output'!P261))),"negative","positive")</f>
        <v>negative</v>
      </c>
      <c r="T262">
        <f>IF('Model output'!O261="","",'Model output'!O261)</f>
        <v>3</v>
      </c>
      <c r="U262" t="str">
        <f>IF('Model output'!Q261&lt;&gt;"",'Model output'!Q261,IF('Classification result'!S262="positive",IF(ISNUMBER(SEARCH("single",'Model output'!P261)),1,IF(OR(ISNUMBER(SEARCH("&lt;4",'Model output'!P261)),ISNUMBER(SEARCH("&lt; 4",'Model output'!P261)),ISNUMBER(SEARCH("less than 4",'Model output'!P261))),"&lt;4",IF(OR(ISNUMBER(SEARCH("&gt;4",'Model output'!P261)),ISNUMBER(SEARCH("&gt; 4",'Model output'!P261)),ISNUMBER(SEARCH("4 or more",'Model output'!P261))),"&gt;4",""))),""))</f>
        <v/>
      </c>
      <c r="V262" t="str">
        <f>IF(S262="negative","",IF(OR(ISNUMBER(SEARCH("Focal",'Model output'!P261)),'Classification result'!U262&lt;4,ISNUMBER(SEARCH("Focal",'Classification result'!U262)),ISNUMBER(SEARCH("&lt;4",'Classification result'!U262)),ISNUMBER(SEARCH("&lt; 4",'Classification result'!U262))),"minimal", IF(OR(ISNUMBER(SEARCH("Extensive",'Model output'!P261)),ISNUMBER(SEARCH("Extensive",'Classification result'!U262)),ISNUMBER(SEARCH("&gt;4",'Classification result'!U262)),ISNUMBER(SEARCH("&gt; 4",'Classification result'!U262)),ISNUMBER(SEARCH("4 or more",'Classification result'!U262))),"extensive","")))</f>
        <v/>
      </c>
      <c r="W262" t="str">
        <f>IF(OR('Model output'!R261="",ISNUMBER(SEARCH("Not identified", 'Model output'!R261)),ISNUMBER(SEARCH("Absent",'Model output'!R261)),ISNUMBER(SEARCH("No",'Model output'!R261)),ISNUMBER(SEARCH("Negative",'Model output'!R261)),ISNUMBER(SEARCH("None seen",'Model output'!R261)),ISNUMBER(SEARCH("Free",'Model output'!R261)),ISNUMBER(SEARCH("Cannot be assessed",'Model output'!R261))),"negative","positive")</f>
        <v>negative</v>
      </c>
      <c r="X262" s="19" t="str">
        <f>IF('Model output'!S261="","",'Model output'!S261)</f>
        <v>Not identified</v>
      </c>
      <c r="Y262" t="str">
        <f>IF(OR('Model output'!S261="",ISNUMBER(SEARCH("Absent",'Model output'!S261)),ISNUMBER(SEARCH("Not identified",'Model output'!S261)),AND(ISNUMBER(SEARCH("No",'Model output'!S261)),NOT(ISNUMBER(SEARCH("carcinoma",'Model output'!S261)))),ISNUMBER(SEARCH("no extension",'Model output'!S261)),ISNUMBER(SEARCH("negative",'Model output'!S261))),"negative",IF(Z262="positive","gETE", "positive"))</f>
        <v>negative</v>
      </c>
      <c r="Z262" t="str">
        <f>IF(OR('Model output'!S261="",ISNUMBER(SEARCH("Absent",'Model output'!S261)),ISNUMBER(SEARCH("Not identified",'Model output'!S261)),ISNUMBER(SEARCH("No",'Model output'!S261)),ISNUMBER(SEARCH("Minimal",'Model output'!S261)),ISNUMBER(SEARCH("negative",'Model output'!S261))),"negative",IF(OR(ISNUMBER(SEARCH("extensive",X262)),ISNUMBER(SEARCH("skeletal muscle",X262)),ISNUMBER(SEARCH("larynx",X262)),ISNUMBER(SEARCH("trachea",X262)),ISNUMBER(SEARCH("esophagus",X262)),ISNUMBER(SEARCH("recurrent laryngeal nerve",X262))),"positive","negative"))</f>
        <v>negative</v>
      </c>
      <c r="AA262" t="str">
        <f>IF('Model output'!T261="","",IF('Model output'!T261="Not mentioned", "No", "Yes"))</f>
        <v/>
      </c>
      <c r="AB262" t="str">
        <f>IF(AA262&lt;&gt;"Yes","",IF(OR('Model output'!U261="",ISNUMBER(SEARCH("Not identified",'Model output'!U261))),"",'Model output'!U261))</f>
        <v/>
      </c>
      <c r="AC262" s="9" t="str">
        <f>IF(OR('Model output'!V261="", AND(ISERROR(SEARCH("Positive",'Model output'!V261)), ISNUMBER(SEARCH("Negative",'Model output'!V261))), ISNUMBER(SEARCH("Uninvolved",'Model output'!V261)), ISNUMBER(SEARCH("Free",'Model output'!V261)), ISNUMBER(SEARCH("1 mm",'Model output'!V261)), ISNUMBER(SEARCH("1.0 mm",'Model output'!V261)), ISNUMBER(SEARCH("0.01 cm",'Model output'!V261)), ISNUMBER(SEARCH("0.1 CM",'Model output'!V261)), ISNUMBER(SEARCH("less than 0.2 mm",'Model output'!V261)), ISNUMBER(SEARCH("less than 0.5 mm",'Model output'!V261)), ISNUMBER(SEARCH("very close",'Model output'!V261)), ISNUMBER(SEARCH("not involved",'Model output'!V261)), ISNUMBER(SEARCH("no involvement",'Model output'!V261)), ISNUMBER(SEARCH("abut",'Model output'!V261)), AND(ISNUMBER(SEARCH("No",'Model output'!V261)),NOT(ISNUMBER(SEARCH("noted",'Model output'!V261))),NOT(ISNUMBER(SEARCH("carcinoma",'Model output'!V261))))), "negative", "positive")</f>
        <v>negative</v>
      </c>
      <c r="AE262" s="39" t="str" cm="1">
        <f t="array" aca="1" ref="AE262" ca="1">IF(OR(AC262="positive",Z262="positive",AND(OR(ISNUMBER(SEARCH("Follicular carcinoma",N262)),ISNUMBER(SEARCH("Follicular thyroid carcinoma",N262))),V262="extensive"),AND(AND(ISNUMBER(J262),J262&gt;0),AND(ISNUMBER(M262),M262&gt;3)),OR(H262="positive",AH262=1)),"high",IF(OR(ISNUMBER(SEARCH("lateral",G262,1)),ISNUMBER(SEARCH("positive",Y262,1)),ISNUMBER(SEARCH("tall",O262,1)),ISNUMBER(SEARCH("hobnail",O262,1)),ISNUMBER(SEARCH("cribriform",O262,1)),ISNUMBER(SEARCH("diffuse",O262,1)),ISNUMBER(SEARCH("columnar",O262,1)),ISNUMBER(SEARCH("solid",O262,1)),ISNUMBER(SEARCH("tall",N262,1)),ISNUMBER(SEARCH("hobnail",N262,1)),ISNUMBER(SEARCH("cribriform",N262,1)),ISNUMBER(SEARCH("diffuse",N262,1)),ISNUMBER(SEARCH("columnar",N262,1)),ISNUMBER(SEARCH("solid",N262,1)),AND(ISNUMBER(SEARCH("papillary",N262,1)),S262="positive"),AND(ISNUMBER(J262),J262&gt;=5,M262=""),AND(AND(ISNUMBER(J262),J262&gt;=5),AND(ISNUMBER(M262),M262&gt;=1)),AND(ISNUMBER(SERACH("papillary",N262)),OR(Y262="positive",Z262="positive"), ISNUMBER(SEARCH("BRAF",AB262)))),"intermediate","low"))</f>
        <v>low</v>
      </c>
      <c r="AF262" s="40" t="str">
        <f t="shared" si="65"/>
        <v>2</v>
      </c>
      <c r="AG262" s="40" t="str">
        <f t="shared" si="66"/>
        <v>0</v>
      </c>
      <c r="AH262" s="40" t="str">
        <f t="shared" si="67"/>
        <v>0</v>
      </c>
      <c r="AI262" s="45" t="str">
        <f t="shared" si="68"/>
        <v>I</v>
      </c>
      <c r="AJ262" s="39" t="s">
        <v>698</v>
      </c>
      <c r="AK262" s="46" t="s">
        <v>891</v>
      </c>
      <c r="AL262" s="46" t="s">
        <v>892</v>
      </c>
      <c r="AM262" s="46" t="s">
        <v>892</v>
      </c>
      <c r="AN262" s="40" t="s">
        <v>73</v>
      </c>
      <c r="AO262" s="30">
        <f t="shared" ca="1" si="69"/>
        <v>1</v>
      </c>
      <c r="AP262" s="14">
        <f t="shared" si="70"/>
        <v>1</v>
      </c>
      <c r="AQ262" s="14">
        <f t="shared" si="71"/>
        <v>1</v>
      </c>
      <c r="AR262" s="14">
        <f t="shared" si="72"/>
        <v>1</v>
      </c>
      <c r="AS262" s="15">
        <f t="shared" si="73"/>
        <v>1</v>
      </c>
    </row>
    <row r="263" spans="1:45">
      <c r="A263" t="str">
        <f>'Model output'!A262</f>
        <v>TCGA-GE-A2C6</v>
      </c>
      <c r="B263" s="52">
        <v>33</v>
      </c>
      <c r="C263" s="1" t="str">
        <f>IF(OR(ISNUMBER(SEARCH("0",'Model output'!D262)), ISNUMBER(SEARCH("1",'Model output'!D262)), ISNUMBER(SEARCH("1a",'Model output'!D262)), ISNUMBER(SEARCH("1b",'Model output'!D262)), ISNUMBER(SEARCH("2",'Model output'!D262)), ISNUMBER(SEARCH("3",'Model output'!D262)), ISNUMBER(SEARCH("4a",'Model output'!D262)), ISNUMBER(SEARCH("4b",'Model output'!D262))), IF(ISNUMBER(SEARCH("pT",'Model output'!D262)),IF(OR(ISNUMBER(SEARCH("a",'Model output'!D262)),ISNUMBER(SEARCH("b",'Model output'!D262))),MID(SUBSTITUTE('Model output'!D262," ",""),SEARCH("pT",'Model output'!D262)+2,2),MID(SUBSTITUTE('Model output'!D262," ",""),SEARCH("pT",'Model output'!D262)+2,1)),IF(ISNUMBER(SEARCH("T",'Model output'!D262)),IF(OR(ISNUMBER(SEARCH("a",'Model output'!D262)),ISNUMBER(SEARCH("b",'Model output'!D262))),MID(SUBSTITUTE('Model output'!D262," ",""),SEARCH("T",'Model output'!D262)+1,2),MID(SUBSTITUTE('Model output'!D262," ",""),SEARCH("T",'Model output'!D262)+1,1)),SUBSTITUTE('Model output'!D262," ",""))),"")</f>
        <v>2</v>
      </c>
      <c r="D263" s="1" t="str">
        <f>IF(ISNUMBER(SEARCH("lymph node",'Model output'!E262)),"1", IF(AND('Model output'!E262&lt;&gt;"",ISNUMBER('Model output'!E262),'Model output'!E262&gt;0),"1",IF(OR(ISNUMBER(SEARCH("0",'Model output'!E262)), ISNUMBER(SEARCH("1",'Model output'!E262)), ISNUMBER(SEARCH("1a",'Model output'!E262)), ISNUMBER(SEARCH("1b",'Model output'!E262)), ISNUMBER(SEARCH("X",'Model output'!E262))), IF(ISNUMBER(SEARCH("pN",'Model output'!E262)),IF(OR(ISNUMBER(SEARCH("a",'Model output'!E262)),ISNUMBER(SEARCH("b",'Model output'!E262))),MID(SUBSTITUTE('Model output'!E262," ",""),SEARCH("pN",'Model output'!E262)+2,2),MID(SUBSTITUTE('Model output'!E262," ",""),SEARCH("pN",'Model output'!E262)+2,1)),IF(ISNUMBER(SEARCH("N",'Model output'!E262)),IF(OR(ISNUMBER(SEARCH("a",'Model output'!E262)),ISNUMBER(SEARCH("b",'Model output'!E262))),MID(SUBSTITUTE('Model output'!E262," ",""),SEARCH("N",'Model output'!E262)+1,2),MID(SUBSTITUTE('Model output'!E262," ",""),SEARCH("N",'Model output'!E262)+1,1)),SUBSTITUTE('Model output'!E262," ",""))),"")))</f>
        <v/>
      </c>
      <c r="E263" s="1" t="str">
        <f>IF(OR(ISNUMBER(SEARCH("Not applicable",'Model output'!F262)), ISNUMBER(SEARCH("N/A",'Model output'!F262))),"0",IF(OR(ISNUMBER(SEARCH("0",'Model output'!F262)), ISNUMBER(SEARCH("1",'Model output'!F262)), ISNUMBER(SEARCH("X",'Model output'!F262))), IF(ISNUMBER(SEARCH("pM",'Model output'!F262)),MID(SUBSTITUTE('Model output'!F262," ",""),SEARCH("pM",'Model output'!F262)+2,1),IF(ISNUMBER(SEARCH("M",'Model output'!F262)),MID(SUBSTITUTE('Model output'!F262," ",""),SEARCH("M",'Model output'!F262)+1,1),SUBSTITUTE('Model output'!F262," ",""))),""))</f>
        <v/>
      </c>
      <c r="F263" t="str">
        <f t="shared" si="62"/>
        <v>positive</v>
      </c>
      <c r="G263" t="str">
        <f>IF(OR('Model output'!G262="",AND(ISNUMBER('Model output'!J262),'Model output'!J262&lt;1)),"",IF(OR(ISNUMBER(SEARCH("lateral",'Model output'!G262)),ISNUMBER(SEARCH("cervical",'Model output'!G262)),ISNUMBER(SEARCH("jugular",'Model output'!G262)),ISNUMBER(SEARCH("left neck",'Model output'!G262)),ISNUMBER(SEARCH("left anterior neck",'Model output'!G262)),ISNUMBER(SEARCH("left posterior neck",'Model output'!G262)),ISNUMBER(SEARCH("right neck",'Model output'!G262)),ISNUMBER(SEARCH("right anterior neck",'Model output'!G262)),ISNUMBER(SEARCH("right posterior neck",'Model output'!G262)),AND(ISNUMBER(SEARCH("level",'Model output'!G262)),OR(,ISNUMBER(SEARCH("II",'Model output'!G262)),ISNUMBER(SEARCH("two",'Model output'!G262)),ISNUMBER(SEARCH("2",'Model output'!G262)),ISNUMBER(SEARCH("III",'Model output'!G262)),ISNUMBER(SEARCH("three",'Model output'!G262)),ISNUMBER(SEARCH("3",'Model output'!G262)),ISNUMBER(SEARCH("IV",'Model output'!G262)),ISNUMBER(SEARCH("four",'Model output'!G262)),ISNUMBER(SEARCH("4",'Model output'!G262)),AND(ISNUMBER(SEARCH("V ",'Model output'!G262)),NOT(ISNUMBER(SEARCH("VI",'Model output'!G262)))),ISNUMBER(SEARCH("five",'Model output'!G262)),ISNUMBER(SEARCH("5",'Model output'!G262))))), "lateral", "central"))</f>
        <v>lateral</v>
      </c>
      <c r="H263" t="str">
        <f>IF('Model output'!H262="","negative", IF('Model output'!H262=" ", "negative", IF(ISNUMBER(SEARCH("lymph node",'Model output'!H262)),"negative","positive")))</f>
        <v>negative</v>
      </c>
      <c r="I263">
        <f>IF('Model output'!I262="","",IF(ISNUMBER('Model output'!I262),'Model output'!I262,1))</f>
        <v>23</v>
      </c>
      <c r="J263">
        <f>IF('Model output'!J262="","",IF(AND(ISNUMBER('Model output'!J262),'Model output'!J262&lt;=I263),'Model output'!J262,IF(ISNUMBER(SEARCH("0/",'Model output'!J262)),0,1)))</f>
        <v>14</v>
      </c>
      <c r="K263" t="str" cm="1">
        <f t="array" ref="K263">IF(COUNT(FIND({0,1,2,3,4,5,6,7,8,9},'Model output'!K262))&gt;0,'Model output'!K262,"")</f>
        <v>3.4 cm</v>
      </c>
      <c r="L263" s="8" t="str">
        <f t="shared" si="64"/>
        <v>3.4cm</v>
      </c>
      <c r="M263" cm="1">
        <f t="array" ref="M263">IF(L263="","",IF(ISNUMBER(SEARCH("cm",L263)),MAX(VALUE(SUBSTITUTE(_xlfn.FILTERXML("&lt;t&gt;&lt;s&gt;"&amp;SUBSTITUTE(L263,",","&lt;/s&gt;&lt;s&gt;")&amp;"&lt;/s&gt;&lt;/t&gt;","//s"),"cm",""))),MAX(VALUE(SUBSTITUTE(_xlfn.FILTERXML("&lt;t&gt;&lt;s&gt;"&amp;SUBSTITUTE(L263,",","&lt;/s&gt;&lt;s&gt;")&amp;"&lt;/s&gt;&lt;/t&gt;","//s"),"mm","")))/10))</f>
        <v>3.4</v>
      </c>
      <c r="N263" t="str">
        <f>IF('Model output'!L262="","",'Model output'!L262)</f>
        <v>papillary</v>
      </c>
      <c r="O263" t="str">
        <f>IF('Model output'!M262="","",'Model output'!M262)</f>
        <v/>
      </c>
      <c r="P263" t="str">
        <f>IF('Model output'!N262="","",'Model output'!N262)</f>
        <v>2.5 cm</v>
      </c>
      <c r="Q263" t="str">
        <f t="shared" si="63"/>
        <v>2.5cm</v>
      </c>
      <c r="R263" cm="1">
        <f t="array" ref="R263">IF(Q263="","",IF(ISNUMBER(SEARCH("cm",Q263)),MAX(VALUE(SUBSTITUTE(_xlfn.FILTERXML("&lt;t&gt;&lt;s&gt;"&amp;SUBSTITUTE(Q263,",","&lt;/s&gt;&lt;s&gt;")&amp;"&lt;/s&gt;&lt;/t&gt;","//s"),"cm",""))),IF(ISNUMBER(SEARCH("mm",Q263)), MAX(VALUE(SUBSTITUTE(_xlfn.FILTERXML("&lt;t&gt;&lt;s&gt;"&amp;SUBSTITUTE(Q263,",","&lt;/s&gt;&lt;s&gt;")&amp;"&lt;/s&gt;&lt;/t&gt;","//s"),"mm","")))/10, MAX(VALUE(_xlfn.FILTERXML("&lt;t&gt;&lt;s&gt;"&amp;SUBSTITUTE(Q263,",","&lt;/s&gt;&lt;s&gt;")&amp;"&lt;/s&gt;&lt;/t&gt;","//s"))))))</f>
        <v>2.5</v>
      </c>
      <c r="S263" t="str">
        <f>IF(OR('Model output'!P262="",ISNUMBER(SEARCH("Not identified", 'Model output'!P262)),ISNUMBER(SEARCH("Absent",'Model output'!P262)),AND(ISNUMBER(SEARCH("No",'Model output'!P262)),NOT(ISNUMBER(SEARCH("diagnostic",'Model output'!P262)))),ISNUMBER(SEARCH("Negative",'Model output'!P262))),"negative","positive")</f>
        <v>positive</v>
      </c>
      <c r="T263">
        <f>IF('Model output'!O262="","",'Model output'!O262)</f>
        <v>1</v>
      </c>
      <c r="U263" t="str">
        <f>IF('Model output'!Q262&lt;&gt;"",'Model output'!Q262,IF('Classification result'!S263="positive",IF(ISNUMBER(SEARCH("single",'Model output'!P262)),1,IF(OR(ISNUMBER(SEARCH("&lt;4",'Model output'!P262)),ISNUMBER(SEARCH("&lt; 4",'Model output'!P262)),ISNUMBER(SEARCH("less than 4",'Model output'!P262))),"&lt;4",IF(OR(ISNUMBER(SEARCH("&gt;4",'Model output'!P262)),ISNUMBER(SEARCH("&gt; 4",'Model output'!P262)),ISNUMBER(SEARCH("4 or more",'Model output'!P262))),"&gt;4",""))),""))</f>
        <v>Less than 4</v>
      </c>
      <c r="V263" t="str">
        <f>IF(S263="negative","",IF(OR(ISNUMBER(SEARCH("Focal",'Model output'!P262)),'Classification result'!U263&lt;4,ISNUMBER(SEARCH("Focal",'Classification result'!U263)),ISNUMBER(SEARCH("&lt;4",'Classification result'!U263)),ISNUMBER(SEARCH("&lt; 4",'Classification result'!U263))),"minimal", IF(OR(ISNUMBER(SEARCH("Extensive",'Model output'!P262)),ISNUMBER(SEARCH("Extensive",'Classification result'!U263)),ISNUMBER(SEARCH("&gt;4",'Classification result'!U263)),ISNUMBER(SEARCH("&gt; 4",'Classification result'!U263)),ISNUMBER(SEARCH("4 or more",'Classification result'!U263))),"extensive","")))</f>
        <v/>
      </c>
      <c r="W263" t="str">
        <f>IF(OR('Model output'!R262="",ISNUMBER(SEARCH("Not identified", 'Model output'!R262)),ISNUMBER(SEARCH("Absent",'Model output'!R262)),ISNUMBER(SEARCH("No",'Model output'!R262)),ISNUMBER(SEARCH("Negative",'Model output'!R262)),ISNUMBER(SEARCH("None seen",'Model output'!R262)),ISNUMBER(SEARCH("Free",'Model output'!R262)),ISNUMBER(SEARCH("Cannot be assessed",'Model output'!R262))),"negative","positive")</f>
        <v>positive</v>
      </c>
      <c r="X263" s="19" t="str">
        <f>IF('Model output'!S262="","",'Model output'!S262)</f>
        <v>Focally Present</v>
      </c>
      <c r="Y263" t="str">
        <f>IF(OR('Model output'!S262="",ISNUMBER(SEARCH("Absent",'Model output'!S262)),ISNUMBER(SEARCH("Not identified",'Model output'!S262)),AND(ISNUMBER(SEARCH("No",'Model output'!S262)),NOT(ISNUMBER(SEARCH("carcinoma",'Model output'!S262)))),ISNUMBER(SEARCH("no extension",'Model output'!S262)),ISNUMBER(SEARCH("negative",'Model output'!S262))),"negative",IF(Z263="positive","gETE", "positive"))</f>
        <v>positive</v>
      </c>
      <c r="Z263" t="str">
        <f>IF(OR('Model output'!S262="",ISNUMBER(SEARCH("Absent",'Model output'!S262)),ISNUMBER(SEARCH("Not identified",'Model output'!S262)),ISNUMBER(SEARCH("No",'Model output'!S262)),ISNUMBER(SEARCH("Minimal",'Model output'!S262)),ISNUMBER(SEARCH("negative",'Model output'!S262))),"negative",IF(OR(ISNUMBER(SEARCH("extensive",X263)),ISNUMBER(SEARCH("skeletal muscle",X263)),ISNUMBER(SEARCH("larynx",X263)),ISNUMBER(SEARCH("trachea",X263)),ISNUMBER(SEARCH("esophagus",X263)),ISNUMBER(SEARCH("recurrent laryngeal nerve",X263))),"positive","negative"))</f>
        <v>negative</v>
      </c>
      <c r="AA263" t="str">
        <f>IF('Model output'!T262="","",IF('Model output'!T262="Not mentioned", "No", "Yes"))</f>
        <v/>
      </c>
      <c r="AB263" t="str">
        <f>IF(AA263&lt;&gt;"Yes","",IF(OR('Model output'!U262="",ISNUMBER(SEARCH("Not identified",'Model output'!U262))),"",'Model output'!U262))</f>
        <v/>
      </c>
      <c r="AC263" s="9" t="str">
        <f>IF(OR('Model output'!V262="", AND(ISERROR(SEARCH("Positive",'Model output'!V262)), ISNUMBER(SEARCH("Negative",'Model output'!V262))), ISNUMBER(SEARCH("Uninvolved",'Model output'!V262)), ISNUMBER(SEARCH("Free",'Model output'!V262)), ISNUMBER(SEARCH("1 mm",'Model output'!V262)), ISNUMBER(SEARCH("1.0 mm",'Model output'!V262)), ISNUMBER(SEARCH("0.01 cm",'Model output'!V262)), ISNUMBER(SEARCH("0.1 CM",'Model output'!V262)), ISNUMBER(SEARCH("less than 0.2 mm",'Model output'!V262)), ISNUMBER(SEARCH("less than 0.5 mm",'Model output'!V262)), ISNUMBER(SEARCH("very close",'Model output'!V262)), ISNUMBER(SEARCH("not involved",'Model output'!V262)), ISNUMBER(SEARCH("no involvement",'Model output'!V262)), ISNUMBER(SEARCH("abut",'Model output'!V262)), AND(ISNUMBER(SEARCH("No",'Model output'!V262)),NOT(ISNUMBER(SEARCH("noted",'Model output'!V262))),NOT(ISNUMBER(SEARCH("carcinoma",'Model output'!V262))))), "negative", "positive")</f>
        <v>negative</v>
      </c>
      <c r="AE263" s="39" t="str" cm="1">
        <f t="array" ref="AE263">IF(OR(AC263="positive",Z263="positive",AND(OR(ISNUMBER(SEARCH("Follicular carcinoma",N263)),ISNUMBER(SEARCH("Follicular thyroid carcinoma",N263))),V263="extensive"),AND(AND(ISNUMBER(J263),J263&gt;0),AND(ISNUMBER(M263),M263&gt;3)),OR(H263="positive",AH263=1)),"high",IF(OR(ISNUMBER(SEARCH("lateral",G263,1)),ISNUMBER(SEARCH("positive",Y263,1)),ISNUMBER(SEARCH("tall",O263,1)),ISNUMBER(SEARCH("hobnail",O263,1)),ISNUMBER(SEARCH("cribriform",O263,1)),ISNUMBER(SEARCH("diffuse",O263,1)),ISNUMBER(SEARCH("columnar",O263,1)),ISNUMBER(SEARCH("solid",O263,1)),ISNUMBER(SEARCH("tall",N263,1)),ISNUMBER(SEARCH("hobnail",N263,1)),ISNUMBER(SEARCH("cribriform",N263,1)),ISNUMBER(SEARCH("diffuse",N263,1)),ISNUMBER(SEARCH("columnar",N263,1)),ISNUMBER(SEARCH("solid",N263,1)),AND(ISNUMBER(SEARCH("papillary",N263,1)),S263="positive"),AND(ISNUMBER(J263),J263&gt;=5,M263=""),AND(AND(ISNUMBER(J263),J263&gt;=5),AND(ISNUMBER(M263),M263&gt;=1)),AND(ISNUMBER(SERACH("papillary",N263)),OR(Y263="positive",Z263="positive"), ISNUMBER(SEARCH("BRAF",AB263)))),"intermediate","low"))</f>
        <v>high</v>
      </c>
      <c r="AF263" s="40" t="str">
        <f t="shared" si="65"/>
        <v>2</v>
      </c>
      <c r="AG263" s="40" t="str">
        <f t="shared" si="66"/>
        <v>1b</v>
      </c>
      <c r="AH263" s="40" t="str">
        <f t="shared" si="67"/>
        <v>0</v>
      </c>
      <c r="AI263" s="45" t="str">
        <f t="shared" si="68"/>
        <v>I</v>
      </c>
      <c r="AJ263" s="39" t="s">
        <v>697</v>
      </c>
      <c r="AK263" s="46" t="s">
        <v>891</v>
      </c>
      <c r="AL263" s="46" t="s">
        <v>888</v>
      </c>
      <c r="AM263" s="46" t="s">
        <v>892</v>
      </c>
      <c r="AN263" s="40" t="s">
        <v>73</v>
      </c>
      <c r="AO263" s="30">
        <f t="shared" si="69"/>
        <v>1</v>
      </c>
      <c r="AP263" s="14">
        <f t="shared" si="70"/>
        <v>1</v>
      </c>
      <c r="AQ263" s="14">
        <f t="shared" si="71"/>
        <v>1</v>
      </c>
      <c r="AR263" s="14">
        <f t="shared" si="72"/>
        <v>1</v>
      </c>
      <c r="AS263" s="15">
        <f t="shared" si="73"/>
        <v>1</v>
      </c>
    </row>
    <row r="264" spans="1:45">
      <c r="A264" t="str">
        <f>'Model output'!A263</f>
        <v>TCGA-H2-A26U</v>
      </c>
      <c r="B264" s="52">
        <v>54</v>
      </c>
      <c r="C264" s="1" t="str">
        <f>IF(OR(ISNUMBER(SEARCH("0",'Model output'!D263)), ISNUMBER(SEARCH("1",'Model output'!D263)), ISNUMBER(SEARCH("1a",'Model output'!D263)), ISNUMBER(SEARCH("1b",'Model output'!D263)), ISNUMBER(SEARCH("2",'Model output'!D263)), ISNUMBER(SEARCH("3",'Model output'!D263)), ISNUMBER(SEARCH("4a",'Model output'!D263)), ISNUMBER(SEARCH("4b",'Model output'!D263))), IF(ISNUMBER(SEARCH("pT",'Model output'!D263)),IF(OR(ISNUMBER(SEARCH("a",'Model output'!D263)),ISNUMBER(SEARCH("b",'Model output'!D263))),MID(SUBSTITUTE('Model output'!D263," ",""),SEARCH("pT",'Model output'!D263)+2,2),MID(SUBSTITUTE('Model output'!D263," ",""),SEARCH("pT",'Model output'!D263)+2,1)),IF(ISNUMBER(SEARCH("T",'Model output'!D263)),IF(OR(ISNUMBER(SEARCH("a",'Model output'!D263)),ISNUMBER(SEARCH("b",'Model output'!D263))),MID(SUBSTITUTE('Model output'!D263," ",""),SEARCH("T",'Model output'!D263)+1,2),MID(SUBSTITUTE('Model output'!D263," ",""),SEARCH("T",'Model output'!D263)+1,1)),SUBSTITUTE('Model output'!D263," ",""))),"")</f>
        <v>3</v>
      </c>
      <c r="D264" s="1" t="str">
        <f>IF(ISNUMBER(SEARCH("lymph node",'Model output'!E263)),"1", IF(AND('Model output'!E263&lt;&gt;"",ISNUMBER('Model output'!E263),'Model output'!E263&gt;0),"1",IF(OR(ISNUMBER(SEARCH("0",'Model output'!E263)), ISNUMBER(SEARCH("1",'Model output'!E263)), ISNUMBER(SEARCH("1a",'Model output'!E263)), ISNUMBER(SEARCH("1b",'Model output'!E263)), ISNUMBER(SEARCH("X",'Model output'!E263))), IF(ISNUMBER(SEARCH("pN",'Model output'!E263)),IF(OR(ISNUMBER(SEARCH("a",'Model output'!E263)),ISNUMBER(SEARCH("b",'Model output'!E263))),MID(SUBSTITUTE('Model output'!E263," ",""),SEARCH("pN",'Model output'!E263)+2,2),MID(SUBSTITUTE('Model output'!E263," ",""),SEARCH("pN",'Model output'!E263)+2,1)),IF(ISNUMBER(SEARCH("N",'Model output'!E263)),IF(OR(ISNUMBER(SEARCH("a",'Model output'!E263)),ISNUMBER(SEARCH("b",'Model output'!E263))),MID(SUBSTITUTE('Model output'!E263," ",""),SEARCH("N",'Model output'!E263)+1,2),MID(SUBSTITUTE('Model output'!E263," ",""),SEARCH("N",'Model output'!E263)+1,1)),SUBSTITUTE('Model output'!E263," ",""))),"")))</f>
        <v>0</v>
      </c>
      <c r="E264" s="1" t="str">
        <f>IF(OR(ISNUMBER(SEARCH("Not applicable",'Model output'!F263)), ISNUMBER(SEARCH("N/A",'Model output'!F263))),"0",IF(OR(ISNUMBER(SEARCH("0",'Model output'!F263)), ISNUMBER(SEARCH("1",'Model output'!F263)), ISNUMBER(SEARCH("X",'Model output'!F263))), IF(ISNUMBER(SEARCH("pM",'Model output'!F263)),MID(SUBSTITUTE('Model output'!F263," ",""),SEARCH("pM",'Model output'!F263)+2,1),IF(ISNUMBER(SEARCH("M",'Model output'!F263)),MID(SUBSTITUTE('Model output'!F263," ",""),SEARCH("M",'Model output'!F263)+1,1),SUBSTITUTE('Model output'!F263," ",""))),""))</f>
        <v>X</v>
      </c>
      <c r="F264" t="str">
        <f t="shared" si="62"/>
        <v>negative</v>
      </c>
      <c r="G264" t="str">
        <f>IF(OR('Model output'!G263="",AND(ISNUMBER('Model output'!J263),'Model output'!J263&lt;1)),"",IF(OR(ISNUMBER(SEARCH("lateral",'Model output'!G263)),ISNUMBER(SEARCH("cervical",'Model output'!G263)),ISNUMBER(SEARCH("jugular",'Model output'!G263)),ISNUMBER(SEARCH("left neck",'Model output'!G263)),ISNUMBER(SEARCH("left anterior neck",'Model output'!G263)),ISNUMBER(SEARCH("left posterior neck",'Model output'!G263)),ISNUMBER(SEARCH("right neck",'Model output'!G263)),ISNUMBER(SEARCH("right anterior neck",'Model output'!G263)),ISNUMBER(SEARCH("right posterior neck",'Model output'!G263)),AND(ISNUMBER(SEARCH("level",'Model output'!G263)),OR(,ISNUMBER(SEARCH("II",'Model output'!G263)),ISNUMBER(SEARCH("two",'Model output'!G263)),ISNUMBER(SEARCH("2",'Model output'!G263)),ISNUMBER(SEARCH("III",'Model output'!G263)),ISNUMBER(SEARCH("three",'Model output'!G263)),ISNUMBER(SEARCH("3",'Model output'!G263)),ISNUMBER(SEARCH("IV",'Model output'!G263)),ISNUMBER(SEARCH("four",'Model output'!G263)),ISNUMBER(SEARCH("4",'Model output'!G263)),AND(ISNUMBER(SEARCH("V ",'Model output'!G263)),NOT(ISNUMBER(SEARCH("VI",'Model output'!G263)))),ISNUMBER(SEARCH("five",'Model output'!G263)),ISNUMBER(SEARCH("5",'Model output'!G263))))), "lateral", "central"))</f>
        <v/>
      </c>
      <c r="H264" t="str">
        <f>IF('Model output'!H263="","negative", IF('Model output'!H263=" ", "negative", IF(ISNUMBER(SEARCH("lymph node",'Model output'!H263)),"negative","positive")))</f>
        <v>negative</v>
      </c>
      <c r="I264">
        <f>IF('Model output'!I263="","",IF(ISNUMBER('Model output'!I263),'Model output'!I263,1))</f>
        <v>7</v>
      </c>
      <c r="J264">
        <f>IF('Model output'!J263="","",IF(AND(ISNUMBER('Model output'!J263),'Model output'!J263&lt;=I264),'Model output'!J263,IF(ISNUMBER(SEARCH("0/",'Model output'!J263)),0,1)))</f>
        <v>0</v>
      </c>
      <c r="K264" t="str" cm="1">
        <f t="array" ref="K264">IF(COUNT(FIND({0,1,2,3,4,5,6,7,8,9},'Model output'!K263))&gt;0,'Model output'!K263,"")</f>
        <v/>
      </c>
      <c r="L264" s="8" t="str">
        <f t="shared" si="64"/>
        <v/>
      </c>
      <c r="M264" t="str" cm="1">
        <f t="array" ref="M264">IF(L264="","",IF(ISNUMBER(SEARCH("cm",L264)),MAX(VALUE(SUBSTITUTE(_xlfn.FILTERXML("&lt;t&gt;&lt;s&gt;"&amp;SUBSTITUTE(L264,",","&lt;/s&gt;&lt;s&gt;")&amp;"&lt;/s&gt;&lt;/t&gt;","//s"),"cm",""))),MAX(VALUE(SUBSTITUTE(_xlfn.FILTERXML("&lt;t&gt;&lt;s&gt;"&amp;SUBSTITUTE(L264,",","&lt;/s&gt;&lt;s&gt;")&amp;"&lt;/s&gt;&lt;/t&gt;","//s"),"mm","")))/10))</f>
        <v/>
      </c>
      <c r="N264" t="str">
        <f>IF('Model output'!L263="","",'Model output'!L263)</f>
        <v>papillary</v>
      </c>
      <c r="O264" t="str">
        <f>IF('Model output'!M263="","",'Model output'!M263)</f>
        <v/>
      </c>
      <c r="P264" t="str">
        <f>IF('Model output'!N263="","",'Model output'!N263)</f>
        <v>1.5 cm</v>
      </c>
      <c r="Q264" t="str">
        <f t="shared" si="63"/>
        <v>1.5cm</v>
      </c>
      <c r="R264" cm="1">
        <f t="array" ref="R264">IF(Q264="","",IF(ISNUMBER(SEARCH("cm",Q264)),MAX(VALUE(SUBSTITUTE(_xlfn.FILTERXML("&lt;t&gt;&lt;s&gt;"&amp;SUBSTITUTE(Q264,",","&lt;/s&gt;&lt;s&gt;")&amp;"&lt;/s&gt;&lt;/t&gt;","//s"),"cm",""))),IF(ISNUMBER(SEARCH("mm",Q264)), MAX(VALUE(SUBSTITUTE(_xlfn.FILTERXML("&lt;t&gt;&lt;s&gt;"&amp;SUBSTITUTE(Q264,",","&lt;/s&gt;&lt;s&gt;")&amp;"&lt;/s&gt;&lt;/t&gt;","//s"),"mm","")))/10, MAX(VALUE(_xlfn.FILTERXML("&lt;t&gt;&lt;s&gt;"&amp;SUBSTITUTE(Q264,",","&lt;/s&gt;&lt;s&gt;")&amp;"&lt;/s&gt;&lt;/t&gt;","//s"))))))</f>
        <v>1.5</v>
      </c>
      <c r="S264" t="str">
        <f>IF(OR('Model output'!P263="",ISNUMBER(SEARCH("Not identified", 'Model output'!P263)),ISNUMBER(SEARCH("Absent",'Model output'!P263)),AND(ISNUMBER(SEARCH("No",'Model output'!P263)),NOT(ISNUMBER(SEARCH("diagnostic",'Model output'!P263)))),ISNUMBER(SEARCH("Negative",'Model output'!P263))),"negative","positive")</f>
        <v>negative</v>
      </c>
      <c r="T264">
        <f>IF('Model output'!O263="","",'Model output'!O263)</f>
        <v>2</v>
      </c>
      <c r="U264" t="str">
        <f>IF('Model output'!Q263&lt;&gt;"",'Model output'!Q263,IF('Classification result'!S264="positive",IF(ISNUMBER(SEARCH("single",'Model output'!P263)),1,IF(OR(ISNUMBER(SEARCH("&lt;4",'Model output'!P263)),ISNUMBER(SEARCH("&lt; 4",'Model output'!P263)),ISNUMBER(SEARCH("less than 4",'Model output'!P263))),"&lt;4",IF(OR(ISNUMBER(SEARCH("&gt;4",'Model output'!P263)),ISNUMBER(SEARCH("&gt; 4",'Model output'!P263)),ISNUMBER(SEARCH("4 or more",'Model output'!P263))),"&gt;4",""))),""))</f>
        <v/>
      </c>
      <c r="V264" t="str">
        <f>IF(S264="negative","",IF(OR(ISNUMBER(SEARCH("Focal",'Model output'!P263)),'Classification result'!U264&lt;4,ISNUMBER(SEARCH("Focal",'Classification result'!U264)),ISNUMBER(SEARCH("&lt;4",'Classification result'!U264)),ISNUMBER(SEARCH("&lt; 4",'Classification result'!U264))),"minimal", IF(OR(ISNUMBER(SEARCH("Extensive",'Model output'!P263)),ISNUMBER(SEARCH("Extensive",'Classification result'!U264)),ISNUMBER(SEARCH("&gt;4",'Classification result'!U264)),ISNUMBER(SEARCH("&gt; 4",'Classification result'!U264)),ISNUMBER(SEARCH("4 or more",'Classification result'!U264))),"extensive","")))</f>
        <v/>
      </c>
      <c r="W264" t="str">
        <f>IF(OR('Model output'!R263="",ISNUMBER(SEARCH("Not identified", 'Model output'!R263)),ISNUMBER(SEARCH("Absent",'Model output'!R263)),ISNUMBER(SEARCH("No",'Model output'!R263)),ISNUMBER(SEARCH("Negative",'Model output'!R263)),ISNUMBER(SEARCH("None seen",'Model output'!R263)),ISNUMBER(SEARCH("Free",'Model output'!R263)),ISNUMBER(SEARCH("Cannot be assessed",'Model output'!R263))),"negative","positive")</f>
        <v>negative</v>
      </c>
      <c r="X264" s="19" t="str">
        <f>IF('Model output'!S263="","",'Model output'!S263)</f>
        <v>minimal</v>
      </c>
      <c r="Y264" t="str">
        <f>IF(OR('Model output'!S263="",ISNUMBER(SEARCH("Absent",'Model output'!S263)),ISNUMBER(SEARCH("Not identified",'Model output'!S263)),AND(ISNUMBER(SEARCH("No",'Model output'!S263)),NOT(ISNUMBER(SEARCH("carcinoma",'Model output'!S263)))),ISNUMBER(SEARCH("no extension",'Model output'!S263)),ISNUMBER(SEARCH("negative",'Model output'!S263))),"negative",IF(Z264="positive","gETE", "positive"))</f>
        <v>positive</v>
      </c>
      <c r="Z264" t="str">
        <f>IF(OR('Model output'!S263="",ISNUMBER(SEARCH("Absent",'Model output'!S263)),ISNUMBER(SEARCH("Not identified",'Model output'!S263)),ISNUMBER(SEARCH("No",'Model output'!S263)),ISNUMBER(SEARCH("Minimal",'Model output'!S263)),ISNUMBER(SEARCH("negative",'Model output'!S263))),"negative",IF(OR(ISNUMBER(SEARCH("extensive",X264)),ISNUMBER(SEARCH("skeletal muscle",X264)),ISNUMBER(SEARCH("larynx",X264)),ISNUMBER(SEARCH("trachea",X264)),ISNUMBER(SEARCH("esophagus",X264)),ISNUMBER(SEARCH("recurrent laryngeal nerve",X264))),"positive","negative"))</f>
        <v>negative</v>
      </c>
      <c r="AA264" t="str">
        <f>IF('Model output'!T263="","",IF('Model output'!T263="Not mentioned", "No", "Yes"))</f>
        <v/>
      </c>
      <c r="AB264" t="str">
        <f>IF(AA264&lt;&gt;"Yes","",IF(OR('Model output'!U263="",ISNUMBER(SEARCH("Not identified",'Model output'!U263))),"",'Model output'!U263))</f>
        <v/>
      </c>
      <c r="AC264" s="9" t="str">
        <f>IF(OR('Model output'!V263="", AND(ISERROR(SEARCH("Positive",'Model output'!V263)), ISNUMBER(SEARCH("Negative",'Model output'!V263))), ISNUMBER(SEARCH("Uninvolved",'Model output'!V263)), ISNUMBER(SEARCH("Free",'Model output'!V263)), ISNUMBER(SEARCH("1 mm",'Model output'!V263)), ISNUMBER(SEARCH("1.0 mm",'Model output'!V263)), ISNUMBER(SEARCH("0.01 cm",'Model output'!V263)), ISNUMBER(SEARCH("0.1 CM",'Model output'!V263)), ISNUMBER(SEARCH("less than 0.2 mm",'Model output'!V263)), ISNUMBER(SEARCH("less than 0.5 mm",'Model output'!V263)), ISNUMBER(SEARCH("very close",'Model output'!V263)), ISNUMBER(SEARCH("not involved",'Model output'!V263)), ISNUMBER(SEARCH("no involvement",'Model output'!V263)), ISNUMBER(SEARCH("abut",'Model output'!V263)), AND(ISNUMBER(SEARCH("No",'Model output'!V263)),NOT(ISNUMBER(SEARCH("noted",'Model output'!V263))),NOT(ISNUMBER(SEARCH("carcinoma",'Model output'!V263))))), "negative", "positive")</f>
        <v>positive</v>
      </c>
      <c r="AE264" s="39" t="str" cm="1">
        <f t="array" ref="AE264">IF(OR(AC264="positive",Z264="positive",AND(OR(ISNUMBER(SEARCH("Follicular carcinoma",N264)),ISNUMBER(SEARCH("Follicular thyroid carcinoma",N264))),V264="extensive"),AND(AND(ISNUMBER(J264),J264&gt;0),AND(ISNUMBER(M264),M264&gt;3)),OR(H264="positive",AH264=1)),"high",IF(OR(ISNUMBER(SEARCH("lateral",G264,1)),ISNUMBER(SEARCH("positive",Y264,1)),ISNUMBER(SEARCH("tall",O264,1)),ISNUMBER(SEARCH("hobnail",O264,1)),ISNUMBER(SEARCH("cribriform",O264,1)),ISNUMBER(SEARCH("diffuse",O264,1)),ISNUMBER(SEARCH("columnar",O264,1)),ISNUMBER(SEARCH("solid",O264,1)),ISNUMBER(SEARCH("tall",N264,1)),ISNUMBER(SEARCH("hobnail",N264,1)),ISNUMBER(SEARCH("cribriform",N264,1)),ISNUMBER(SEARCH("diffuse",N264,1)),ISNUMBER(SEARCH("columnar",N264,1)),ISNUMBER(SEARCH("solid",N264,1)),AND(ISNUMBER(SEARCH("papillary",N264,1)),S264="positive"),AND(ISNUMBER(J264),J264&gt;=5,M264=""),AND(AND(ISNUMBER(J264),J264&gt;=5),AND(ISNUMBER(M264),M264&gt;=1)),AND(ISNUMBER(SERACH("papillary",N264)),OR(Y264="positive",Z264="positive"), ISNUMBER(SEARCH("BRAF",AB264)))),"intermediate","low"))</f>
        <v>high</v>
      </c>
      <c r="AF264" s="40" t="str">
        <f t="shared" si="65"/>
        <v>1b</v>
      </c>
      <c r="AG264" s="40" t="str">
        <f t="shared" si="66"/>
        <v>0</v>
      </c>
      <c r="AH264" s="40" t="str">
        <f t="shared" si="67"/>
        <v>0</v>
      </c>
      <c r="AI264" s="45" t="str">
        <f t="shared" si="68"/>
        <v>I</v>
      </c>
      <c r="AJ264" s="39" t="s">
        <v>697</v>
      </c>
      <c r="AK264" s="46" t="s">
        <v>888</v>
      </c>
      <c r="AL264" s="46" t="s">
        <v>889</v>
      </c>
      <c r="AM264" s="46" t="s">
        <v>892</v>
      </c>
      <c r="AN264" s="40" t="s">
        <v>73</v>
      </c>
      <c r="AO264" s="30">
        <f t="shared" si="69"/>
        <v>1</v>
      </c>
      <c r="AP264" s="14">
        <f t="shared" si="70"/>
        <v>1</v>
      </c>
      <c r="AQ264" s="14">
        <f t="shared" si="71"/>
        <v>1</v>
      </c>
      <c r="AR264" s="14">
        <f t="shared" si="72"/>
        <v>1</v>
      </c>
      <c r="AS264" s="15">
        <f t="shared" si="73"/>
        <v>1</v>
      </c>
    </row>
    <row r="265" spans="1:45">
      <c r="A265" t="str">
        <f>'Model output'!A264</f>
        <v>TCGA-H2-A2K9</v>
      </c>
      <c r="B265" s="52">
        <v>25</v>
      </c>
      <c r="C265" s="1" t="str">
        <f>IF(OR(ISNUMBER(SEARCH("0",'Model output'!D264)), ISNUMBER(SEARCH("1",'Model output'!D264)), ISNUMBER(SEARCH("1a",'Model output'!D264)), ISNUMBER(SEARCH("1b",'Model output'!D264)), ISNUMBER(SEARCH("2",'Model output'!D264)), ISNUMBER(SEARCH("3",'Model output'!D264)), ISNUMBER(SEARCH("4a",'Model output'!D264)), ISNUMBER(SEARCH("4b",'Model output'!D264))), IF(ISNUMBER(SEARCH("pT",'Model output'!D264)),IF(OR(ISNUMBER(SEARCH("a",'Model output'!D264)),ISNUMBER(SEARCH("b",'Model output'!D264))),MID(SUBSTITUTE('Model output'!D264," ",""),SEARCH("pT",'Model output'!D264)+2,2),MID(SUBSTITUTE('Model output'!D264," ",""),SEARCH("pT",'Model output'!D264)+2,1)),IF(ISNUMBER(SEARCH("T",'Model output'!D264)),IF(OR(ISNUMBER(SEARCH("a",'Model output'!D264)),ISNUMBER(SEARCH("b",'Model output'!D264))),MID(SUBSTITUTE('Model output'!D264," ",""),SEARCH("T",'Model output'!D264)+1,2),MID(SUBSTITUTE('Model output'!D264," ",""),SEARCH("T",'Model output'!D264)+1,1)),SUBSTITUTE('Model output'!D264," ",""))),"")</f>
        <v>2</v>
      </c>
      <c r="D265" s="1" t="str">
        <f>IF(ISNUMBER(SEARCH("lymph node",'Model output'!E264)),"1", IF(AND('Model output'!E264&lt;&gt;"",ISNUMBER('Model output'!E264),'Model output'!E264&gt;0),"1",IF(OR(ISNUMBER(SEARCH("0",'Model output'!E264)), ISNUMBER(SEARCH("1",'Model output'!E264)), ISNUMBER(SEARCH("1a",'Model output'!E264)), ISNUMBER(SEARCH("1b",'Model output'!E264)), ISNUMBER(SEARCH("X",'Model output'!E264))), IF(ISNUMBER(SEARCH("pN",'Model output'!E264)),IF(OR(ISNUMBER(SEARCH("a",'Model output'!E264)),ISNUMBER(SEARCH("b",'Model output'!E264))),MID(SUBSTITUTE('Model output'!E264," ",""),SEARCH("pN",'Model output'!E264)+2,2),MID(SUBSTITUTE('Model output'!E264," ",""),SEARCH("pN",'Model output'!E264)+2,1)),IF(ISNUMBER(SEARCH("N",'Model output'!E264)),IF(OR(ISNUMBER(SEARCH("a",'Model output'!E264)),ISNUMBER(SEARCH("b",'Model output'!E264))),MID(SUBSTITUTE('Model output'!E264," ",""),SEARCH("N",'Model output'!E264)+1,2),MID(SUBSTITUTE('Model output'!E264," ",""),SEARCH("N",'Model output'!E264)+1,1)),SUBSTITUTE('Model output'!E264," ",""))),"")))</f>
        <v>1</v>
      </c>
      <c r="E265" s="1" t="str">
        <f>IF(OR(ISNUMBER(SEARCH("Not applicable",'Model output'!F264)), ISNUMBER(SEARCH("N/A",'Model output'!F264))),"0",IF(OR(ISNUMBER(SEARCH("0",'Model output'!F264)), ISNUMBER(SEARCH("1",'Model output'!F264)), ISNUMBER(SEARCH("X",'Model output'!F264))), IF(ISNUMBER(SEARCH("pM",'Model output'!F264)),MID(SUBSTITUTE('Model output'!F264," ",""),SEARCH("pM",'Model output'!F264)+2,1),IF(ISNUMBER(SEARCH("M",'Model output'!F264)),MID(SUBSTITUTE('Model output'!F264," ",""),SEARCH("M",'Model output'!F264)+1,1),SUBSTITUTE('Model output'!F264," ",""))),""))</f>
        <v>X</v>
      </c>
      <c r="F265" t="str">
        <f t="shared" si="62"/>
        <v>positive</v>
      </c>
      <c r="G265" t="str">
        <f>IF(OR('Model output'!G264="",AND(ISNUMBER('Model output'!J264),'Model output'!J264&lt;1)),"",IF(OR(ISNUMBER(SEARCH("lateral",'Model output'!G264)),ISNUMBER(SEARCH("cervical",'Model output'!G264)),ISNUMBER(SEARCH("jugular",'Model output'!G264)),ISNUMBER(SEARCH("left neck",'Model output'!G264)),ISNUMBER(SEARCH("left anterior neck",'Model output'!G264)),ISNUMBER(SEARCH("left posterior neck",'Model output'!G264)),ISNUMBER(SEARCH("right neck",'Model output'!G264)),ISNUMBER(SEARCH("right anterior neck",'Model output'!G264)),ISNUMBER(SEARCH("right posterior neck",'Model output'!G264)),AND(ISNUMBER(SEARCH("level",'Model output'!G264)),OR(,ISNUMBER(SEARCH("II",'Model output'!G264)),ISNUMBER(SEARCH("two",'Model output'!G264)),ISNUMBER(SEARCH("2",'Model output'!G264)),ISNUMBER(SEARCH("III",'Model output'!G264)),ISNUMBER(SEARCH("three",'Model output'!G264)),ISNUMBER(SEARCH("3",'Model output'!G264)),ISNUMBER(SEARCH("IV",'Model output'!G264)),ISNUMBER(SEARCH("four",'Model output'!G264)),ISNUMBER(SEARCH("4",'Model output'!G264)),AND(ISNUMBER(SEARCH("V ",'Model output'!G264)),NOT(ISNUMBER(SEARCH("VI",'Model output'!G264)))),ISNUMBER(SEARCH("five",'Model output'!G264)),ISNUMBER(SEARCH("5",'Model output'!G264))))), "lateral", "central"))</f>
        <v/>
      </c>
      <c r="H265" t="str">
        <f>IF('Model output'!H264="","negative", IF('Model output'!H264=" ", "negative", IF(ISNUMBER(SEARCH("lymph node",'Model output'!H264)),"negative","positive")))</f>
        <v>negative</v>
      </c>
      <c r="I265">
        <f>IF('Model output'!I264="","",IF(ISNUMBER('Model output'!I264),'Model output'!I264,1))</f>
        <v>14</v>
      </c>
      <c r="J265">
        <f>IF('Model output'!J264="","",IF(AND(ISNUMBER('Model output'!J264),'Model output'!J264&lt;=I265),'Model output'!J264,IF(ISNUMBER(SEARCH("0/",'Model output'!J264)),0,1)))</f>
        <v>11</v>
      </c>
      <c r="K265" t="str" cm="1">
        <f t="array" ref="K265">IF(COUNT(FIND({0,1,2,3,4,5,6,7,8,9},'Model output'!K264))&gt;0,'Model output'!K264,"")</f>
        <v>3.5 mm</v>
      </c>
      <c r="L265" s="8" t="str">
        <f t="shared" si="64"/>
        <v>3.5mm</v>
      </c>
      <c r="M265" cm="1">
        <f t="array" ref="M265">IF(L265="","",IF(ISNUMBER(SEARCH("cm",L265)),MAX(VALUE(SUBSTITUTE(_xlfn.FILTERXML("&lt;t&gt;&lt;s&gt;"&amp;SUBSTITUTE(L265,",","&lt;/s&gt;&lt;s&gt;")&amp;"&lt;/s&gt;&lt;/t&gt;","//s"),"cm",""))),MAX(VALUE(SUBSTITUTE(_xlfn.FILTERXML("&lt;t&gt;&lt;s&gt;"&amp;SUBSTITUTE(L265,",","&lt;/s&gt;&lt;s&gt;")&amp;"&lt;/s&gt;&lt;/t&gt;","//s"),"mm","")))/10))</f>
        <v>0.35</v>
      </c>
      <c r="N265" t="str">
        <f>IF('Model output'!L264="","",'Model output'!L264)</f>
        <v>papillary</v>
      </c>
      <c r="O265" t="str">
        <f>IF('Model output'!M264="","",'Model output'!M264)</f>
        <v>follicular variant</v>
      </c>
      <c r="P265" t="str">
        <f>IF('Model output'!N264="","",'Model output'!N264)</f>
        <v>2.8 cm</v>
      </c>
      <c r="Q265" t="str">
        <f t="shared" si="63"/>
        <v>2.8cm</v>
      </c>
      <c r="R265" cm="1">
        <f t="array" ref="R265">IF(Q265="","",IF(ISNUMBER(SEARCH("cm",Q265)),MAX(VALUE(SUBSTITUTE(_xlfn.FILTERXML("&lt;t&gt;&lt;s&gt;"&amp;SUBSTITUTE(Q265,",","&lt;/s&gt;&lt;s&gt;")&amp;"&lt;/s&gt;&lt;/t&gt;","//s"),"cm",""))),IF(ISNUMBER(SEARCH("mm",Q265)), MAX(VALUE(SUBSTITUTE(_xlfn.FILTERXML("&lt;t&gt;&lt;s&gt;"&amp;SUBSTITUTE(Q265,",","&lt;/s&gt;&lt;s&gt;")&amp;"&lt;/s&gt;&lt;/t&gt;","//s"),"mm","")))/10, MAX(VALUE(_xlfn.FILTERXML("&lt;t&gt;&lt;s&gt;"&amp;SUBSTITUTE(Q265,",","&lt;/s&gt;&lt;s&gt;")&amp;"&lt;/s&gt;&lt;/t&gt;","//s"))))))</f>
        <v>2.8</v>
      </c>
      <c r="S265" t="str">
        <f>IF(OR('Model output'!P264="",ISNUMBER(SEARCH("Not identified", 'Model output'!P264)),ISNUMBER(SEARCH("Absent",'Model output'!P264)),AND(ISNUMBER(SEARCH("No",'Model output'!P264)),NOT(ISNUMBER(SEARCH("diagnostic",'Model output'!P264)))),ISNUMBER(SEARCH("Negative",'Model output'!P264))),"negative","positive")</f>
        <v>positive</v>
      </c>
      <c r="T265" t="str">
        <f>IF('Model output'!O264="","",'Model output'!O264)</f>
        <v/>
      </c>
      <c r="U265" t="str">
        <f>IF('Model output'!Q264&lt;&gt;"",'Model output'!Q264,IF('Classification result'!S265="positive",IF(ISNUMBER(SEARCH("single",'Model output'!P264)),1,IF(OR(ISNUMBER(SEARCH("&lt;4",'Model output'!P264)),ISNUMBER(SEARCH("&lt; 4",'Model output'!P264)),ISNUMBER(SEARCH("less than 4",'Model output'!P264))),"&lt;4",IF(OR(ISNUMBER(SEARCH("&gt;4",'Model output'!P264)),ISNUMBER(SEARCH("&gt; 4",'Model output'!P264)),ISNUMBER(SEARCH("4 or more",'Model output'!P264))),"&gt;4",""))),""))</f>
        <v/>
      </c>
      <c r="V265" t="str">
        <f>IF(S265="negative","",IF(OR(ISNUMBER(SEARCH("Focal",'Model output'!P264)),'Classification result'!U265&lt;4,ISNUMBER(SEARCH("Focal",'Classification result'!U265)),ISNUMBER(SEARCH("&lt;4",'Classification result'!U265)),ISNUMBER(SEARCH("&lt; 4",'Classification result'!U265))),"minimal", IF(OR(ISNUMBER(SEARCH("Extensive",'Model output'!P264)),ISNUMBER(SEARCH("Extensive",'Classification result'!U265)),ISNUMBER(SEARCH("&gt;4",'Classification result'!U265)),ISNUMBER(SEARCH("&gt; 4",'Classification result'!U265)),ISNUMBER(SEARCH("4 or more",'Classification result'!U265))),"extensive","")))</f>
        <v/>
      </c>
      <c r="W265" t="str">
        <f>IF(OR('Model output'!R264="",ISNUMBER(SEARCH("Not identified", 'Model output'!R264)),ISNUMBER(SEARCH("Absent",'Model output'!R264)),ISNUMBER(SEARCH("No",'Model output'!R264)),ISNUMBER(SEARCH("Negative",'Model output'!R264)),ISNUMBER(SEARCH("None seen",'Model output'!R264)),ISNUMBER(SEARCH("Free",'Model output'!R264)),ISNUMBER(SEARCH("Cannot be assessed",'Model output'!R264))),"negative","positive")</f>
        <v>negative</v>
      </c>
      <c r="X265" s="19" t="str">
        <f>IF('Model output'!S264="","",'Model output'!S264)</f>
        <v/>
      </c>
      <c r="Y265" t="str">
        <f>IF(OR('Model output'!S264="",ISNUMBER(SEARCH("Absent",'Model output'!S264)),ISNUMBER(SEARCH("Not identified",'Model output'!S264)),AND(ISNUMBER(SEARCH("No",'Model output'!S264)),NOT(ISNUMBER(SEARCH("carcinoma",'Model output'!S264)))),ISNUMBER(SEARCH("no extension",'Model output'!S264)),ISNUMBER(SEARCH("negative",'Model output'!S264))),"negative",IF(Z265="positive","gETE", "positive"))</f>
        <v>negative</v>
      </c>
      <c r="Z265" t="str">
        <f>IF(OR('Model output'!S264="",ISNUMBER(SEARCH("Absent",'Model output'!S264)),ISNUMBER(SEARCH("Not identified",'Model output'!S264)),ISNUMBER(SEARCH("No",'Model output'!S264)),ISNUMBER(SEARCH("Minimal",'Model output'!S264)),ISNUMBER(SEARCH("negative",'Model output'!S264))),"negative",IF(OR(ISNUMBER(SEARCH("extensive",X265)),ISNUMBER(SEARCH("skeletal muscle",X265)),ISNUMBER(SEARCH("larynx",X265)),ISNUMBER(SEARCH("trachea",X265)),ISNUMBER(SEARCH("esophagus",X265)),ISNUMBER(SEARCH("recurrent laryngeal nerve",X265))),"positive","negative"))</f>
        <v>negative</v>
      </c>
      <c r="AA265" t="str">
        <f>IF('Model output'!T264="","",IF('Model output'!T264="Not mentioned", "No", "Yes"))</f>
        <v/>
      </c>
      <c r="AB265" t="str">
        <f>IF(AA265&lt;&gt;"Yes","",IF(OR('Model output'!U264="",ISNUMBER(SEARCH("Not identified",'Model output'!U264))),"",'Model output'!U264))</f>
        <v/>
      </c>
      <c r="AC265" s="9" t="str">
        <f>IF(OR('Model output'!V264="", AND(ISERROR(SEARCH("Positive",'Model output'!V264)), ISNUMBER(SEARCH("Negative",'Model output'!V264))), ISNUMBER(SEARCH("Uninvolved",'Model output'!V264)), ISNUMBER(SEARCH("Free",'Model output'!V264)), ISNUMBER(SEARCH("1 mm",'Model output'!V264)), ISNUMBER(SEARCH("1.0 mm",'Model output'!V264)), ISNUMBER(SEARCH("0.01 cm",'Model output'!V264)), ISNUMBER(SEARCH("0.1 CM",'Model output'!V264)), ISNUMBER(SEARCH("less than 0.2 mm",'Model output'!V264)), ISNUMBER(SEARCH("less than 0.5 mm",'Model output'!V264)), ISNUMBER(SEARCH("very close",'Model output'!V264)), ISNUMBER(SEARCH("not involved",'Model output'!V264)), ISNUMBER(SEARCH("no involvement",'Model output'!V264)), ISNUMBER(SEARCH("abut",'Model output'!V264)), AND(ISNUMBER(SEARCH("No",'Model output'!V264)),NOT(ISNUMBER(SEARCH("noted",'Model output'!V264))),NOT(ISNUMBER(SEARCH("carcinoma",'Model output'!V264))))), "negative", "positive")</f>
        <v>negative</v>
      </c>
      <c r="AE265" s="39" t="str" cm="1">
        <f t="array" aca="1" ref="AE265" ca="1">IF(OR(AC265="positive",Z265="positive",AND(OR(ISNUMBER(SEARCH("Follicular carcinoma",N265)),ISNUMBER(SEARCH("Follicular thyroid carcinoma",N265))),V265="extensive"),AND(AND(ISNUMBER(J265),J265&gt;0),AND(ISNUMBER(M265),M265&gt;3)),OR(H265="positive",AH265=1)),"high",IF(OR(ISNUMBER(SEARCH("lateral",G265,1)),ISNUMBER(SEARCH("positive",Y265,1)),ISNUMBER(SEARCH("tall",O265,1)),ISNUMBER(SEARCH("hobnail",O265,1)),ISNUMBER(SEARCH("cribriform",O265,1)),ISNUMBER(SEARCH("diffuse",O265,1)),ISNUMBER(SEARCH("columnar",O265,1)),ISNUMBER(SEARCH("solid",O265,1)),ISNUMBER(SEARCH("tall",N265,1)),ISNUMBER(SEARCH("hobnail",N265,1)),ISNUMBER(SEARCH("cribriform",N265,1)),ISNUMBER(SEARCH("diffuse",N265,1)),ISNUMBER(SEARCH("columnar",N265,1)),ISNUMBER(SEARCH("solid",N265,1)),AND(ISNUMBER(SEARCH("papillary",N265,1)),S265="positive"),AND(ISNUMBER(J265),J265&gt;=5,M265=""),AND(AND(ISNUMBER(J265),J265&gt;=5),AND(ISNUMBER(M265),M265&gt;=1)),AND(ISNUMBER(SERACH("papillary",N265)),OR(Y265="positive",Z265="positive"), ISNUMBER(SEARCH("BRAF",AB265)))),"intermediate","low"))</f>
        <v>intermediate</v>
      </c>
      <c r="AF265" s="40" t="str">
        <f t="shared" si="65"/>
        <v>2</v>
      </c>
      <c r="AG265" s="40" t="str">
        <f t="shared" si="66"/>
        <v>1a</v>
      </c>
      <c r="AH265" s="40" t="str">
        <f t="shared" si="67"/>
        <v>0</v>
      </c>
      <c r="AI265" s="45" t="str">
        <f t="shared" si="68"/>
        <v>I</v>
      </c>
      <c r="AJ265" s="39" t="s">
        <v>699</v>
      </c>
      <c r="AK265" s="46" t="s">
        <v>891</v>
      </c>
      <c r="AL265" s="46" t="s">
        <v>893</v>
      </c>
      <c r="AM265" s="46" t="s">
        <v>892</v>
      </c>
      <c r="AN265" s="40" t="s">
        <v>73</v>
      </c>
      <c r="AO265" s="30">
        <f t="shared" ca="1" si="69"/>
        <v>1</v>
      </c>
      <c r="AP265" s="14">
        <f t="shared" si="70"/>
        <v>1</v>
      </c>
      <c r="AQ265" s="14">
        <f t="shared" si="71"/>
        <v>1</v>
      </c>
      <c r="AR265" s="14">
        <f t="shared" si="72"/>
        <v>1</v>
      </c>
      <c r="AS265" s="15">
        <f t="shared" si="73"/>
        <v>1</v>
      </c>
    </row>
    <row r="266" spans="1:45">
      <c r="A266" t="str">
        <f>'Model output'!A265</f>
        <v>TCGA-H2-A3RI</v>
      </c>
      <c r="B266" s="52">
        <v>29</v>
      </c>
      <c r="C266" s="1" t="str">
        <f>IF(OR(ISNUMBER(SEARCH("0",'Model output'!D265)), ISNUMBER(SEARCH("1",'Model output'!D265)), ISNUMBER(SEARCH("1a",'Model output'!D265)), ISNUMBER(SEARCH("1b",'Model output'!D265)), ISNUMBER(SEARCH("2",'Model output'!D265)), ISNUMBER(SEARCH("3",'Model output'!D265)), ISNUMBER(SEARCH("4a",'Model output'!D265)), ISNUMBER(SEARCH("4b",'Model output'!D265))), IF(ISNUMBER(SEARCH("pT",'Model output'!D265)),IF(OR(ISNUMBER(SEARCH("a",'Model output'!D265)),ISNUMBER(SEARCH("b",'Model output'!D265))),MID(SUBSTITUTE('Model output'!D265," ",""),SEARCH("pT",'Model output'!D265)+2,2),MID(SUBSTITUTE('Model output'!D265," ",""),SEARCH("pT",'Model output'!D265)+2,1)),IF(ISNUMBER(SEARCH("T",'Model output'!D265)),IF(OR(ISNUMBER(SEARCH("a",'Model output'!D265)),ISNUMBER(SEARCH("b",'Model output'!D265))),MID(SUBSTITUTE('Model output'!D265," ",""),SEARCH("T",'Model output'!D265)+1,2),MID(SUBSTITUTE('Model output'!D265," ",""),SEARCH("T",'Model output'!D265)+1,1)),SUBSTITUTE('Model output'!D265," ",""))),"")</f>
        <v>3</v>
      </c>
      <c r="D266" s="1" t="str">
        <f>IF(ISNUMBER(SEARCH("lymph node",'Model output'!E265)),"1", IF(AND('Model output'!E265&lt;&gt;"",ISNUMBER('Model output'!E265),'Model output'!E265&gt;0),"1",IF(OR(ISNUMBER(SEARCH("0",'Model output'!E265)), ISNUMBER(SEARCH("1",'Model output'!E265)), ISNUMBER(SEARCH("1a",'Model output'!E265)), ISNUMBER(SEARCH("1b",'Model output'!E265)), ISNUMBER(SEARCH("X",'Model output'!E265))), IF(ISNUMBER(SEARCH("pN",'Model output'!E265)),IF(OR(ISNUMBER(SEARCH("a",'Model output'!E265)),ISNUMBER(SEARCH("b",'Model output'!E265))),MID(SUBSTITUTE('Model output'!E265," ",""),SEARCH("pN",'Model output'!E265)+2,2),MID(SUBSTITUTE('Model output'!E265," ",""),SEARCH("pN",'Model output'!E265)+2,1)),IF(ISNUMBER(SEARCH("N",'Model output'!E265)),IF(OR(ISNUMBER(SEARCH("a",'Model output'!E265)),ISNUMBER(SEARCH("b",'Model output'!E265))),MID(SUBSTITUTE('Model output'!E265," ",""),SEARCH("N",'Model output'!E265)+1,2),MID(SUBSTITUTE('Model output'!E265," ",""),SEARCH("N",'Model output'!E265)+1,1)),SUBSTITUTE('Model output'!E265," ",""))),"")))</f>
        <v>0</v>
      </c>
      <c r="E266" s="1" t="str">
        <f>IF(OR(ISNUMBER(SEARCH("Not applicable",'Model output'!F265)), ISNUMBER(SEARCH("N/A",'Model output'!F265))),"0",IF(OR(ISNUMBER(SEARCH("0",'Model output'!F265)), ISNUMBER(SEARCH("1",'Model output'!F265)), ISNUMBER(SEARCH("X",'Model output'!F265))), IF(ISNUMBER(SEARCH("pM",'Model output'!F265)),MID(SUBSTITUTE('Model output'!F265," ",""),SEARCH("pM",'Model output'!F265)+2,1),IF(ISNUMBER(SEARCH("M",'Model output'!F265)),MID(SUBSTITUTE('Model output'!F265," ",""),SEARCH("M",'Model output'!F265)+1,1),SUBSTITUTE('Model output'!F265," ",""))),""))</f>
        <v>X</v>
      </c>
      <c r="F266" t="str">
        <f t="shared" si="62"/>
        <v>negative</v>
      </c>
      <c r="G266" t="str">
        <f>IF(OR('Model output'!G265="",AND(ISNUMBER('Model output'!J265),'Model output'!J265&lt;1)),"",IF(OR(ISNUMBER(SEARCH("lateral",'Model output'!G265)),ISNUMBER(SEARCH("cervical",'Model output'!G265)),ISNUMBER(SEARCH("jugular",'Model output'!G265)),ISNUMBER(SEARCH("left neck",'Model output'!G265)),ISNUMBER(SEARCH("left anterior neck",'Model output'!G265)),ISNUMBER(SEARCH("left posterior neck",'Model output'!G265)),ISNUMBER(SEARCH("right neck",'Model output'!G265)),ISNUMBER(SEARCH("right anterior neck",'Model output'!G265)),ISNUMBER(SEARCH("right posterior neck",'Model output'!G265)),AND(ISNUMBER(SEARCH("level",'Model output'!G265)),OR(,ISNUMBER(SEARCH("II",'Model output'!G265)),ISNUMBER(SEARCH("two",'Model output'!G265)),ISNUMBER(SEARCH("2",'Model output'!G265)),ISNUMBER(SEARCH("III",'Model output'!G265)),ISNUMBER(SEARCH("three",'Model output'!G265)),ISNUMBER(SEARCH("3",'Model output'!G265)),ISNUMBER(SEARCH("IV",'Model output'!G265)),ISNUMBER(SEARCH("four",'Model output'!G265)),ISNUMBER(SEARCH("4",'Model output'!G265)),AND(ISNUMBER(SEARCH("V ",'Model output'!G265)),NOT(ISNUMBER(SEARCH("VI",'Model output'!G265)))),ISNUMBER(SEARCH("five",'Model output'!G265)),ISNUMBER(SEARCH("5",'Model output'!G265))))), "lateral", "central"))</f>
        <v/>
      </c>
      <c r="H266" t="str">
        <f>IF('Model output'!H265="","negative", IF('Model output'!H265=" ", "negative", IF(ISNUMBER(SEARCH("lymph node",'Model output'!H265)),"negative","positive")))</f>
        <v>negative</v>
      </c>
      <c r="I266">
        <f>IF('Model output'!I265="","",IF(ISNUMBER('Model output'!I265),'Model output'!I265,1))</f>
        <v>5</v>
      </c>
      <c r="J266">
        <f>IF('Model output'!J265="","",IF(AND(ISNUMBER('Model output'!J265),'Model output'!J265&lt;=I266),'Model output'!J265,IF(ISNUMBER(SEARCH("0/",'Model output'!J265)),0,1)))</f>
        <v>0</v>
      </c>
      <c r="K266" t="str" cm="1">
        <f t="array" ref="K266">IF(COUNT(FIND({0,1,2,3,4,5,6,7,8,9},'Model output'!K265))&gt;0,'Model output'!K265,"")</f>
        <v/>
      </c>
      <c r="L266" s="8" t="str">
        <f t="shared" si="64"/>
        <v/>
      </c>
      <c r="M266" t="str" cm="1">
        <f t="array" ref="M266">IF(L266="","",IF(ISNUMBER(SEARCH("cm",L266)),MAX(VALUE(SUBSTITUTE(_xlfn.FILTERXML("&lt;t&gt;&lt;s&gt;"&amp;SUBSTITUTE(L266,",","&lt;/s&gt;&lt;s&gt;")&amp;"&lt;/s&gt;&lt;/t&gt;","//s"),"cm",""))),MAX(VALUE(SUBSTITUTE(_xlfn.FILTERXML("&lt;t&gt;&lt;s&gt;"&amp;SUBSTITUTE(L266,",","&lt;/s&gt;&lt;s&gt;")&amp;"&lt;/s&gt;&lt;/t&gt;","//s"),"mm","")))/10))</f>
        <v/>
      </c>
      <c r="N266" t="str">
        <f>IF('Model output'!L265="","",'Model output'!L265)</f>
        <v>Papillary</v>
      </c>
      <c r="O266" t="str">
        <f>IF('Model output'!M265="","",'Model output'!M265)</f>
        <v/>
      </c>
      <c r="P266" t="str">
        <f>IF('Model output'!N265="","",'Model output'!N265)</f>
        <v>2.7 cm</v>
      </c>
      <c r="Q266" t="str">
        <f t="shared" si="63"/>
        <v>2.7cm</v>
      </c>
      <c r="R266" cm="1">
        <f t="array" ref="R266">IF(Q266="","",IF(ISNUMBER(SEARCH("cm",Q266)),MAX(VALUE(SUBSTITUTE(_xlfn.FILTERXML("&lt;t&gt;&lt;s&gt;"&amp;SUBSTITUTE(Q266,",","&lt;/s&gt;&lt;s&gt;")&amp;"&lt;/s&gt;&lt;/t&gt;","//s"),"cm",""))),IF(ISNUMBER(SEARCH("mm",Q266)), MAX(VALUE(SUBSTITUTE(_xlfn.FILTERXML("&lt;t&gt;&lt;s&gt;"&amp;SUBSTITUTE(Q266,",","&lt;/s&gt;&lt;s&gt;")&amp;"&lt;/s&gt;&lt;/t&gt;","//s"),"mm","")))/10, MAX(VALUE(_xlfn.FILTERXML("&lt;t&gt;&lt;s&gt;"&amp;SUBSTITUTE(Q266,",","&lt;/s&gt;&lt;s&gt;")&amp;"&lt;/s&gt;&lt;/t&gt;","//s"))))))</f>
        <v>2.7</v>
      </c>
      <c r="S266" t="str">
        <f>IF(OR('Model output'!P265="",ISNUMBER(SEARCH("Not identified", 'Model output'!P265)),ISNUMBER(SEARCH("Absent",'Model output'!P265)),AND(ISNUMBER(SEARCH("No",'Model output'!P265)),NOT(ISNUMBER(SEARCH("diagnostic",'Model output'!P265)))),ISNUMBER(SEARCH("Negative",'Model output'!P265))),"negative","positive")</f>
        <v>negative</v>
      </c>
      <c r="T266">
        <f>IF('Model output'!O265="","",'Model output'!O265)</f>
        <v>1</v>
      </c>
      <c r="U266" t="str">
        <f>IF('Model output'!Q265&lt;&gt;"",'Model output'!Q265,IF('Classification result'!S266="positive",IF(ISNUMBER(SEARCH("single",'Model output'!P265)),1,IF(OR(ISNUMBER(SEARCH("&lt;4",'Model output'!P265)),ISNUMBER(SEARCH("&lt; 4",'Model output'!P265)),ISNUMBER(SEARCH("less than 4",'Model output'!P265))),"&lt;4",IF(OR(ISNUMBER(SEARCH("&gt;4",'Model output'!P265)),ISNUMBER(SEARCH("&gt; 4",'Model output'!P265)),ISNUMBER(SEARCH("4 or more",'Model output'!P265))),"&gt;4",""))),""))</f>
        <v/>
      </c>
      <c r="V266" t="str">
        <f>IF(S266="negative","",IF(OR(ISNUMBER(SEARCH("Focal",'Model output'!P265)),'Classification result'!U266&lt;4,ISNUMBER(SEARCH("Focal",'Classification result'!U266)),ISNUMBER(SEARCH("&lt;4",'Classification result'!U266)),ISNUMBER(SEARCH("&lt; 4",'Classification result'!U266))),"minimal", IF(OR(ISNUMBER(SEARCH("Extensive",'Model output'!P265)),ISNUMBER(SEARCH("Extensive",'Classification result'!U266)),ISNUMBER(SEARCH("&gt;4",'Classification result'!U266)),ISNUMBER(SEARCH("&gt; 4",'Classification result'!U266)),ISNUMBER(SEARCH("4 or more",'Classification result'!U266))),"extensive","")))</f>
        <v/>
      </c>
      <c r="W266" t="str">
        <f>IF(OR('Model output'!R265="",ISNUMBER(SEARCH("Not identified", 'Model output'!R265)),ISNUMBER(SEARCH("Absent",'Model output'!R265)),ISNUMBER(SEARCH("No",'Model output'!R265)),ISNUMBER(SEARCH("Negative",'Model output'!R265)),ISNUMBER(SEARCH("None seen",'Model output'!R265)),ISNUMBER(SEARCH("Free",'Model output'!R265)),ISNUMBER(SEARCH("Cannot be assessed",'Model output'!R265))),"negative","positive")</f>
        <v>negative</v>
      </c>
      <c r="X266" s="19" t="str">
        <f>IF('Model output'!S265="","",'Model output'!S265)</f>
        <v>Present</v>
      </c>
      <c r="Y266" t="str">
        <f>IF(OR('Model output'!S265="",ISNUMBER(SEARCH("Absent",'Model output'!S265)),ISNUMBER(SEARCH("Not identified",'Model output'!S265)),AND(ISNUMBER(SEARCH("No",'Model output'!S265)),NOT(ISNUMBER(SEARCH("carcinoma",'Model output'!S265)))),ISNUMBER(SEARCH("no extension",'Model output'!S265)),ISNUMBER(SEARCH("negative",'Model output'!S265))),"negative",IF(Z266="positive","gETE", "positive"))</f>
        <v>positive</v>
      </c>
      <c r="Z266" t="str">
        <f>IF(OR('Model output'!S265="",ISNUMBER(SEARCH("Absent",'Model output'!S265)),ISNUMBER(SEARCH("Not identified",'Model output'!S265)),ISNUMBER(SEARCH("No",'Model output'!S265)),ISNUMBER(SEARCH("Minimal",'Model output'!S265)),ISNUMBER(SEARCH("negative",'Model output'!S265))),"negative",IF(OR(ISNUMBER(SEARCH("extensive",X266)),ISNUMBER(SEARCH("skeletal muscle",X266)),ISNUMBER(SEARCH("larynx",X266)),ISNUMBER(SEARCH("trachea",X266)),ISNUMBER(SEARCH("esophagus",X266)),ISNUMBER(SEARCH("recurrent laryngeal nerve",X266))),"positive","negative"))</f>
        <v>negative</v>
      </c>
      <c r="AA266" t="str">
        <f>IF('Model output'!T265="","",IF('Model output'!T265="Not mentioned", "No", "Yes"))</f>
        <v/>
      </c>
      <c r="AB266" t="str">
        <f>IF(AA266&lt;&gt;"Yes","",IF(OR('Model output'!U265="",ISNUMBER(SEARCH("Not identified",'Model output'!U265))),"",'Model output'!U265))</f>
        <v/>
      </c>
      <c r="AC266" s="9" t="str">
        <f>IF(OR('Model output'!V265="", AND(ISERROR(SEARCH("Positive",'Model output'!V265)), ISNUMBER(SEARCH("Negative",'Model output'!V265))), ISNUMBER(SEARCH("Uninvolved",'Model output'!V265)), ISNUMBER(SEARCH("Free",'Model output'!V265)), ISNUMBER(SEARCH("1 mm",'Model output'!V265)), ISNUMBER(SEARCH("1.0 mm",'Model output'!V265)), ISNUMBER(SEARCH("0.01 cm",'Model output'!V265)), ISNUMBER(SEARCH("0.1 CM",'Model output'!V265)), ISNUMBER(SEARCH("less than 0.2 mm",'Model output'!V265)), ISNUMBER(SEARCH("less than 0.5 mm",'Model output'!V265)), ISNUMBER(SEARCH("very close",'Model output'!V265)), ISNUMBER(SEARCH("not involved",'Model output'!V265)), ISNUMBER(SEARCH("no involvement",'Model output'!V265)), ISNUMBER(SEARCH("abut",'Model output'!V265)), AND(ISNUMBER(SEARCH("No",'Model output'!V265)),NOT(ISNUMBER(SEARCH("noted",'Model output'!V265))),NOT(ISNUMBER(SEARCH("carcinoma",'Model output'!V265))))), "negative", "positive")</f>
        <v>negative</v>
      </c>
      <c r="AE266" s="39" t="str" cm="1">
        <f t="array" aca="1" ref="AE266" ca="1">IF(OR(AC266="positive",Z266="positive",AND(OR(ISNUMBER(SEARCH("Follicular carcinoma",N266)),ISNUMBER(SEARCH("Follicular thyroid carcinoma",N266))),V266="extensive"),AND(AND(ISNUMBER(J266),J266&gt;0),AND(ISNUMBER(M266),M266&gt;3)),OR(H266="positive",AH266=1)),"high",IF(OR(ISNUMBER(SEARCH("lateral",G266,1)),ISNUMBER(SEARCH("positive",Y266,1)),ISNUMBER(SEARCH("tall",O266,1)),ISNUMBER(SEARCH("hobnail",O266,1)),ISNUMBER(SEARCH("cribriform",O266,1)),ISNUMBER(SEARCH("diffuse",O266,1)),ISNUMBER(SEARCH("columnar",O266,1)),ISNUMBER(SEARCH("solid",O266,1)),ISNUMBER(SEARCH("tall",N266,1)),ISNUMBER(SEARCH("hobnail",N266,1)),ISNUMBER(SEARCH("cribriform",N266,1)),ISNUMBER(SEARCH("diffuse",N266,1)),ISNUMBER(SEARCH("columnar",N266,1)),ISNUMBER(SEARCH("solid",N266,1)),AND(ISNUMBER(SEARCH("papillary",N266,1)),S266="positive"),AND(ISNUMBER(J266),J266&gt;=5,M266=""),AND(AND(ISNUMBER(J266),J266&gt;=5),AND(ISNUMBER(M266),M266&gt;=1)),AND(ISNUMBER(SERACH("papillary",N266)),OR(Y266="positive",Z266="positive"), ISNUMBER(SEARCH("BRAF",AB266)))),"intermediate","low"))</f>
        <v>intermediate</v>
      </c>
      <c r="AF266" s="40" t="str">
        <f t="shared" si="65"/>
        <v>2</v>
      </c>
      <c r="AG266" s="40" t="str">
        <f t="shared" si="66"/>
        <v>0</v>
      </c>
      <c r="AH266" s="40" t="str">
        <f t="shared" si="67"/>
        <v>0</v>
      </c>
      <c r="AI266" s="45" t="str">
        <f t="shared" si="68"/>
        <v>I</v>
      </c>
      <c r="AJ266" s="39" t="s">
        <v>699</v>
      </c>
      <c r="AK266" s="46" t="s">
        <v>891</v>
      </c>
      <c r="AL266" s="46" t="s">
        <v>889</v>
      </c>
      <c r="AM266" s="46" t="s">
        <v>892</v>
      </c>
      <c r="AN266" s="40" t="s">
        <v>73</v>
      </c>
      <c r="AO266" s="30">
        <f t="shared" ca="1" si="69"/>
        <v>1</v>
      </c>
      <c r="AP266" s="14">
        <f t="shared" si="70"/>
        <v>1</v>
      </c>
      <c r="AQ266" s="14">
        <f t="shared" si="71"/>
        <v>1</v>
      </c>
      <c r="AR266" s="14">
        <f t="shared" si="72"/>
        <v>1</v>
      </c>
      <c r="AS266" s="15">
        <f t="shared" si="73"/>
        <v>1</v>
      </c>
    </row>
    <row r="267" spans="1:45">
      <c r="A267" t="str">
        <f>'Model output'!A266</f>
        <v>TCGA-H2-A421</v>
      </c>
      <c r="B267" s="52">
        <v>34</v>
      </c>
      <c r="C267" s="1" t="str">
        <f>IF(OR(ISNUMBER(SEARCH("0",'Model output'!D266)), ISNUMBER(SEARCH("1",'Model output'!D266)), ISNUMBER(SEARCH("1a",'Model output'!D266)), ISNUMBER(SEARCH("1b",'Model output'!D266)), ISNUMBER(SEARCH("2",'Model output'!D266)), ISNUMBER(SEARCH("3",'Model output'!D266)), ISNUMBER(SEARCH("4a",'Model output'!D266)), ISNUMBER(SEARCH("4b",'Model output'!D266))), IF(ISNUMBER(SEARCH("pT",'Model output'!D266)),IF(OR(ISNUMBER(SEARCH("a",'Model output'!D266)),ISNUMBER(SEARCH("b",'Model output'!D266))),MID(SUBSTITUTE('Model output'!D266," ",""),SEARCH("pT",'Model output'!D266)+2,2),MID(SUBSTITUTE('Model output'!D266," ",""),SEARCH("pT",'Model output'!D266)+2,1)),IF(ISNUMBER(SEARCH("T",'Model output'!D266)),IF(OR(ISNUMBER(SEARCH("a",'Model output'!D266)),ISNUMBER(SEARCH("b",'Model output'!D266))),MID(SUBSTITUTE('Model output'!D266," ",""),SEARCH("T",'Model output'!D266)+1,2),MID(SUBSTITUTE('Model output'!D266," ",""),SEARCH("T",'Model output'!D266)+1,1)),SUBSTITUTE('Model output'!D266," ",""))),"")</f>
        <v>1</v>
      </c>
      <c r="D267" s="1" t="str">
        <f>IF(ISNUMBER(SEARCH("lymph node",'Model output'!E266)),"1", IF(AND('Model output'!E266&lt;&gt;"",ISNUMBER('Model output'!E266),'Model output'!E266&gt;0),"1",IF(OR(ISNUMBER(SEARCH("0",'Model output'!E266)), ISNUMBER(SEARCH("1",'Model output'!E266)), ISNUMBER(SEARCH("1a",'Model output'!E266)), ISNUMBER(SEARCH("1b",'Model output'!E266)), ISNUMBER(SEARCH("X",'Model output'!E266))), IF(ISNUMBER(SEARCH("pN",'Model output'!E266)),IF(OR(ISNUMBER(SEARCH("a",'Model output'!E266)),ISNUMBER(SEARCH("b",'Model output'!E266))),MID(SUBSTITUTE('Model output'!E266," ",""),SEARCH("pN",'Model output'!E266)+2,2),MID(SUBSTITUTE('Model output'!E266," ",""),SEARCH("pN",'Model output'!E266)+2,1)),IF(ISNUMBER(SEARCH("N",'Model output'!E266)),IF(OR(ISNUMBER(SEARCH("a",'Model output'!E266)),ISNUMBER(SEARCH("b",'Model output'!E266))),MID(SUBSTITUTE('Model output'!E266," ",""),SEARCH("N",'Model output'!E266)+1,2),MID(SUBSTITUTE('Model output'!E266," ",""),SEARCH("N",'Model output'!E266)+1,1)),SUBSTITUTE('Model output'!E266," ",""))),"")))</f>
        <v>1a</v>
      </c>
      <c r="E267" s="1" t="str">
        <f>IF(OR(ISNUMBER(SEARCH("Not applicable",'Model output'!F266)), ISNUMBER(SEARCH("N/A",'Model output'!F266))),"0",IF(OR(ISNUMBER(SEARCH("0",'Model output'!F266)), ISNUMBER(SEARCH("1",'Model output'!F266)), ISNUMBER(SEARCH("X",'Model output'!F266))), IF(ISNUMBER(SEARCH("pM",'Model output'!F266)),MID(SUBSTITUTE('Model output'!F266," ",""),SEARCH("pM",'Model output'!F266)+2,1),IF(ISNUMBER(SEARCH("M",'Model output'!F266)),MID(SUBSTITUTE('Model output'!F266," ",""),SEARCH("M",'Model output'!F266)+1,1),SUBSTITUTE('Model output'!F266," ",""))),""))</f>
        <v/>
      </c>
      <c r="F267" t="str">
        <f t="shared" si="62"/>
        <v>positive</v>
      </c>
      <c r="G267" t="str">
        <f>IF(OR('Model output'!G266="",AND(ISNUMBER('Model output'!J266),'Model output'!J266&lt;1)),"",IF(OR(ISNUMBER(SEARCH("lateral",'Model output'!G266)),ISNUMBER(SEARCH("cervical",'Model output'!G266)),ISNUMBER(SEARCH("jugular",'Model output'!G266)),ISNUMBER(SEARCH("left neck",'Model output'!G266)),ISNUMBER(SEARCH("left anterior neck",'Model output'!G266)),ISNUMBER(SEARCH("left posterior neck",'Model output'!G266)),ISNUMBER(SEARCH("right neck",'Model output'!G266)),ISNUMBER(SEARCH("right anterior neck",'Model output'!G266)),ISNUMBER(SEARCH("right posterior neck",'Model output'!G266)),AND(ISNUMBER(SEARCH("level",'Model output'!G266)),OR(,ISNUMBER(SEARCH("II",'Model output'!G266)),ISNUMBER(SEARCH("two",'Model output'!G266)),ISNUMBER(SEARCH("2",'Model output'!G266)),ISNUMBER(SEARCH("III",'Model output'!G266)),ISNUMBER(SEARCH("three",'Model output'!G266)),ISNUMBER(SEARCH("3",'Model output'!G266)),ISNUMBER(SEARCH("IV",'Model output'!G266)),ISNUMBER(SEARCH("four",'Model output'!G266)),ISNUMBER(SEARCH("4",'Model output'!G266)),AND(ISNUMBER(SEARCH("V ",'Model output'!G266)),NOT(ISNUMBER(SEARCH("VI",'Model output'!G266)))),ISNUMBER(SEARCH("five",'Model output'!G266)),ISNUMBER(SEARCH("5",'Model output'!G266))))), "lateral", "central"))</f>
        <v/>
      </c>
      <c r="H267" t="str">
        <f>IF('Model output'!H266="","negative", IF('Model output'!H266=" ", "negative", IF(ISNUMBER(SEARCH("lymph node",'Model output'!H266)),"negative","positive")))</f>
        <v>negative</v>
      </c>
      <c r="I267">
        <f>IF('Model output'!I266="","",IF(ISNUMBER('Model output'!I266),'Model output'!I266,1))</f>
        <v>3</v>
      </c>
      <c r="J267">
        <f>IF('Model output'!J266="","",IF(AND(ISNUMBER('Model output'!J266),'Model output'!J266&lt;=I267),'Model output'!J266,IF(ISNUMBER(SEARCH("0/",'Model output'!J266)),0,1)))</f>
        <v>2</v>
      </c>
      <c r="K267" t="str" cm="1">
        <f t="array" ref="K267">IF(COUNT(FIND({0,1,2,3,4,5,6,7,8,9},'Model output'!K266))&gt;0,'Model output'!K266,"")</f>
        <v>1 mm</v>
      </c>
      <c r="L267" s="8" t="str">
        <f t="shared" si="64"/>
        <v>1mm</v>
      </c>
      <c r="M267" cm="1">
        <f t="array" ref="M267">IF(L267="","",IF(ISNUMBER(SEARCH("cm",L267)),MAX(VALUE(SUBSTITUTE(_xlfn.FILTERXML("&lt;t&gt;&lt;s&gt;"&amp;SUBSTITUTE(L267,",","&lt;/s&gt;&lt;s&gt;")&amp;"&lt;/s&gt;&lt;/t&gt;","//s"),"cm",""))),MAX(VALUE(SUBSTITUTE(_xlfn.FILTERXML("&lt;t&gt;&lt;s&gt;"&amp;SUBSTITUTE(L267,",","&lt;/s&gt;&lt;s&gt;")&amp;"&lt;/s&gt;&lt;/t&gt;","//s"),"mm","")))/10))</f>
        <v>0.1</v>
      </c>
      <c r="N267" t="str">
        <f>IF('Model output'!L266="","",'Model output'!L266)</f>
        <v>papillary</v>
      </c>
      <c r="O267" t="str">
        <f>IF('Model output'!M266="","",'Model output'!M266)</f>
        <v/>
      </c>
      <c r="P267" t="str">
        <f>IF('Model output'!N266="","",'Model output'!N266)</f>
        <v>1.5 cm</v>
      </c>
      <c r="Q267" t="str">
        <f t="shared" si="63"/>
        <v>1.5cm</v>
      </c>
      <c r="R267" cm="1">
        <f t="array" ref="R267">IF(Q267="","",IF(ISNUMBER(SEARCH("cm",Q267)),MAX(VALUE(SUBSTITUTE(_xlfn.FILTERXML("&lt;t&gt;&lt;s&gt;"&amp;SUBSTITUTE(Q267,",","&lt;/s&gt;&lt;s&gt;")&amp;"&lt;/s&gt;&lt;/t&gt;","//s"),"cm",""))),IF(ISNUMBER(SEARCH("mm",Q267)), MAX(VALUE(SUBSTITUTE(_xlfn.FILTERXML("&lt;t&gt;&lt;s&gt;"&amp;SUBSTITUTE(Q267,",","&lt;/s&gt;&lt;s&gt;")&amp;"&lt;/s&gt;&lt;/t&gt;","//s"),"mm","")))/10, MAX(VALUE(_xlfn.FILTERXML("&lt;t&gt;&lt;s&gt;"&amp;SUBSTITUTE(Q267,",","&lt;/s&gt;&lt;s&gt;")&amp;"&lt;/s&gt;&lt;/t&gt;","//s"))))))</f>
        <v>1.5</v>
      </c>
      <c r="S267" t="str">
        <f>IF(OR('Model output'!P266="",ISNUMBER(SEARCH("Not identified", 'Model output'!P266)),ISNUMBER(SEARCH("Absent",'Model output'!P266)),AND(ISNUMBER(SEARCH("No",'Model output'!P266)),NOT(ISNUMBER(SEARCH("diagnostic",'Model output'!P266)))),ISNUMBER(SEARCH("Negative",'Model output'!P266))),"negative","positive")</f>
        <v>negative</v>
      </c>
      <c r="T267">
        <f>IF('Model output'!O266="","",'Model output'!O266)</f>
        <v>1</v>
      </c>
      <c r="U267" t="str">
        <f>IF('Model output'!Q266&lt;&gt;"",'Model output'!Q266,IF('Classification result'!S267="positive",IF(ISNUMBER(SEARCH("single",'Model output'!P266)),1,IF(OR(ISNUMBER(SEARCH("&lt;4",'Model output'!P266)),ISNUMBER(SEARCH("&lt; 4",'Model output'!P266)),ISNUMBER(SEARCH("less than 4",'Model output'!P266))),"&lt;4",IF(OR(ISNUMBER(SEARCH("&gt;4",'Model output'!P266)),ISNUMBER(SEARCH("&gt; 4",'Model output'!P266)),ISNUMBER(SEARCH("4 or more",'Model output'!P266))),"&gt;4",""))),""))</f>
        <v/>
      </c>
      <c r="V267" t="str">
        <f>IF(S267="negative","",IF(OR(ISNUMBER(SEARCH("Focal",'Model output'!P266)),'Classification result'!U267&lt;4,ISNUMBER(SEARCH("Focal",'Classification result'!U267)),ISNUMBER(SEARCH("&lt;4",'Classification result'!U267)),ISNUMBER(SEARCH("&lt; 4",'Classification result'!U267))),"minimal", IF(OR(ISNUMBER(SEARCH("Extensive",'Model output'!P266)),ISNUMBER(SEARCH("Extensive",'Classification result'!U267)),ISNUMBER(SEARCH("&gt;4",'Classification result'!U267)),ISNUMBER(SEARCH("&gt; 4",'Classification result'!U267)),ISNUMBER(SEARCH("4 or more",'Classification result'!U267))),"extensive","")))</f>
        <v/>
      </c>
      <c r="W267" t="str">
        <f>IF(OR('Model output'!R266="",ISNUMBER(SEARCH("Not identified", 'Model output'!R266)),ISNUMBER(SEARCH("Absent",'Model output'!R266)),ISNUMBER(SEARCH("No",'Model output'!R266)),ISNUMBER(SEARCH("Negative",'Model output'!R266)),ISNUMBER(SEARCH("None seen",'Model output'!R266)),ISNUMBER(SEARCH("Free",'Model output'!R266)),ISNUMBER(SEARCH("Cannot be assessed",'Model output'!R266))),"negative","positive")</f>
        <v>positive</v>
      </c>
      <c r="X267" s="19" t="str">
        <f>IF('Model output'!S266="","",'Model output'!S266)</f>
        <v/>
      </c>
      <c r="Y267" t="str">
        <f>IF(OR('Model output'!S266="",ISNUMBER(SEARCH("Absent",'Model output'!S266)),ISNUMBER(SEARCH("Not identified",'Model output'!S266)),AND(ISNUMBER(SEARCH("No",'Model output'!S266)),NOT(ISNUMBER(SEARCH("carcinoma",'Model output'!S266)))),ISNUMBER(SEARCH("no extension",'Model output'!S266)),ISNUMBER(SEARCH("negative",'Model output'!S266))),"negative",IF(Z267="positive","gETE", "positive"))</f>
        <v>negative</v>
      </c>
      <c r="Z267" t="str">
        <f>IF(OR('Model output'!S266="",ISNUMBER(SEARCH("Absent",'Model output'!S266)),ISNUMBER(SEARCH("Not identified",'Model output'!S266)),ISNUMBER(SEARCH("No",'Model output'!S266)),ISNUMBER(SEARCH("Minimal",'Model output'!S266)),ISNUMBER(SEARCH("negative",'Model output'!S266))),"negative",IF(OR(ISNUMBER(SEARCH("extensive",X267)),ISNUMBER(SEARCH("skeletal muscle",X267)),ISNUMBER(SEARCH("larynx",X267)),ISNUMBER(SEARCH("trachea",X267)),ISNUMBER(SEARCH("esophagus",X267)),ISNUMBER(SEARCH("recurrent laryngeal nerve",X267))),"positive","negative"))</f>
        <v>negative</v>
      </c>
      <c r="AA267" t="str">
        <f>IF('Model output'!T266="","",IF('Model output'!T266="Not mentioned", "No", "Yes"))</f>
        <v/>
      </c>
      <c r="AB267" t="str">
        <f>IF(AA267&lt;&gt;"Yes","",IF(OR('Model output'!U266="",ISNUMBER(SEARCH("Not identified",'Model output'!U266))),"",'Model output'!U266))</f>
        <v/>
      </c>
      <c r="AC267" s="9" t="str">
        <f>IF(OR('Model output'!V266="", AND(ISERROR(SEARCH("Positive",'Model output'!V266)), ISNUMBER(SEARCH("Negative",'Model output'!V266))), ISNUMBER(SEARCH("Uninvolved",'Model output'!V266)), ISNUMBER(SEARCH("Free",'Model output'!V266)), ISNUMBER(SEARCH("1 mm",'Model output'!V266)), ISNUMBER(SEARCH("1.0 mm",'Model output'!V266)), ISNUMBER(SEARCH("0.01 cm",'Model output'!V266)), ISNUMBER(SEARCH("0.1 CM",'Model output'!V266)), ISNUMBER(SEARCH("less than 0.2 mm",'Model output'!V266)), ISNUMBER(SEARCH("less than 0.5 mm",'Model output'!V266)), ISNUMBER(SEARCH("very close",'Model output'!V266)), ISNUMBER(SEARCH("not involved",'Model output'!V266)), ISNUMBER(SEARCH("no involvement",'Model output'!V266)), ISNUMBER(SEARCH("abut",'Model output'!V266)), AND(ISNUMBER(SEARCH("No",'Model output'!V266)),NOT(ISNUMBER(SEARCH("noted",'Model output'!V266))),NOT(ISNUMBER(SEARCH("carcinoma",'Model output'!V266))))), "negative", "positive")</f>
        <v>positive</v>
      </c>
      <c r="AE267" s="39" t="str" cm="1">
        <f t="array" ref="AE267">IF(OR(AC267="positive",Z267="positive",AND(OR(ISNUMBER(SEARCH("Follicular carcinoma",N267)),ISNUMBER(SEARCH("Follicular thyroid carcinoma",N267))),V267="extensive"),AND(AND(ISNUMBER(J267),J267&gt;0),AND(ISNUMBER(M267),M267&gt;3)),OR(H267="positive",AH267=1)),"high",IF(OR(ISNUMBER(SEARCH("lateral",G267,1)),ISNUMBER(SEARCH("positive",Y267,1)),ISNUMBER(SEARCH("tall",O267,1)),ISNUMBER(SEARCH("hobnail",O267,1)),ISNUMBER(SEARCH("cribriform",O267,1)),ISNUMBER(SEARCH("diffuse",O267,1)),ISNUMBER(SEARCH("columnar",O267,1)),ISNUMBER(SEARCH("solid",O267,1)),ISNUMBER(SEARCH("tall",N267,1)),ISNUMBER(SEARCH("hobnail",N267,1)),ISNUMBER(SEARCH("cribriform",N267,1)),ISNUMBER(SEARCH("diffuse",N267,1)),ISNUMBER(SEARCH("columnar",N267,1)),ISNUMBER(SEARCH("solid",N267,1)),AND(ISNUMBER(SEARCH("papillary",N267,1)),S267="positive"),AND(ISNUMBER(J267),J267&gt;=5,M267=""),AND(AND(ISNUMBER(J267),J267&gt;=5),AND(ISNUMBER(M267),M267&gt;=1)),AND(ISNUMBER(SERACH("papillary",N267)),OR(Y267="positive",Z267="positive"), ISNUMBER(SEARCH("BRAF",AB267)))),"intermediate","low"))</f>
        <v>high</v>
      </c>
      <c r="AF267" s="40" t="str">
        <f t="shared" si="65"/>
        <v>1b</v>
      </c>
      <c r="AG267" s="40" t="str">
        <f t="shared" si="66"/>
        <v>1a</v>
      </c>
      <c r="AH267" s="40" t="str">
        <f t="shared" si="67"/>
        <v>0</v>
      </c>
      <c r="AI267" s="45" t="str">
        <f t="shared" si="68"/>
        <v>I</v>
      </c>
      <c r="AJ267" s="39" t="s">
        <v>697</v>
      </c>
      <c r="AK267" s="46" t="s">
        <v>888</v>
      </c>
      <c r="AL267" s="46" t="s">
        <v>893</v>
      </c>
      <c r="AM267" s="46" t="s">
        <v>889</v>
      </c>
      <c r="AN267" s="40" t="s">
        <v>73</v>
      </c>
      <c r="AO267" s="30">
        <f t="shared" si="69"/>
        <v>1</v>
      </c>
      <c r="AP267" s="14">
        <f t="shared" si="70"/>
        <v>1</v>
      </c>
      <c r="AQ267" s="14">
        <f t="shared" si="71"/>
        <v>1</v>
      </c>
      <c r="AR267" s="14">
        <f t="shared" si="72"/>
        <v>1</v>
      </c>
      <c r="AS267" s="15">
        <f t="shared" si="73"/>
        <v>1</v>
      </c>
    </row>
    <row r="268" spans="1:45">
      <c r="A268" t="str">
        <f>'Model output'!A267</f>
        <v>TCGA-H2-A422</v>
      </c>
      <c r="B268" s="52">
        <v>40</v>
      </c>
      <c r="C268" s="1" t="str">
        <f>IF(OR(ISNUMBER(SEARCH("0",'Model output'!D267)), ISNUMBER(SEARCH("1",'Model output'!D267)), ISNUMBER(SEARCH("1a",'Model output'!D267)), ISNUMBER(SEARCH("1b",'Model output'!D267)), ISNUMBER(SEARCH("2",'Model output'!D267)), ISNUMBER(SEARCH("3",'Model output'!D267)), ISNUMBER(SEARCH("4a",'Model output'!D267)), ISNUMBER(SEARCH("4b",'Model output'!D267))), IF(ISNUMBER(SEARCH("pT",'Model output'!D267)),IF(OR(ISNUMBER(SEARCH("a",'Model output'!D267)),ISNUMBER(SEARCH("b",'Model output'!D267))),MID(SUBSTITUTE('Model output'!D267," ",""),SEARCH("pT",'Model output'!D267)+2,2),MID(SUBSTITUTE('Model output'!D267," ",""),SEARCH("pT",'Model output'!D267)+2,1)),IF(ISNUMBER(SEARCH("T",'Model output'!D267)),IF(OR(ISNUMBER(SEARCH("a",'Model output'!D267)),ISNUMBER(SEARCH("b",'Model output'!D267))),MID(SUBSTITUTE('Model output'!D267," ",""),SEARCH("T",'Model output'!D267)+1,2),MID(SUBSTITUTE('Model output'!D267," ",""),SEARCH("T",'Model output'!D267)+1,1)),SUBSTITUTE('Model output'!D267," ",""))),"")</f>
        <v>2</v>
      </c>
      <c r="D268" s="1" t="str">
        <f>IF(ISNUMBER(SEARCH("lymph node",'Model output'!E267)),"1", IF(AND('Model output'!E267&lt;&gt;"",ISNUMBER('Model output'!E267),'Model output'!E267&gt;0),"1",IF(OR(ISNUMBER(SEARCH("0",'Model output'!E267)), ISNUMBER(SEARCH("1",'Model output'!E267)), ISNUMBER(SEARCH("1a",'Model output'!E267)), ISNUMBER(SEARCH("1b",'Model output'!E267)), ISNUMBER(SEARCH("X",'Model output'!E267))), IF(ISNUMBER(SEARCH("pN",'Model output'!E267)),IF(OR(ISNUMBER(SEARCH("a",'Model output'!E267)),ISNUMBER(SEARCH("b",'Model output'!E267))),MID(SUBSTITUTE('Model output'!E267," ",""),SEARCH("pN",'Model output'!E267)+2,2),MID(SUBSTITUTE('Model output'!E267," ",""),SEARCH("pN",'Model output'!E267)+2,1)),IF(ISNUMBER(SEARCH("N",'Model output'!E267)),IF(OR(ISNUMBER(SEARCH("a",'Model output'!E267)),ISNUMBER(SEARCH("b",'Model output'!E267))),MID(SUBSTITUTE('Model output'!E267," ",""),SEARCH("N",'Model output'!E267)+1,2),MID(SUBSTITUTE('Model output'!E267," ",""),SEARCH("N",'Model output'!E267)+1,1)),SUBSTITUTE('Model output'!E267," ",""))),"")))</f>
        <v>0</v>
      </c>
      <c r="E268" s="1" t="str">
        <f>IF(OR(ISNUMBER(SEARCH("Not applicable",'Model output'!F267)), ISNUMBER(SEARCH("N/A",'Model output'!F267))),"0",IF(OR(ISNUMBER(SEARCH("0",'Model output'!F267)), ISNUMBER(SEARCH("1",'Model output'!F267)), ISNUMBER(SEARCH("X",'Model output'!F267))), IF(ISNUMBER(SEARCH("pM",'Model output'!F267)),MID(SUBSTITUTE('Model output'!F267," ",""),SEARCH("pM",'Model output'!F267)+2,1),IF(ISNUMBER(SEARCH("M",'Model output'!F267)),MID(SUBSTITUTE('Model output'!F267," ",""),SEARCH("M",'Model output'!F267)+1,1),SUBSTITUTE('Model output'!F267," ",""))),""))</f>
        <v>X</v>
      </c>
      <c r="F268" t="str">
        <f t="shared" si="62"/>
        <v>negative</v>
      </c>
      <c r="G268" t="str">
        <f>IF(OR('Model output'!G267="",AND(ISNUMBER('Model output'!J267),'Model output'!J267&lt;1)),"",IF(OR(ISNUMBER(SEARCH("lateral",'Model output'!G267)),ISNUMBER(SEARCH("cervical",'Model output'!G267)),ISNUMBER(SEARCH("jugular",'Model output'!G267)),ISNUMBER(SEARCH("left neck",'Model output'!G267)),ISNUMBER(SEARCH("left anterior neck",'Model output'!G267)),ISNUMBER(SEARCH("left posterior neck",'Model output'!G267)),ISNUMBER(SEARCH("right neck",'Model output'!G267)),ISNUMBER(SEARCH("right anterior neck",'Model output'!G267)),ISNUMBER(SEARCH("right posterior neck",'Model output'!G267)),AND(ISNUMBER(SEARCH("level",'Model output'!G267)),OR(,ISNUMBER(SEARCH("II",'Model output'!G267)),ISNUMBER(SEARCH("two",'Model output'!G267)),ISNUMBER(SEARCH("2",'Model output'!G267)),ISNUMBER(SEARCH("III",'Model output'!G267)),ISNUMBER(SEARCH("three",'Model output'!G267)),ISNUMBER(SEARCH("3",'Model output'!G267)),ISNUMBER(SEARCH("IV",'Model output'!G267)),ISNUMBER(SEARCH("four",'Model output'!G267)),ISNUMBER(SEARCH("4",'Model output'!G267)),AND(ISNUMBER(SEARCH("V ",'Model output'!G267)),NOT(ISNUMBER(SEARCH("VI",'Model output'!G267)))),ISNUMBER(SEARCH("five",'Model output'!G267)),ISNUMBER(SEARCH("5",'Model output'!G267))))), "lateral", "central"))</f>
        <v/>
      </c>
      <c r="H268" t="str">
        <f>IF('Model output'!H267="","negative", IF('Model output'!H267=" ", "negative", IF(ISNUMBER(SEARCH("lymph node",'Model output'!H267)),"negative","positive")))</f>
        <v>negative</v>
      </c>
      <c r="I268">
        <f>IF('Model output'!I267="","",IF(ISNUMBER('Model output'!I267),'Model output'!I267,1))</f>
        <v>3</v>
      </c>
      <c r="J268">
        <f>IF('Model output'!J267="","",IF(AND(ISNUMBER('Model output'!J267),'Model output'!J267&lt;=I268),'Model output'!J267,IF(ISNUMBER(SEARCH("0/",'Model output'!J267)),0,1)))</f>
        <v>0</v>
      </c>
      <c r="K268" t="str" cm="1">
        <f t="array" ref="K268">IF(COUNT(FIND({0,1,2,3,4,5,6,7,8,9},'Model output'!K267))&gt;0,'Model output'!K267,"")</f>
        <v/>
      </c>
      <c r="L268" s="8" t="str">
        <f t="shared" si="64"/>
        <v/>
      </c>
      <c r="M268" t="str" cm="1">
        <f t="array" ref="M268">IF(L268="","",IF(ISNUMBER(SEARCH("cm",L268)),MAX(VALUE(SUBSTITUTE(_xlfn.FILTERXML("&lt;t&gt;&lt;s&gt;"&amp;SUBSTITUTE(L268,",","&lt;/s&gt;&lt;s&gt;")&amp;"&lt;/s&gt;&lt;/t&gt;","//s"),"cm",""))),MAX(VALUE(SUBSTITUTE(_xlfn.FILTERXML("&lt;t&gt;&lt;s&gt;"&amp;SUBSTITUTE(L268,",","&lt;/s&gt;&lt;s&gt;")&amp;"&lt;/s&gt;&lt;/t&gt;","//s"),"mm","")))/10))</f>
        <v/>
      </c>
      <c r="N268" t="str">
        <f>IF('Model output'!L267="","",'Model output'!L267)</f>
        <v>Papillary</v>
      </c>
      <c r="O268" t="str">
        <f>IF('Model output'!M267="","",'Model output'!M267)</f>
        <v>classical</v>
      </c>
      <c r="P268" t="str">
        <f>IF('Model output'!N267="","",'Model output'!N267)</f>
        <v>3 cm</v>
      </c>
      <c r="Q268" t="str">
        <f t="shared" si="63"/>
        <v>3cm</v>
      </c>
      <c r="R268" cm="1">
        <f t="array" ref="R268">IF(Q268="","",IF(ISNUMBER(SEARCH("cm",Q268)),MAX(VALUE(SUBSTITUTE(_xlfn.FILTERXML("&lt;t&gt;&lt;s&gt;"&amp;SUBSTITUTE(Q268,",","&lt;/s&gt;&lt;s&gt;")&amp;"&lt;/s&gt;&lt;/t&gt;","//s"),"cm",""))),IF(ISNUMBER(SEARCH("mm",Q268)), MAX(VALUE(SUBSTITUTE(_xlfn.FILTERXML("&lt;t&gt;&lt;s&gt;"&amp;SUBSTITUTE(Q268,",","&lt;/s&gt;&lt;s&gt;")&amp;"&lt;/s&gt;&lt;/t&gt;","//s"),"mm","")))/10, MAX(VALUE(_xlfn.FILTERXML("&lt;t&gt;&lt;s&gt;"&amp;SUBSTITUTE(Q268,",","&lt;/s&gt;&lt;s&gt;")&amp;"&lt;/s&gt;&lt;/t&gt;","//s"))))))</f>
        <v>3</v>
      </c>
      <c r="S268" t="str">
        <f>IF(OR('Model output'!P267="",ISNUMBER(SEARCH("Not identified", 'Model output'!P267)),ISNUMBER(SEARCH("Absent",'Model output'!P267)),AND(ISNUMBER(SEARCH("No",'Model output'!P267)),NOT(ISNUMBER(SEARCH("diagnostic",'Model output'!P267)))),ISNUMBER(SEARCH("Negative",'Model output'!P267))),"negative","positive")</f>
        <v>positive</v>
      </c>
      <c r="T268">
        <f>IF('Model output'!O267="","",'Model output'!O267)</f>
        <v>1</v>
      </c>
      <c r="U268" t="str">
        <f>IF('Model output'!Q267&lt;&gt;"",'Model output'!Q267,IF('Classification result'!S268="positive",IF(ISNUMBER(SEARCH("single",'Model output'!P267)),1,IF(OR(ISNUMBER(SEARCH("&lt;4",'Model output'!P267)),ISNUMBER(SEARCH("&lt; 4",'Model output'!P267)),ISNUMBER(SEARCH("less than 4",'Model output'!P267))),"&lt;4",IF(OR(ISNUMBER(SEARCH("&gt;4",'Model output'!P267)),ISNUMBER(SEARCH("&gt; 4",'Model output'!P267)),ISNUMBER(SEARCH("4 or more",'Model output'!P267))),"&gt;4",""))),""))</f>
        <v/>
      </c>
      <c r="V268" t="str">
        <f>IF(S268="negative","",IF(OR(ISNUMBER(SEARCH("Focal",'Model output'!P267)),'Classification result'!U268&lt;4,ISNUMBER(SEARCH("Focal",'Classification result'!U268)),ISNUMBER(SEARCH("&lt;4",'Classification result'!U268)),ISNUMBER(SEARCH("&lt; 4",'Classification result'!U268))),"minimal", IF(OR(ISNUMBER(SEARCH("Extensive",'Model output'!P267)),ISNUMBER(SEARCH("Extensive",'Classification result'!U268)),ISNUMBER(SEARCH("&gt;4",'Classification result'!U268)),ISNUMBER(SEARCH("&gt; 4",'Classification result'!U268)),ISNUMBER(SEARCH("4 or more",'Classification result'!U268))),"extensive","")))</f>
        <v/>
      </c>
      <c r="W268" t="str">
        <f>IF(OR('Model output'!R267="",ISNUMBER(SEARCH("Not identified", 'Model output'!R267)),ISNUMBER(SEARCH("Absent",'Model output'!R267)),ISNUMBER(SEARCH("No",'Model output'!R267)),ISNUMBER(SEARCH("Negative",'Model output'!R267)),ISNUMBER(SEARCH("None seen",'Model output'!R267)),ISNUMBER(SEARCH("Free",'Model output'!R267)),ISNUMBER(SEARCH("Cannot be assessed",'Model output'!R267))),"negative","positive")</f>
        <v>negative</v>
      </c>
      <c r="X268" s="19" t="str">
        <f>IF('Model output'!S267="","",'Model output'!S267)</f>
        <v/>
      </c>
      <c r="Y268" t="str">
        <f>IF(OR('Model output'!S267="",ISNUMBER(SEARCH("Absent",'Model output'!S267)),ISNUMBER(SEARCH("Not identified",'Model output'!S267)),AND(ISNUMBER(SEARCH("No",'Model output'!S267)),NOT(ISNUMBER(SEARCH("carcinoma",'Model output'!S267)))),ISNUMBER(SEARCH("no extension",'Model output'!S267)),ISNUMBER(SEARCH("negative",'Model output'!S267))),"negative",IF(Z268="positive","gETE", "positive"))</f>
        <v>negative</v>
      </c>
      <c r="Z268" t="str">
        <f>IF(OR('Model output'!S267="",ISNUMBER(SEARCH("Absent",'Model output'!S267)),ISNUMBER(SEARCH("Not identified",'Model output'!S267)),ISNUMBER(SEARCH("No",'Model output'!S267)),ISNUMBER(SEARCH("Minimal",'Model output'!S267)),ISNUMBER(SEARCH("negative",'Model output'!S267))),"negative",IF(OR(ISNUMBER(SEARCH("extensive",X268)),ISNUMBER(SEARCH("skeletal muscle",X268)),ISNUMBER(SEARCH("larynx",X268)),ISNUMBER(SEARCH("trachea",X268)),ISNUMBER(SEARCH("esophagus",X268)),ISNUMBER(SEARCH("recurrent laryngeal nerve",X268))),"positive","negative"))</f>
        <v>negative</v>
      </c>
      <c r="AA268" t="str">
        <f>IF('Model output'!T267="","",IF('Model output'!T267="Not mentioned", "No", "Yes"))</f>
        <v/>
      </c>
      <c r="AB268" t="str">
        <f>IF(AA268&lt;&gt;"Yes","",IF(OR('Model output'!U267="",ISNUMBER(SEARCH("Not identified",'Model output'!U267))),"",'Model output'!U267))</f>
        <v/>
      </c>
      <c r="AC268" s="9" t="str">
        <f>IF(OR('Model output'!V267="", AND(ISERROR(SEARCH("Positive",'Model output'!V267)), ISNUMBER(SEARCH("Negative",'Model output'!V267))), ISNUMBER(SEARCH("Uninvolved",'Model output'!V267)), ISNUMBER(SEARCH("Free",'Model output'!V267)), ISNUMBER(SEARCH("1 mm",'Model output'!V267)), ISNUMBER(SEARCH("1.0 mm",'Model output'!V267)), ISNUMBER(SEARCH("0.01 cm",'Model output'!V267)), ISNUMBER(SEARCH("0.1 CM",'Model output'!V267)), ISNUMBER(SEARCH("less than 0.2 mm",'Model output'!V267)), ISNUMBER(SEARCH("less than 0.5 mm",'Model output'!V267)), ISNUMBER(SEARCH("very close",'Model output'!V267)), ISNUMBER(SEARCH("not involved",'Model output'!V267)), ISNUMBER(SEARCH("no involvement",'Model output'!V267)), ISNUMBER(SEARCH("abut",'Model output'!V267)), AND(ISNUMBER(SEARCH("No",'Model output'!V267)),NOT(ISNUMBER(SEARCH("noted",'Model output'!V267))),NOT(ISNUMBER(SEARCH("carcinoma",'Model output'!V267))))), "negative", "positive")</f>
        <v>negative</v>
      </c>
      <c r="AE268" s="39" t="str" cm="1">
        <f t="array" aca="1" ref="AE268" ca="1">IF(OR(AC268="positive",Z268="positive",AND(OR(ISNUMBER(SEARCH("Follicular carcinoma",N268)),ISNUMBER(SEARCH("Follicular thyroid carcinoma",N268))),V268="extensive"),AND(AND(ISNUMBER(J268),J268&gt;0),AND(ISNUMBER(M268),M268&gt;3)),OR(H268="positive",AH268=1)),"high",IF(OR(ISNUMBER(SEARCH("lateral",G268,1)),ISNUMBER(SEARCH("positive",Y268,1)),ISNUMBER(SEARCH("tall",O268,1)),ISNUMBER(SEARCH("hobnail",O268,1)),ISNUMBER(SEARCH("cribriform",O268,1)),ISNUMBER(SEARCH("diffuse",O268,1)),ISNUMBER(SEARCH("columnar",O268,1)),ISNUMBER(SEARCH("solid",O268,1)),ISNUMBER(SEARCH("tall",N268,1)),ISNUMBER(SEARCH("hobnail",N268,1)),ISNUMBER(SEARCH("cribriform",N268,1)),ISNUMBER(SEARCH("diffuse",N268,1)),ISNUMBER(SEARCH("columnar",N268,1)),ISNUMBER(SEARCH("solid",N268,1)),AND(ISNUMBER(SEARCH("papillary",N268,1)),S268="positive"),AND(ISNUMBER(J268),J268&gt;=5,M268=""),AND(AND(ISNUMBER(J268),J268&gt;=5),AND(ISNUMBER(M268),M268&gt;=1)),AND(ISNUMBER(SERACH("papillary",N268)),OR(Y268="positive",Z268="positive"), ISNUMBER(SEARCH("BRAF",AB268)))),"intermediate","low"))</f>
        <v>intermediate</v>
      </c>
      <c r="AF268" s="40" t="str">
        <f t="shared" si="65"/>
        <v>2</v>
      </c>
      <c r="AG268" s="40" t="str">
        <f t="shared" si="66"/>
        <v>0</v>
      </c>
      <c r="AH268" s="40" t="str">
        <f t="shared" si="67"/>
        <v>0</v>
      </c>
      <c r="AI268" s="45" t="str">
        <f t="shared" si="68"/>
        <v>I</v>
      </c>
      <c r="AJ268" s="39" t="s">
        <v>699</v>
      </c>
      <c r="AK268" s="46" t="s">
        <v>891</v>
      </c>
      <c r="AL268" s="46" t="s">
        <v>889</v>
      </c>
      <c r="AM268" s="46" t="s">
        <v>892</v>
      </c>
      <c r="AN268" s="40" t="s">
        <v>73</v>
      </c>
      <c r="AO268" s="30">
        <f t="shared" ca="1" si="69"/>
        <v>1</v>
      </c>
      <c r="AP268" s="14">
        <f t="shared" si="70"/>
        <v>1</v>
      </c>
      <c r="AQ268" s="14">
        <f t="shared" si="71"/>
        <v>1</v>
      </c>
      <c r="AR268" s="14">
        <f t="shared" si="72"/>
        <v>1</v>
      </c>
      <c r="AS268" s="15">
        <f t="shared" si="73"/>
        <v>1</v>
      </c>
    </row>
    <row r="269" spans="1:45">
      <c r="A269" t="str">
        <f>'Model output'!A268</f>
        <v>TCGA-IM-A41Y</v>
      </c>
      <c r="B269" s="52">
        <v>42</v>
      </c>
      <c r="C269" s="1" t="str">
        <f>IF(OR(ISNUMBER(SEARCH("0",'Model output'!D268)), ISNUMBER(SEARCH("1",'Model output'!D268)), ISNUMBER(SEARCH("1a",'Model output'!D268)), ISNUMBER(SEARCH("1b",'Model output'!D268)), ISNUMBER(SEARCH("2",'Model output'!D268)), ISNUMBER(SEARCH("3",'Model output'!D268)), ISNUMBER(SEARCH("4a",'Model output'!D268)), ISNUMBER(SEARCH("4b",'Model output'!D268))), IF(ISNUMBER(SEARCH("pT",'Model output'!D268)),IF(OR(ISNUMBER(SEARCH("a",'Model output'!D268)),ISNUMBER(SEARCH("b",'Model output'!D268))),MID(SUBSTITUTE('Model output'!D268," ",""),SEARCH("pT",'Model output'!D268)+2,2),MID(SUBSTITUTE('Model output'!D268," ",""),SEARCH("pT",'Model output'!D268)+2,1)),IF(ISNUMBER(SEARCH("T",'Model output'!D268)),IF(OR(ISNUMBER(SEARCH("a",'Model output'!D268)),ISNUMBER(SEARCH("b",'Model output'!D268))),MID(SUBSTITUTE('Model output'!D268," ",""),SEARCH("T",'Model output'!D268)+1,2),MID(SUBSTITUTE('Model output'!D268," ",""),SEARCH("T",'Model output'!D268)+1,1)),SUBSTITUTE('Model output'!D268," ",""))),"")</f>
        <v>3</v>
      </c>
      <c r="D269" s="1" t="str">
        <f>IF(ISNUMBER(SEARCH("lymph node",'Model output'!E268)),"1", IF(AND('Model output'!E268&lt;&gt;"",ISNUMBER('Model output'!E268),'Model output'!E268&gt;0),"1",IF(OR(ISNUMBER(SEARCH("0",'Model output'!E268)), ISNUMBER(SEARCH("1",'Model output'!E268)), ISNUMBER(SEARCH("1a",'Model output'!E268)), ISNUMBER(SEARCH("1b",'Model output'!E268)), ISNUMBER(SEARCH("X",'Model output'!E268))), IF(ISNUMBER(SEARCH("pN",'Model output'!E268)),IF(OR(ISNUMBER(SEARCH("a",'Model output'!E268)),ISNUMBER(SEARCH("b",'Model output'!E268))),MID(SUBSTITUTE('Model output'!E268," ",""),SEARCH("pN",'Model output'!E268)+2,2),MID(SUBSTITUTE('Model output'!E268," ",""),SEARCH("pN",'Model output'!E268)+2,1)),IF(ISNUMBER(SEARCH("N",'Model output'!E268)),IF(OR(ISNUMBER(SEARCH("a",'Model output'!E268)),ISNUMBER(SEARCH("b",'Model output'!E268))),MID(SUBSTITUTE('Model output'!E268," ",""),SEARCH("N",'Model output'!E268)+1,2),MID(SUBSTITUTE('Model output'!E268," ",""),SEARCH("N",'Model output'!E268)+1,1)),SUBSTITUTE('Model output'!E268," ",""))),"")))</f>
        <v>1a</v>
      </c>
      <c r="E269" s="1" t="str">
        <f>IF(OR(ISNUMBER(SEARCH("Not applicable",'Model output'!F268)), ISNUMBER(SEARCH("N/A",'Model output'!F268))),"0",IF(OR(ISNUMBER(SEARCH("0",'Model output'!F268)), ISNUMBER(SEARCH("1",'Model output'!F268)), ISNUMBER(SEARCH("X",'Model output'!F268))), IF(ISNUMBER(SEARCH("pM",'Model output'!F268)),MID(SUBSTITUTE('Model output'!F268," ",""),SEARCH("pM",'Model output'!F268)+2,1),IF(ISNUMBER(SEARCH("M",'Model output'!F268)),MID(SUBSTITUTE('Model output'!F268," ",""),SEARCH("M",'Model output'!F268)+1,1),SUBSTITUTE('Model output'!F268," ",""))),""))</f>
        <v>0</v>
      </c>
      <c r="F269" t="str">
        <f t="shared" si="62"/>
        <v>positive</v>
      </c>
      <c r="G269" t="str">
        <f>IF(OR('Model output'!G268="",AND(ISNUMBER('Model output'!J268),'Model output'!J268&lt;1)),"",IF(OR(ISNUMBER(SEARCH("lateral",'Model output'!G268)),ISNUMBER(SEARCH("cervical",'Model output'!G268)),ISNUMBER(SEARCH("jugular",'Model output'!G268)),ISNUMBER(SEARCH("left neck",'Model output'!G268)),ISNUMBER(SEARCH("left anterior neck",'Model output'!G268)),ISNUMBER(SEARCH("left posterior neck",'Model output'!G268)),ISNUMBER(SEARCH("right neck",'Model output'!G268)),ISNUMBER(SEARCH("right anterior neck",'Model output'!G268)),ISNUMBER(SEARCH("right posterior neck",'Model output'!G268)),AND(ISNUMBER(SEARCH("level",'Model output'!G268)),OR(,ISNUMBER(SEARCH("II",'Model output'!G268)),ISNUMBER(SEARCH("two",'Model output'!G268)),ISNUMBER(SEARCH("2",'Model output'!G268)),ISNUMBER(SEARCH("III",'Model output'!G268)),ISNUMBER(SEARCH("three",'Model output'!G268)),ISNUMBER(SEARCH("3",'Model output'!G268)),ISNUMBER(SEARCH("IV",'Model output'!G268)),ISNUMBER(SEARCH("four",'Model output'!G268)),ISNUMBER(SEARCH("4",'Model output'!G268)),AND(ISNUMBER(SEARCH("V ",'Model output'!G268)),NOT(ISNUMBER(SEARCH("VI",'Model output'!G268)))),ISNUMBER(SEARCH("five",'Model output'!G268)),ISNUMBER(SEARCH("5",'Model output'!G268))))), "lateral", "central"))</f>
        <v>lateral</v>
      </c>
      <c r="H269" t="str">
        <f>IF('Model output'!H268="","negative", IF('Model output'!H268=" ", "negative", IF(ISNUMBER(SEARCH("lymph node",'Model output'!H268)),"negative","positive")))</f>
        <v>negative</v>
      </c>
      <c r="I269">
        <f>IF('Model output'!I268="","",IF(ISNUMBER('Model output'!I268),'Model output'!I268,1))</f>
        <v>18</v>
      </c>
      <c r="J269">
        <f>IF('Model output'!J268="","",IF(AND(ISNUMBER('Model output'!J268),'Model output'!J268&lt;=I269),'Model output'!J268,IF(ISNUMBER(SEARCH("0/",'Model output'!J268)),0,1)))</f>
        <v>4</v>
      </c>
      <c r="K269" t="str" cm="1">
        <f t="array" ref="K269">IF(COUNT(FIND({0,1,2,3,4,5,6,7,8,9},'Model output'!K268))&gt;0,'Model output'!K268,"")</f>
        <v>0.1 cm</v>
      </c>
      <c r="L269" s="8" t="str">
        <f t="shared" si="64"/>
        <v>0.1cm</v>
      </c>
      <c r="M269" cm="1">
        <f t="array" ref="M269">IF(L269="","",IF(ISNUMBER(SEARCH("cm",L269)),MAX(VALUE(SUBSTITUTE(_xlfn.FILTERXML("&lt;t&gt;&lt;s&gt;"&amp;SUBSTITUTE(L269,",","&lt;/s&gt;&lt;s&gt;")&amp;"&lt;/s&gt;&lt;/t&gt;","//s"),"cm",""))),MAX(VALUE(SUBSTITUTE(_xlfn.FILTERXML("&lt;t&gt;&lt;s&gt;"&amp;SUBSTITUTE(L269,",","&lt;/s&gt;&lt;s&gt;")&amp;"&lt;/s&gt;&lt;/t&gt;","//s"),"mm","")))/10))</f>
        <v>0.1</v>
      </c>
      <c r="N269" t="str">
        <f>IF('Model output'!L268="","",'Model output'!L268)</f>
        <v>papillary</v>
      </c>
      <c r="O269" t="str">
        <f>IF('Model output'!M268="","",'Model output'!M268)</f>
        <v>diffuse sclerosing</v>
      </c>
      <c r="P269" t="str">
        <f>IF('Model output'!N268="","",'Model output'!N268)</f>
        <v>6.8 cm</v>
      </c>
      <c r="Q269" t="str">
        <f t="shared" si="63"/>
        <v>6.8cm</v>
      </c>
      <c r="R269" cm="1">
        <f t="array" ref="R269">IF(Q269="","",IF(ISNUMBER(SEARCH("cm",Q269)),MAX(VALUE(SUBSTITUTE(_xlfn.FILTERXML("&lt;t&gt;&lt;s&gt;"&amp;SUBSTITUTE(Q269,",","&lt;/s&gt;&lt;s&gt;")&amp;"&lt;/s&gt;&lt;/t&gt;","//s"),"cm",""))),IF(ISNUMBER(SEARCH("mm",Q269)), MAX(VALUE(SUBSTITUTE(_xlfn.FILTERXML("&lt;t&gt;&lt;s&gt;"&amp;SUBSTITUTE(Q269,",","&lt;/s&gt;&lt;s&gt;")&amp;"&lt;/s&gt;&lt;/t&gt;","//s"),"mm","")))/10, MAX(VALUE(_xlfn.FILTERXML("&lt;t&gt;&lt;s&gt;"&amp;SUBSTITUTE(Q269,",","&lt;/s&gt;&lt;s&gt;")&amp;"&lt;/s&gt;&lt;/t&gt;","//s"))))))</f>
        <v>6.8</v>
      </c>
      <c r="S269" t="str">
        <f>IF(OR('Model output'!P268="",ISNUMBER(SEARCH("Not identified", 'Model output'!P268)),ISNUMBER(SEARCH("Absent",'Model output'!P268)),AND(ISNUMBER(SEARCH("No",'Model output'!P268)),NOT(ISNUMBER(SEARCH("diagnostic",'Model output'!P268)))),ISNUMBER(SEARCH("Negative",'Model output'!P268))),"negative","positive")</f>
        <v>positive</v>
      </c>
      <c r="T269">
        <f>IF('Model output'!O268="","",'Model output'!O268)</f>
        <v>2</v>
      </c>
      <c r="U269" t="str">
        <f>IF('Model output'!Q268&lt;&gt;"",'Model output'!Q268,IF('Classification result'!S269="positive",IF(ISNUMBER(SEARCH("single",'Model output'!P268)),1,IF(OR(ISNUMBER(SEARCH("&lt;4",'Model output'!P268)),ISNUMBER(SEARCH("&lt; 4",'Model output'!P268)),ISNUMBER(SEARCH("less than 4",'Model output'!P268))),"&lt;4",IF(OR(ISNUMBER(SEARCH("&gt;4",'Model output'!P268)),ISNUMBER(SEARCH("&gt; 4",'Model output'!P268)),ISNUMBER(SEARCH("4 or more",'Model output'!P268))),"&gt;4",""))),""))</f>
        <v>Focal (less than 4 vessels)</v>
      </c>
      <c r="V269" t="str">
        <f>IF(S269="negative","",IF(OR(ISNUMBER(SEARCH("Focal",'Model output'!P268)),'Classification result'!U269&lt;4,ISNUMBER(SEARCH("Focal",'Classification result'!U269)),ISNUMBER(SEARCH("&lt;4",'Classification result'!U269)),ISNUMBER(SEARCH("&lt; 4",'Classification result'!U269))),"minimal", IF(OR(ISNUMBER(SEARCH("Extensive",'Model output'!P268)),ISNUMBER(SEARCH("Extensive",'Classification result'!U269)),ISNUMBER(SEARCH("&gt;4",'Classification result'!U269)),ISNUMBER(SEARCH("&gt; 4",'Classification result'!U269)),ISNUMBER(SEARCH("4 or more",'Classification result'!U269))),"extensive","")))</f>
        <v>minimal</v>
      </c>
      <c r="W269" t="str">
        <f>IF(OR('Model output'!R268="",ISNUMBER(SEARCH("Not identified", 'Model output'!R268)),ISNUMBER(SEARCH("Absent",'Model output'!R268)),ISNUMBER(SEARCH("No",'Model output'!R268)),ISNUMBER(SEARCH("Negative",'Model output'!R268)),ISNUMBER(SEARCH("None seen",'Model output'!R268)),ISNUMBER(SEARCH("Free",'Model output'!R268)),ISNUMBER(SEARCH("Cannot be assessed",'Model output'!R268))),"negative","positive")</f>
        <v>negative</v>
      </c>
      <c r="X269" s="19" t="str">
        <f>IF('Model output'!S268="","",'Model output'!S268)</f>
        <v>Minimal</v>
      </c>
      <c r="Y269" t="str">
        <f>IF(OR('Model output'!S268="",ISNUMBER(SEARCH("Absent",'Model output'!S268)),ISNUMBER(SEARCH("Not identified",'Model output'!S268)),AND(ISNUMBER(SEARCH("No",'Model output'!S268)),NOT(ISNUMBER(SEARCH("carcinoma",'Model output'!S268)))),ISNUMBER(SEARCH("no extension",'Model output'!S268)),ISNUMBER(SEARCH("negative",'Model output'!S268))),"negative",IF(Z269="positive","gETE", "positive"))</f>
        <v>positive</v>
      </c>
      <c r="Z269" t="str">
        <f>IF(OR('Model output'!S268="",ISNUMBER(SEARCH("Absent",'Model output'!S268)),ISNUMBER(SEARCH("Not identified",'Model output'!S268)),ISNUMBER(SEARCH("No",'Model output'!S268)),ISNUMBER(SEARCH("Minimal",'Model output'!S268)),ISNUMBER(SEARCH("negative",'Model output'!S268))),"negative",IF(OR(ISNUMBER(SEARCH("extensive",X269)),ISNUMBER(SEARCH("skeletal muscle",X269)),ISNUMBER(SEARCH("larynx",X269)),ISNUMBER(SEARCH("trachea",X269)),ISNUMBER(SEARCH("esophagus",X269)),ISNUMBER(SEARCH("recurrent laryngeal nerve",X269))),"positive","negative"))</f>
        <v>negative</v>
      </c>
      <c r="AA269" t="str">
        <f>IF('Model output'!T268="","",IF('Model output'!T268="Not mentioned", "No", "Yes"))</f>
        <v/>
      </c>
      <c r="AB269" t="str">
        <f>IF(AA269&lt;&gt;"Yes","",IF(OR('Model output'!U268="",ISNUMBER(SEARCH("Not identified",'Model output'!U268))),"",'Model output'!U268))</f>
        <v/>
      </c>
      <c r="AC269" s="9" t="str">
        <f>IF(OR('Model output'!V268="", AND(ISERROR(SEARCH("Positive",'Model output'!V268)), ISNUMBER(SEARCH("Negative",'Model output'!V268))), ISNUMBER(SEARCH("Uninvolved",'Model output'!V268)), ISNUMBER(SEARCH("Free",'Model output'!V268)), ISNUMBER(SEARCH("1 mm",'Model output'!V268)), ISNUMBER(SEARCH("1.0 mm",'Model output'!V268)), ISNUMBER(SEARCH("0.01 cm",'Model output'!V268)), ISNUMBER(SEARCH("0.1 CM",'Model output'!V268)), ISNUMBER(SEARCH("less than 0.2 mm",'Model output'!V268)), ISNUMBER(SEARCH("less than 0.5 mm",'Model output'!V268)), ISNUMBER(SEARCH("very close",'Model output'!V268)), ISNUMBER(SEARCH("not involved",'Model output'!V268)), ISNUMBER(SEARCH("no involvement",'Model output'!V268)), ISNUMBER(SEARCH("abut",'Model output'!V268)), AND(ISNUMBER(SEARCH("No",'Model output'!V268)),NOT(ISNUMBER(SEARCH("noted",'Model output'!V268))),NOT(ISNUMBER(SEARCH("carcinoma",'Model output'!V268))))), "negative", "positive")</f>
        <v>negative</v>
      </c>
      <c r="AE269" s="39" t="str" cm="1">
        <f t="array" aca="1" ref="AE269" ca="1">IF(OR(AC269="positive",Z269="positive",AND(OR(ISNUMBER(SEARCH("Follicular carcinoma",N269)),ISNUMBER(SEARCH("Follicular thyroid carcinoma",N269))),V269="extensive"),AND(AND(ISNUMBER(J269),J269&gt;0),AND(ISNUMBER(M269),M269&gt;3)),OR(H269="positive",AH269=1)),"high",IF(OR(ISNUMBER(SEARCH("lateral",G269,1)),ISNUMBER(SEARCH("positive",Y269,1)),ISNUMBER(SEARCH("tall",O269,1)),ISNUMBER(SEARCH("hobnail",O269,1)),ISNUMBER(SEARCH("cribriform",O269,1)),ISNUMBER(SEARCH("diffuse",O269,1)),ISNUMBER(SEARCH("columnar",O269,1)),ISNUMBER(SEARCH("solid",O269,1)),ISNUMBER(SEARCH("tall",N269,1)),ISNUMBER(SEARCH("hobnail",N269,1)),ISNUMBER(SEARCH("cribriform",N269,1)),ISNUMBER(SEARCH("diffuse",N269,1)),ISNUMBER(SEARCH("columnar",N269,1)),ISNUMBER(SEARCH("solid",N269,1)),AND(ISNUMBER(SEARCH("papillary",N269,1)),S269="positive"),AND(ISNUMBER(J269),J269&gt;=5,M269=""),AND(AND(ISNUMBER(J269),J269&gt;=5),AND(ISNUMBER(M269),M269&gt;=1)),AND(ISNUMBER(SERACH("papillary",N269)),OR(Y269="positive",Z269="positive"), ISNUMBER(SEARCH("BRAF",AB269)))),"intermediate","low"))</f>
        <v>intermediate</v>
      </c>
      <c r="AF269" s="40" t="str">
        <f t="shared" si="65"/>
        <v>3a</v>
      </c>
      <c r="AG269" s="40" t="str">
        <f t="shared" si="66"/>
        <v>1b</v>
      </c>
      <c r="AH269" s="40" t="str">
        <f t="shared" si="67"/>
        <v>0</v>
      </c>
      <c r="AI269" s="45" t="str">
        <f t="shared" si="68"/>
        <v>I</v>
      </c>
      <c r="AJ269" s="39" t="s">
        <v>697</v>
      </c>
      <c r="AK269" s="46" t="s">
        <v>894</v>
      </c>
      <c r="AL269" s="46" t="s">
        <v>893</v>
      </c>
      <c r="AM269" s="46" t="s">
        <v>892</v>
      </c>
      <c r="AN269" s="40" t="s">
        <v>73</v>
      </c>
      <c r="AO269" s="30">
        <f t="shared" ca="1" si="69"/>
        <v>0</v>
      </c>
      <c r="AP269" s="14">
        <f t="shared" si="70"/>
        <v>1</v>
      </c>
      <c r="AQ269" s="14">
        <f t="shared" si="71"/>
        <v>0</v>
      </c>
      <c r="AR269" s="14">
        <f t="shared" si="72"/>
        <v>1</v>
      </c>
      <c r="AS269" s="15">
        <f t="shared" si="73"/>
        <v>1</v>
      </c>
    </row>
    <row r="270" spans="1:45">
      <c r="A270" t="str">
        <f>'Model output'!A269</f>
        <v>TCGA-IM-A41Z</v>
      </c>
      <c r="B270" s="52">
        <v>37</v>
      </c>
      <c r="C270" s="1" t="str">
        <f>IF(OR(ISNUMBER(SEARCH("0",'Model output'!D269)), ISNUMBER(SEARCH("1",'Model output'!D269)), ISNUMBER(SEARCH("1a",'Model output'!D269)), ISNUMBER(SEARCH("1b",'Model output'!D269)), ISNUMBER(SEARCH("2",'Model output'!D269)), ISNUMBER(SEARCH("3",'Model output'!D269)), ISNUMBER(SEARCH("4a",'Model output'!D269)), ISNUMBER(SEARCH("4b",'Model output'!D269))), IF(ISNUMBER(SEARCH("pT",'Model output'!D269)),IF(OR(ISNUMBER(SEARCH("a",'Model output'!D269)),ISNUMBER(SEARCH("b",'Model output'!D269))),MID(SUBSTITUTE('Model output'!D269," ",""),SEARCH("pT",'Model output'!D269)+2,2),MID(SUBSTITUTE('Model output'!D269," ",""),SEARCH("pT",'Model output'!D269)+2,1)),IF(ISNUMBER(SEARCH("T",'Model output'!D269)),IF(OR(ISNUMBER(SEARCH("a",'Model output'!D269)),ISNUMBER(SEARCH("b",'Model output'!D269))),MID(SUBSTITUTE('Model output'!D269," ",""),SEARCH("T",'Model output'!D269)+1,2),MID(SUBSTITUTE('Model output'!D269," ",""),SEARCH("T",'Model output'!D269)+1,1)),SUBSTITUTE('Model output'!D269," ",""))),"")</f>
        <v>1b</v>
      </c>
      <c r="D270" s="1" t="str">
        <f>IF(ISNUMBER(SEARCH("lymph node",'Model output'!E269)),"1", IF(AND('Model output'!E269&lt;&gt;"",ISNUMBER('Model output'!E269),'Model output'!E269&gt;0),"1",IF(OR(ISNUMBER(SEARCH("0",'Model output'!E269)), ISNUMBER(SEARCH("1",'Model output'!E269)), ISNUMBER(SEARCH("1a",'Model output'!E269)), ISNUMBER(SEARCH("1b",'Model output'!E269)), ISNUMBER(SEARCH("X",'Model output'!E269))), IF(ISNUMBER(SEARCH("pN",'Model output'!E269)),IF(OR(ISNUMBER(SEARCH("a",'Model output'!E269)),ISNUMBER(SEARCH("b",'Model output'!E269))),MID(SUBSTITUTE('Model output'!E269," ",""),SEARCH("pN",'Model output'!E269)+2,2),MID(SUBSTITUTE('Model output'!E269," ",""),SEARCH("pN",'Model output'!E269)+2,1)),IF(ISNUMBER(SEARCH("N",'Model output'!E269)),IF(OR(ISNUMBER(SEARCH("a",'Model output'!E269)),ISNUMBER(SEARCH("b",'Model output'!E269))),MID(SUBSTITUTE('Model output'!E269," ",""),SEARCH("N",'Model output'!E269)+1,2),MID(SUBSTITUTE('Model output'!E269," ",""),SEARCH("N",'Model output'!E269)+1,1)),SUBSTITUTE('Model output'!E269," ",""))),"")))</f>
        <v>0</v>
      </c>
      <c r="E270" s="1" t="str">
        <f>IF(OR(ISNUMBER(SEARCH("Not applicable",'Model output'!F269)), ISNUMBER(SEARCH("N/A",'Model output'!F269))),"0",IF(OR(ISNUMBER(SEARCH("0",'Model output'!F269)), ISNUMBER(SEARCH("1",'Model output'!F269)), ISNUMBER(SEARCH("X",'Model output'!F269))), IF(ISNUMBER(SEARCH("pM",'Model output'!F269)),MID(SUBSTITUTE('Model output'!F269," ",""),SEARCH("pM",'Model output'!F269)+2,1),IF(ISNUMBER(SEARCH("M",'Model output'!F269)),MID(SUBSTITUTE('Model output'!F269," ",""),SEARCH("M",'Model output'!F269)+1,1),SUBSTITUTE('Model output'!F269," ",""))),""))</f>
        <v>X</v>
      </c>
      <c r="F270" t="str">
        <f t="shared" si="62"/>
        <v>negative</v>
      </c>
      <c r="G270" t="str">
        <f>IF(OR('Model output'!G269="",AND(ISNUMBER('Model output'!J269),'Model output'!J269&lt;1)),"",IF(OR(ISNUMBER(SEARCH("lateral",'Model output'!G269)),ISNUMBER(SEARCH("cervical",'Model output'!G269)),ISNUMBER(SEARCH("jugular",'Model output'!G269)),ISNUMBER(SEARCH("left neck",'Model output'!G269)),ISNUMBER(SEARCH("left anterior neck",'Model output'!G269)),ISNUMBER(SEARCH("left posterior neck",'Model output'!G269)),ISNUMBER(SEARCH("right neck",'Model output'!G269)),ISNUMBER(SEARCH("right anterior neck",'Model output'!G269)),ISNUMBER(SEARCH("right posterior neck",'Model output'!G269)),AND(ISNUMBER(SEARCH("level",'Model output'!G269)),OR(,ISNUMBER(SEARCH("II",'Model output'!G269)),ISNUMBER(SEARCH("two",'Model output'!G269)),ISNUMBER(SEARCH("2",'Model output'!G269)),ISNUMBER(SEARCH("III",'Model output'!G269)),ISNUMBER(SEARCH("three",'Model output'!G269)),ISNUMBER(SEARCH("3",'Model output'!G269)),ISNUMBER(SEARCH("IV",'Model output'!G269)),ISNUMBER(SEARCH("four",'Model output'!G269)),ISNUMBER(SEARCH("4",'Model output'!G269)),AND(ISNUMBER(SEARCH("V ",'Model output'!G269)),NOT(ISNUMBER(SEARCH("VI",'Model output'!G269)))),ISNUMBER(SEARCH("five",'Model output'!G269)),ISNUMBER(SEARCH("5",'Model output'!G269))))), "lateral", "central"))</f>
        <v/>
      </c>
      <c r="H270" t="str">
        <f>IF('Model output'!H269="","negative", IF('Model output'!H269=" ", "negative", IF(ISNUMBER(SEARCH("lymph node",'Model output'!H269)),"negative","positive")))</f>
        <v>negative</v>
      </c>
      <c r="I270">
        <f>IF('Model output'!I269="","",IF(ISNUMBER('Model output'!I269),'Model output'!I269,1))</f>
        <v>20</v>
      </c>
      <c r="J270">
        <f>IF('Model output'!J269="","",IF(AND(ISNUMBER('Model output'!J269),'Model output'!J269&lt;=I270),'Model output'!J269,IF(ISNUMBER(SEARCH("0/",'Model output'!J269)),0,1)))</f>
        <v>0</v>
      </c>
      <c r="K270" t="str" cm="1">
        <f t="array" ref="K270">IF(COUNT(FIND({0,1,2,3,4,5,6,7,8,9},'Model output'!K269))&gt;0,'Model output'!K269,"")</f>
        <v/>
      </c>
      <c r="L270" s="8" t="str">
        <f t="shared" si="64"/>
        <v/>
      </c>
      <c r="M270" t="str" cm="1">
        <f t="array" ref="M270">IF(L270="","",IF(ISNUMBER(SEARCH("cm",L270)),MAX(VALUE(SUBSTITUTE(_xlfn.FILTERXML("&lt;t&gt;&lt;s&gt;"&amp;SUBSTITUTE(L270,",","&lt;/s&gt;&lt;s&gt;")&amp;"&lt;/s&gt;&lt;/t&gt;","//s"),"cm",""))),MAX(VALUE(SUBSTITUTE(_xlfn.FILTERXML("&lt;t&gt;&lt;s&gt;"&amp;SUBSTITUTE(L270,",","&lt;/s&gt;&lt;s&gt;")&amp;"&lt;/s&gt;&lt;/t&gt;","//s"),"mm","")))/10))</f>
        <v/>
      </c>
      <c r="N270" t="str">
        <f>IF('Model output'!L269="","",'Model output'!L269)</f>
        <v>papillary</v>
      </c>
      <c r="O270" t="str">
        <f>IF('Model output'!M269="","",'Model output'!M269)</f>
        <v>follicular variant</v>
      </c>
      <c r="P270" t="str">
        <f>IF('Model output'!N269="","",'Model output'!N269)</f>
        <v>1.5 cm</v>
      </c>
      <c r="Q270" t="str">
        <f t="shared" si="63"/>
        <v>1.5cm</v>
      </c>
      <c r="R270" cm="1">
        <f t="array" ref="R270">IF(Q270="","",IF(ISNUMBER(SEARCH("cm",Q270)),MAX(VALUE(SUBSTITUTE(_xlfn.FILTERXML("&lt;t&gt;&lt;s&gt;"&amp;SUBSTITUTE(Q270,",","&lt;/s&gt;&lt;s&gt;")&amp;"&lt;/s&gt;&lt;/t&gt;","//s"),"cm",""))),IF(ISNUMBER(SEARCH("mm",Q270)), MAX(VALUE(SUBSTITUTE(_xlfn.FILTERXML("&lt;t&gt;&lt;s&gt;"&amp;SUBSTITUTE(Q270,",","&lt;/s&gt;&lt;s&gt;")&amp;"&lt;/s&gt;&lt;/t&gt;","//s"),"mm","")))/10, MAX(VALUE(_xlfn.FILTERXML("&lt;t&gt;&lt;s&gt;"&amp;SUBSTITUTE(Q270,",","&lt;/s&gt;&lt;s&gt;")&amp;"&lt;/s&gt;&lt;/t&gt;","//s"))))))</f>
        <v>1.5</v>
      </c>
      <c r="S270" t="str">
        <f>IF(OR('Model output'!P269="",ISNUMBER(SEARCH("Not identified", 'Model output'!P269)),ISNUMBER(SEARCH("Absent",'Model output'!P269)),AND(ISNUMBER(SEARCH("No",'Model output'!P269)),NOT(ISNUMBER(SEARCH("diagnostic",'Model output'!P269)))),ISNUMBER(SEARCH("Negative",'Model output'!P269))),"negative","positive")</f>
        <v>negative</v>
      </c>
      <c r="T270">
        <f>IF('Model output'!O269="","",'Model output'!O269)</f>
        <v>2</v>
      </c>
      <c r="U270" t="str">
        <f>IF('Model output'!Q269&lt;&gt;"",'Model output'!Q269,IF('Classification result'!S270="positive",IF(ISNUMBER(SEARCH("single",'Model output'!P269)),1,IF(OR(ISNUMBER(SEARCH("&lt;4",'Model output'!P269)),ISNUMBER(SEARCH("&lt; 4",'Model output'!P269)),ISNUMBER(SEARCH("less than 4",'Model output'!P269))),"&lt;4",IF(OR(ISNUMBER(SEARCH("&gt;4",'Model output'!P269)),ISNUMBER(SEARCH("&gt; 4",'Model output'!P269)),ISNUMBER(SEARCH("4 or more",'Model output'!P269))),"&gt;4",""))),""))</f>
        <v/>
      </c>
      <c r="V270" t="str">
        <f>IF(S270="negative","",IF(OR(ISNUMBER(SEARCH("Focal",'Model output'!P269)),'Classification result'!U270&lt;4,ISNUMBER(SEARCH("Focal",'Classification result'!U270)),ISNUMBER(SEARCH("&lt;4",'Classification result'!U270)),ISNUMBER(SEARCH("&lt; 4",'Classification result'!U270))),"minimal", IF(OR(ISNUMBER(SEARCH("Extensive",'Model output'!P269)),ISNUMBER(SEARCH("Extensive",'Classification result'!U270)),ISNUMBER(SEARCH("&gt;4",'Classification result'!U270)),ISNUMBER(SEARCH("&gt; 4",'Classification result'!U270)),ISNUMBER(SEARCH("4 or more",'Classification result'!U270))),"extensive","")))</f>
        <v/>
      </c>
      <c r="W270" t="str">
        <f>IF(OR('Model output'!R269="",ISNUMBER(SEARCH("Not identified", 'Model output'!R269)),ISNUMBER(SEARCH("Absent",'Model output'!R269)),ISNUMBER(SEARCH("No",'Model output'!R269)),ISNUMBER(SEARCH("Negative",'Model output'!R269)),ISNUMBER(SEARCH("None seen",'Model output'!R269)),ISNUMBER(SEARCH("Free",'Model output'!R269)),ISNUMBER(SEARCH("Cannot be assessed",'Model output'!R269))),"negative","positive")</f>
        <v>negative</v>
      </c>
      <c r="X270" s="19" t="str">
        <f>IF('Model output'!S269="","",'Model output'!S269)</f>
        <v>Not identified</v>
      </c>
      <c r="Y270" t="str">
        <f>IF(OR('Model output'!S269="",ISNUMBER(SEARCH("Absent",'Model output'!S269)),ISNUMBER(SEARCH("Not identified",'Model output'!S269)),AND(ISNUMBER(SEARCH("No",'Model output'!S269)),NOT(ISNUMBER(SEARCH("carcinoma",'Model output'!S269)))),ISNUMBER(SEARCH("no extension",'Model output'!S269)),ISNUMBER(SEARCH("negative",'Model output'!S269))),"negative",IF(Z270="positive","gETE", "positive"))</f>
        <v>negative</v>
      </c>
      <c r="Z270" t="str">
        <f>IF(OR('Model output'!S269="",ISNUMBER(SEARCH("Absent",'Model output'!S269)),ISNUMBER(SEARCH("Not identified",'Model output'!S269)),ISNUMBER(SEARCH("No",'Model output'!S269)),ISNUMBER(SEARCH("Minimal",'Model output'!S269)),ISNUMBER(SEARCH("negative",'Model output'!S269))),"negative",IF(OR(ISNUMBER(SEARCH("extensive",X270)),ISNUMBER(SEARCH("skeletal muscle",X270)),ISNUMBER(SEARCH("larynx",X270)),ISNUMBER(SEARCH("trachea",X270)),ISNUMBER(SEARCH("esophagus",X270)),ISNUMBER(SEARCH("recurrent laryngeal nerve",X270))),"positive","negative"))</f>
        <v>negative</v>
      </c>
      <c r="AA270" t="str">
        <f>IF('Model output'!T269="","",IF('Model output'!T269="Not mentioned", "No", "Yes"))</f>
        <v/>
      </c>
      <c r="AB270" t="str">
        <f>IF(AA270&lt;&gt;"Yes","",IF(OR('Model output'!U269="",ISNUMBER(SEARCH("Not identified",'Model output'!U269))),"",'Model output'!U269))</f>
        <v/>
      </c>
      <c r="AC270" s="9" t="str">
        <f>IF(OR('Model output'!V269="", AND(ISERROR(SEARCH("Positive",'Model output'!V269)), ISNUMBER(SEARCH("Negative",'Model output'!V269))), ISNUMBER(SEARCH("Uninvolved",'Model output'!V269)), ISNUMBER(SEARCH("Free",'Model output'!V269)), ISNUMBER(SEARCH("1 mm",'Model output'!V269)), ISNUMBER(SEARCH("1.0 mm",'Model output'!V269)), ISNUMBER(SEARCH("0.01 cm",'Model output'!V269)), ISNUMBER(SEARCH("0.1 CM",'Model output'!V269)), ISNUMBER(SEARCH("less than 0.2 mm",'Model output'!V269)), ISNUMBER(SEARCH("less than 0.5 mm",'Model output'!V269)), ISNUMBER(SEARCH("very close",'Model output'!V269)), ISNUMBER(SEARCH("not involved",'Model output'!V269)), ISNUMBER(SEARCH("no involvement",'Model output'!V269)), ISNUMBER(SEARCH("abut",'Model output'!V269)), AND(ISNUMBER(SEARCH("No",'Model output'!V269)),NOT(ISNUMBER(SEARCH("noted",'Model output'!V269))),NOT(ISNUMBER(SEARCH("carcinoma",'Model output'!V269))))), "negative", "positive")</f>
        <v>negative</v>
      </c>
      <c r="AE270" s="39" t="str" cm="1">
        <f t="array" aca="1" ref="AE270" ca="1">IF(OR(AC270="positive",Z270="positive",AND(OR(ISNUMBER(SEARCH("Follicular carcinoma",N270)),ISNUMBER(SEARCH("Follicular thyroid carcinoma",N270))),V270="extensive"),AND(AND(ISNUMBER(J270),J270&gt;0),AND(ISNUMBER(M270),M270&gt;3)),OR(H270="positive",AH270=1)),"high",IF(OR(ISNUMBER(SEARCH("lateral",G270,1)),ISNUMBER(SEARCH("positive",Y270,1)),ISNUMBER(SEARCH("tall",O270,1)),ISNUMBER(SEARCH("hobnail",O270,1)),ISNUMBER(SEARCH("cribriform",O270,1)),ISNUMBER(SEARCH("diffuse",O270,1)),ISNUMBER(SEARCH("columnar",O270,1)),ISNUMBER(SEARCH("solid",O270,1)),ISNUMBER(SEARCH("tall",N270,1)),ISNUMBER(SEARCH("hobnail",N270,1)),ISNUMBER(SEARCH("cribriform",N270,1)),ISNUMBER(SEARCH("diffuse",N270,1)),ISNUMBER(SEARCH("columnar",N270,1)),ISNUMBER(SEARCH("solid",N270,1)),AND(ISNUMBER(SEARCH("papillary",N270,1)),S270="positive"),AND(ISNUMBER(J270),J270&gt;=5,M270=""),AND(AND(ISNUMBER(J270),J270&gt;=5),AND(ISNUMBER(M270),M270&gt;=1)),AND(ISNUMBER(SERACH("papillary",N270)),OR(Y270="positive",Z270="positive"), ISNUMBER(SEARCH("BRAF",AB270)))),"intermediate","low"))</f>
        <v>low</v>
      </c>
      <c r="AF270" s="40" t="str">
        <f t="shared" si="65"/>
        <v>1b</v>
      </c>
      <c r="AG270" s="40" t="str">
        <f t="shared" si="66"/>
        <v>0</v>
      </c>
      <c r="AH270" s="40" t="str">
        <f t="shared" si="67"/>
        <v>0</v>
      </c>
      <c r="AI270" s="45" t="str">
        <f t="shared" si="68"/>
        <v>I</v>
      </c>
      <c r="AJ270" s="39" t="s">
        <v>698</v>
      </c>
      <c r="AK270" s="46" t="s">
        <v>888</v>
      </c>
      <c r="AL270" s="46" t="s">
        <v>889</v>
      </c>
      <c r="AM270" s="46" t="s">
        <v>892</v>
      </c>
      <c r="AN270" s="40" t="s">
        <v>73</v>
      </c>
      <c r="AO270" s="30">
        <f t="shared" ca="1" si="69"/>
        <v>1</v>
      </c>
      <c r="AP270" s="14">
        <f t="shared" si="70"/>
        <v>1</v>
      </c>
      <c r="AQ270" s="14">
        <f t="shared" si="71"/>
        <v>1</v>
      </c>
      <c r="AR270" s="14">
        <f t="shared" si="72"/>
        <v>1</v>
      </c>
      <c r="AS270" s="15">
        <f t="shared" si="73"/>
        <v>1</v>
      </c>
    </row>
    <row r="271" spans="1:45">
      <c r="A271" t="str">
        <f>'Model output'!A270</f>
        <v>TCGA-IM-A420</v>
      </c>
      <c r="B271" s="52">
        <v>39</v>
      </c>
      <c r="C271" s="1" t="str">
        <f>IF(OR(ISNUMBER(SEARCH("0",'Model output'!D270)), ISNUMBER(SEARCH("1",'Model output'!D270)), ISNUMBER(SEARCH("1a",'Model output'!D270)), ISNUMBER(SEARCH("1b",'Model output'!D270)), ISNUMBER(SEARCH("2",'Model output'!D270)), ISNUMBER(SEARCH("3",'Model output'!D270)), ISNUMBER(SEARCH("4a",'Model output'!D270)), ISNUMBER(SEARCH("4b",'Model output'!D270))), IF(ISNUMBER(SEARCH("pT",'Model output'!D270)),IF(OR(ISNUMBER(SEARCH("a",'Model output'!D270)),ISNUMBER(SEARCH("b",'Model output'!D270))),MID(SUBSTITUTE('Model output'!D270," ",""),SEARCH("pT",'Model output'!D270)+2,2),MID(SUBSTITUTE('Model output'!D270," ",""),SEARCH("pT",'Model output'!D270)+2,1)),IF(ISNUMBER(SEARCH("T",'Model output'!D270)),IF(OR(ISNUMBER(SEARCH("a",'Model output'!D270)),ISNUMBER(SEARCH("b",'Model output'!D270))),MID(SUBSTITUTE('Model output'!D270," ",""),SEARCH("T",'Model output'!D270)+1,2),MID(SUBSTITUTE('Model output'!D270," ",""),SEARCH("T",'Model output'!D270)+1,1)),SUBSTITUTE('Model output'!D270," ",""))),"")</f>
        <v>2</v>
      </c>
      <c r="D271" s="1" t="str">
        <f>IF(ISNUMBER(SEARCH("lymph node",'Model output'!E270)),"1", IF(AND('Model output'!E270&lt;&gt;"",ISNUMBER('Model output'!E270),'Model output'!E270&gt;0),"1",IF(OR(ISNUMBER(SEARCH("0",'Model output'!E270)), ISNUMBER(SEARCH("1",'Model output'!E270)), ISNUMBER(SEARCH("1a",'Model output'!E270)), ISNUMBER(SEARCH("1b",'Model output'!E270)), ISNUMBER(SEARCH("X",'Model output'!E270))), IF(ISNUMBER(SEARCH("pN",'Model output'!E270)),IF(OR(ISNUMBER(SEARCH("a",'Model output'!E270)),ISNUMBER(SEARCH("b",'Model output'!E270))),MID(SUBSTITUTE('Model output'!E270," ",""),SEARCH("pN",'Model output'!E270)+2,2),MID(SUBSTITUTE('Model output'!E270," ",""),SEARCH("pN",'Model output'!E270)+2,1)),IF(ISNUMBER(SEARCH("N",'Model output'!E270)),IF(OR(ISNUMBER(SEARCH("a",'Model output'!E270)),ISNUMBER(SEARCH("b",'Model output'!E270))),MID(SUBSTITUTE('Model output'!E270," ",""),SEARCH("N",'Model output'!E270)+1,2),MID(SUBSTITUTE('Model output'!E270," ",""),SEARCH("N",'Model output'!E270)+1,1)),SUBSTITUTE('Model output'!E270," ",""))),"")))</f>
        <v>1a</v>
      </c>
      <c r="E271" s="1" t="str">
        <f>IF(OR(ISNUMBER(SEARCH("Not applicable",'Model output'!F270)), ISNUMBER(SEARCH("N/A",'Model output'!F270))),"0",IF(OR(ISNUMBER(SEARCH("0",'Model output'!F270)), ISNUMBER(SEARCH("1",'Model output'!F270)), ISNUMBER(SEARCH("X",'Model output'!F270))), IF(ISNUMBER(SEARCH("pM",'Model output'!F270)),MID(SUBSTITUTE('Model output'!F270," ",""),SEARCH("pM",'Model output'!F270)+2,1),IF(ISNUMBER(SEARCH("M",'Model output'!F270)),MID(SUBSTITUTE('Model output'!F270," ",""),SEARCH("M",'Model output'!F270)+1,1),SUBSTITUTE('Model output'!F270," ",""))),""))</f>
        <v>0</v>
      </c>
      <c r="F271" t="str">
        <f t="shared" si="62"/>
        <v>positive</v>
      </c>
      <c r="G271" t="str">
        <f>IF(OR('Model output'!G270="",AND(ISNUMBER('Model output'!J270),'Model output'!J270&lt;1)),"",IF(OR(ISNUMBER(SEARCH("lateral",'Model output'!G270)),ISNUMBER(SEARCH("cervical",'Model output'!G270)),ISNUMBER(SEARCH("jugular",'Model output'!G270)),ISNUMBER(SEARCH("left neck",'Model output'!G270)),ISNUMBER(SEARCH("left anterior neck",'Model output'!G270)),ISNUMBER(SEARCH("left posterior neck",'Model output'!G270)),ISNUMBER(SEARCH("right neck",'Model output'!G270)),ISNUMBER(SEARCH("right anterior neck",'Model output'!G270)),ISNUMBER(SEARCH("right posterior neck",'Model output'!G270)),AND(ISNUMBER(SEARCH("level",'Model output'!G270)),OR(,ISNUMBER(SEARCH("II",'Model output'!G270)),ISNUMBER(SEARCH("two",'Model output'!G270)),ISNUMBER(SEARCH("2",'Model output'!G270)),ISNUMBER(SEARCH("III",'Model output'!G270)),ISNUMBER(SEARCH("three",'Model output'!G270)),ISNUMBER(SEARCH("3",'Model output'!G270)),ISNUMBER(SEARCH("IV",'Model output'!G270)),ISNUMBER(SEARCH("four",'Model output'!G270)),ISNUMBER(SEARCH("4",'Model output'!G270)),AND(ISNUMBER(SEARCH("V ",'Model output'!G270)),NOT(ISNUMBER(SEARCH("VI",'Model output'!G270)))),ISNUMBER(SEARCH("five",'Model output'!G270)),ISNUMBER(SEARCH("5",'Model output'!G270))))), "lateral", "central"))</f>
        <v>central</v>
      </c>
      <c r="H271" t="str">
        <f>IF('Model output'!H270="","negative", IF('Model output'!H270=" ", "negative", IF(ISNUMBER(SEARCH("lymph node",'Model output'!H270)),"negative","positive")))</f>
        <v>negative</v>
      </c>
      <c r="I271">
        <f>IF('Model output'!I270="","",IF(ISNUMBER('Model output'!I270),'Model output'!I270,1))</f>
        <v>14</v>
      </c>
      <c r="J271">
        <f>IF('Model output'!J270="","",IF(AND(ISNUMBER('Model output'!J270),'Model output'!J270&lt;=I271),'Model output'!J270,IF(ISNUMBER(SEARCH("0/",'Model output'!J270)),0,1)))</f>
        <v>5</v>
      </c>
      <c r="K271" t="str" cm="1">
        <f t="array" ref="K271">IF(COUNT(FIND({0,1,2,3,4,5,6,7,8,9},'Model output'!K270))&gt;0,'Model output'!K270,"")</f>
        <v/>
      </c>
      <c r="L271" s="8" t="str">
        <f t="shared" si="64"/>
        <v/>
      </c>
      <c r="M271" t="str" cm="1">
        <f t="array" ref="M271">IF(L271="","",IF(ISNUMBER(SEARCH("cm",L271)),MAX(VALUE(SUBSTITUTE(_xlfn.FILTERXML("&lt;t&gt;&lt;s&gt;"&amp;SUBSTITUTE(L271,",","&lt;/s&gt;&lt;s&gt;")&amp;"&lt;/s&gt;&lt;/t&gt;","//s"),"cm",""))),MAX(VALUE(SUBSTITUTE(_xlfn.FILTERXML("&lt;t&gt;&lt;s&gt;"&amp;SUBSTITUTE(L271,",","&lt;/s&gt;&lt;s&gt;")&amp;"&lt;/s&gt;&lt;/t&gt;","//s"),"mm","")))/10))</f>
        <v/>
      </c>
      <c r="N271" t="str">
        <f>IF('Model output'!L270="","",'Model output'!L270)</f>
        <v>papillary</v>
      </c>
      <c r="O271" t="str">
        <f>IF('Model output'!M270="","",'Model output'!M270)</f>
        <v>conventional, follicular</v>
      </c>
      <c r="P271" t="str">
        <f>IF('Model output'!N270="","",'Model output'!N270)</f>
        <v>4 cm</v>
      </c>
      <c r="Q271" t="str">
        <f t="shared" si="63"/>
        <v>4cm</v>
      </c>
      <c r="R271" cm="1">
        <f t="array" ref="R271">IF(Q271="","",IF(ISNUMBER(SEARCH("cm",Q271)),MAX(VALUE(SUBSTITUTE(_xlfn.FILTERXML("&lt;t&gt;&lt;s&gt;"&amp;SUBSTITUTE(Q271,",","&lt;/s&gt;&lt;s&gt;")&amp;"&lt;/s&gt;&lt;/t&gt;","//s"),"cm",""))),IF(ISNUMBER(SEARCH("mm",Q271)), MAX(VALUE(SUBSTITUTE(_xlfn.FILTERXML("&lt;t&gt;&lt;s&gt;"&amp;SUBSTITUTE(Q271,",","&lt;/s&gt;&lt;s&gt;")&amp;"&lt;/s&gt;&lt;/t&gt;","//s"),"mm","")))/10, MAX(VALUE(_xlfn.FILTERXML("&lt;t&gt;&lt;s&gt;"&amp;SUBSTITUTE(Q271,",","&lt;/s&gt;&lt;s&gt;")&amp;"&lt;/s&gt;&lt;/t&gt;","//s"))))))</f>
        <v>4</v>
      </c>
      <c r="S271" t="str">
        <f>IF(OR('Model output'!P270="",ISNUMBER(SEARCH("Not identified", 'Model output'!P270)),ISNUMBER(SEARCH("Absent",'Model output'!P270)),AND(ISNUMBER(SEARCH("No",'Model output'!P270)),NOT(ISNUMBER(SEARCH("diagnostic",'Model output'!P270)))),ISNUMBER(SEARCH("Negative",'Model output'!P270))),"negative","positive")</f>
        <v>positive</v>
      </c>
      <c r="T271">
        <f>IF('Model output'!O270="","",'Model output'!O270)</f>
        <v>2</v>
      </c>
      <c r="U271" t="str">
        <f>IF('Model output'!Q270&lt;&gt;"",'Model output'!Q270,IF('Classification result'!S271="positive",IF(ISNUMBER(SEARCH("single",'Model output'!P270)),1,IF(OR(ISNUMBER(SEARCH("&lt;4",'Model output'!P270)),ISNUMBER(SEARCH("&lt; 4",'Model output'!P270)),ISNUMBER(SEARCH("less than 4",'Model output'!P270))),"&lt;4",IF(OR(ISNUMBER(SEARCH("&gt;4",'Model output'!P270)),ISNUMBER(SEARCH("&gt; 4",'Model output'!P270)),ISNUMBER(SEARCH("4 or more",'Model output'!P270))),"&gt;4",""))),""))</f>
        <v>4 or more</v>
      </c>
      <c r="V271" t="str">
        <f>IF(S271="negative","",IF(OR(ISNUMBER(SEARCH("Focal",'Model output'!P270)),'Classification result'!U271&lt;4,ISNUMBER(SEARCH("Focal",'Classification result'!U271)),ISNUMBER(SEARCH("&lt;4",'Classification result'!U271)),ISNUMBER(SEARCH("&lt; 4",'Classification result'!U271))),"minimal", IF(OR(ISNUMBER(SEARCH("Extensive",'Model output'!P270)),ISNUMBER(SEARCH("Extensive",'Classification result'!U271)),ISNUMBER(SEARCH("&gt;4",'Classification result'!U271)),ISNUMBER(SEARCH("&gt; 4",'Classification result'!U271)),ISNUMBER(SEARCH("4 or more",'Classification result'!U271))),"extensive","")))</f>
        <v>extensive</v>
      </c>
      <c r="W271" t="str">
        <f>IF(OR('Model output'!R270="",ISNUMBER(SEARCH("Not identified", 'Model output'!R270)),ISNUMBER(SEARCH("Absent",'Model output'!R270)),ISNUMBER(SEARCH("No",'Model output'!R270)),ISNUMBER(SEARCH("Negative",'Model output'!R270)),ISNUMBER(SEARCH("None seen",'Model output'!R270)),ISNUMBER(SEARCH("Free",'Model output'!R270)),ISNUMBER(SEARCH("Cannot be assessed",'Model output'!R270))),"negative","positive")</f>
        <v>positive</v>
      </c>
      <c r="X271" s="19" t="str">
        <f>IF('Model output'!S270="","",'Model output'!S270)</f>
        <v>Present</v>
      </c>
      <c r="Y271" t="str">
        <f>IF(OR('Model output'!S270="",ISNUMBER(SEARCH("Absent",'Model output'!S270)),ISNUMBER(SEARCH("Not identified",'Model output'!S270)),AND(ISNUMBER(SEARCH("No",'Model output'!S270)),NOT(ISNUMBER(SEARCH("carcinoma",'Model output'!S270)))),ISNUMBER(SEARCH("no extension",'Model output'!S270)),ISNUMBER(SEARCH("negative",'Model output'!S270))),"negative",IF(Z271="positive","gETE", "positive"))</f>
        <v>positive</v>
      </c>
      <c r="Z271" t="str">
        <f>IF(OR('Model output'!S270="",ISNUMBER(SEARCH("Absent",'Model output'!S270)),ISNUMBER(SEARCH("Not identified",'Model output'!S270)),ISNUMBER(SEARCH("No",'Model output'!S270)),ISNUMBER(SEARCH("Minimal",'Model output'!S270)),ISNUMBER(SEARCH("negative",'Model output'!S270))),"negative",IF(OR(ISNUMBER(SEARCH("extensive",X271)),ISNUMBER(SEARCH("skeletal muscle",X271)),ISNUMBER(SEARCH("larynx",X271)),ISNUMBER(SEARCH("trachea",X271)),ISNUMBER(SEARCH("esophagus",X271)),ISNUMBER(SEARCH("recurrent laryngeal nerve",X271))),"positive","negative"))</f>
        <v>negative</v>
      </c>
      <c r="AA271" t="str">
        <f>IF('Model output'!T270="","",IF('Model output'!T270="Not mentioned", "No", "Yes"))</f>
        <v/>
      </c>
      <c r="AB271" t="str">
        <f>IF(AA271&lt;&gt;"Yes","",IF(OR('Model output'!U270="",ISNUMBER(SEARCH("Not identified",'Model output'!U270))),"",'Model output'!U270))</f>
        <v/>
      </c>
      <c r="AC271" s="9" t="str">
        <f>IF(OR('Model output'!V270="", AND(ISERROR(SEARCH("Positive",'Model output'!V270)), ISNUMBER(SEARCH("Negative",'Model output'!V270))), ISNUMBER(SEARCH("Uninvolved",'Model output'!V270)), ISNUMBER(SEARCH("Free",'Model output'!V270)), ISNUMBER(SEARCH("1 mm",'Model output'!V270)), ISNUMBER(SEARCH("1.0 mm",'Model output'!V270)), ISNUMBER(SEARCH("0.01 cm",'Model output'!V270)), ISNUMBER(SEARCH("0.1 CM",'Model output'!V270)), ISNUMBER(SEARCH("less than 0.2 mm",'Model output'!V270)), ISNUMBER(SEARCH("less than 0.5 mm",'Model output'!V270)), ISNUMBER(SEARCH("very close",'Model output'!V270)), ISNUMBER(SEARCH("not involved",'Model output'!V270)), ISNUMBER(SEARCH("no involvement",'Model output'!V270)), ISNUMBER(SEARCH("abut",'Model output'!V270)), AND(ISNUMBER(SEARCH("No",'Model output'!V270)),NOT(ISNUMBER(SEARCH("noted",'Model output'!V270))),NOT(ISNUMBER(SEARCH("carcinoma",'Model output'!V270))))), "negative", "positive")</f>
        <v>negative</v>
      </c>
      <c r="AE271" s="39" t="str" cm="1">
        <f t="array" aca="1" ref="AE271" ca="1">IF(OR(AC271="positive",Z271="positive",AND(OR(ISNUMBER(SEARCH("Follicular carcinoma",N271)),ISNUMBER(SEARCH("Follicular thyroid carcinoma",N271))),V271="extensive"),AND(AND(ISNUMBER(J271),J271&gt;0),AND(ISNUMBER(M271),M271&gt;3)),OR(H271="positive",AH271=1)),"high",IF(OR(ISNUMBER(SEARCH("lateral",G271,1)),ISNUMBER(SEARCH("positive",Y271,1)),ISNUMBER(SEARCH("tall",O271,1)),ISNUMBER(SEARCH("hobnail",O271,1)),ISNUMBER(SEARCH("cribriform",O271,1)),ISNUMBER(SEARCH("diffuse",O271,1)),ISNUMBER(SEARCH("columnar",O271,1)),ISNUMBER(SEARCH("solid",O271,1)),ISNUMBER(SEARCH("tall",N271,1)),ISNUMBER(SEARCH("hobnail",N271,1)),ISNUMBER(SEARCH("cribriform",N271,1)),ISNUMBER(SEARCH("diffuse",N271,1)),ISNUMBER(SEARCH("columnar",N271,1)),ISNUMBER(SEARCH("solid",N271,1)),AND(ISNUMBER(SEARCH("papillary",N271,1)),S271="positive"),AND(ISNUMBER(J271),J271&gt;=5,M271=""),AND(AND(ISNUMBER(J271),J271&gt;=5),AND(ISNUMBER(M271),M271&gt;=1)),AND(ISNUMBER(SERACH("papillary",N271)),OR(Y271="positive",Z271="positive"), ISNUMBER(SEARCH("BRAF",AB271)))),"intermediate","low"))</f>
        <v>intermediate</v>
      </c>
      <c r="AF271" s="40" t="str">
        <f t="shared" si="65"/>
        <v>2</v>
      </c>
      <c r="AG271" s="40" t="str">
        <f t="shared" si="66"/>
        <v>1a</v>
      </c>
      <c r="AH271" s="40" t="str">
        <f t="shared" si="67"/>
        <v>0</v>
      </c>
      <c r="AI271" s="45" t="str">
        <f t="shared" si="68"/>
        <v>I</v>
      </c>
      <c r="AJ271" s="39" t="s">
        <v>699</v>
      </c>
      <c r="AK271" s="46" t="s">
        <v>891</v>
      </c>
      <c r="AL271" s="46" t="s">
        <v>893</v>
      </c>
      <c r="AM271" s="46" t="s">
        <v>892</v>
      </c>
      <c r="AN271" s="40" t="s">
        <v>73</v>
      </c>
      <c r="AO271" s="30">
        <f t="shared" ca="1" si="69"/>
        <v>1</v>
      </c>
      <c r="AP271" s="14">
        <f t="shared" si="70"/>
        <v>1</v>
      </c>
      <c r="AQ271" s="14">
        <f t="shared" si="71"/>
        <v>1</v>
      </c>
      <c r="AR271" s="14">
        <f t="shared" si="72"/>
        <v>1</v>
      </c>
      <c r="AS271" s="15">
        <f t="shared" si="73"/>
        <v>1</v>
      </c>
    </row>
    <row r="272" spans="1:45">
      <c r="A272" t="str">
        <f>'Model output'!A271</f>
        <v>TCGA-IM-A4EB</v>
      </c>
      <c r="B272" s="52">
        <v>37</v>
      </c>
      <c r="C272" s="1" t="str">
        <f>IF(OR(ISNUMBER(SEARCH("0",'Model output'!D271)), ISNUMBER(SEARCH("1",'Model output'!D271)), ISNUMBER(SEARCH("1a",'Model output'!D271)), ISNUMBER(SEARCH("1b",'Model output'!D271)), ISNUMBER(SEARCH("2",'Model output'!D271)), ISNUMBER(SEARCH("3",'Model output'!D271)), ISNUMBER(SEARCH("4a",'Model output'!D271)), ISNUMBER(SEARCH("4b",'Model output'!D271))), IF(ISNUMBER(SEARCH("pT",'Model output'!D271)),IF(OR(ISNUMBER(SEARCH("a",'Model output'!D271)),ISNUMBER(SEARCH("b",'Model output'!D271))),MID(SUBSTITUTE('Model output'!D271," ",""),SEARCH("pT",'Model output'!D271)+2,2),MID(SUBSTITUTE('Model output'!D271," ",""),SEARCH("pT",'Model output'!D271)+2,1)),IF(ISNUMBER(SEARCH("T",'Model output'!D271)),IF(OR(ISNUMBER(SEARCH("a",'Model output'!D271)),ISNUMBER(SEARCH("b",'Model output'!D271))),MID(SUBSTITUTE('Model output'!D271," ",""),SEARCH("T",'Model output'!D271)+1,2),MID(SUBSTITUTE('Model output'!D271," ",""),SEARCH("T",'Model output'!D271)+1,1)),SUBSTITUTE('Model output'!D271," ",""))),"")</f>
        <v>3</v>
      </c>
      <c r="D272" s="1" t="str">
        <f>IF(ISNUMBER(SEARCH("lymph node",'Model output'!E271)),"1", IF(AND('Model output'!E271&lt;&gt;"",ISNUMBER('Model output'!E271),'Model output'!E271&gt;0),"1",IF(OR(ISNUMBER(SEARCH("0",'Model output'!E271)), ISNUMBER(SEARCH("1",'Model output'!E271)), ISNUMBER(SEARCH("1a",'Model output'!E271)), ISNUMBER(SEARCH("1b",'Model output'!E271)), ISNUMBER(SEARCH("X",'Model output'!E271))), IF(ISNUMBER(SEARCH("pN",'Model output'!E271)),IF(OR(ISNUMBER(SEARCH("a",'Model output'!E271)),ISNUMBER(SEARCH("b",'Model output'!E271))),MID(SUBSTITUTE('Model output'!E271," ",""),SEARCH("pN",'Model output'!E271)+2,2),MID(SUBSTITUTE('Model output'!E271," ",""),SEARCH("pN",'Model output'!E271)+2,1)),IF(ISNUMBER(SEARCH("N",'Model output'!E271)),IF(OR(ISNUMBER(SEARCH("a",'Model output'!E271)),ISNUMBER(SEARCH("b",'Model output'!E271))),MID(SUBSTITUTE('Model output'!E271," ",""),SEARCH("N",'Model output'!E271)+1,2),MID(SUBSTITUTE('Model output'!E271," ",""),SEARCH("N",'Model output'!E271)+1,1)),SUBSTITUTE('Model output'!E271," ",""))),"")))</f>
        <v>1b</v>
      </c>
      <c r="E272" s="1" t="str">
        <f>IF(OR(ISNUMBER(SEARCH("Not applicable",'Model output'!F271)), ISNUMBER(SEARCH("N/A",'Model output'!F271))),"0",IF(OR(ISNUMBER(SEARCH("0",'Model output'!F271)), ISNUMBER(SEARCH("1",'Model output'!F271)), ISNUMBER(SEARCH("X",'Model output'!F271))), IF(ISNUMBER(SEARCH("pM",'Model output'!F271)),MID(SUBSTITUTE('Model output'!F271," ",""),SEARCH("pM",'Model output'!F271)+2,1),IF(ISNUMBER(SEARCH("M",'Model output'!F271)),MID(SUBSTITUTE('Model output'!F271," ",""),SEARCH("M",'Model output'!F271)+1,1),SUBSTITUTE('Model output'!F271," ",""))),""))</f>
        <v>0</v>
      </c>
      <c r="F272" t="str">
        <f t="shared" si="62"/>
        <v>positive</v>
      </c>
      <c r="G272" t="str">
        <f>IF(OR('Model output'!G271="",AND(ISNUMBER('Model output'!J271),'Model output'!J271&lt;1)),"",IF(OR(ISNUMBER(SEARCH("lateral",'Model output'!G271)),ISNUMBER(SEARCH("cervical",'Model output'!G271)),ISNUMBER(SEARCH("jugular",'Model output'!G271)),ISNUMBER(SEARCH("left neck",'Model output'!G271)),ISNUMBER(SEARCH("left anterior neck",'Model output'!G271)),ISNUMBER(SEARCH("left posterior neck",'Model output'!G271)),ISNUMBER(SEARCH("right neck",'Model output'!G271)),ISNUMBER(SEARCH("right anterior neck",'Model output'!G271)),ISNUMBER(SEARCH("right posterior neck",'Model output'!G271)),AND(ISNUMBER(SEARCH("level",'Model output'!G271)),OR(,ISNUMBER(SEARCH("II",'Model output'!G271)),ISNUMBER(SEARCH("two",'Model output'!G271)),ISNUMBER(SEARCH("2",'Model output'!G271)),ISNUMBER(SEARCH("III",'Model output'!G271)),ISNUMBER(SEARCH("three",'Model output'!G271)),ISNUMBER(SEARCH("3",'Model output'!G271)),ISNUMBER(SEARCH("IV",'Model output'!G271)),ISNUMBER(SEARCH("four",'Model output'!G271)),ISNUMBER(SEARCH("4",'Model output'!G271)),AND(ISNUMBER(SEARCH("V ",'Model output'!G271)),NOT(ISNUMBER(SEARCH("VI",'Model output'!G271)))),ISNUMBER(SEARCH("five",'Model output'!G271)),ISNUMBER(SEARCH("5",'Model output'!G271))))), "lateral", "central"))</f>
        <v>central</v>
      </c>
      <c r="H272" t="str">
        <f>IF('Model output'!H271="","negative", IF('Model output'!H271=" ", "negative", IF(ISNUMBER(SEARCH("lymph node",'Model output'!H271)),"negative","positive")))</f>
        <v>negative</v>
      </c>
      <c r="I272">
        <f>IF('Model output'!I271="","",IF(ISNUMBER('Model output'!I271),'Model output'!I271,1))</f>
        <v>11</v>
      </c>
      <c r="J272">
        <f>IF('Model output'!J271="","",IF(AND(ISNUMBER('Model output'!J271),'Model output'!J271&lt;=I272),'Model output'!J271,IF(ISNUMBER(SEARCH("0/",'Model output'!J271)),0,1)))</f>
        <v>9</v>
      </c>
      <c r="K272" t="str" cm="1">
        <f t="array" ref="K272">IF(COUNT(FIND({0,1,2,3,4,5,6,7,8,9},'Model output'!K271))&gt;0,'Model output'!K271,"")</f>
        <v>0.9 cm</v>
      </c>
      <c r="L272" s="8" t="str">
        <f t="shared" si="64"/>
        <v>0.9cm</v>
      </c>
      <c r="M272" cm="1">
        <f t="array" ref="M272">IF(L272="","",IF(ISNUMBER(SEARCH("cm",L272)),MAX(VALUE(SUBSTITUTE(_xlfn.FILTERXML("&lt;t&gt;&lt;s&gt;"&amp;SUBSTITUTE(L272,",","&lt;/s&gt;&lt;s&gt;")&amp;"&lt;/s&gt;&lt;/t&gt;","//s"),"cm",""))),MAX(VALUE(SUBSTITUTE(_xlfn.FILTERXML("&lt;t&gt;&lt;s&gt;"&amp;SUBSTITUTE(L272,",","&lt;/s&gt;&lt;s&gt;")&amp;"&lt;/s&gt;&lt;/t&gt;","//s"),"mm","")))/10))</f>
        <v>0.9</v>
      </c>
      <c r="N272" t="str">
        <f>IF('Model output'!L271="","",'Model output'!L271)</f>
        <v>papillary</v>
      </c>
      <c r="O272" t="str">
        <f>IF('Model output'!M271="","",'Model output'!M271)</f>
        <v>diffuse sclerosing, tall cell</v>
      </c>
      <c r="P272" t="str">
        <f>IF('Model output'!N271="","",'Model output'!N271)</f>
        <v>3 cm</v>
      </c>
      <c r="Q272" t="str">
        <f t="shared" si="63"/>
        <v>3cm</v>
      </c>
      <c r="R272" cm="1">
        <f t="array" ref="R272">IF(Q272="","",IF(ISNUMBER(SEARCH("cm",Q272)),MAX(VALUE(SUBSTITUTE(_xlfn.FILTERXML("&lt;t&gt;&lt;s&gt;"&amp;SUBSTITUTE(Q272,",","&lt;/s&gt;&lt;s&gt;")&amp;"&lt;/s&gt;&lt;/t&gt;","//s"),"cm",""))),IF(ISNUMBER(SEARCH("mm",Q272)), MAX(VALUE(SUBSTITUTE(_xlfn.FILTERXML("&lt;t&gt;&lt;s&gt;"&amp;SUBSTITUTE(Q272,",","&lt;/s&gt;&lt;s&gt;")&amp;"&lt;/s&gt;&lt;/t&gt;","//s"),"mm","")))/10, MAX(VALUE(_xlfn.FILTERXML("&lt;t&gt;&lt;s&gt;"&amp;SUBSTITUTE(Q272,",","&lt;/s&gt;&lt;s&gt;")&amp;"&lt;/s&gt;&lt;/t&gt;","//s"))))))</f>
        <v>3</v>
      </c>
      <c r="S272" t="str">
        <f>IF(OR('Model output'!P271="",ISNUMBER(SEARCH("Not identified", 'Model output'!P271)),ISNUMBER(SEARCH("Absent",'Model output'!P271)),AND(ISNUMBER(SEARCH("No",'Model output'!P271)),NOT(ISNUMBER(SEARCH("diagnostic",'Model output'!P271)))),ISNUMBER(SEARCH("Negative",'Model output'!P271))),"negative","positive")</f>
        <v>positive</v>
      </c>
      <c r="T272">
        <f>IF('Model output'!O271="","",'Model output'!O271)</f>
        <v>1</v>
      </c>
      <c r="U272" t="str">
        <f>IF('Model output'!Q271&lt;&gt;"",'Model output'!Q271,IF('Classification result'!S272="positive",IF(ISNUMBER(SEARCH("single",'Model output'!P271)),1,IF(OR(ISNUMBER(SEARCH("&lt;4",'Model output'!P271)),ISNUMBER(SEARCH("&lt; 4",'Model output'!P271)),ISNUMBER(SEARCH("less than 4",'Model output'!P271))),"&lt;4",IF(OR(ISNUMBER(SEARCH("&gt;4",'Model output'!P271)),ISNUMBER(SEARCH("&gt; 4",'Model output'!P271)),ISNUMBER(SEARCH("4 or more",'Model output'!P271))),"&gt;4",""))),""))</f>
        <v>Extensive (4 or more vessels)</v>
      </c>
      <c r="V272" t="str">
        <f>IF(S272="negative","",IF(OR(ISNUMBER(SEARCH("Focal",'Model output'!P271)),'Classification result'!U272&lt;4,ISNUMBER(SEARCH("Focal",'Classification result'!U272)),ISNUMBER(SEARCH("&lt;4",'Classification result'!U272)),ISNUMBER(SEARCH("&lt; 4",'Classification result'!U272))),"minimal", IF(OR(ISNUMBER(SEARCH("Extensive",'Model output'!P271)),ISNUMBER(SEARCH("Extensive",'Classification result'!U272)),ISNUMBER(SEARCH("&gt;4",'Classification result'!U272)),ISNUMBER(SEARCH("&gt; 4",'Classification result'!U272)),ISNUMBER(SEARCH("4 or more",'Classification result'!U272))),"extensive","")))</f>
        <v>extensive</v>
      </c>
      <c r="W272" t="str">
        <f>IF(OR('Model output'!R271="",ISNUMBER(SEARCH("Not identified", 'Model output'!R271)),ISNUMBER(SEARCH("Absent",'Model output'!R271)),ISNUMBER(SEARCH("No",'Model output'!R271)),ISNUMBER(SEARCH("Negative",'Model output'!R271)),ISNUMBER(SEARCH("None seen",'Model output'!R271)),ISNUMBER(SEARCH("Free",'Model output'!R271)),ISNUMBER(SEARCH("Cannot be assessed",'Model output'!R271))),"negative","positive")</f>
        <v>positive</v>
      </c>
      <c r="X272" s="19" t="str">
        <f>IF('Model output'!S271="","",'Model output'!S271)</f>
        <v>Minimal</v>
      </c>
      <c r="Y272" t="str">
        <f>IF(OR('Model output'!S271="",ISNUMBER(SEARCH("Absent",'Model output'!S271)),ISNUMBER(SEARCH("Not identified",'Model output'!S271)),AND(ISNUMBER(SEARCH("No",'Model output'!S271)),NOT(ISNUMBER(SEARCH("carcinoma",'Model output'!S271)))),ISNUMBER(SEARCH("no extension",'Model output'!S271)),ISNUMBER(SEARCH("negative",'Model output'!S271))),"negative",IF(Z272="positive","gETE", "positive"))</f>
        <v>positive</v>
      </c>
      <c r="Z272" t="str">
        <f>IF(OR('Model output'!S271="",ISNUMBER(SEARCH("Absent",'Model output'!S271)),ISNUMBER(SEARCH("Not identified",'Model output'!S271)),ISNUMBER(SEARCH("No",'Model output'!S271)),ISNUMBER(SEARCH("Minimal",'Model output'!S271)),ISNUMBER(SEARCH("negative",'Model output'!S271))),"negative",IF(OR(ISNUMBER(SEARCH("extensive",X272)),ISNUMBER(SEARCH("skeletal muscle",X272)),ISNUMBER(SEARCH("larynx",X272)),ISNUMBER(SEARCH("trachea",X272)),ISNUMBER(SEARCH("esophagus",X272)),ISNUMBER(SEARCH("recurrent laryngeal nerve",X272))),"positive","negative"))</f>
        <v>negative</v>
      </c>
      <c r="AA272" t="str">
        <f>IF('Model output'!T271="","",IF('Model output'!T271="Not mentioned", "No", "Yes"))</f>
        <v/>
      </c>
      <c r="AB272" t="str">
        <f>IF(AA272&lt;&gt;"Yes","",IF(OR('Model output'!U271="",ISNUMBER(SEARCH("Not identified",'Model output'!U271))),"",'Model output'!U271))</f>
        <v/>
      </c>
      <c r="AC272" s="9" t="str">
        <f>IF(OR('Model output'!V271="", AND(ISERROR(SEARCH("Positive",'Model output'!V271)), ISNUMBER(SEARCH("Negative",'Model output'!V271))), ISNUMBER(SEARCH("Uninvolved",'Model output'!V271)), ISNUMBER(SEARCH("Free",'Model output'!V271)), ISNUMBER(SEARCH("1 mm",'Model output'!V271)), ISNUMBER(SEARCH("1.0 mm",'Model output'!V271)), ISNUMBER(SEARCH("0.01 cm",'Model output'!V271)), ISNUMBER(SEARCH("0.1 CM",'Model output'!V271)), ISNUMBER(SEARCH("less than 0.2 mm",'Model output'!V271)), ISNUMBER(SEARCH("less than 0.5 mm",'Model output'!V271)), ISNUMBER(SEARCH("very close",'Model output'!V271)), ISNUMBER(SEARCH("not involved",'Model output'!V271)), ISNUMBER(SEARCH("no involvement",'Model output'!V271)), ISNUMBER(SEARCH("abut",'Model output'!V271)), AND(ISNUMBER(SEARCH("No",'Model output'!V271)),NOT(ISNUMBER(SEARCH("noted",'Model output'!V271))),NOT(ISNUMBER(SEARCH("carcinoma",'Model output'!V271))))), "negative", "positive")</f>
        <v>negative</v>
      </c>
      <c r="AE272" s="39" t="str" cm="1">
        <f t="array" aca="1" ref="AE272" ca="1">IF(OR(AC272="positive",Z272="positive",AND(OR(ISNUMBER(SEARCH("Follicular carcinoma",N272)),ISNUMBER(SEARCH("Follicular thyroid carcinoma",N272))),V272="extensive"),AND(AND(ISNUMBER(J272),J272&gt;0),AND(ISNUMBER(M272),M272&gt;3)),OR(H272="positive",AH272=1)),"high",IF(OR(ISNUMBER(SEARCH("lateral",G272,1)),ISNUMBER(SEARCH("positive",Y272,1)),ISNUMBER(SEARCH("tall",O272,1)),ISNUMBER(SEARCH("hobnail",O272,1)),ISNUMBER(SEARCH("cribriform",O272,1)),ISNUMBER(SEARCH("diffuse",O272,1)),ISNUMBER(SEARCH("columnar",O272,1)),ISNUMBER(SEARCH("solid",O272,1)),ISNUMBER(SEARCH("tall",N272,1)),ISNUMBER(SEARCH("hobnail",N272,1)),ISNUMBER(SEARCH("cribriform",N272,1)),ISNUMBER(SEARCH("diffuse",N272,1)),ISNUMBER(SEARCH("columnar",N272,1)),ISNUMBER(SEARCH("solid",N272,1)),AND(ISNUMBER(SEARCH("papillary",N272,1)),S272="positive"),AND(ISNUMBER(J272),J272&gt;=5,M272=""),AND(AND(ISNUMBER(J272),J272&gt;=5),AND(ISNUMBER(M272),M272&gt;=1)),AND(ISNUMBER(SERACH("papillary",N272)),OR(Y272="positive",Z272="positive"), ISNUMBER(SEARCH("BRAF",AB272)))),"intermediate","low"))</f>
        <v>intermediate</v>
      </c>
      <c r="AF272" s="40" t="str">
        <f t="shared" si="65"/>
        <v>2</v>
      </c>
      <c r="AG272" s="40" t="str">
        <f t="shared" si="66"/>
        <v>1a</v>
      </c>
      <c r="AH272" s="40" t="str">
        <f t="shared" si="67"/>
        <v>0</v>
      </c>
      <c r="AI272" s="45" t="str">
        <f t="shared" si="68"/>
        <v>I</v>
      </c>
      <c r="AJ272" s="39" t="s">
        <v>699</v>
      </c>
      <c r="AK272" s="46" t="s">
        <v>891</v>
      </c>
      <c r="AL272" s="46" t="s">
        <v>893</v>
      </c>
      <c r="AM272" s="46" t="s">
        <v>892</v>
      </c>
      <c r="AN272" s="40" t="s">
        <v>73</v>
      </c>
      <c r="AO272" s="30">
        <f t="shared" ca="1" si="69"/>
        <v>1</v>
      </c>
      <c r="AP272" s="14">
        <f t="shared" si="70"/>
        <v>1</v>
      </c>
      <c r="AQ272" s="14">
        <f t="shared" si="71"/>
        <v>1</v>
      </c>
      <c r="AR272" s="14">
        <f t="shared" si="72"/>
        <v>1</v>
      </c>
      <c r="AS272" s="15">
        <f t="shared" si="73"/>
        <v>1</v>
      </c>
    </row>
    <row r="273" spans="1:45">
      <c r="A273" t="str">
        <f>'Model output'!A272</f>
        <v>TCGA-J8-A3NZ</v>
      </c>
      <c r="B273" s="52">
        <v>52</v>
      </c>
      <c r="C273" s="1" t="str">
        <f>IF(OR(ISNUMBER(SEARCH("0",'Model output'!D272)), ISNUMBER(SEARCH("1",'Model output'!D272)), ISNUMBER(SEARCH("1a",'Model output'!D272)), ISNUMBER(SEARCH("1b",'Model output'!D272)), ISNUMBER(SEARCH("2",'Model output'!D272)), ISNUMBER(SEARCH("3",'Model output'!D272)), ISNUMBER(SEARCH("4a",'Model output'!D272)), ISNUMBER(SEARCH("4b",'Model output'!D272))), IF(ISNUMBER(SEARCH("pT",'Model output'!D272)),IF(OR(ISNUMBER(SEARCH("a",'Model output'!D272)),ISNUMBER(SEARCH("b",'Model output'!D272))),MID(SUBSTITUTE('Model output'!D272," ",""),SEARCH("pT",'Model output'!D272)+2,2),MID(SUBSTITUTE('Model output'!D272," ",""),SEARCH("pT",'Model output'!D272)+2,1)),IF(ISNUMBER(SEARCH("T",'Model output'!D272)),IF(OR(ISNUMBER(SEARCH("a",'Model output'!D272)),ISNUMBER(SEARCH("b",'Model output'!D272))),MID(SUBSTITUTE('Model output'!D272," ",""),SEARCH("T",'Model output'!D272)+1,2),MID(SUBSTITUTE('Model output'!D272," ",""),SEARCH("T",'Model output'!D272)+1,1)),SUBSTITUTE('Model output'!D272," ",""))),"")</f>
        <v>3</v>
      </c>
      <c r="D273" s="1" t="str">
        <f>IF(ISNUMBER(SEARCH("lymph node",'Model output'!E272)),"1", IF(AND('Model output'!E272&lt;&gt;"",ISNUMBER('Model output'!E272),'Model output'!E272&gt;0),"1",IF(OR(ISNUMBER(SEARCH("0",'Model output'!E272)), ISNUMBER(SEARCH("1",'Model output'!E272)), ISNUMBER(SEARCH("1a",'Model output'!E272)), ISNUMBER(SEARCH("1b",'Model output'!E272)), ISNUMBER(SEARCH("X",'Model output'!E272))), IF(ISNUMBER(SEARCH("pN",'Model output'!E272)),IF(OR(ISNUMBER(SEARCH("a",'Model output'!E272)),ISNUMBER(SEARCH("b",'Model output'!E272))),MID(SUBSTITUTE('Model output'!E272," ",""),SEARCH("pN",'Model output'!E272)+2,2),MID(SUBSTITUTE('Model output'!E272," ",""),SEARCH("pN",'Model output'!E272)+2,1)),IF(ISNUMBER(SEARCH("N",'Model output'!E272)),IF(OR(ISNUMBER(SEARCH("a",'Model output'!E272)),ISNUMBER(SEARCH("b",'Model output'!E272))),MID(SUBSTITUTE('Model output'!E272," ",""),SEARCH("N",'Model output'!E272)+1,2),MID(SUBSTITUTE('Model output'!E272," ",""),SEARCH("N",'Model output'!E272)+1,1)),SUBSTITUTE('Model output'!E272," ",""))),"")))</f>
        <v>1a</v>
      </c>
      <c r="E273" s="1" t="str">
        <f>IF(OR(ISNUMBER(SEARCH("Not applicable",'Model output'!F272)), ISNUMBER(SEARCH("N/A",'Model output'!F272))),"0",IF(OR(ISNUMBER(SEARCH("0",'Model output'!F272)), ISNUMBER(SEARCH("1",'Model output'!F272)), ISNUMBER(SEARCH("X",'Model output'!F272))), IF(ISNUMBER(SEARCH("pM",'Model output'!F272)),MID(SUBSTITUTE('Model output'!F272," ",""),SEARCH("pM",'Model output'!F272)+2,1),IF(ISNUMBER(SEARCH("M",'Model output'!F272)),MID(SUBSTITUTE('Model output'!F272," ",""),SEARCH("M",'Model output'!F272)+1,1),SUBSTITUTE('Model output'!F272," ",""))),""))</f>
        <v>0</v>
      </c>
      <c r="F273" t="str">
        <f t="shared" si="62"/>
        <v>positive</v>
      </c>
      <c r="G273" t="str">
        <f>IF(OR('Model output'!G272="",AND(ISNUMBER('Model output'!J272),'Model output'!J272&lt;1)),"",IF(OR(ISNUMBER(SEARCH("lateral",'Model output'!G272)),ISNUMBER(SEARCH("cervical",'Model output'!G272)),ISNUMBER(SEARCH("jugular",'Model output'!G272)),ISNUMBER(SEARCH("left neck",'Model output'!G272)),ISNUMBER(SEARCH("left anterior neck",'Model output'!G272)),ISNUMBER(SEARCH("left posterior neck",'Model output'!G272)),ISNUMBER(SEARCH("right neck",'Model output'!G272)),ISNUMBER(SEARCH("right anterior neck",'Model output'!G272)),ISNUMBER(SEARCH("right posterior neck",'Model output'!G272)),AND(ISNUMBER(SEARCH("level",'Model output'!G272)),OR(,ISNUMBER(SEARCH("II",'Model output'!G272)),ISNUMBER(SEARCH("two",'Model output'!G272)),ISNUMBER(SEARCH("2",'Model output'!G272)),ISNUMBER(SEARCH("III",'Model output'!G272)),ISNUMBER(SEARCH("three",'Model output'!G272)),ISNUMBER(SEARCH("3",'Model output'!G272)),ISNUMBER(SEARCH("IV",'Model output'!G272)),ISNUMBER(SEARCH("four",'Model output'!G272)),ISNUMBER(SEARCH("4",'Model output'!G272)),AND(ISNUMBER(SEARCH("V ",'Model output'!G272)),NOT(ISNUMBER(SEARCH("VI",'Model output'!G272)))),ISNUMBER(SEARCH("five",'Model output'!G272)),ISNUMBER(SEARCH("5",'Model output'!G272))))), "lateral", "central"))</f>
        <v>central</v>
      </c>
      <c r="H273" t="str">
        <f>IF('Model output'!H272="","negative", IF('Model output'!H272=" ", "negative", IF(ISNUMBER(SEARCH("lymph node",'Model output'!H272)),"negative","positive")))</f>
        <v>negative</v>
      </c>
      <c r="I273">
        <f>IF('Model output'!I272="","",IF(ISNUMBER('Model output'!I272),'Model output'!I272,1))</f>
        <v>9</v>
      </c>
      <c r="J273">
        <f>IF('Model output'!J272="","",IF(AND(ISNUMBER('Model output'!J272),'Model output'!J272&lt;=I273),'Model output'!J272,IF(ISNUMBER(SEARCH("0/",'Model output'!J272)),0,1)))</f>
        <v>2</v>
      </c>
      <c r="K273" t="str" cm="1">
        <f t="array" ref="K273">IF(COUNT(FIND({0,1,2,3,4,5,6,7,8,9},'Model output'!K272))&gt;0,'Model output'!K272,"")</f>
        <v/>
      </c>
      <c r="L273" s="8" t="str">
        <f t="shared" si="64"/>
        <v/>
      </c>
      <c r="M273" t="str" cm="1">
        <f t="array" ref="M273">IF(L273="","",IF(ISNUMBER(SEARCH("cm",L273)),MAX(VALUE(SUBSTITUTE(_xlfn.FILTERXML("&lt;t&gt;&lt;s&gt;"&amp;SUBSTITUTE(L273,",","&lt;/s&gt;&lt;s&gt;")&amp;"&lt;/s&gt;&lt;/t&gt;","//s"),"cm",""))),MAX(VALUE(SUBSTITUTE(_xlfn.FILTERXML("&lt;t&gt;&lt;s&gt;"&amp;SUBSTITUTE(L273,",","&lt;/s&gt;&lt;s&gt;")&amp;"&lt;/s&gt;&lt;/t&gt;","//s"),"mm","")))/10))</f>
        <v/>
      </c>
      <c r="N273" t="str">
        <f>IF('Model output'!L272="","",'Model output'!L272)</f>
        <v>papillary</v>
      </c>
      <c r="O273" t="str">
        <f>IF('Model output'!M272="","",'Model output'!M272)</f>
        <v/>
      </c>
      <c r="P273" t="str">
        <f>IF('Model output'!N272="","",'Model output'!N272)</f>
        <v>3.5 cm</v>
      </c>
      <c r="Q273" t="str">
        <f t="shared" si="63"/>
        <v>3.5cm</v>
      </c>
      <c r="R273" cm="1">
        <f t="array" ref="R273">IF(Q273="","",IF(ISNUMBER(SEARCH("cm",Q273)),MAX(VALUE(SUBSTITUTE(_xlfn.FILTERXML("&lt;t&gt;&lt;s&gt;"&amp;SUBSTITUTE(Q273,",","&lt;/s&gt;&lt;s&gt;")&amp;"&lt;/s&gt;&lt;/t&gt;","//s"),"cm",""))),IF(ISNUMBER(SEARCH("mm",Q273)), MAX(VALUE(SUBSTITUTE(_xlfn.FILTERXML("&lt;t&gt;&lt;s&gt;"&amp;SUBSTITUTE(Q273,",","&lt;/s&gt;&lt;s&gt;")&amp;"&lt;/s&gt;&lt;/t&gt;","//s"),"mm","")))/10, MAX(VALUE(_xlfn.FILTERXML("&lt;t&gt;&lt;s&gt;"&amp;SUBSTITUTE(Q273,",","&lt;/s&gt;&lt;s&gt;")&amp;"&lt;/s&gt;&lt;/t&gt;","//s"))))))</f>
        <v>3.5</v>
      </c>
      <c r="S273" t="str">
        <f>IF(OR('Model output'!P272="",ISNUMBER(SEARCH("Not identified", 'Model output'!P272)),ISNUMBER(SEARCH("Absent",'Model output'!P272)),AND(ISNUMBER(SEARCH("No",'Model output'!P272)),NOT(ISNUMBER(SEARCH("diagnostic",'Model output'!P272)))),ISNUMBER(SEARCH("Negative",'Model output'!P272))),"negative","positive")</f>
        <v>negative</v>
      </c>
      <c r="T273">
        <f>IF('Model output'!O272="","",'Model output'!O272)</f>
        <v>1</v>
      </c>
      <c r="U273" t="str">
        <f>IF('Model output'!Q272&lt;&gt;"",'Model output'!Q272,IF('Classification result'!S273="positive",IF(ISNUMBER(SEARCH("single",'Model output'!P272)),1,IF(OR(ISNUMBER(SEARCH("&lt;4",'Model output'!P272)),ISNUMBER(SEARCH("&lt; 4",'Model output'!P272)),ISNUMBER(SEARCH("less than 4",'Model output'!P272))),"&lt;4",IF(OR(ISNUMBER(SEARCH("&gt;4",'Model output'!P272)),ISNUMBER(SEARCH("&gt; 4",'Model output'!P272)),ISNUMBER(SEARCH("4 or more",'Model output'!P272))),"&gt;4",""))),""))</f>
        <v/>
      </c>
      <c r="V273" t="str">
        <f>IF(S273="negative","",IF(OR(ISNUMBER(SEARCH("Focal",'Model output'!P272)),'Classification result'!U273&lt;4,ISNUMBER(SEARCH("Focal",'Classification result'!U273)),ISNUMBER(SEARCH("&lt;4",'Classification result'!U273)),ISNUMBER(SEARCH("&lt; 4",'Classification result'!U273))),"minimal", IF(OR(ISNUMBER(SEARCH("Extensive",'Model output'!P272)),ISNUMBER(SEARCH("Extensive",'Classification result'!U273)),ISNUMBER(SEARCH("&gt;4",'Classification result'!U273)),ISNUMBER(SEARCH("&gt; 4",'Classification result'!U273)),ISNUMBER(SEARCH("4 or more",'Classification result'!U273))),"extensive","")))</f>
        <v/>
      </c>
      <c r="W273" t="str">
        <f>IF(OR('Model output'!R272="",ISNUMBER(SEARCH("Not identified", 'Model output'!R272)),ISNUMBER(SEARCH("Absent",'Model output'!R272)),ISNUMBER(SEARCH("No",'Model output'!R272)),ISNUMBER(SEARCH("Negative",'Model output'!R272)),ISNUMBER(SEARCH("None seen",'Model output'!R272)),ISNUMBER(SEARCH("Free",'Model output'!R272)),ISNUMBER(SEARCH("Cannot be assessed",'Model output'!R272))),"negative","positive")</f>
        <v>positive</v>
      </c>
      <c r="X273" s="19" t="str">
        <f>IF('Model output'!S272="","",'Model output'!S272)</f>
        <v>Present, Minimal</v>
      </c>
      <c r="Y273" t="str">
        <f>IF(OR('Model output'!S272="",ISNUMBER(SEARCH("Absent",'Model output'!S272)),ISNUMBER(SEARCH("Not identified",'Model output'!S272)),AND(ISNUMBER(SEARCH("No",'Model output'!S272)),NOT(ISNUMBER(SEARCH("carcinoma",'Model output'!S272)))),ISNUMBER(SEARCH("no extension",'Model output'!S272)),ISNUMBER(SEARCH("negative",'Model output'!S272))),"negative",IF(Z273="positive","gETE", "positive"))</f>
        <v>positive</v>
      </c>
      <c r="Z273" t="str">
        <f>IF(OR('Model output'!S272="",ISNUMBER(SEARCH("Absent",'Model output'!S272)),ISNUMBER(SEARCH("Not identified",'Model output'!S272)),ISNUMBER(SEARCH("No",'Model output'!S272)),ISNUMBER(SEARCH("Minimal",'Model output'!S272)),ISNUMBER(SEARCH("negative",'Model output'!S272))),"negative",IF(OR(ISNUMBER(SEARCH("extensive",X273)),ISNUMBER(SEARCH("skeletal muscle",X273)),ISNUMBER(SEARCH("larynx",X273)),ISNUMBER(SEARCH("trachea",X273)),ISNUMBER(SEARCH("esophagus",X273)),ISNUMBER(SEARCH("recurrent laryngeal nerve",X273))),"positive","negative"))</f>
        <v>negative</v>
      </c>
      <c r="AA273" t="str">
        <f>IF('Model output'!T272="","",IF('Model output'!T272="Not mentioned", "No", "Yes"))</f>
        <v/>
      </c>
      <c r="AB273" t="str">
        <f>IF(AA273&lt;&gt;"Yes","",IF(OR('Model output'!U272="",ISNUMBER(SEARCH("Not identified",'Model output'!U272))),"",'Model output'!U272))</f>
        <v/>
      </c>
      <c r="AC273" s="9" t="str">
        <f>IF(OR('Model output'!V272="", AND(ISERROR(SEARCH("Positive",'Model output'!V272)), ISNUMBER(SEARCH("Negative",'Model output'!V272))), ISNUMBER(SEARCH("Uninvolved",'Model output'!V272)), ISNUMBER(SEARCH("Free",'Model output'!V272)), ISNUMBER(SEARCH("1 mm",'Model output'!V272)), ISNUMBER(SEARCH("1.0 mm",'Model output'!V272)), ISNUMBER(SEARCH("0.01 cm",'Model output'!V272)), ISNUMBER(SEARCH("0.1 CM",'Model output'!V272)), ISNUMBER(SEARCH("less than 0.2 mm",'Model output'!V272)), ISNUMBER(SEARCH("less than 0.5 mm",'Model output'!V272)), ISNUMBER(SEARCH("very close",'Model output'!V272)), ISNUMBER(SEARCH("not involved",'Model output'!V272)), ISNUMBER(SEARCH("no involvement",'Model output'!V272)), ISNUMBER(SEARCH("abut",'Model output'!V272)), AND(ISNUMBER(SEARCH("No",'Model output'!V272)),NOT(ISNUMBER(SEARCH("noted",'Model output'!V272))),NOT(ISNUMBER(SEARCH("carcinoma",'Model output'!V272))))), "negative", "positive")</f>
        <v>negative</v>
      </c>
      <c r="AE273" s="39" t="str" cm="1">
        <f t="array" aca="1" ref="AE273" ca="1">IF(OR(AC273="positive",Z273="positive",AND(OR(ISNUMBER(SEARCH("Follicular carcinoma",N273)),ISNUMBER(SEARCH("Follicular thyroid carcinoma",N273))),V273="extensive"),AND(AND(ISNUMBER(J273),J273&gt;0),AND(ISNUMBER(M273),M273&gt;3)),OR(H273="positive",AH273=1)),"high",IF(OR(ISNUMBER(SEARCH("lateral",G273,1)),ISNUMBER(SEARCH("positive",Y273,1)),ISNUMBER(SEARCH("tall",O273,1)),ISNUMBER(SEARCH("hobnail",O273,1)),ISNUMBER(SEARCH("cribriform",O273,1)),ISNUMBER(SEARCH("diffuse",O273,1)),ISNUMBER(SEARCH("columnar",O273,1)),ISNUMBER(SEARCH("solid",O273,1)),ISNUMBER(SEARCH("tall",N273,1)),ISNUMBER(SEARCH("hobnail",N273,1)),ISNUMBER(SEARCH("cribriform",N273,1)),ISNUMBER(SEARCH("diffuse",N273,1)),ISNUMBER(SEARCH("columnar",N273,1)),ISNUMBER(SEARCH("solid",N273,1)),AND(ISNUMBER(SEARCH("papillary",N273,1)),S273="positive"),AND(ISNUMBER(J273),J273&gt;=5,M273=""),AND(AND(ISNUMBER(J273),J273&gt;=5),AND(ISNUMBER(M273),M273&gt;=1)),AND(ISNUMBER(SERACH("papillary",N273)),OR(Y273="positive",Z273="positive"), ISNUMBER(SEARCH("BRAF",AB273)))),"intermediate","low"))</f>
        <v>intermediate</v>
      </c>
      <c r="AF273" s="40" t="str">
        <f t="shared" si="65"/>
        <v>2</v>
      </c>
      <c r="AG273" s="40" t="str">
        <f t="shared" si="66"/>
        <v>1a</v>
      </c>
      <c r="AH273" s="40" t="str">
        <f t="shared" si="67"/>
        <v>0</v>
      </c>
      <c r="AI273" s="45" t="str">
        <f t="shared" si="68"/>
        <v>I</v>
      </c>
      <c r="AJ273" s="39" t="s">
        <v>699</v>
      </c>
      <c r="AK273" s="46" t="s">
        <v>891</v>
      </c>
      <c r="AL273" s="46" t="s">
        <v>893</v>
      </c>
      <c r="AM273" s="46" t="s">
        <v>892</v>
      </c>
      <c r="AN273" s="40" t="s">
        <v>73</v>
      </c>
      <c r="AO273" s="30">
        <f t="shared" ca="1" si="69"/>
        <v>1</v>
      </c>
      <c r="AP273" s="14">
        <f t="shared" si="70"/>
        <v>1</v>
      </c>
      <c r="AQ273" s="14">
        <f t="shared" si="71"/>
        <v>1</v>
      </c>
      <c r="AR273" s="14">
        <f t="shared" si="72"/>
        <v>1</v>
      </c>
      <c r="AS273" s="15">
        <f t="shared" si="73"/>
        <v>1</v>
      </c>
    </row>
    <row r="274" spans="1:45">
      <c r="A274" t="str">
        <f>'Model output'!A273</f>
        <v>TCGA-J8-A3O1</v>
      </c>
      <c r="B274" s="52">
        <v>33</v>
      </c>
      <c r="C274" s="1" t="str">
        <f>IF(OR(ISNUMBER(SEARCH("0",'Model output'!D273)), ISNUMBER(SEARCH("1",'Model output'!D273)), ISNUMBER(SEARCH("1a",'Model output'!D273)), ISNUMBER(SEARCH("1b",'Model output'!D273)), ISNUMBER(SEARCH("2",'Model output'!D273)), ISNUMBER(SEARCH("3",'Model output'!D273)), ISNUMBER(SEARCH("4a",'Model output'!D273)), ISNUMBER(SEARCH("4b",'Model output'!D273))), IF(ISNUMBER(SEARCH("pT",'Model output'!D273)),IF(OR(ISNUMBER(SEARCH("a",'Model output'!D273)),ISNUMBER(SEARCH("b",'Model output'!D273))),MID(SUBSTITUTE('Model output'!D273," ",""),SEARCH("pT",'Model output'!D273)+2,2),MID(SUBSTITUTE('Model output'!D273," ",""),SEARCH("pT",'Model output'!D273)+2,1)),IF(ISNUMBER(SEARCH("T",'Model output'!D273)),IF(OR(ISNUMBER(SEARCH("a",'Model output'!D273)),ISNUMBER(SEARCH("b",'Model output'!D273))),MID(SUBSTITUTE('Model output'!D273," ",""),SEARCH("T",'Model output'!D273)+1,2),MID(SUBSTITUTE('Model output'!D273," ",""),SEARCH("T",'Model output'!D273)+1,1)),SUBSTITUTE('Model output'!D273," ",""))),"")</f>
        <v>3</v>
      </c>
      <c r="D274" s="1" t="str">
        <f>IF(ISNUMBER(SEARCH("lymph node",'Model output'!E273)),"1", IF(AND('Model output'!E273&lt;&gt;"",ISNUMBER('Model output'!E273),'Model output'!E273&gt;0),"1",IF(OR(ISNUMBER(SEARCH("0",'Model output'!E273)), ISNUMBER(SEARCH("1",'Model output'!E273)), ISNUMBER(SEARCH("1a",'Model output'!E273)), ISNUMBER(SEARCH("1b",'Model output'!E273)), ISNUMBER(SEARCH("X",'Model output'!E273))), IF(ISNUMBER(SEARCH("pN",'Model output'!E273)),IF(OR(ISNUMBER(SEARCH("a",'Model output'!E273)),ISNUMBER(SEARCH("b",'Model output'!E273))),MID(SUBSTITUTE('Model output'!E273," ",""),SEARCH("pN",'Model output'!E273)+2,2),MID(SUBSTITUTE('Model output'!E273," ",""),SEARCH("pN",'Model output'!E273)+2,1)),IF(ISNUMBER(SEARCH("N",'Model output'!E273)),IF(OR(ISNUMBER(SEARCH("a",'Model output'!E273)),ISNUMBER(SEARCH("b",'Model output'!E273))),MID(SUBSTITUTE('Model output'!E273," ",""),SEARCH("N",'Model output'!E273)+1,2),MID(SUBSTITUTE('Model output'!E273," ",""),SEARCH("N",'Model output'!E273)+1,1)),SUBSTITUTE('Model output'!E273," ",""))),"")))</f>
        <v>1b</v>
      </c>
      <c r="E274" s="1" t="str">
        <f>IF(OR(ISNUMBER(SEARCH("Not applicable",'Model output'!F273)), ISNUMBER(SEARCH("N/A",'Model output'!F273))),"0",IF(OR(ISNUMBER(SEARCH("0",'Model output'!F273)), ISNUMBER(SEARCH("1",'Model output'!F273)), ISNUMBER(SEARCH("X",'Model output'!F273))), IF(ISNUMBER(SEARCH("pM",'Model output'!F273)),MID(SUBSTITUTE('Model output'!F273," ",""),SEARCH("pM",'Model output'!F273)+2,1),IF(ISNUMBER(SEARCH("M",'Model output'!F273)),MID(SUBSTITUTE('Model output'!F273," ",""),SEARCH("M",'Model output'!F273)+1,1),SUBSTITUTE('Model output'!F273," ",""))),""))</f>
        <v/>
      </c>
      <c r="F274" t="str">
        <f t="shared" si="62"/>
        <v>positive</v>
      </c>
      <c r="G274" t="str">
        <f>IF(OR('Model output'!G273="",AND(ISNUMBER('Model output'!J273),'Model output'!J273&lt;1)),"",IF(OR(ISNUMBER(SEARCH("lateral",'Model output'!G273)),ISNUMBER(SEARCH("cervical",'Model output'!G273)),ISNUMBER(SEARCH("jugular",'Model output'!G273)),ISNUMBER(SEARCH("left neck",'Model output'!G273)),ISNUMBER(SEARCH("left anterior neck",'Model output'!G273)),ISNUMBER(SEARCH("left posterior neck",'Model output'!G273)),ISNUMBER(SEARCH("right neck",'Model output'!G273)),ISNUMBER(SEARCH("right anterior neck",'Model output'!G273)),ISNUMBER(SEARCH("right posterior neck",'Model output'!G273)),AND(ISNUMBER(SEARCH("level",'Model output'!G273)),OR(,ISNUMBER(SEARCH("II",'Model output'!G273)),ISNUMBER(SEARCH("two",'Model output'!G273)),ISNUMBER(SEARCH("2",'Model output'!G273)),ISNUMBER(SEARCH("III",'Model output'!G273)),ISNUMBER(SEARCH("three",'Model output'!G273)),ISNUMBER(SEARCH("3",'Model output'!G273)),ISNUMBER(SEARCH("IV",'Model output'!G273)),ISNUMBER(SEARCH("four",'Model output'!G273)),ISNUMBER(SEARCH("4",'Model output'!G273)),AND(ISNUMBER(SEARCH("V ",'Model output'!G273)),NOT(ISNUMBER(SEARCH("VI",'Model output'!G273)))),ISNUMBER(SEARCH("five",'Model output'!G273)),ISNUMBER(SEARCH("5",'Model output'!G273))))), "lateral", "central"))</f>
        <v>lateral</v>
      </c>
      <c r="H274" t="str">
        <f>IF('Model output'!H273="","negative", IF('Model output'!H273=" ", "negative", IF(ISNUMBER(SEARCH("lymph node",'Model output'!H273)),"negative","positive")))</f>
        <v>negative</v>
      </c>
      <c r="I274">
        <f>IF('Model output'!I273="","",IF(ISNUMBER('Model output'!I273),'Model output'!I273,1))</f>
        <v>19</v>
      </c>
      <c r="J274">
        <f>IF('Model output'!J273="","",IF(AND(ISNUMBER('Model output'!J273),'Model output'!J273&lt;=I274),'Model output'!J273,IF(ISNUMBER(SEARCH("0/",'Model output'!J273)),0,1)))</f>
        <v>12</v>
      </c>
      <c r="K274" t="str" cm="1">
        <f t="array" ref="K274">IF(COUNT(FIND({0,1,2,3,4,5,6,7,8,9},'Model output'!K273))&gt;0,'Model output'!K273,"")</f>
        <v/>
      </c>
      <c r="L274" s="8" t="str">
        <f t="shared" si="64"/>
        <v/>
      </c>
      <c r="M274" t="str" cm="1">
        <f t="array" ref="M274">IF(L274="","",IF(ISNUMBER(SEARCH("cm",L274)),MAX(VALUE(SUBSTITUTE(_xlfn.FILTERXML("&lt;t&gt;&lt;s&gt;"&amp;SUBSTITUTE(L274,",","&lt;/s&gt;&lt;s&gt;")&amp;"&lt;/s&gt;&lt;/t&gt;","//s"),"cm",""))),MAX(VALUE(SUBSTITUTE(_xlfn.FILTERXML("&lt;t&gt;&lt;s&gt;"&amp;SUBSTITUTE(L274,",","&lt;/s&gt;&lt;s&gt;")&amp;"&lt;/s&gt;&lt;/t&gt;","//s"),"mm","")))/10))</f>
        <v/>
      </c>
      <c r="N274" t="str">
        <f>IF('Model output'!L273="","",'Model output'!L273)</f>
        <v>papillary</v>
      </c>
      <c r="O274" t="str">
        <f>IF('Model output'!M273="","",'Model output'!M273)</f>
        <v/>
      </c>
      <c r="P274" t="str">
        <f>IF('Model output'!N273="","",'Model output'!N273)</f>
        <v>6.5 cm</v>
      </c>
      <c r="Q274" t="str">
        <f t="shared" si="63"/>
        <v>6.5cm</v>
      </c>
      <c r="R274" cm="1">
        <f t="array" ref="R274">IF(Q274="","",IF(ISNUMBER(SEARCH("cm",Q274)),MAX(VALUE(SUBSTITUTE(_xlfn.FILTERXML("&lt;t&gt;&lt;s&gt;"&amp;SUBSTITUTE(Q274,",","&lt;/s&gt;&lt;s&gt;")&amp;"&lt;/s&gt;&lt;/t&gt;","//s"),"cm",""))),IF(ISNUMBER(SEARCH("mm",Q274)), MAX(VALUE(SUBSTITUTE(_xlfn.FILTERXML("&lt;t&gt;&lt;s&gt;"&amp;SUBSTITUTE(Q274,",","&lt;/s&gt;&lt;s&gt;")&amp;"&lt;/s&gt;&lt;/t&gt;","//s"),"mm","")))/10, MAX(VALUE(_xlfn.FILTERXML("&lt;t&gt;&lt;s&gt;"&amp;SUBSTITUTE(Q274,",","&lt;/s&gt;&lt;s&gt;")&amp;"&lt;/s&gt;&lt;/t&gt;","//s"))))))</f>
        <v>6.5</v>
      </c>
      <c r="S274" t="str">
        <f>IF(OR('Model output'!P273="",ISNUMBER(SEARCH("Not identified", 'Model output'!P273)),ISNUMBER(SEARCH("Absent",'Model output'!P273)),AND(ISNUMBER(SEARCH("No",'Model output'!P273)),NOT(ISNUMBER(SEARCH("diagnostic",'Model output'!P273)))),ISNUMBER(SEARCH("Negative",'Model output'!P273))),"negative","positive")</f>
        <v>positive</v>
      </c>
      <c r="T274">
        <f>IF('Model output'!O273="","",'Model output'!O273)</f>
        <v>1</v>
      </c>
      <c r="U274" t="str">
        <f>IF('Model output'!Q273&lt;&gt;"",'Model output'!Q273,IF('Classification result'!S274="positive",IF(ISNUMBER(SEARCH("single",'Model output'!P273)),1,IF(OR(ISNUMBER(SEARCH("&lt;4",'Model output'!P273)),ISNUMBER(SEARCH("&lt; 4",'Model output'!P273)),ISNUMBER(SEARCH("less than 4",'Model output'!P273))),"&lt;4",IF(OR(ISNUMBER(SEARCH("&gt;4",'Model output'!P273)),ISNUMBER(SEARCH("&gt; 4",'Model output'!P273)),ISNUMBER(SEARCH("4 or more",'Model output'!P273))),"&gt;4",""))),""))</f>
        <v>less than 4</v>
      </c>
      <c r="V274" t="str">
        <f>IF(S274="negative","",IF(OR(ISNUMBER(SEARCH("Focal",'Model output'!P273)),'Classification result'!U274&lt;4,ISNUMBER(SEARCH("Focal",'Classification result'!U274)),ISNUMBER(SEARCH("&lt;4",'Classification result'!U274)),ISNUMBER(SEARCH("&lt; 4",'Classification result'!U274))),"minimal", IF(OR(ISNUMBER(SEARCH("Extensive",'Model output'!P273)),ISNUMBER(SEARCH("Extensive",'Classification result'!U274)),ISNUMBER(SEARCH("&gt;4",'Classification result'!U274)),ISNUMBER(SEARCH("&gt; 4",'Classification result'!U274)),ISNUMBER(SEARCH("4 or more",'Classification result'!U274))),"extensive","")))</f>
        <v>minimal</v>
      </c>
      <c r="W274" t="str">
        <f>IF(OR('Model output'!R273="",ISNUMBER(SEARCH("Not identified", 'Model output'!R273)),ISNUMBER(SEARCH("Absent",'Model output'!R273)),ISNUMBER(SEARCH("No",'Model output'!R273)),ISNUMBER(SEARCH("Negative",'Model output'!R273)),ISNUMBER(SEARCH("None seen",'Model output'!R273)),ISNUMBER(SEARCH("Free",'Model output'!R273)),ISNUMBER(SEARCH("Cannot be assessed",'Model output'!R273))),"negative","positive")</f>
        <v>negative</v>
      </c>
      <c r="X274" s="19" t="str">
        <f>IF('Model output'!S273="","",'Model output'!S273)</f>
        <v/>
      </c>
      <c r="Y274" t="str">
        <f>IF(OR('Model output'!S273="",ISNUMBER(SEARCH("Absent",'Model output'!S273)),ISNUMBER(SEARCH("Not identified",'Model output'!S273)),AND(ISNUMBER(SEARCH("No",'Model output'!S273)),NOT(ISNUMBER(SEARCH("carcinoma",'Model output'!S273)))),ISNUMBER(SEARCH("no extension",'Model output'!S273)),ISNUMBER(SEARCH("negative",'Model output'!S273))),"negative",IF(Z274="positive","gETE", "positive"))</f>
        <v>negative</v>
      </c>
      <c r="Z274" t="str">
        <f>IF(OR('Model output'!S273="",ISNUMBER(SEARCH("Absent",'Model output'!S273)),ISNUMBER(SEARCH("Not identified",'Model output'!S273)),ISNUMBER(SEARCH("No",'Model output'!S273)),ISNUMBER(SEARCH("Minimal",'Model output'!S273)),ISNUMBER(SEARCH("negative",'Model output'!S273))),"negative",IF(OR(ISNUMBER(SEARCH("extensive",X274)),ISNUMBER(SEARCH("skeletal muscle",X274)),ISNUMBER(SEARCH("larynx",X274)),ISNUMBER(SEARCH("trachea",X274)),ISNUMBER(SEARCH("esophagus",X274)),ISNUMBER(SEARCH("recurrent laryngeal nerve",X274))),"positive","negative"))</f>
        <v>negative</v>
      </c>
      <c r="AA274" t="str">
        <f>IF('Model output'!T273="","",IF('Model output'!T273="Not mentioned", "No", "Yes"))</f>
        <v/>
      </c>
      <c r="AB274" t="str">
        <f>IF(AA274&lt;&gt;"Yes","",IF(OR('Model output'!U273="",ISNUMBER(SEARCH("Not identified",'Model output'!U273))),"",'Model output'!U273))</f>
        <v/>
      </c>
      <c r="AC274" s="9" t="str">
        <f>IF(OR('Model output'!V273="", AND(ISERROR(SEARCH("Positive",'Model output'!V273)), ISNUMBER(SEARCH("Negative",'Model output'!V273))), ISNUMBER(SEARCH("Uninvolved",'Model output'!V273)), ISNUMBER(SEARCH("Free",'Model output'!V273)), ISNUMBER(SEARCH("1 mm",'Model output'!V273)), ISNUMBER(SEARCH("1.0 mm",'Model output'!V273)), ISNUMBER(SEARCH("0.01 cm",'Model output'!V273)), ISNUMBER(SEARCH("0.1 CM",'Model output'!V273)), ISNUMBER(SEARCH("less than 0.2 mm",'Model output'!V273)), ISNUMBER(SEARCH("less than 0.5 mm",'Model output'!V273)), ISNUMBER(SEARCH("very close",'Model output'!V273)), ISNUMBER(SEARCH("not involved",'Model output'!V273)), ISNUMBER(SEARCH("no involvement",'Model output'!V273)), ISNUMBER(SEARCH("abut",'Model output'!V273)), AND(ISNUMBER(SEARCH("No",'Model output'!V273)),NOT(ISNUMBER(SEARCH("noted",'Model output'!V273))),NOT(ISNUMBER(SEARCH("carcinoma",'Model output'!V273))))), "negative", "positive")</f>
        <v>negative</v>
      </c>
      <c r="AE274" s="39" t="str" cm="1">
        <f t="array" aca="1" ref="AE274" ca="1">IF(OR(AC274="positive",Z274="positive",AND(OR(ISNUMBER(SEARCH("Follicular carcinoma",N274)),ISNUMBER(SEARCH("Follicular thyroid carcinoma",N274))),V274="extensive"),AND(AND(ISNUMBER(J274),J274&gt;0),AND(ISNUMBER(M274),M274&gt;3)),OR(H274="positive",AH274=1)),"high",IF(OR(ISNUMBER(SEARCH("lateral",G274,1)),ISNUMBER(SEARCH("positive",Y274,1)),ISNUMBER(SEARCH("tall",O274,1)),ISNUMBER(SEARCH("hobnail",O274,1)),ISNUMBER(SEARCH("cribriform",O274,1)),ISNUMBER(SEARCH("diffuse",O274,1)),ISNUMBER(SEARCH("columnar",O274,1)),ISNUMBER(SEARCH("solid",O274,1)),ISNUMBER(SEARCH("tall",N274,1)),ISNUMBER(SEARCH("hobnail",N274,1)),ISNUMBER(SEARCH("cribriform",N274,1)),ISNUMBER(SEARCH("diffuse",N274,1)),ISNUMBER(SEARCH("columnar",N274,1)),ISNUMBER(SEARCH("solid",N274,1)),AND(ISNUMBER(SEARCH("papillary",N274,1)),S274="positive"),AND(ISNUMBER(J274),J274&gt;=5,M274=""),AND(AND(ISNUMBER(J274),J274&gt;=5),AND(ISNUMBER(M274),M274&gt;=1)),AND(ISNUMBER(SERACH("papillary",N274)),OR(Y274="positive",Z274="positive"), ISNUMBER(SEARCH("BRAF",AB274)))),"intermediate","low"))</f>
        <v>intermediate</v>
      </c>
      <c r="AF274" s="40" t="str">
        <f t="shared" si="65"/>
        <v>3a</v>
      </c>
      <c r="AG274" s="40" t="str">
        <f t="shared" si="66"/>
        <v>1b</v>
      </c>
      <c r="AH274" s="40" t="str">
        <f t="shared" si="67"/>
        <v>0</v>
      </c>
      <c r="AI274" s="45" t="str">
        <f t="shared" si="68"/>
        <v>I</v>
      </c>
      <c r="AJ274" s="39" t="s">
        <v>699</v>
      </c>
      <c r="AK274" s="46" t="s">
        <v>894</v>
      </c>
      <c r="AL274" s="46" t="s">
        <v>888</v>
      </c>
      <c r="AM274" s="46" t="s">
        <v>892</v>
      </c>
      <c r="AN274" s="40" t="s">
        <v>73</v>
      </c>
      <c r="AO274" s="30">
        <f t="shared" ca="1" si="69"/>
        <v>1</v>
      </c>
      <c r="AP274" s="14">
        <f t="shared" si="70"/>
        <v>1</v>
      </c>
      <c r="AQ274" s="14">
        <f t="shared" si="71"/>
        <v>1</v>
      </c>
      <c r="AR274" s="14">
        <f t="shared" si="72"/>
        <v>1</v>
      </c>
      <c r="AS274" s="15">
        <f t="shared" si="73"/>
        <v>1</v>
      </c>
    </row>
    <row r="275" spans="1:45">
      <c r="A275" t="str">
        <f>'Model output'!A274</f>
        <v>TCGA-J8-A3O2</v>
      </c>
      <c r="B275" s="52">
        <v>39</v>
      </c>
      <c r="C275" s="1" t="str">
        <f>IF(OR(ISNUMBER(SEARCH("0",'Model output'!D274)), ISNUMBER(SEARCH("1",'Model output'!D274)), ISNUMBER(SEARCH("1a",'Model output'!D274)), ISNUMBER(SEARCH("1b",'Model output'!D274)), ISNUMBER(SEARCH("2",'Model output'!D274)), ISNUMBER(SEARCH("3",'Model output'!D274)), ISNUMBER(SEARCH("4a",'Model output'!D274)), ISNUMBER(SEARCH("4b",'Model output'!D274))), IF(ISNUMBER(SEARCH("pT",'Model output'!D274)),IF(OR(ISNUMBER(SEARCH("a",'Model output'!D274)),ISNUMBER(SEARCH("b",'Model output'!D274))),MID(SUBSTITUTE('Model output'!D274," ",""),SEARCH("pT",'Model output'!D274)+2,2),MID(SUBSTITUTE('Model output'!D274," ",""),SEARCH("pT",'Model output'!D274)+2,1)),IF(ISNUMBER(SEARCH("T",'Model output'!D274)),IF(OR(ISNUMBER(SEARCH("a",'Model output'!D274)),ISNUMBER(SEARCH("b",'Model output'!D274))),MID(SUBSTITUTE('Model output'!D274," ",""),SEARCH("T",'Model output'!D274)+1,2),MID(SUBSTITUTE('Model output'!D274," ",""),SEARCH("T",'Model output'!D274)+1,1)),SUBSTITUTE('Model output'!D274," ",""))),"")</f>
        <v>3</v>
      </c>
      <c r="D275" s="1" t="str">
        <f>IF(ISNUMBER(SEARCH("lymph node",'Model output'!E274)),"1", IF(AND('Model output'!E274&lt;&gt;"",ISNUMBER('Model output'!E274),'Model output'!E274&gt;0),"1",IF(OR(ISNUMBER(SEARCH("0",'Model output'!E274)), ISNUMBER(SEARCH("1",'Model output'!E274)), ISNUMBER(SEARCH("1a",'Model output'!E274)), ISNUMBER(SEARCH("1b",'Model output'!E274)), ISNUMBER(SEARCH("X",'Model output'!E274))), IF(ISNUMBER(SEARCH("pN",'Model output'!E274)),IF(OR(ISNUMBER(SEARCH("a",'Model output'!E274)),ISNUMBER(SEARCH("b",'Model output'!E274))),MID(SUBSTITUTE('Model output'!E274," ",""),SEARCH("pN",'Model output'!E274)+2,2),MID(SUBSTITUTE('Model output'!E274," ",""),SEARCH("pN",'Model output'!E274)+2,1)),IF(ISNUMBER(SEARCH("N",'Model output'!E274)),IF(OR(ISNUMBER(SEARCH("a",'Model output'!E274)),ISNUMBER(SEARCH("b",'Model output'!E274))),MID(SUBSTITUTE('Model output'!E274," ",""),SEARCH("N",'Model output'!E274)+1,2),MID(SUBSTITUTE('Model output'!E274," ",""),SEARCH("N",'Model output'!E274)+1,1)),SUBSTITUTE('Model output'!E274," ",""))),"")))</f>
        <v>1b</v>
      </c>
      <c r="E275" s="1" t="str">
        <f>IF(OR(ISNUMBER(SEARCH("Not applicable",'Model output'!F274)), ISNUMBER(SEARCH("N/A",'Model output'!F274))),"0",IF(OR(ISNUMBER(SEARCH("0",'Model output'!F274)), ISNUMBER(SEARCH("1",'Model output'!F274)), ISNUMBER(SEARCH("X",'Model output'!F274))), IF(ISNUMBER(SEARCH("pM",'Model output'!F274)),MID(SUBSTITUTE('Model output'!F274," ",""),SEARCH("pM",'Model output'!F274)+2,1),IF(ISNUMBER(SEARCH("M",'Model output'!F274)),MID(SUBSTITUTE('Model output'!F274," ",""),SEARCH("M",'Model output'!F274)+1,1),SUBSTITUTE('Model output'!F274," ",""))),""))</f>
        <v/>
      </c>
      <c r="F275" t="str">
        <f t="shared" si="62"/>
        <v>positive</v>
      </c>
      <c r="G275" t="str">
        <f>IF(OR('Model output'!G274="",AND(ISNUMBER('Model output'!J274),'Model output'!J274&lt;1)),"",IF(OR(ISNUMBER(SEARCH("lateral",'Model output'!G274)),ISNUMBER(SEARCH("cervical",'Model output'!G274)),ISNUMBER(SEARCH("jugular",'Model output'!G274)),ISNUMBER(SEARCH("left neck",'Model output'!G274)),ISNUMBER(SEARCH("left anterior neck",'Model output'!G274)),ISNUMBER(SEARCH("left posterior neck",'Model output'!G274)),ISNUMBER(SEARCH("right neck",'Model output'!G274)),ISNUMBER(SEARCH("right anterior neck",'Model output'!G274)),ISNUMBER(SEARCH("right posterior neck",'Model output'!G274)),AND(ISNUMBER(SEARCH("level",'Model output'!G274)),OR(,ISNUMBER(SEARCH("II",'Model output'!G274)),ISNUMBER(SEARCH("two",'Model output'!G274)),ISNUMBER(SEARCH("2",'Model output'!G274)),ISNUMBER(SEARCH("III",'Model output'!G274)),ISNUMBER(SEARCH("three",'Model output'!G274)),ISNUMBER(SEARCH("3",'Model output'!G274)),ISNUMBER(SEARCH("IV",'Model output'!G274)),ISNUMBER(SEARCH("four",'Model output'!G274)),ISNUMBER(SEARCH("4",'Model output'!G274)),AND(ISNUMBER(SEARCH("V ",'Model output'!G274)),NOT(ISNUMBER(SEARCH("VI",'Model output'!G274)))),ISNUMBER(SEARCH("five",'Model output'!G274)),ISNUMBER(SEARCH("5",'Model output'!G274))))), "lateral", "central"))</f>
        <v>lateral</v>
      </c>
      <c r="H275" t="str">
        <f>IF('Model output'!H274="","negative", IF('Model output'!H274=" ", "negative", IF(ISNUMBER(SEARCH("lymph node",'Model output'!H274)),"negative","positive")))</f>
        <v>negative</v>
      </c>
      <c r="I275">
        <f>IF('Model output'!I274="","",IF(ISNUMBER('Model output'!I274),'Model output'!I274,1))</f>
        <v>106</v>
      </c>
      <c r="J275">
        <f>IF('Model output'!J274="","",IF(AND(ISNUMBER('Model output'!J274),'Model output'!J274&lt;=I275),'Model output'!J274,IF(ISNUMBER(SEARCH("0/",'Model output'!J274)),0,1)))</f>
        <v>23</v>
      </c>
      <c r="K275" t="str" cm="1">
        <f t="array" ref="K275">IF(COUNT(FIND({0,1,2,3,4,5,6,7,8,9},'Model output'!K274))&gt;0,'Model output'!K274,"")</f>
        <v>1.5 cm</v>
      </c>
      <c r="L275" s="8" t="str">
        <f t="shared" si="64"/>
        <v>1.5cm</v>
      </c>
      <c r="M275" cm="1">
        <f t="array" ref="M275">IF(L275="","",IF(ISNUMBER(SEARCH("cm",L275)),MAX(VALUE(SUBSTITUTE(_xlfn.FILTERXML("&lt;t&gt;&lt;s&gt;"&amp;SUBSTITUTE(L275,",","&lt;/s&gt;&lt;s&gt;")&amp;"&lt;/s&gt;&lt;/t&gt;","//s"),"cm",""))),MAX(VALUE(SUBSTITUTE(_xlfn.FILTERXML("&lt;t&gt;&lt;s&gt;"&amp;SUBSTITUTE(L275,",","&lt;/s&gt;&lt;s&gt;")&amp;"&lt;/s&gt;&lt;/t&gt;","//s"),"mm","")))/10))</f>
        <v>1.5</v>
      </c>
      <c r="N275" t="str">
        <f>IF('Model output'!L274="","",'Model output'!L274)</f>
        <v>papillary</v>
      </c>
      <c r="O275" t="str">
        <f>IF('Model output'!M274="","",'Model output'!M274)</f>
        <v>Classical (usual)</v>
      </c>
      <c r="P275" t="str">
        <f>IF('Model output'!N274="","",'Model output'!N274)</f>
        <v>3.5 cm</v>
      </c>
      <c r="Q275" t="str">
        <f t="shared" si="63"/>
        <v>3.5cm</v>
      </c>
      <c r="R275" cm="1">
        <f t="array" ref="R275">IF(Q275="","",IF(ISNUMBER(SEARCH("cm",Q275)),MAX(VALUE(SUBSTITUTE(_xlfn.FILTERXML("&lt;t&gt;&lt;s&gt;"&amp;SUBSTITUTE(Q275,",","&lt;/s&gt;&lt;s&gt;")&amp;"&lt;/s&gt;&lt;/t&gt;","//s"),"cm",""))),IF(ISNUMBER(SEARCH("mm",Q275)), MAX(VALUE(SUBSTITUTE(_xlfn.FILTERXML("&lt;t&gt;&lt;s&gt;"&amp;SUBSTITUTE(Q275,",","&lt;/s&gt;&lt;s&gt;")&amp;"&lt;/s&gt;&lt;/t&gt;","//s"),"mm","")))/10, MAX(VALUE(_xlfn.FILTERXML("&lt;t&gt;&lt;s&gt;"&amp;SUBSTITUTE(Q275,",","&lt;/s&gt;&lt;s&gt;")&amp;"&lt;/s&gt;&lt;/t&gt;","//s"))))))</f>
        <v>3.5</v>
      </c>
      <c r="S275" t="str">
        <f>IF(OR('Model output'!P274="",ISNUMBER(SEARCH("Not identified", 'Model output'!P274)),ISNUMBER(SEARCH("Absent",'Model output'!P274)),AND(ISNUMBER(SEARCH("No",'Model output'!P274)),NOT(ISNUMBER(SEARCH("diagnostic",'Model output'!P274)))),ISNUMBER(SEARCH("Negative",'Model output'!P274))),"negative","positive")</f>
        <v>positive</v>
      </c>
      <c r="T275" t="str">
        <f>IF('Model output'!O274="","",'Model output'!O274)</f>
        <v/>
      </c>
      <c r="U275" t="str">
        <f>IF('Model output'!Q274&lt;&gt;"",'Model output'!Q274,IF('Classification result'!S275="positive",IF(ISNUMBER(SEARCH("single",'Model output'!P274)),1,IF(OR(ISNUMBER(SEARCH("&lt;4",'Model output'!P274)),ISNUMBER(SEARCH("&lt; 4",'Model output'!P274)),ISNUMBER(SEARCH("less than 4",'Model output'!P274))),"&lt;4",IF(OR(ISNUMBER(SEARCH("&gt;4",'Model output'!P274)),ISNUMBER(SEARCH("&gt; 4",'Model output'!P274)),ISNUMBER(SEARCH("4 or more",'Model output'!P274))),"&gt;4",""))),""))</f>
        <v/>
      </c>
      <c r="V275" t="str">
        <f>IF(S275="negative","",IF(OR(ISNUMBER(SEARCH("Focal",'Model output'!P274)),'Classification result'!U275&lt;4,ISNUMBER(SEARCH("Focal",'Classification result'!U275)),ISNUMBER(SEARCH("&lt;4",'Classification result'!U275)),ISNUMBER(SEARCH("&lt; 4",'Classification result'!U275))),"minimal", IF(OR(ISNUMBER(SEARCH("Extensive",'Model output'!P274)),ISNUMBER(SEARCH("Extensive",'Classification result'!U275)),ISNUMBER(SEARCH("&gt;4",'Classification result'!U275)),ISNUMBER(SEARCH("&gt; 4",'Classification result'!U275)),ISNUMBER(SEARCH("4 or more",'Classification result'!U275))),"extensive","")))</f>
        <v/>
      </c>
      <c r="W275" t="str">
        <f>IF(OR('Model output'!R274="",ISNUMBER(SEARCH("Not identified", 'Model output'!R274)),ISNUMBER(SEARCH("Absent",'Model output'!R274)),ISNUMBER(SEARCH("No",'Model output'!R274)),ISNUMBER(SEARCH("Negative",'Model output'!R274)),ISNUMBER(SEARCH("None seen",'Model output'!R274)),ISNUMBER(SEARCH("Free",'Model output'!R274)),ISNUMBER(SEARCH("Cannot be assessed",'Model output'!R274))),"negative","positive")</f>
        <v>positive</v>
      </c>
      <c r="X275" s="19" t="str">
        <f>IF('Model output'!S274="","",'Model output'!S274)</f>
        <v>Minimal</v>
      </c>
      <c r="Y275" t="str">
        <f>IF(OR('Model output'!S274="",ISNUMBER(SEARCH("Absent",'Model output'!S274)),ISNUMBER(SEARCH("Not identified",'Model output'!S274)),AND(ISNUMBER(SEARCH("No",'Model output'!S274)),NOT(ISNUMBER(SEARCH("carcinoma",'Model output'!S274)))),ISNUMBER(SEARCH("no extension",'Model output'!S274)),ISNUMBER(SEARCH("negative",'Model output'!S274))),"negative",IF(Z275="positive","gETE", "positive"))</f>
        <v>positive</v>
      </c>
      <c r="Z275" t="str">
        <f>IF(OR('Model output'!S274="",ISNUMBER(SEARCH("Absent",'Model output'!S274)),ISNUMBER(SEARCH("Not identified",'Model output'!S274)),ISNUMBER(SEARCH("No",'Model output'!S274)),ISNUMBER(SEARCH("Minimal",'Model output'!S274)),ISNUMBER(SEARCH("negative",'Model output'!S274))),"negative",IF(OR(ISNUMBER(SEARCH("extensive",X275)),ISNUMBER(SEARCH("skeletal muscle",X275)),ISNUMBER(SEARCH("larynx",X275)),ISNUMBER(SEARCH("trachea",X275)),ISNUMBER(SEARCH("esophagus",X275)),ISNUMBER(SEARCH("recurrent laryngeal nerve",X275))),"positive","negative"))</f>
        <v>negative</v>
      </c>
      <c r="AA275" t="str">
        <f>IF('Model output'!T274="","",IF('Model output'!T274="Not mentioned", "No", "Yes"))</f>
        <v/>
      </c>
      <c r="AB275" t="str">
        <f>IF(AA275&lt;&gt;"Yes","",IF(OR('Model output'!U274="",ISNUMBER(SEARCH("Not identified",'Model output'!U274))),"",'Model output'!U274))</f>
        <v/>
      </c>
      <c r="AC275" s="9" t="str">
        <f>IF(OR('Model output'!V274="", AND(ISERROR(SEARCH("Positive",'Model output'!V274)), ISNUMBER(SEARCH("Negative",'Model output'!V274))), ISNUMBER(SEARCH("Uninvolved",'Model output'!V274)), ISNUMBER(SEARCH("Free",'Model output'!V274)), ISNUMBER(SEARCH("1 mm",'Model output'!V274)), ISNUMBER(SEARCH("1.0 mm",'Model output'!V274)), ISNUMBER(SEARCH("0.01 cm",'Model output'!V274)), ISNUMBER(SEARCH("0.1 CM",'Model output'!V274)), ISNUMBER(SEARCH("less than 0.2 mm",'Model output'!V274)), ISNUMBER(SEARCH("less than 0.5 mm",'Model output'!V274)), ISNUMBER(SEARCH("very close",'Model output'!V274)), ISNUMBER(SEARCH("not involved",'Model output'!V274)), ISNUMBER(SEARCH("no involvement",'Model output'!V274)), ISNUMBER(SEARCH("abut",'Model output'!V274)), AND(ISNUMBER(SEARCH("No",'Model output'!V274)),NOT(ISNUMBER(SEARCH("noted",'Model output'!V274))),NOT(ISNUMBER(SEARCH("carcinoma",'Model output'!V274))))), "negative", "positive")</f>
        <v>positive</v>
      </c>
      <c r="AE275" s="39" t="str" cm="1">
        <f t="array" ref="AE275">IF(OR(AC275="positive",Z275="positive",AND(OR(ISNUMBER(SEARCH("Follicular carcinoma",N275)),ISNUMBER(SEARCH("Follicular thyroid carcinoma",N275))),V275="extensive"),AND(AND(ISNUMBER(J275),J275&gt;0),AND(ISNUMBER(M275),M275&gt;3)),OR(H275="positive",AH275=1)),"high",IF(OR(ISNUMBER(SEARCH("lateral",G275,1)),ISNUMBER(SEARCH("positive",Y275,1)),ISNUMBER(SEARCH("tall",O275,1)),ISNUMBER(SEARCH("hobnail",O275,1)),ISNUMBER(SEARCH("cribriform",O275,1)),ISNUMBER(SEARCH("diffuse",O275,1)),ISNUMBER(SEARCH("columnar",O275,1)),ISNUMBER(SEARCH("solid",O275,1)),ISNUMBER(SEARCH("tall",N275,1)),ISNUMBER(SEARCH("hobnail",N275,1)),ISNUMBER(SEARCH("cribriform",N275,1)),ISNUMBER(SEARCH("diffuse",N275,1)),ISNUMBER(SEARCH("columnar",N275,1)),ISNUMBER(SEARCH("solid",N275,1)),AND(ISNUMBER(SEARCH("papillary",N275,1)),S275="positive"),AND(ISNUMBER(J275),J275&gt;=5,M275=""),AND(AND(ISNUMBER(J275),J275&gt;=5),AND(ISNUMBER(M275),M275&gt;=1)),AND(ISNUMBER(SERACH("papillary",N275)),OR(Y275="positive",Z275="positive"), ISNUMBER(SEARCH("BRAF",AB275)))),"intermediate","low"))</f>
        <v>high</v>
      </c>
      <c r="AF275" s="40" t="str">
        <f t="shared" si="65"/>
        <v>2</v>
      </c>
      <c r="AG275" s="40" t="str">
        <f t="shared" si="66"/>
        <v>1b</v>
      </c>
      <c r="AH275" s="40" t="str">
        <f t="shared" si="67"/>
        <v>0</v>
      </c>
      <c r="AI275" s="45" t="str">
        <f t="shared" si="68"/>
        <v>I</v>
      </c>
      <c r="AJ275" s="39" t="s">
        <v>697</v>
      </c>
      <c r="AK275" s="46" t="s">
        <v>891</v>
      </c>
      <c r="AL275" s="46" t="s">
        <v>888</v>
      </c>
      <c r="AM275" s="46" t="s">
        <v>892</v>
      </c>
      <c r="AN275" s="40" t="s">
        <v>73</v>
      </c>
      <c r="AO275" s="30">
        <f t="shared" si="69"/>
        <v>1</v>
      </c>
      <c r="AP275" s="14">
        <f t="shared" si="70"/>
        <v>1</v>
      </c>
      <c r="AQ275" s="14">
        <f t="shared" si="71"/>
        <v>1</v>
      </c>
      <c r="AR275" s="14">
        <f t="shared" si="72"/>
        <v>1</v>
      </c>
      <c r="AS275" s="15">
        <f t="shared" si="73"/>
        <v>1</v>
      </c>
    </row>
    <row r="276" spans="1:45">
      <c r="A276" t="str">
        <f>'Model output'!A275</f>
        <v>TCGA-J8-A3YE</v>
      </c>
      <c r="B276" s="52">
        <v>31</v>
      </c>
      <c r="C276" s="1" t="str">
        <f>IF(OR(ISNUMBER(SEARCH("0",'Model output'!D275)), ISNUMBER(SEARCH("1",'Model output'!D275)), ISNUMBER(SEARCH("1a",'Model output'!D275)), ISNUMBER(SEARCH("1b",'Model output'!D275)), ISNUMBER(SEARCH("2",'Model output'!D275)), ISNUMBER(SEARCH("3",'Model output'!D275)), ISNUMBER(SEARCH("4a",'Model output'!D275)), ISNUMBER(SEARCH("4b",'Model output'!D275))), IF(ISNUMBER(SEARCH("pT",'Model output'!D275)),IF(OR(ISNUMBER(SEARCH("a",'Model output'!D275)),ISNUMBER(SEARCH("b",'Model output'!D275))),MID(SUBSTITUTE('Model output'!D275," ",""),SEARCH("pT",'Model output'!D275)+2,2),MID(SUBSTITUTE('Model output'!D275," ",""),SEARCH("pT",'Model output'!D275)+2,1)),IF(ISNUMBER(SEARCH("T",'Model output'!D275)),IF(OR(ISNUMBER(SEARCH("a",'Model output'!D275)),ISNUMBER(SEARCH("b",'Model output'!D275))),MID(SUBSTITUTE('Model output'!D275," ",""),SEARCH("T",'Model output'!D275)+1,2),MID(SUBSTITUTE('Model output'!D275," ",""),SEARCH("T",'Model output'!D275)+1,1)),SUBSTITUTE('Model output'!D275," ",""))),"")</f>
        <v>3</v>
      </c>
      <c r="D276" s="1" t="str">
        <f>IF(ISNUMBER(SEARCH("lymph node",'Model output'!E275)),"1", IF(AND('Model output'!E275&lt;&gt;"",ISNUMBER('Model output'!E275),'Model output'!E275&gt;0),"1",IF(OR(ISNUMBER(SEARCH("0",'Model output'!E275)), ISNUMBER(SEARCH("1",'Model output'!E275)), ISNUMBER(SEARCH("1a",'Model output'!E275)), ISNUMBER(SEARCH("1b",'Model output'!E275)), ISNUMBER(SEARCH("X",'Model output'!E275))), IF(ISNUMBER(SEARCH("pN",'Model output'!E275)),IF(OR(ISNUMBER(SEARCH("a",'Model output'!E275)),ISNUMBER(SEARCH("b",'Model output'!E275))),MID(SUBSTITUTE('Model output'!E275," ",""),SEARCH("pN",'Model output'!E275)+2,2),MID(SUBSTITUTE('Model output'!E275," ",""),SEARCH("pN",'Model output'!E275)+2,1)),IF(ISNUMBER(SEARCH("N",'Model output'!E275)),IF(OR(ISNUMBER(SEARCH("a",'Model output'!E275)),ISNUMBER(SEARCH("b",'Model output'!E275))),MID(SUBSTITUTE('Model output'!E275," ",""),SEARCH("N",'Model output'!E275)+1,2),MID(SUBSTITUTE('Model output'!E275," ",""),SEARCH("N",'Model output'!E275)+1,1)),SUBSTITUTE('Model output'!E275," ",""))),"")))</f>
        <v>1a</v>
      </c>
      <c r="E276" s="1" t="str">
        <f>IF(OR(ISNUMBER(SEARCH("Not applicable",'Model output'!F275)), ISNUMBER(SEARCH("N/A",'Model output'!F275))),"0",IF(OR(ISNUMBER(SEARCH("0",'Model output'!F275)), ISNUMBER(SEARCH("1",'Model output'!F275)), ISNUMBER(SEARCH("X",'Model output'!F275))), IF(ISNUMBER(SEARCH("pM",'Model output'!F275)),MID(SUBSTITUTE('Model output'!F275," ",""),SEARCH("pM",'Model output'!F275)+2,1),IF(ISNUMBER(SEARCH("M",'Model output'!F275)),MID(SUBSTITUTE('Model output'!F275," ",""),SEARCH("M",'Model output'!F275)+1,1),SUBSTITUTE('Model output'!F275," ",""))),""))</f>
        <v>0</v>
      </c>
      <c r="F276" t="str">
        <f t="shared" si="62"/>
        <v>positive</v>
      </c>
      <c r="G276" t="str">
        <f>IF(OR('Model output'!G275="",AND(ISNUMBER('Model output'!J275),'Model output'!J275&lt;1)),"",IF(OR(ISNUMBER(SEARCH("lateral",'Model output'!G275)),ISNUMBER(SEARCH("cervical",'Model output'!G275)),ISNUMBER(SEARCH("jugular",'Model output'!G275)),ISNUMBER(SEARCH("left neck",'Model output'!G275)),ISNUMBER(SEARCH("left anterior neck",'Model output'!G275)),ISNUMBER(SEARCH("left posterior neck",'Model output'!G275)),ISNUMBER(SEARCH("right neck",'Model output'!G275)),ISNUMBER(SEARCH("right anterior neck",'Model output'!G275)),ISNUMBER(SEARCH("right posterior neck",'Model output'!G275)),AND(ISNUMBER(SEARCH("level",'Model output'!G275)),OR(,ISNUMBER(SEARCH("II",'Model output'!G275)),ISNUMBER(SEARCH("two",'Model output'!G275)),ISNUMBER(SEARCH("2",'Model output'!G275)),ISNUMBER(SEARCH("III",'Model output'!G275)),ISNUMBER(SEARCH("three",'Model output'!G275)),ISNUMBER(SEARCH("3",'Model output'!G275)),ISNUMBER(SEARCH("IV",'Model output'!G275)),ISNUMBER(SEARCH("four",'Model output'!G275)),ISNUMBER(SEARCH("4",'Model output'!G275)),AND(ISNUMBER(SEARCH("V ",'Model output'!G275)),NOT(ISNUMBER(SEARCH("VI",'Model output'!G275)))),ISNUMBER(SEARCH("five",'Model output'!G275)),ISNUMBER(SEARCH("5",'Model output'!G275))))), "lateral", "central"))</f>
        <v>central</v>
      </c>
      <c r="H276" t="str">
        <f>IF('Model output'!H275="","negative", IF('Model output'!H275=" ", "negative", IF(ISNUMBER(SEARCH("lymph node",'Model output'!H275)),"negative","positive")))</f>
        <v>negative</v>
      </c>
      <c r="I276">
        <f>IF('Model output'!I275="","",IF(ISNUMBER('Model output'!I275),'Model output'!I275,1))</f>
        <v>4</v>
      </c>
      <c r="J276">
        <f>IF('Model output'!J275="","",IF(AND(ISNUMBER('Model output'!J275),'Model output'!J275&lt;=I276),'Model output'!J275,IF(ISNUMBER(SEARCH("0/",'Model output'!J275)),0,1)))</f>
        <v>1</v>
      </c>
      <c r="K276" t="str" cm="1">
        <f t="array" ref="K276">IF(COUNT(FIND({0,1,2,3,4,5,6,7,8,9},'Model output'!K275))&gt;0,'Model output'!K275,"")</f>
        <v/>
      </c>
      <c r="L276" s="8" t="str">
        <f t="shared" si="64"/>
        <v/>
      </c>
      <c r="M276" t="str" cm="1">
        <f t="array" ref="M276">IF(L276="","",IF(ISNUMBER(SEARCH("cm",L276)),MAX(VALUE(SUBSTITUTE(_xlfn.FILTERXML("&lt;t&gt;&lt;s&gt;"&amp;SUBSTITUTE(L276,",","&lt;/s&gt;&lt;s&gt;")&amp;"&lt;/s&gt;&lt;/t&gt;","//s"),"cm",""))),MAX(VALUE(SUBSTITUTE(_xlfn.FILTERXML("&lt;t&gt;&lt;s&gt;"&amp;SUBSTITUTE(L276,",","&lt;/s&gt;&lt;s&gt;")&amp;"&lt;/s&gt;&lt;/t&gt;","//s"),"mm","")))/10))</f>
        <v/>
      </c>
      <c r="N276" t="str">
        <f>IF('Model output'!L275="","",'Model output'!L275)</f>
        <v>Papillary</v>
      </c>
      <c r="O276" t="str">
        <f>IF('Model output'!M275="","",'Model output'!M275)</f>
        <v>Classical (usual)</v>
      </c>
      <c r="P276" t="str">
        <f>IF('Model output'!N275="","",'Model output'!N275)</f>
        <v>3.5 cm</v>
      </c>
      <c r="Q276" t="str">
        <f t="shared" si="63"/>
        <v>3.5cm</v>
      </c>
      <c r="R276" cm="1">
        <f t="array" ref="R276">IF(Q276="","",IF(ISNUMBER(SEARCH("cm",Q276)),MAX(VALUE(SUBSTITUTE(_xlfn.FILTERXML("&lt;t&gt;&lt;s&gt;"&amp;SUBSTITUTE(Q276,",","&lt;/s&gt;&lt;s&gt;")&amp;"&lt;/s&gt;&lt;/t&gt;","//s"),"cm",""))),IF(ISNUMBER(SEARCH("mm",Q276)), MAX(VALUE(SUBSTITUTE(_xlfn.FILTERXML("&lt;t&gt;&lt;s&gt;"&amp;SUBSTITUTE(Q276,",","&lt;/s&gt;&lt;s&gt;")&amp;"&lt;/s&gt;&lt;/t&gt;","//s"),"mm","")))/10, MAX(VALUE(_xlfn.FILTERXML("&lt;t&gt;&lt;s&gt;"&amp;SUBSTITUTE(Q276,",","&lt;/s&gt;&lt;s&gt;")&amp;"&lt;/s&gt;&lt;/t&gt;","//s"))))))</f>
        <v>3.5</v>
      </c>
      <c r="S276" t="str">
        <f>IF(OR('Model output'!P275="",ISNUMBER(SEARCH("Not identified", 'Model output'!P275)),ISNUMBER(SEARCH("Absent",'Model output'!P275)),AND(ISNUMBER(SEARCH("No",'Model output'!P275)),NOT(ISNUMBER(SEARCH("diagnostic",'Model output'!P275)))),ISNUMBER(SEARCH("Negative",'Model output'!P275))),"negative","positive")</f>
        <v>negative</v>
      </c>
      <c r="T276">
        <f>IF('Model output'!O275="","",'Model output'!O275)</f>
        <v>1</v>
      </c>
      <c r="U276" t="str">
        <f>IF('Model output'!Q275&lt;&gt;"",'Model output'!Q275,IF('Classification result'!S276="positive",IF(ISNUMBER(SEARCH("single",'Model output'!P275)),1,IF(OR(ISNUMBER(SEARCH("&lt;4",'Model output'!P275)),ISNUMBER(SEARCH("&lt; 4",'Model output'!P275)),ISNUMBER(SEARCH("less than 4",'Model output'!P275))),"&lt;4",IF(OR(ISNUMBER(SEARCH("&gt;4",'Model output'!P275)),ISNUMBER(SEARCH("&gt; 4",'Model output'!P275)),ISNUMBER(SEARCH("4 or more",'Model output'!P275))),"&gt;4",""))),""))</f>
        <v/>
      </c>
      <c r="V276" t="str">
        <f>IF(S276="negative","",IF(OR(ISNUMBER(SEARCH("Focal",'Model output'!P275)),'Classification result'!U276&lt;4,ISNUMBER(SEARCH("Focal",'Classification result'!U276)),ISNUMBER(SEARCH("&lt;4",'Classification result'!U276)),ISNUMBER(SEARCH("&lt; 4",'Classification result'!U276))),"minimal", IF(OR(ISNUMBER(SEARCH("Extensive",'Model output'!P275)),ISNUMBER(SEARCH("Extensive",'Classification result'!U276)),ISNUMBER(SEARCH("&gt;4",'Classification result'!U276)),ISNUMBER(SEARCH("&gt; 4",'Classification result'!U276)),ISNUMBER(SEARCH("4 or more",'Classification result'!U276))),"extensive","")))</f>
        <v/>
      </c>
      <c r="W276" t="str">
        <f>IF(OR('Model output'!R275="",ISNUMBER(SEARCH("Not identified", 'Model output'!R275)),ISNUMBER(SEARCH("Absent",'Model output'!R275)),ISNUMBER(SEARCH("No",'Model output'!R275)),ISNUMBER(SEARCH("Negative",'Model output'!R275)),ISNUMBER(SEARCH("None seen",'Model output'!R275)),ISNUMBER(SEARCH("Free",'Model output'!R275)),ISNUMBER(SEARCH("Cannot be assessed",'Model output'!R275))),"negative","positive")</f>
        <v>positive</v>
      </c>
      <c r="X276" s="19" t="str">
        <f>IF('Model output'!S275="","",'Model output'!S275)</f>
        <v>Present, Minimal</v>
      </c>
      <c r="Y276" t="str">
        <f>IF(OR('Model output'!S275="",ISNUMBER(SEARCH("Absent",'Model output'!S275)),ISNUMBER(SEARCH("Not identified",'Model output'!S275)),AND(ISNUMBER(SEARCH("No",'Model output'!S275)),NOT(ISNUMBER(SEARCH("carcinoma",'Model output'!S275)))),ISNUMBER(SEARCH("no extension",'Model output'!S275)),ISNUMBER(SEARCH("negative",'Model output'!S275))),"negative",IF(Z276="positive","gETE", "positive"))</f>
        <v>positive</v>
      </c>
      <c r="Z276" t="str">
        <f>IF(OR('Model output'!S275="",ISNUMBER(SEARCH("Absent",'Model output'!S275)),ISNUMBER(SEARCH("Not identified",'Model output'!S275)),ISNUMBER(SEARCH("No",'Model output'!S275)),ISNUMBER(SEARCH("Minimal",'Model output'!S275)),ISNUMBER(SEARCH("negative",'Model output'!S275))),"negative",IF(OR(ISNUMBER(SEARCH("extensive",X276)),ISNUMBER(SEARCH("skeletal muscle",X276)),ISNUMBER(SEARCH("larynx",X276)),ISNUMBER(SEARCH("trachea",X276)),ISNUMBER(SEARCH("esophagus",X276)),ISNUMBER(SEARCH("recurrent laryngeal nerve",X276))),"positive","negative"))</f>
        <v>negative</v>
      </c>
      <c r="AA276" t="str">
        <f>IF('Model output'!T275="","",IF('Model output'!T275="Not mentioned", "No", "Yes"))</f>
        <v/>
      </c>
      <c r="AB276" t="str">
        <f>IF(AA276&lt;&gt;"Yes","",IF(OR('Model output'!U275="",ISNUMBER(SEARCH("Not identified",'Model output'!U275))),"",'Model output'!U275))</f>
        <v/>
      </c>
      <c r="AC276" s="9" t="str">
        <f>IF(OR('Model output'!V275="", AND(ISERROR(SEARCH("Positive",'Model output'!V275)), ISNUMBER(SEARCH("Negative",'Model output'!V275))), ISNUMBER(SEARCH("Uninvolved",'Model output'!V275)), ISNUMBER(SEARCH("Free",'Model output'!V275)), ISNUMBER(SEARCH("1 mm",'Model output'!V275)), ISNUMBER(SEARCH("1.0 mm",'Model output'!V275)), ISNUMBER(SEARCH("0.01 cm",'Model output'!V275)), ISNUMBER(SEARCH("0.1 CM",'Model output'!V275)), ISNUMBER(SEARCH("less than 0.2 mm",'Model output'!V275)), ISNUMBER(SEARCH("less than 0.5 mm",'Model output'!V275)), ISNUMBER(SEARCH("very close",'Model output'!V275)), ISNUMBER(SEARCH("not involved",'Model output'!V275)), ISNUMBER(SEARCH("no involvement",'Model output'!V275)), ISNUMBER(SEARCH("abut",'Model output'!V275)), AND(ISNUMBER(SEARCH("No",'Model output'!V275)),NOT(ISNUMBER(SEARCH("noted",'Model output'!V275))),NOT(ISNUMBER(SEARCH("carcinoma",'Model output'!V275))))), "negative", "positive")</f>
        <v>negative</v>
      </c>
      <c r="AE276" s="39" t="str" cm="1">
        <f t="array" aca="1" ref="AE276" ca="1">IF(OR(AC276="positive",Z276="positive",AND(OR(ISNUMBER(SEARCH("Follicular carcinoma",N276)),ISNUMBER(SEARCH("Follicular thyroid carcinoma",N276))),V276="extensive"),AND(AND(ISNUMBER(J276),J276&gt;0),AND(ISNUMBER(M276),M276&gt;3)),OR(H276="positive",AH276=1)),"high",IF(OR(ISNUMBER(SEARCH("lateral",G276,1)),ISNUMBER(SEARCH("positive",Y276,1)),ISNUMBER(SEARCH("tall",O276,1)),ISNUMBER(SEARCH("hobnail",O276,1)),ISNUMBER(SEARCH("cribriform",O276,1)),ISNUMBER(SEARCH("diffuse",O276,1)),ISNUMBER(SEARCH("columnar",O276,1)),ISNUMBER(SEARCH("solid",O276,1)),ISNUMBER(SEARCH("tall",N276,1)),ISNUMBER(SEARCH("hobnail",N276,1)),ISNUMBER(SEARCH("cribriform",N276,1)),ISNUMBER(SEARCH("diffuse",N276,1)),ISNUMBER(SEARCH("columnar",N276,1)),ISNUMBER(SEARCH("solid",N276,1)),AND(ISNUMBER(SEARCH("papillary",N276,1)),S276="positive"),AND(ISNUMBER(J276),J276&gt;=5,M276=""),AND(AND(ISNUMBER(J276),J276&gt;=5),AND(ISNUMBER(M276),M276&gt;=1)),AND(ISNUMBER(SERACH("papillary",N276)),OR(Y276="positive",Z276="positive"), ISNUMBER(SEARCH("BRAF",AB276)))),"intermediate","low"))</f>
        <v>intermediate</v>
      </c>
      <c r="AF276" s="40" t="str">
        <f t="shared" si="65"/>
        <v>2</v>
      </c>
      <c r="AG276" s="40" t="str">
        <f t="shared" si="66"/>
        <v>1a</v>
      </c>
      <c r="AH276" s="40" t="str">
        <f t="shared" si="67"/>
        <v>0</v>
      </c>
      <c r="AI276" s="45" t="str">
        <f t="shared" si="68"/>
        <v>I</v>
      </c>
      <c r="AJ276" s="39" t="s">
        <v>697</v>
      </c>
      <c r="AK276" s="46" t="s">
        <v>887</v>
      </c>
      <c r="AL276" s="46" t="s">
        <v>893</v>
      </c>
      <c r="AM276" s="46" t="s">
        <v>892</v>
      </c>
      <c r="AN276" s="40" t="s">
        <v>73</v>
      </c>
      <c r="AO276" s="30">
        <f t="shared" ca="1" si="69"/>
        <v>0</v>
      </c>
      <c r="AP276" s="14">
        <f t="shared" si="70"/>
        <v>0</v>
      </c>
      <c r="AQ276" s="14">
        <f t="shared" si="71"/>
        <v>1</v>
      </c>
      <c r="AR276" s="14">
        <f t="shared" si="72"/>
        <v>1</v>
      </c>
      <c r="AS276" s="15">
        <f t="shared" si="73"/>
        <v>1</v>
      </c>
    </row>
    <row r="277" spans="1:45">
      <c r="A277" t="str">
        <f>'Model output'!A276</f>
        <v>TCGA-J8-A3YH</v>
      </c>
      <c r="B277" s="52">
        <v>39</v>
      </c>
      <c r="C277" s="1" t="str">
        <f>IF(OR(ISNUMBER(SEARCH("0",'Model output'!D276)), ISNUMBER(SEARCH("1",'Model output'!D276)), ISNUMBER(SEARCH("1a",'Model output'!D276)), ISNUMBER(SEARCH("1b",'Model output'!D276)), ISNUMBER(SEARCH("2",'Model output'!D276)), ISNUMBER(SEARCH("3",'Model output'!D276)), ISNUMBER(SEARCH("4a",'Model output'!D276)), ISNUMBER(SEARCH("4b",'Model output'!D276))), IF(ISNUMBER(SEARCH("pT",'Model output'!D276)),IF(OR(ISNUMBER(SEARCH("a",'Model output'!D276)),ISNUMBER(SEARCH("b",'Model output'!D276))),MID(SUBSTITUTE('Model output'!D276," ",""),SEARCH("pT",'Model output'!D276)+2,2),MID(SUBSTITUTE('Model output'!D276," ",""),SEARCH("pT",'Model output'!D276)+2,1)),IF(ISNUMBER(SEARCH("T",'Model output'!D276)),IF(OR(ISNUMBER(SEARCH("a",'Model output'!D276)),ISNUMBER(SEARCH("b",'Model output'!D276))),MID(SUBSTITUTE('Model output'!D276," ",""),SEARCH("T",'Model output'!D276)+1,2),MID(SUBSTITUTE('Model output'!D276," ",""),SEARCH("T",'Model output'!D276)+1,1)),SUBSTITUTE('Model output'!D276," ",""))),"")</f>
        <v>3</v>
      </c>
      <c r="D277" s="1" t="str">
        <f>IF(ISNUMBER(SEARCH("lymph node",'Model output'!E276)),"1", IF(AND('Model output'!E276&lt;&gt;"",ISNUMBER('Model output'!E276),'Model output'!E276&gt;0),"1",IF(OR(ISNUMBER(SEARCH("0",'Model output'!E276)), ISNUMBER(SEARCH("1",'Model output'!E276)), ISNUMBER(SEARCH("1a",'Model output'!E276)), ISNUMBER(SEARCH("1b",'Model output'!E276)), ISNUMBER(SEARCH("X",'Model output'!E276))), IF(ISNUMBER(SEARCH("pN",'Model output'!E276)),IF(OR(ISNUMBER(SEARCH("a",'Model output'!E276)),ISNUMBER(SEARCH("b",'Model output'!E276))),MID(SUBSTITUTE('Model output'!E276," ",""),SEARCH("pN",'Model output'!E276)+2,2),MID(SUBSTITUTE('Model output'!E276," ",""),SEARCH("pN",'Model output'!E276)+2,1)),IF(ISNUMBER(SEARCH("N",'Model output'!E276)),IF(OR(ISNUMBER(SEARCH("a",'Model output'!E276)),ISNUMBER(SEARCH("b",'Model output'!E276))),MID(SUBSTITUTE('Model output'!E276," ",""),SEARCH("N",'Model output'!E276)+1,2),MID(SUBSTITUTE('Model output'!E276," ",""),SEARCH("N",'Model output'!E276)+1,1)),SUBSTITUTE('Model output'!E276," ",""))),"")))</f>
        <v>1b</v>
      </c>
      <c r="E277" s="1" t="str">
        <f>IF(OR(ISNUMBER(SEARCH("Not applicable",'Model output'!F276)), ISNUMBER(SEARCH("N/A",'Model output'!F276))),"0",IF(OR(ISNUMBER(SEARCH("0",'Model output'!F276)), ISNUMBER(SEARCH("1",'Model output'!F276)), ISNUMBER(SEARCH("X",'Model output'!F276))), IF(ISNUMBER(SEARCH("pM",'Model output'!F276)),MID(SUBSTITUTE('Model output'!F276," ",""),SEARCH("pM",'Model output'!F276)+2,1),IF(ISNUMBER(SEARCH("M",'Model output'!F276)),MID(SUBSTITUTE('Model output'!F276," ",""),SEARCH("M",'Model output'!F276)+1,1),SUBSTITUTE('Model output'!F276," ",""))),""))</f>
        <v>X</v>
      </c>
      <c r="F277" t="str">
        <f t="shared" si="62"/>
        <v>positive</v>
      </c>
      <c r="G277" t="str">
        <f>IF(OR('Model output'!G276="",AND(ISNUMBER('Model output'!J276),'Model output'!J276&lt;1)),"",IF(OR(ISNUMBER(SEARCH("lateral",'Model output'!G276)),ISNUMBER(SEARCH("cervical",'Model output'!G276)),ISNUMBER(SEARCH("jugular",'Model output'!G276)),ISNUMBER(SEARCH("left neck",'Model output'!G276)),ISNUMBER(SEARCH("left anterior neck",'Model output'!G276)),ISNUMBER(SEARCH("left posterior neck",'Model output'!G276)),ISNUMBER(SEARCH("right neck",'Model output'!G276)),ISNUMBER(SEARCH("right anterior neck",'Model output'!G276)),ISNUMBER(SEARCH("right posterior neck",'Model output'!G276)),AND(ISNUMBER(SEARCH("level",'Model output'!G276)),OR(,ISNUMBER(SEARCH("II",'Model output'!G276)),ISNUMBER(SEARCH("two",'Model output'!G276)),ISNUMBER(SEARCH("2",'Model output'!G276)),ISNUMBER(SEARCH("III",'Model output'!G276)),ISNUMBER(SEARCH("three",'Model output'!G276)),ISNUMBER(SEARCH("3",'Model output'!G276)),ISNUMBER(SEARCH("IV",'Model output'!G276)),ISNUMBER(SEARCH("four",'Model output'!G276)),ISNUMBER(SEARCH("4",'Model output'!G276)),AND(ISNUMBER(SEARCH("V ",'Model output'!G276)),NOT(ISNUMBER(SEARCH("VI",'Model output'!G276)))),ISNUMBER(SEARCH("five",'Model output'!G276)),ISNUMBER(SEARCH("5",'Model output'!G276))))), "lateral", "central"))</f>
        <v>lateral</v>
      </c>
      <c r="H277" t="str">
        <f>IF('Model output'!H276="","negative", IF('Model output'!H276=" ", "negative", IF(ISNUMBER(SEARCH("lymph node",'Model output'!H276)),"negative","positive")))</f>
        <v>negative</v>
      </c>
      <c r="I277">
        <f>IF('Model output'!I276="","",IF(ISNUMBER('Model output'!I276),'Model output'!I276,1))</f>
        <v>40</v>
      </c>
      <c r="J277">
        <f>IF('Model output'!J276="","",IF(AND(ISNUMBER('Model output'!J276),'Model output'!J276&lt;=I277),'Model output'!J276,IF(ISNUMBER(SEARCH("0/",'Model output'!J276)),0,1)))</f>
        <v>13</v>
      </c>
      <c r="K277" t="str" cm="1">
        <f t="array" ref="K277">IF(COUNT(FIND({0,1,2,3,4,5,6,7,8,9},'Model output'!K276))&gt;0,'Model output'!K276,"")</f>
        <v/>
      </c>
      <c r="L277" s="8" t="str">
        <f t="shared" si="64"/>
        <v/>
      </c>
      <c r="M277" t="str" cm="1">
        <f t="array" ref="M277">IF(L277="","",IF(ISNUMBER(SEARCH("cm",L277)),MAX(VALUE(SUBSTITUTE(_xlfn.FILTERXML("&lt;t&gt;&lt;s&gt;"&amp;SUBSTITUTE(L277,",","&lt;/s&gt;&lt;s&gt;")&amp;"&lt;/s&gt;&lt;/t&gt;","//s"),"cm",""))),MAX(VALUE(SUBSTITUTE(_xlfn.FILTERXML("&lt;t&gt;&lt;s&gt;"&amp;SUBSTITUTE(L277,",","&lt;/s&gt;&lt;s&gt;")&amp;"&lt;/s&gt;&lt;/t&gt;","//s"),"mm","")))/10))</f>
        <v/>
      </c>
      <c r="N277" t="str">
        <f>IF('Model output'!L276="","",'Model output'!L276)</f>
        <v>papillary</v>
      </c>
      <c r="O277" t="str">
        <f>IF('Model output'!M276="","",'Model output'!M276)</f>
        <v>Classical (usual)</v>
      </c>
      <c r="P277" t="str">
        <f>IF('Model output'!N276="","",'Model output'!N276)</f>
        <v>4.5 cm</v>
      </c>
      <c r="Q277" t="str">
        <f t="shared" si="63"/>
        <v>4.5cm</v>
      </c>
      <c r="R277" cm="1">
        <f t="array" ref="R277">IF(Q277="","",IF(ISNUMBER(SEARCH("cm",Q277)),MAX(VALUE(SUBSTITUTE(_xlfn.FILTERXML("&lt;t&gt;&lt;s&gt;"&amp;SUBSTITUTE(Q277,",","&lt;/s&gt;&lt;s&gt;")&amp;"&lt;/s&gt;&lt;/t&gt;","//s"),"cm",""))),IF(ISNUMBER(SEARCH("mm",Q277)), MAX(VALUE(SUBSTITUTE(_xlfn.FILTERXML("&lt;t&gt;&lt;s&gt;"&amp;SUBSTITUTE(Q277,",","&lt;/s&gt;&lt;s&gt;")&amp;"&lt;/s&gt;&lt;/t&gt;","//s"),"mm","")))/10, MAX(VALUE(_xlfn.FILTERXML("&lt;t&gt;&lt;s&gt;"&amp;SUBSTITUTE(Q277,",","&lt;/s&gt;&lt;s&gt;")&amp;"&lt;/s&gt;&lt;/t&gt;","//s"))))))</f>
        <v>4.5</v>
      </c>
      <c r="S277" t="str">
        <f>IF(OR('Model output'!P276="",ISNUMBER(SEARCH("Not identified", 'Model output'!P276)),ISNUMBER(SEARCH("Absent",'Model output'!P276)),AND(ISNUMBER(SEARCH("No",'Model output'!P276)),NOT(ISNUMBER(SEARCH("diagnostic",'Model output'!P276)))),ISNUMBER(SEARCH("Negative",'Model output'!P276))),"negative","positive")</f>
        <v>positive</v>
      </c>
      <c r="T277" t="str">
        <f>IF('Model output'!O276="","",'Model output'!O276)</f>
        <v>Multifocal</v>
      </c>
      <c r="U277" t="str">
        <f>IF('Model output'!Q276&lt;&gt;"",'Model output'!Q276,IF('Classification result'!S277="positive",IF(ISNUMBER(SEARCH("single",'Model output'!P276)),1,IF(OR(ISNUMBER(SEARCH("&lt;4",'Model output'!P276)),ISNUMBER(SEARCH("&lt; 4",'Model output'!P276)),ISNUMBER(SEARCH("less than 4",'Model output'!P276))),"&lt;4",IF(OR(ISNUMBER(SEARCH("&gt;4",'Model output'!P276)),ISNUMBER(SEARCH("&gt; 4",'Model output'!P276)),ISNUMBER(SEARCH("4 or more",'Model output'!P276))),"&gt;4",""))),""))</f>
        <v/>
      </c>
      <c r="V277" t="str">
        <f>IF(S277="negative","",IF(OR(ISNUMBER(SEARCH("Focal",'Model output'!P276)),'Classification result'!U277&lt;4,ISNUMBER(SEARCH("Focal",'Classification result'!U277)),ISNUMBER(SEARCH("&lt;4",'Classification result'!U277)),ISNUMBER(SEARCH("&lt; 4",'Classification result'!U277))),"minimal", IF(OR(ISNUMBER(SEARCH("Extensive",'Model output'!P276)),ISNUMBER(SEARCH("Extensive",'Classification result'!U277)),ISNUMBER(SEARCH("&gt;4",'Classification result'!U277)),ISNUMBER(SEARCH("&gt; 4",'Classification result'!U277)),ISNUMBER(SEARCH("4 or more",'Classification result'!U277))),"extensive","")))</f>
        <v/>
      </c>
      <c r="W277" t="str">
        <f>IF(OR('Model output'!R276="",ISNUMBER(SEARCH("Not identified", 'Model output'!R276)),ISNUMBER(SEARCH("Absent",'Model output'!R276)),ISNUMBER(SEARCH("No",'Model output'!R276)),ISNUMBER(SEARCH("Negative",'Model output'!R276)),ISNUMBER(SEARCH("None seen",'Model output'!R276)),ISNUMBER(SEARCH("Free",'Model output'!R276)),ISNUMBER(SEARCH("Cannot be assessed",'Model output'!R276))),"negative","positive")</f>
        <v>negative</v>
      </c>
      <c r="X277" s="19" t="str">
        <f>IF('Model output'!S276="","",'Model output'!S276)</f>
        <v>Not identified</v>
      </c>
      <c r="Y277" t="str">
        <f>IF(OR('Model output'!S276="",ISNUMBER(SEARCH("Absent",'Model output'!S276)),ISNUMBER(SEARCH("Not identified",'Model output'!S276)),AND(ISNUMBER(SEARCH("No",'Model output'!S276)),NOT(ISNUMBER(SEARCH("carcinoma",'Model output'!S276)))),ISNUMBER(SEARCH("no extension",'Model output'!S276)),ISNUMBER(SEARCH("negative",'Model output'!S276))),"negative",IF(Z277="positive","gETE", "positive"))</f>
        <v>negative</v>
      </c>
      <c r="Z277" t="str">
        <f>IF(OR('Model output'!S276="",ISNUMBER(SEARCH("Absent",'Model output'!S276)),ISNUMBER(SEARCH("Not identified",'Model output'!S276)),ISNUMBER(SEARCH("No",'Model output'!S276)),ISNUMBER(SEARCH("Minimal",'Model output'!S276)),ISNUMBER(SEARCH("negative",'Model output'!S276))),"negative",IF(OR(ISNUMBER(SEARCH("extensive",X277)),ISNUMBER(SEARCH("skeletal muscle",X277)),ISNUMBER(SEARCH("larynx",X277)),ISNUMBER(SEARCH("trachea",X277)),ISNUMBER(SEARCH("esophagus",X277)),ISNUMBER(SEARCH("recurrent laryngeal nerve",X277))),"positive","negative"))</f>
        <v>negative</v>
      </c>
      <c r="AA277" t="str">
        <f>IF('Model output'!T276="","",IF('Model output'!T276="Not mentioned", "No", "Yes"))</f>
        <v/>
      </c>
      <c r="AB277" t="str">
        <f>IF(AA277&lt;&gt;"Yes","",IF(OR('Model output'!U276="",ISNUMBER(SEARCH("Not identified",'Model output'!U276))),"",'Model output'!U276))</f>
        <v/>
      </c>
      <c r="AC277" s="9" t="str">
        <f>IF(OR('Model output'!V276="", AND(ISERROR(SEARCH("Positive",'Model output'!V276)), ISNUMBER(SEARCH("Negative",'Model output'!V276))), ISNUMBER(SEARCH("Uninvolved",'Model output'!V276)), ISNUMBER(SEARCH("Free",'Model output'!V276)), ISNUMBER(SEARCH("1 mm",'Model output'!V276)), ISNUMBER(SEARCH("1.0 mm",'Model output'!V276)), ISNUMBER(SEARCH("0.01 cm",'Model output'!V276)), ISNUMBER(SEARCH("0.1 CM",'Model output'!V276)), ISNUMBER(SEARCH("less than 0.2 mm",'Model output'!V276)), ISNUMBER(SEARCH("less than 0.5 mm",'Model output'!V276)), ISNUMBER(SEARCH("very close",'Model output'!V276)), ISNUMBER(SEARCH("not involved",'Model output'!V276)), ISNUMBER(SEARCH("no involvement",'Model output'!V276)), ISNUMBER(SEARCH("abut",'Model output'!V276)), AND(ISNUMBER(SEARCH("No",'Model output'!V276)),NOT(ISNUMBER(SEARCH("noted",'Model output'!V276))),NOT(ISNUMBER(SEARCH("carcinoma",'Model output'!V276))))), "negative", "positive")</f>
        <v>negative</v>
      </c>
      <c r="AE277" s="39" t="str" cm="1">
        <f t="array" aca="1" ref="AE277" ca="1">IF(OR(AC277="positive",Z277="positive",AND(OR(ISNUMBER(SEARCH("Follicular carcinoma",N277)),ISNUMBER(SEARCH("Follicular thyroid carcinoma",N277))),V277="extensive"),AND(AND(ISNUMBER(J277),J277&gt;0),AND(ISNUMBER(M277),M277&gt;3)),OR(H277="positive",AH277=1)),"high",IF(OR(ISNUMBER(SEARCH("lateral",G277,1)),ISNUMBER(SEARCH("positive",Y277,1)),ISNUMBER(SEARCH("tall",O277,1)),ISNUMBER(SEARCH("hobnail",O277,1)),ISNUMBER(SEARCH("cribriform",O277,1)),ISNUMBER(SEARCH("diffuse",O277,1)),ISNUMBER(SEARCH("columnar",O277,1)),ISNUMBER(SEARCH("solid",O277,1)),ISNUMBER(SEARCH("tall",N277,1)),ISNUMBER(SEARCH("hobnail",N277,1)),ISNUMBER(SEARCH("cribriform",N277,1)),ISNUMBER(SEARCH("diffuse",N277,1)),ISNUMBER(SEARCH("columnar",N277,1)),ISNUMBER(SEARCH("solid",N277,1)),AND(ISNUMBER(SEARCH("papillary",N277,1)),S277="positive"),AND(ISNUMBER(J277),J277&gt;=5,M277=""),AND(AND(ISNUMBER(J277),J277&gt;=5),AND(ISNUMBER(M277),M277&gt;=1)),AND(ISNUMBER(SERACH("papillary",N277)),OR(Y277="positive",Z277="positive"), ISNUMBER(SEARCH("BRAF",AB277)))),"intermediate","low"))</f>
        <v>intermediate</v>
      </c>
      <c r="AF277" s="40" t="str">
        <f t="shared" si="65"/>
        <v>3a</v>
      </c>
      <c r="AG277" s="40" t="str">
        <f t="shared" si="66"/>
        <v>1b</v>
      </c>
      <c r="AH277" s="40" t="str">
        <f t="shared" si="67"/>
        <v>0</v>
      </c>
      <c r="AI277" s="45" t="str">
        <f t="shared" si="68"/>
        <v>I</v>
      </c>
      <c r="AJ277" s="39" t="s">
        <v>699</v>
      </c>
      <c r="AK277" s="46" t="s">
        <v>894</v>
      </c>
      <c r="AL277" s="46" t="s">
        <v>888</v>
      </c>
      <c r="AM277" s="46" t="s">
        <v>892</v>
      </c>
      <c r="AN277" s="40" t="s">
        <v>73</v>
      </c>
      <c r="AO277" s="30">
        <f t="shared" ca="1" si="69"/>
        <v>1</v>
      </c>
      <c r="AP277" s="14">
        <f t="shared" si="70"/>
        <v>1</v>
      </c>
      <c r="AQ277" s="14">
        <f t="shared" si="71"/>
        <v>1</v>
      </c>
      <c r="AR277" s="14">
        <f t="shared" si="72"/>
        <v>1</v>
      </c>
      <c r="AS277" s="15">
        <f t="shared" si="73"/>
        <v>1</v>
      </c>
    </row>
    <row r="278" spans="1:45">
      <c r="A278" t="str">
        <f>'Model output'!A277</f>
        <v>TCGA-KS-A4I1</v>
      </c>
      <c r="B278" s="52">
        <v>37</v>
      </c>
      <c r="C278" s="1" t="str">
        <f>IF(OR(ISNUMBER(SEARCH("0",'Model output'!D277)), ISNUMBER(SEARCH("1",'Model output'!D277)), ISNUMBER(SEARCH("1a",'Model output'!D277)), ISNUMBER(SEARCH("1b",'Model output'!D277)), ISNUMBER(SEARCH("2",'Model output'!D277)), ISNUMBER(SEARCH("3",'Model output'!D277)), ISNUMBER(SEARCH("4a",'Model output'!D277)), ISNUMBER(SEARCH("4b",'Model output'!D277))), IF(ISNUMBER(SEARCH("pT",'Model output'!D277)),IF(OR(ISNUMBER(SEARCH("a",'Model output'!D277)),ISNUMBER(SEARCH("b",'Model output'!D277))),MID(SUBSTITUTE('Model output'!D277," ",""),SEARCH("pT",'Model output'!D277)+2,2),MID(SUBSTITUTE('Model output'!D277," ",""),SEARCH("pT",'Model output'!D277)+2,1)),IF(ISNUMBER(SEARCH("T",'Model output'!D277)),IF(OR(ISNUMBER(SEARCH("a",'Model output'!D277)),ISNUMBER(SEARCH("b",'Model output'!D277))),MID(SUBSTITUTE('Model output'!D277," ",""),SEARCH("T",'Model output'!D277)+1,2),MID(SUBSTITUTE('Model output'!D277," ",""),SEARCH("T",'Model output'!D277)+1,1)),SUBSTITUTE('Model output'!D277," ",""))),"")</f>
        <v>2</v>
      </c>
      <c r="D278" s="1" t="str">
        <f>IF(ISNUMBER(SEARCH("lymph node",'Model output'!E277)),"1", IF(AND('Model output'!E277&lt;&gt;"",ISNUMBER('Model output'!E277),'Model output'!E277&gt;0),"1",IF(OR(ISNUMBER(SEARCH("0",'Model output'!E277)), ISNUMBER(SEARCH("1",'Model output'!E277)), ISNUMBER(SEARCH("1a",'Model output'!E277)), ISNUMBER(SEARCH("1b",'Model output'!E277)), ISNUMBER(SEARCH("X",'Model output'!E277))), IF(ISNUMBER(SEARCH("pN",'Model output'!E277)),IF(OR(ISNUMBER(SEARCH("a",'Model output'!E277)),ISNUMBER(SEARCH("b",'Model output'!E277))),MID(SUBSTITUTE('Model output'!E277," ",""),SEARCH("pN",'Model output'!E277)+2,2),MID(SUBSTITUTE('Model output'!E277," ",""),SEARCH("pN",'Model output'!E277)+2,1)),IF(ISNUMBER(SEARCH("N",'Model output'!E277)),IF(OR(ISNUMBER(SEARCH("a",'Model output'!E277)),ISNUMBER(SEARCH("b",'Model output'!E277))),MID(SUBSTITUTE('Model output'!E277," ",""),SEARCH("N",'Model output'!E277)+1,2),MID(SUBSTITUTE('Model output'!E277," ",""),SEARCH("N",'Model output'!E277)+1,1)),SUBSTITUTE('Model output'!E277," ",""))),"")))</f>
        <v>X</v>
      </c>
      <c r="E278" s="1" t="str">
        <f>IF(OR(ISNUMBER(SEARCH("Not applicable",'Model output'!F277)), ISNUMBER(SEARCH("N/A",'Model output'!F277))),"0",IF(OR(ISNUMBER(SEARCH("0",'Model output'!F277)), ISNUMBER(SEARCH("1",'Model output'!F277)), ISNUMBER(SEARCH("X",'Model output'!F277))), IF(ISNUMBER(SEARCH("pM",'Model output'!F277)),MID(SUBSTITUTE('Model output'!F277," ",""),SEARCH("pM",'Model output'!F277)+2,1),IF(ISNUMBER(SEARCH("M",'Model output'!F277)),MID(SUBSTITUTE('Model output'!F277," ",""),SEARCH("M",'Model output'!F277)+1,1),SUBSTITUTE('Model output'!F277," ",""))),""))</f>
        <v>X</v>
      </c>
      <c r="F278" t="str">
        <f t="shared" si="62"/>
        <v>negative</v>
      </c>
      <c r="G278" t="str">
        <f>IF(OR('Model output'!G277="",AND(ISNUMBER('Model output'!J277),'Model output'!J277&lt;1)),"",IF(OR(ISNUMBER(SEARCH("lateral",'Model output'!G277)),ISNUMBER(SEARCH("cervical",'Model output'!G277)),ISNUMBER(SEARCH("jugular",'Model output'!G277)),ISNUMBER(SEARCH("left neck",'Model output'!G277)),ISNUMBER(SEARCH("left anterior neck",'Model output'!G277)),ISNUMBER(SEARCH("left posterior neck",'Model output'!G277)),ISNUMBER(SEARCH("right neck",'Model output'!G277)),ISNUMBER(SEARCH("right anterior neck",'Model output'!G277)),ISNUMBER(SEARCH("right posterior neck",'Model output'!G277)),AND(ISNUMBER(SEARCH("level",'Model output'!G277)),OR(,ISNUMBER(SEARCH("II",'Model output'!G277)),ISNUMBER(SEARCH("two",'Model output'!G277)),ISNUMBER(SEARCH("2",'Model output'!G277)),ISNUMBER(SEARCH("III",'Model output'!G277)),ISNUMBER(SEARCH("three",'Model output'!G277)),ISNUMBER(SEARCH("3",'Model output'!G277)),ISNUMBER(SEARCH("IV",'Model output'!G277)),ISNUMBER(SEARCH("four",'Model output'!G277)),ISNUMBER(SEARCH("4",'Model output'!G277)),AND(ISNUMBER(SEARCH("V ",'Model output'!G277)),NOT(ISNUMBER(SEARCH("VI",'Model output'!G277)))),ISNUMBER(SEARCH("five",'Model output'!G277)),ISNUMBER(SEARCH("5",'Model output'!G277))))), "lateral", "central"))</f>
        <v/>
      </c>
      <c r="H278" t="str">
        <f>IF('Model output'!H277="","negative", IF('Model output'!H277=" ", "negative", IF(ISNUMBER(SEARCH("lymph node",'Model output'!H277)),"negative","positive")))</f>
        <v>negative</v>
      </c>
      <c r="I278">
        <f>IF('Model output'!I277="","",IF(ISNUMBER('Model output'!I277),'Model output'!I277,1))</f>
        <v>4</v>
      </c>
      <c r="J278">
        <f>IF('Model output'!J277="","",IF(AND(ISNUMBER('Model output'!J277),'Model output'!J277&lt;=I278),'Model output'!J277,IF(ISNUMBER(SEARCH("0/",'Model output'!J277)),0,1)))</f>
        <v>0</v>
      </c>
      <c r="K278" t="str" cm="1">
        <f t="array" ref="K278">IF(COUNT(FIND({0,1,2,3,4,5,6,7,8,9},'Model output'!K277))&gt;0,'Model output'!K277,"")</f>
        <v/>
      </c>
      <c r="L278" s="8" t="str">
        <f t="shared" si="64"/>
        <v/>
      </c>
      <c r="M278" t="str" cm="1">
        <f t="array" ref="M278">IF(L278="","",IF(ISNUMBER(SEARCH("cm",L278)),MAX(VALUE(SUBSTITUTE(_xlfn.FILTERXML("&lt;t&gt;&lt;s&gt;"&amp;SUBSTITUTE(L278,",","&lt;/s&gt;&lt;s&gt;")&amp;"&lt;/s&gt;&lt;/t&gt;","//s"),"cm",""))),MAX(VALUE(SUBSTITUTE(_xlfn.FILTERXML("&lt;t&gt;&lt;s&gt;"&amp;SUBSTITUTE(L278,",","&lt;/s&gt;&lt;s&gt;")&amp;"&lt;/s&gt;&lt;/t&gt;","//s"),"mm","")))/10))</f>
        <v/>
      </c>
      <c r="N278" t="str">
        <f>IF('Model output'!L277="","",'Model output'!L277)</f>
        <v>papillary</v>
      </c>
      <c r="O278" t="str">
        <f>IF('Model output'!M277="","",'Model output'!M277)</f>
        <v/>
      </c>
      <c r="P278" t="str">
        <f>IF('Model output'!N277="","",'Model output'!N277)</f>
        <v>2.2 cm</v>
      </c>
      <c r="Q278" t="str">
        <f t="shared" si="63"/>
        <v>2.2cm</v>
      </c>
      <c r="R278" cm="1">
        <f t="array" ref="R278">IF(Q278="","",IF(ISNUMBER(SEARCH("cm",Q278)),MAX(VALUE(SUBSTITUTE(_xlfn.FILTERXML("&lt;t&gt;&lt;s&gt;"&amp;SUBSTITUTE(Q278,",","&lt;/s&gt;&lt;s&gt;")&amp;"&lt;/s&gt;&lt;/t&gt;","//s"),"cm",""))),IF(ISNUMBER(SEARCH("mm",Q278)), MAX(VALUE(SUBSTITUTE(_xlfn.FILTERXML("&lt;t&gt;&lt;s&gt;"&amp;SUBSTITUTE(Q278,",","&lt;/s&gt;&lt;s&gt;")&amp;"&lt;/s&gt;&lt;/t&gt;","//s"),"mm","")))/10, MAX(VALUE(_xlfn.FILTERXML("&lt;t&gt;&lt;s&gt;"&amp;SUBSTITUTE(Q278,",","&lt;/s&gt;&lt;s&gt;")&amp;"&lt;/s&gt;&lt;/t&gt;","//s"))))))</f>
        <v>2.2000000000000002</v>
      </c>
      <c r="S278" t="str">
        <f>IF(OR('Model output'!P277="",ISNUMBER(SEARCH("Not identified", 'Model output'!P277)),ISNUMBER(SEARCH("Absent",'Model output'!P277)),AND(ISNUMBER(SEARCH("No",'Model output'!P277)),NOT(ISNUMBER(SEARCH("diagnostic",'Model output'!P277)))),ISNUMBER(SEARCH("Negative",'Model output'!P277))),"negative","positive")</f>
        <v>negative</v>
      </c>
      <c r="T278">
        <f>IF('Model output'!O277="","",'Model output'!O277)</f>
        <v>2</v>
      </c>
      <c r="U278" t="str">
        <f>IF('Model output'!Q277&lt;&gt;"",'Model output'!Q277,IF('Classification result'!S278="positive",IF(ISNUMBER(SEARCH("single",'Model output'!P277)),1,IF(OR(ISNUMBER(SEARCH("&lt;4",'Model output'!P277)),ISNUMBER(SEARCH("&lt; 4",'Model output'!P277)),ISNUMBER(SEARCH("less than 4",'Model output'!P277))),"&lt;4",IF(OR(ISNUMBER(SEARCH("&gt;4",'Model output'!P277)),ISNUMBER(SEARCH("&gt; 4",'Model output'!P277)),ISNUMBER(SEARCH("4 or more",'Model output'!P277))),"&gt;4",""))),""))</f>
        <v/>
      </c>
      <c r="V278" t="str">
        <f>IF(S278="negative","",IF(OR(ISNUMBER(SEARCH("Focal",'Model output'!P277)),'Classification result'!U278&lt;4,ISNUMBER(SEARCH("Focal",'Classification result'!U278)),ISNUMBER(SEARCH("&lt;4",'Classification result'!U278)),ISNUMBER(SEARCH("&lt; 4",'Classification result'!U278))),"minimal", IF(OR(ISNUMBER(SEARCH("Extensive",'Model output'!P277)),ISNUMBER(SEARCH("Extensive",'Classification result'!U278)),ISNUMBER(SEARCH("&gt;4",'Classification result'!U278)),ISNUMBER(SEARCH("&gt; 4",'Classification result'!U278)),ISNUMBER(SEARCH("4 or more",'Classification result'!U278))),"extensive","")))</f>
        <v/>
      </c>
      <c r="W278" t="str">
        <f>IF(OR('Model output'!R277="",ISNUMBER(SEARCH("Not identified", 'Model output'!R277)),ISNUMBER(SEARCH("Absent",'Model output'!R277)),ISNUMBER(SEARCH("No",'Model output'!R277)),ISNUMBER(SEARCH("Negative",'Model output'!R277)),ISNUMBER(SEARCH("None seen",'Model output'!R277)),ISNUMBER(SEARCH("Free",'Model output'!R277)),ISNUMBER(SEARCH("Cannot be assessed",'Model output'!R277))),"negative","positive")</f>
        <v>positive</v>
      </c>
      <c r="X278" s="19" t="str">
        <f>IF('Model output'!S277="","",'Model output'!S277)</f>
        <v>No</v>
      </c>
      <c r="Y278" t="str">
        <f>IF(OR('Model output'!S277="",ISNUMBER(SEARCH("Absent",'Model output'!S277)),ISNUMBER(SEARCH("Not identified",'Model output'!S277)),AND(ISNUMBER(SEARCH("No",'Model output'!S277)),NOT(ISNUMBER(SEARCH("carcinoma",'Model output'!S277)))),ISNUMBER(SEARCH("no extension",'Model output'!S277)),ISNUMBER(SEARCH("negative",'Model output'!S277))),"negative",IF(Z278="positive","gETE", "positive"))</f>
        <v>negative</v>
      </c>
      <c r="Z278" t="str">
        <f>IF(OR('Model output'!S277="",ISNUMBER(SEARCH("Absent",'Model output'!S277)),ISNUMBER(SEARCH("Not identified",'Model output'!S277)),ISNUMBER(SEARCH("No",'Model output'!S277)),ISNUMBER(SEARCH("Minimal",'Model output'!S277)),ISNUMBER(SEARCH("negative",'Model output'!S277))),"negative",IF(OR(ISNUMBER(SEARCH("extensive",X278)),ISNUMBER(SEARCH("skeletal muscle",X278)),ISNUMBER(SEARCH("larynx",X278)),ISNUMBER(SEARCH("trachea",X278)),ISNUMBER(SEARCH("esophagus",X278)),ISNUMBER(SEARCH("recurrent laryngeal nerve",X278))),"positive","negative"))</f>
        <v>negative</v>
      </c>
      <c r="AA278" t="str">
        <f>IF('Model output'!T277="","",IF('Model output'!T277="Not mentioned", "No", "Yes"))</f>
        <v/>
      </c>
      <c r="AB278" t="str">
        <f>IF(AA278&lt;&gt;"Yes","",IF(OR('Model output'!U277="",ISNUMBER(SEARCH("Not identified",'Model output'!U277))),"",'Model output'!U277))</f>
        <v/>
      </c>
      <c r="AC278" s="9" t="str">
        <f>IF(OR('Model output'!V277="", AND(ISERROR(SEARCH("Positive",'Model output'!V277)), ISNUMBER(SEARCH("Negative",'Model output'!V277))), ISNUMBER(SEARCH("Uninvolved",'Model output'!V277)), ISNUMBER(SEARCH("Free",'Model output'!V277)), ISNUMBER(SEARCH("1 mm",'Model output'!V277)), ISNUMBER(SEARCH("1.0 mm",'Model output'!V277)), ISNUMBER(SEARCH("0.01 cm",'Model output'!V277)), ISNUMBER(SEARCH("0.1 CM",'Model output'!V277)), ISNUMBER(SEARCH("less than 0.2 mm",'Model output'!V277)), ISNUMBER(SEARCH("less than 0.5 mm",'Model output'!V277)), ISNUMBER(SEARCH("very close",'Model output'!V277)), ISNUMBER(SEARCH("not involved",'Model output'!V277)), ISNUMBER(SEARCH("no involvement",'Model output'!V277)), ISNUMBER(SEARCH("abut",'Model output'!V277)), AND(ISNUMBER(SEARCH("No",'Model output'!V277)),NOT(ISNUMBER(SEARCH("noted",'Model output'!V277))),NOT(ISNUMBER(SEARCH("carcinoma",'Model output'!V277))))), "negative", "positive")</f>
        <v>positive</v>
      </c>
      <c r="AE278" s="39" t="str" cm="1">
        <f t="array" ref="AE278">IF(OR(AC278="positive",Z278="positive",AND(OR(ISNUMBER(SEARCH("Follicular carcinoma",N278)),ISNUMBER(SEARCH("Follicular thyroid carcinoma",N278))),V278="extensive"),AND(AND(ISNUMBER(J278),J278&gt;0),AND(ISNUMBER(M278),M278&gt;3)),OR(H278="positive",AH278=1)),"high",IF(OR(ISNUMBER(SEARCH("lateral",G278,1)),ISNUMBER(SEARCH("positive",Y278,1)),ISNUMBER(SEARCH("tall",O278,1)),ISNUMBER(SEARCH("hobnail",O278,1)),ISNUMBER(SEARCH("cribriform",O278,1)),ISNUMBER(SEARCH("diffuse",O278,1)),ISNUMBER(SEARCH("columnar",O278,1)),ISNUMBER(SEARCH("solid",O278,1)),ISNUMBER(SEARCH("tall",N278,1)),ISNUMBER(SEARCH("hobnail",N278,1)),ISNUMBER(SEARCH("cribriform",N278,1)),ISNUMBER(SEARCH("diffuse",N278,1)),ISNUMBER(SEARCH("columnar",N278,1)),ISNUMBER(SEARCH("solid",N278,1)),AND(ISNUMBER(SEARCH("papillary",N278,1)),S278="positive"),AND(ISNUMBER(J278),J278&gt;=5,M278=""),AND(AND(ISNUMBER(J278),J278&gt;=5),AND(ISNUMBER(M278),M278&gt;=1)),AND(ISNUMBER(SERACH("papillary",N278)),OR(Y278="positive",Z278="positive"), ISNUMBER(SEARCH("BRAF",AB278)))),"intermediate","low"))</f>
        <v>high</v>
      </c>
      <c r="AF278" s="40" t="str">
        <f t="shared" si="65"/>
        <v>2</v>
      </c>
      <c r="AG278" s="40" t="str">
        <f t="shared" si="66"/>
        <v>0</v>
      </c>
      <c r="AH278" s="40" t="str">
        <f t="shared" si="67"/>
        <v>0</v>
      </c>
      <c r="AI278" s="45" t="str">
        <f t="shared" si="68"/>
        <v>I</v>
      </c>
      <c r="AJ278" s="39" t="s">
        <v>697</v>
      </c>
      <c r="AK278" s="46" t="s">
        <v>891</v>
      </c>
      <c r="AL278" s="46" t="s">
        <v>889</v>
      </c>
      <c r="AM278" s="46" t="s">
        <v>892</v>
      </c>
      <c r="AN278" s="40" t="s">
        <v>73</v>
      </c>
      <c r="AO278" s="30">
        <f t="shared" si="69"/>
        <v>1</v>
      </c>
      <c r="AP278" s="14">
        <f t="shared" si="70"/>
        <v>1</v>
      </c>
      <c r="AQ278" s="14">
        <f t="shared" si="71"/>
        <v>1</v>
      </c>
      <c r="AR278" s="14">
        <f t="shared" si="72"/>
        <v>1</v>
      </c>
      <c r="AS278" s="15">
        <f t="shared" si="73"/>
        <v>1</v>
      </c>
    </row>
    <row r="279" spans="1:45">
      <c r="A279" t="str">
        <f>'Model output'!A278</f>
        <v>TCGA-KS-A4I3</v>
      </c>
      <c r="B279" s="52">
        <v>41</v>
      </c>
      <c r="C279" s="1" t="str">
        <f>IF(OR(ISNUMBER(SEARCH("0",'Model output'!D278)), ISNUMBER(SEARCH("1",'Model output'!D278)), ISNUMBER(SEARCH("1a",'Model output'!D278)), ISNUMBER(SEARCH("1b",'Model output'!D278)), ISNUMBER(SEARCH("2",'Model output'!D278)), ISNUMBER(SEARCH("3",'Model output'!D278)), ISNUMBER(SEARCH("4a",'Model output'!D278)), ISNUMBER(SEARCH("4b",'Model output'!D278))), IF(ISNUMBER(SEARCH("pT",'Model output'!D278)),IF(OR(ISNUMBER(SEARCH("a",'Model output'!D278)),ISNUMBER(SEARCH("b",'Model output'!D278))),MID(SUBSTITUTE('Model output'!D278," ",""),SEARCH("pT",'Model output'!D278)+2,2),MID(SUBSTITUTE('Model output'!D278," ",""),SEARCH("pT",'Model output'!D278)+2,1)),IF(ISNUMBER(SEARCH("T",'Model output'!D278)),IF(OR(ISNUMBER(SEARCH("a",'Model output'!D278)),ISNUMBER(SEARCH("b",'Model output'!D278))),MID(SUBSTITUTE('Model output'!D278," ",""),SEARCH("T",'Model output'!D278)+1,2),MID(SUBSTITUTE('Model output'!D278," ",""),SEARCH("T",'Model output'!D278)+1,1)),SUBSTITUTE('Model output'!D278," ",""))),"")</f>
        <v>2</v>
      </c>
      <c r="D279" s="1" t="str">
        <f>IF(ISNUMBER(SEARCH("lymph node",'Model output'!E278)),"1", IF(AND('Model output'!E278&lt;&gt;"",ISNUMBER('Model output'!E278),'Model output'!E278&gt;0),"1",IF(OR(ISNUMBER(SEARCH("0",'Model output'!E278)), ISNUMBER(SEARCH("1",'Model output'!E278)), ISNUMBER(SEARCH("1a",'Model output'!E278)), ISNUMBER(SEARCH("1b",'Model output'!E278)), ISNUMBER(SEARCH("X",'Model output'!E278))), IF(ISNUMBER(SEARCH("pN",'Model output'!E278)),IF(OR(ISNUMBER(SEARCH("a",'Model output'!E278)),ISNUMBER(SEARCH("b",'Model output'!E278))),MID(SUBSTITUTE('Model output'!E278," ",""),SEARCH("pN",'Model output'!E278)+2,2),MID(SUBSTITUTE('Model output'!E278," ",""),SEARCH("pN",'Model output'!E278)+2,1)),IF(ISNUMBER(SEARCH("N",'Model output'!E278)),IF(OR(ISNUMBER(SEARCH("a",'Model output'!E278)),ISNUMBER(SEARCH("b",'Model output'!E278))),MID(SUBSTITUTE('Model output'!E278," ",""),SEARCH("N",'Model output'!E278)+1,2),MID(SUBSTITUTE('Model output'!E278," ",""),SEARCH("N",'Model output'!E278)+1,1)),SUBSTITUTE('Model output'!E278," ",""))),"")))</f>
        <v>1b</v>
      </c>
      <c r="E279" s="1" t="str">
        <f>IF(OR(ISNUMBER(SEARCH("Not applicable",'Model output'!F278)), ISNUMBER(SEARCH("N/A",'Model output'!F278))),"0",IF(OR(ISNUMBER(SEARCH("0",'Model output'!F278)), ISNUMBER(SEARCH("1",'Model output'!F278)), ISNUMBER(SEARCH("X",'Model output'!F278))), IF(ISNUMBER(SEARCH("pM",'Model output'!F278)),MID(SUBSTITUTE('Model output'!F278," ",""),SEARCH("pM",'Model output'!F278)+2,1),IF(ISNUMBER(SEARCH("M",'Model output'!F278)),MID(SUBSTITUTE('Model output'!F278," ",""),SEARCH("M",'Model output'!F278)+1,1),SUBSTITUTE('Model output'!F278," ",""))),""))</f>
        <v/>
      </c>
      <c r="F279" t="str">
        <f t="shared" si="62"/>
        <v>positive</v>
      </c>
      <c r="G279" t="str">
        <f>IF(OR('Model output'!G278="",AND(ISNUMBER('Model output'!J278),'Model output'!J278&lt;1)),"",IF(OR(ISNUMBER(SEARCH("lateral",'Model output'!G278)),ISNUMBER(SEARCH("cervical",'Model output'!G278)),ISNUMBER(SEARCH("jugular",'Model output'!G278)),ISNUMBER(SEARCH("left neck",'Model output'!G278)),ISNUMBER(SEARCH("left anterior neck",'Model output'!G278)),ISNUMBER(SEARCH("left posterior neck",'Model output'!G278)),ISNUMBER(SEARCH("right neck",'Model output'!G278)),ISNUMBER(SEARCH("right anterior neck",'Model output'!G278)),ISNUMBER(SEARCH("right posterior neck",'Model output'!G278)),AND(ISNUMBER(SEARCH("level",'Model output'!G278)),OR(,ISNUMBER(SEARCH("II",'Model output'!G278)),ISNUMBER(SEARCH("two",'Model output'!G278)),ISNUMBER(SEARCH("2",'Model output'!G278)),ISNUMBER(SEARCH("III",'Model output'!G278)),ISNUMBER(SEARCH("three",'Model output'!G278)),ISNUMBER(SEARCH("3",'Model output'!G278)),ISNUMBER(SEARCH("IV",'Model output'!G278)),ISNUMBER(SEARCH("four",'Model output'!G278)),ISNUMBER(SEARCH("4",'Model output'!G278)),AND(ISNUMBER(SEARCH("V ",'Model output'!G278)),NOT(ISNUMBER(SEARCH("VI",'Model output'!G278)))),ISNUMBER(SEARCH("five",'Model output'!G278)),ISNUMBER(SEARCH("5",'Model output'!G278))))), "lateral", "central"))</f>
        <v>central</v>
      </c>
      <c r="H279" t="str">
        <f>IF('Model output'!H278="","negative", IF('Model output'!H278=" ", "negative", IF(ISNUMBER(SEARCH("lymph node",'Model output'!H278)),"negative","positive")))</f>
        <v>negative</v>
      </c>
      <c r="I279">
        <f>IF('Model output'!I278="","",IF(ISNUMBER('Model output'!I278),'Model output'!I278,1))</f>
        <v>14</v>
      </c>
      <c r="J279">
        <f>IF('Model output'!J278="","",IF(AND(ISNUMBER('Model output'!J278),'Model output'!J278&lt;=I279),'Model output'!J278,IF(ISNUMBER(SEARCH("0/",'Model output'!J278)),0,1)))</f>
        <v>8</v>
      </c>
      <c r="K279" t="str" cm="1">
        <f t="array" ref="K279">IF(COUNT(FIND({0,1,2,3,4,5,6,7,8,9},'Model output'!K278))&gt;0,'Model output'!K278,"")</f>
        <v>0.6 cm</v>
      </c>
      <c r="L279" s="8" t="str">
        <f t="shared" si="64"/>
        <v>0.6cm</v>
      </c>
      <c r="M279" cm="1">
        <f t="array" ref="M279">IF(L279="","",IF(ISNUMBER(SEARCH("cm",L279)),MAX(VALUE(SUBSTITUTE(_xlfn.FILTERXML("&lt;t&gt;&lt;s&gt;"&amp;SUBSTITUTE(L279,",","&lt;/s&gt;&lt;s&gt;")&amp;"&lt;/s&gt;&lt;/t&gt;","//s"),"cm",""))),MAX(VALUE(SUBSTITUTE(_xlfn.FILTERXML("&lt;t&gt;&lt;s&gt;"&amp;SUBSTITUTE(L279,",","&lt;/s&gt;&lt;s&gt;")&amp;"&lt;/s&gt;&lt;/t&gt;","//s"),"mm","")))/10))</f>
        <v>0.6</v>
      </c>
      <c r="N279" t="str">
        <f>IF('Model output'!L278="","",'Model output'!L278)</f>
        <v>papillary</v>
      </c>
      <c r="O279" t="str">
        <f>IF('Model output'!M278="","",'Model output'!M278)</f>
        <v>classical</v>
      </c>
      <c r="P279" t="str">
        <f>IF('Model output'!N278="","",'Model output'!N278)</f>
        <v>1.5 cm</v>
      </c>
      <c r="Q279" t="str">
        <f t="shared" si="63"/>
        <v>1.5cm</v>
      </c>
      <c r="R279" cm="1">
        <f t="array" ref="R279">IF(Q279="","",IF(ISNUMBER(SEARCH("cm",Q279)),MAX(VALUE(SUBSTITUTE(_xlfn.FILTERXML("&lt;t&gt;&lt;s&gt;"&amp;SUBSTITUTE(Q279,",","&lt;/s&gt;&lt;s&gt;")&amp;"&lt;/s&gt;&lt;/t&gt;","//s"),"cm",""))),IF(ISNUMBER(SEARCH("mm",Q279)), MAX(VALUE(SUBSTITUTE(_xlfn.FILTERXML("&lt;t&gt;&lt;s&gt;"&amp;SUBSTITUTE(Q279,",","&lt;/s&gt;&lt;s&gt;")&amp;"&lt;/s&gt;&lt;/t&gt;","//s"),"mm","")))/10, MAX(VALUE(_xlfn.FILTERXML("&lt;t&gt;&lt;s&gt;"&amp;SUBSTITUTE(Q279,",","&lt;/s&gt;&lt;s&gt;")&amp;"&lt;/s&gt;&lt;/t&gt;","//s"))))))</f>
        <v>1.5</v>
      </c>
      <c r="S279" t="str">
        <f>IF(OR('Model output'!P278="",ISNUMBER(SEARCH("Not identified", 'Model output'!P278)),ISNUMBER(SEARCH("Absent",'Model output'!P278)),AND(ISNUMBER(SEARCH("No",'Model output'!P278)),NOT(ISNUMBER(SEARCH("diagnostic",'Model output'!P278)))),ISNUMBER(SEARCH("Negative",'Model output'!P278))),"negative","positive")</f>
        <v>negative</v>
      </c>
      <c r="T279">
        <f>IF('Model output'!O278="","",'Model output'!O278)</f>
        <v>1</v>
      </c>
      <c r="U279" t="str">
        <f>IF('Model output'!Q278&lt;&gt;"",'Model output'!Q278,IF('Classification result'!S279="positive",IF(ISNUMBER(SEARCH("single",'Model output'!P278)),1,IF(OR(ISNUMBER(SEARCH("&lt;4",'Model output'!P278)),ISNUMBER(SEARCH("&lt; 4",'Model output'!P278)),ISNUMBER(SEARCH("less than 4",'Model output'!P278))),"&lt;4",IF(OR(ISNUMBER(SEARCH("&gt;4",'Model output'!P278)),ISNUMBER(SEARCH("&gt; 4",'Model output'!P278)),ISNUMBER(SEARCH("4 or more",'Model output'!P278))),"&gt;4",""))),""))</f>
        <v/>
      </c>
      <c r="V279" t="str">
        <f>IF(S279="negative","",IF(OR(ISNUMBER(SEARCH("Focal",'Model output'!P278)),'Classification result'!U279&lt;4,ISNUMBER(SEARCH("Focal",'Classification result'!U279)),ISNUMBER(SEARCH("&lt;4",'Classification result'!U279)),ISNUMBER(SEARCH("&lt; 4",'Classification result'!U279))),"minimal", IF(OR(ISNUMBER(SEARCH("Extensive",'Model output'!P278)),ISNUMBER(SEARCH("Extensive",'Classification result'!U279)),ISNUMBER(SEARCH("&gt;4",'Classification result'!U279)),ISNUMBER(SEARCH("&gt; 4",'Classification result'!U279)),ISNUMBER(SEARCH("4 or more",'Classification result'!U279))),"extensive","")))</f>
        <v/>
      </c>
      <c r="W279" t="str">
        <f>IF(OR('Model output'!R278="",ISNUMBER(SEARCH("Not identified", 'Model output'!R278)),ISNUMBER(SEARCH("Absent",'Model output'!R278)),ISNUMBER(SEARCH("No",'Model output'!R278)),ISNUMBER(SEARCH("Negative",'Model output'!R278)),ISNUMBER(SEARCH("None seen",'Model output'!R278)),ISNUMBER(SEARCH("Free",'Model output'!R278)),ISNUMBER(SEARCH("Cannot be assessed",'Model output'!R278))),"negative","positive")</f>
        <v>positive</v>
      </c>
      <c r="X279" s="19" t="str">
        <f>IF('Model output'!S278="","",'Model output'!S278)</f>
        <v>Yes</v>
      </c>
      <c r="Y279" t="str">
        <f>IF(OR('Model output'!S278="",ISNUMBER(SEARCH("Absent",'Model output'!S278)),ISNUMBER(SEARCH("Not identified",'Model output'!S278)),AND(ISNUMBER(SEARCH("No",'Model output'!S278)),NOT(ISNUMBER(SEARCH("carcinoma",'Model output'!S278)))),ISNUMBER(SEARCH("no extension",'Model output'!S278)),ISNUMBER(SEARCH("negative",'Model output'!S278))),"negative",IF(Z279="positive","gETE", "positive"))</f>
        <v>positive</v>
      </c>
      <c r="Z279" t="str">
        <f>IF(OR('Model output'!S278="",ISNUMBER(SEARCH("Absent",'Model output'!S278)),ISNUMBER(SEARCH("Not identified",'Model output'!S278)),ISNUMBER(SEARCH("No",'Model output'!S278)),ISNUMBER(SEARCH("Minimal",'Model output'!S278)),ISNUMBER(SEARCH("negative",'Model output'!S278))),"negative",IF(OR(ISNUMBER(SEARCH("extensive",X279)),ISNUMBER(SEARCH("skeletal muscle",X279)),ISNUMBER(SEARCH("larynx",X279)),ISNUMBER(SEARCH("trachea",X279)),ISNUMBER(SEARCH("esophagus",X279)),ISNUMBER(SEARCH("recurrent laryngeal nerve",X279))),"positive","negative"))</f>
        <v>negative</v>
      </c>
      <c r="AA279" t="str">
        <f>IF('Model output'!T278="","",IF('Model output'!T278="Not mentioned", "No", "Yes"))</f>
        <v/>
      </c>
      <c r="AB279" t="str">
        <f>IF(AA279&lt;&gt;"Yes","",IF(OR('Model output'!U278="",ISNUMBER(SEARCH("Not identified",'Model output'!U278))),"",'Model output'!U278))</f>
        <v/>
      </c>
      <c r="AC279" s="9" t="str">
        <f>IF(OR('Model output'!V278="", AND(ISERROR(SEARCH("Positive",'Model output'!V278)), ISNUMBER(SEARCH("Negative",'Model output'!V278))), ISNUMBER(SEARCH("Uninvolved",'Model output'!V278)), ISNUMBER(SEARCH("Free",'Model output'!V278)), ISNUMBER(SEARCH("1 mm",'Model output'!V278)), ISNUMBER(SEARCH("1.0 mm",'Model output'!V278)), ISNUMBER(SEARCH("0.01 cm",'Model output'!V278)), ISNUMBER(SEARCH("0.1 CM",'Model output'!V278)), ISNUMBER(SEARCH("less than 0.2 mm",'Model output'!V278)), ISNUMBER(SEARCH("less than 0.5 mm",'Model output'!V278)), ISNUMBER(SEARCH("very close",'Model output'!V278)), ISNUMBER(SEARCH("not involved",'Model output'!V278)), ISNUMBER(SEARCH("no involvement",'Model output'!V278)), ISNUMBER(SEARCH("abut",'Model output'!V278)), AND(ISNUMBER(SEARCH("No",'Model output'!V278)),NOT(ISNUMBER(SEARCH("noted",'Model output'!V278))),NOT(ISNUMBER(SEARCH("carcinoma",'Model output'!V278))))), "negative", "positive")</f>
        <v>positive</v>
      </c>
      <c r="AE279" s="39" t="str" cm="1">
        <f t="array" ref="AE279">IF(OR(AC279="positive",Z279="positive",AND(OR(ISNUMBER(SEARCH("Follicular carcinoma",N279)),ISNUMBER(SEARCH("Follicular thyroid carcinoma",N279))),V279="extensive"),AND(AND(ISNUMBER(J279),J279&gt;0),AND(ISNUMBER(M279),M279&gt;3)),OR(H279="positive",AH279=1)),"high",IF(OR(ISNUMBER(SEARCH("lateral",G279,1)),ISNUMBER(SEARCH("positive",Y279,1)),ISNUMBER(SEARCH("tall",O279,1)),ISNUMBER(SEARCH("hobnail",O279,1)),ISNUMBER(SEARCH("cribriform",O279,1)),ISNUMBER(SEARCH("diffuse",O279,1)),ISNUMBER(SEARCH("columnar",O279,1)),ISNUMBER(SEARCH("solid",O279,1)),ISNUMBER(SEARCH("tall",N279,1)),ISNUMBER(SEARCH("hobnail",N279,1)),ISNUMBER(SEARCH("cribriform",N279,1)),ISNUMBER(SEARCH("diffuse",N279,1)),ISNUMBER(SEARCH("columnar",N279,1)),ISNUMBER(SEARCH("solid",N279,1)),AND(ISNUMBER(SEARCH("papillary",N279,1)),S279="positive"),AND(ISNUMBER(J279),J279&gt;=5,M279=""),AND(AND(ISNUMBER(J279),J279&gt;=5),AND(ISNUMBER(M279),M279&gt;=1)),AND(ISNUMBER(SERACH("papillary",N279)),OR(Y279="positive",Z279="positive"), ISNUMBER(SEARCH("BRAF",AB279)))),"intermediate","low"))</f>
        <v>high</v>
      </c>
      <c r="AF279" s="40" t="str">
        <f t="shared" si="65"/>
        <v>1b</v>
      </c>
      <c r="AG279" s="40" t="str">
        <f t="shared" si="66"/>
        <v>1a</v>
      </c>
      <c r="AH279" s="40" t="str">
        <f t="shared" si="67"/>
        <v>0</v>
      </c>
      <c r="AI279" s="45" t="str">
        <f t="shared" si="68"/>
        <v>I</v>
      </c>
      <c r="AJ279" s="39" t="s">
        <v>697</v>
      </c>
      <c r="AK279" s="46" t="s">
        <v>887</v>
      </c>
      <c r="AL279" s="46" t="s">
        <v>893</v>
      </c>
      <c r="AM279" s="46" t="s">
        <v>892</v>
      </c>
      <c r="AN279" s="40" t="s">
        <v>73</v>
      </c>
      <c r="AO279" s="30">
        <f t="shared" si="69"/>
        <v>1</v>
      </c>
      <c r="AP279" s="14">
        <f t="shared" si="70"/>
        <v>0</v>
      </c>
      <c r="AQ279" s="14">
        <f t="shared" si="71"/>
        <v>1</v>
      </c>
      <c r="AR279" s="14">
        <f t="shared" si="72"/>
        <v>1</v>
      </c>
      <c r="AS279" s="15">
        <f t="shared" si="73"/>
        <v>1</v>
      </c>
    </row>
    <row r="280" spans="1:45">
      <c r="A280" t="str">
        <f>'Model output'!A279</f>
        <v>TCGA-KS-A4I5</v>
      </c>
      <c r="B280" s="52">
        <v>49</v>
      </c>
      <c r="C280" s="1" t="str">
        <f>IF(OR(ISNUMBER(SEARCH("0",'Model output'!D279)), ISNUMBER(SEARCH("1",'Model output'!D279)), ISNUMBER(SEARCH("1a",'Model output'!D279)), ISNUMBER(SEARCH("1b",'Model output'!D279)), ISNUMBER(SEARCH("2",'Model output'!D279)), ISNUMBER(SEARCH("3",'Model output'!D279)), ISNUMBER(SEARCH("4a",'Model output'!D279)), ISNUMBER(SEARCH("4b",'Model output'!D279))), IF(ISNUMBER(SEARCH("pT",'Model output'!D279)),IF(OR(ISNUMBER(SEARCH("a",'Model output'!D279)),ISNUMBER(SEARCH("b",'Model output'!D279))),MID(SUBSTITUTE('Model output'!D279," ",""),SEARCH("pT",'Model output'!D279)+2,2),MID(SUBSTITUTE('Model output'!D279," ",""),SEARCH("pT",'Model output'!D279)+2,1)),IF(ISNUMBER(SEARCH("T",'Model output'!D279)),IF(OR(ISNUMBER(SEARCH("a",'Model output'!D279)),ISNUMBER(SEARCH("b",'Model output'!D279))),MID(SUBSTITUTE('Model output'!D279," ",""),SEARCH("T",'Model output'!D279)+1,2),MID(SUBSTITUTE('Model output'!D279," ",""),SEARCH("T",'Model output'!D279)+1,1)),SUBSTITUTE('Model output'!D279," ",""))),"")</f>
        <v>2</v>
      </c>
      <c r="D280" s="1" t="str">
        <f>IF(ISNUMBER(SEARCH("lymph node",'Model output'!E279)),"1", IF(AND('Model output'!E279&lt;&gt;"",ISNUMBER('Model output'!E279),'Model output'!E279&gt;0),"1",IF(OR(ISNUMBER(SEARCH("0",'Model output'!E279)), ISNUMBER(SEARCH("1",'Model output'!E279)), ISNUMBER(SEARCH("1a",'Model output'!E279)), ISNUMBER(SEARCH("1b",'Model output'!E279)), ISNUMBER(SEARCH("X",'Model output'!E279))), IF(ISNUMBER(SEARCH("pN",'Model output'!E279)),IF(OR(ISNUMBER(SEARCH("a",'Model output'!E279)),ISNUMBER(SEARCH("b",'Model output'!E279))),MID(SUBSTITUTE('Model output'!E279," ",""),SEARCH("pN",'Model output'!E279)+2,2),MID(SUBSTITUTE('Model output'!E279," ",""),SEARCH("pN",'Model output'!E279)+2,1)),IF(ISNUMBER(SEARCH("N",'Model output'!E279)),IF(OR(ISNUMBER(SEARCH("a",'Model output'!E279)),ISNUMBER(SEARCH("b",'Model output'!E279))),MID(SUBSTITUTE('Model output'!E279," ",""),SEARCH("N",'Model output'!E279)+1,2),MID(SUBSTITUTE('Model output'!E279," ",""),SEARCH("N",'Model output'!E279)+1,1)),SUBSTITUTE('Model output'!E279," ",""))),"")))</f>
        <v>0</v>
      </c>
      <c r="E280" s="1" t="str">
        <f>IF(OR(ISNUMBER(SEARCH("Not applicable",'Model output'!F279)), ISNUMBER(SEARCH("N/A",'Model output'!F279))),"0",IF(OR(ISNUMBER(SEARCH("0",'Model output'!F279)), ISNUMBER(SEARCH("1",'Model output'!F279)), ISNUMBER(SEARCH("X",'Model output'!F279))), IF(ISNUMBER(SEARCH("pM",'Model output'!F279)),MID(SUBSTITUTE('Model output'!F279," ",""),SEARCH("pM",'Model output'!F279)+2,1),IF(ISNUMBER(SEARCH("M",'Model output'!F279)),MID(SUBSTITUTE('Model output'!F279," ",""),SEARCH("M",'Model output'!F279)+1,1),SUBSTITUTE('Model output'!F279," ",""))),""))</f>
        <v>0</v>
      </c>
      <c r="F280" t="str">
        <f t="shared" si="62"/>
        <v>negative</v>
      </c>
      <c r="G280" t="str">
        <f>IF(OR('Model output'!G279="",AND(ISNUMBER('Model output'!J279),'Model output'!J279&lt;1)),"",IF(OR(ISNUMBER(SEARCH("lateral",'Model output'!G279)),ISNUMBER(SEARCH("cervical",'Model output'!G279)),ISNUMBER(SEARCH("jugular",'Model output'!G279)),ISNUMBER(SEARCH("left neck",'Model output'!G279)),ISNUMBER(SEARCH("left anterior neck",'Model output'!G279)),ISNUMBER(SEARCH("left posterior neck",'Model output'!G279)),ISNUMBER(SEARCH("right neck",'Model output'!G279)),ISNUMBER(SEARCH("right anterior neck",'Model output'!G279)),ISNUMBER(SEARCH("right posterior neck",'Model output'!G279)),AND(ISNUMBER(SEARCH("level",'Model output'!G279)),OR(,ISNUMBER(SEARCH("II",'Model output'!G279)),ISNUMBER(SEARCH("two",'Model output'!G279)),ISNUMBER(SEARCH("2",'Model output'!G279)),ISNUMBER(SEARCH("III",'Model output'!G279)),ISNUMBER(SEARCH("three",'Model output'!G279)),ISNUMBER(SEARCH("3",'Model output'!G279)),ISNUMBER(SEARCH("IV",'Model output'!G279)),ISNUMBER(SEARCH("four",'Model output'!G279)),ISNUMBER(SEARCH("4",'Model output'!G279)),AND(ISNUMBER(SEARCH("V ",'Model output'!G279)),NOT(ISNUMBER(SEARCH("VI",'Model output'!G279)))),ISNUMBER(SEARCH("five",'Model output'!G279)),ISNUMBER(SEARCH("5",'Model output'!G279))))), "lateral", "central"))</f>
        <v/>
      </c>
      <c r="H280" t="str">
        <f>IF('Model output'!H279="","negative", IF('Model output'!H279=" ", "negative", IF(ISNUMBER(SEARCH("lymph node",'Model output'!H279)),"negative","positive")))</f>
        <v>negative</v>
      </c>
      <c r="I280">
        <f>IF('Model output'!I279="","",IF(ISNUMBER('Model output'!I279),'Model output'!I279,1))</f>
        <v>1</v>
      </c>
      <c r="J280">
        <f>IF('Model output'!J279="","",IF(AND(ISNUMBER('Model output'!J279),'Model output'!J279&lt;=I280),'Model output'!J279,IF(ISNUMBER(SEARCH("0/",'Model output'!J279)),0,1)))</f>
        <v>0</v>
      </c>
      <c r="K280" t="str" cm="1">
        <f t="array" ref="K280">IF(COUNT(FIND({0,1,2,3,4,5,6,7,8,9},'Model output'!K279))&gt;0,'Model output'!K279,"")</f>
        <v/>
      </c>
      <c r="L280" s="8" t="str">
        <f t="shared" si="64"/>
        <v/>
      </c>
      <c r="M280" t="str" cm="1">
        <f t="array" ref="M280">IF(L280="","",IF(ISNUMBER(SEARCH("cm",L280)),MAX(VALUE(SUBSTITUTE(_xlfn.FILTERXML("&lt;t&gt;&lt;s&gt;"&amp;SUBSTITUTE(L280,",","&lt;/s&gt;&lt;s&gt;")&amp;"&lt;/s&gt;&lt;/t&gt;","//s"),"cm",""))),MAX(VALUE(SUBSTITUTE(_xlfn.FILTERXML("&lt;t&gt;&lt;s&gt;"&amp;SUBSTITUTE(L280,",","&lt;/s&gt;&lt;s&gt;")&amp;"&lt;/s&gt;&lt;/t&gt;","//s"),"mm","")))/10))</f>
        <v/>
      </c>
      <c r="N280" t="str">
        <f>IF('Model output'!L279="","",'Model output'!L279)</f>
        <v>papillary</v>
      </c>
      <c r="O280" t="str">
        <f>IF('Model output'!M279="","",'Model output'!M279)</f>
        <v/>
      </c>
      <c r="P280" t="str">
        <f>IF('Model output'!N279="","",'Model output'!N279)</f>
        <v>1.7 cm</v>
      </c>
      <c r="Q280" t="str">
        <f t="shared" si="63"/>
        <v>1.7cm</v>
      </c>
      <c r="R280" cm="1">
        <f t="array" ref="R280">IF(Q280="","",IF(ISNUMBER(SEARCH("cm",Q280)),MAX(VALUE(SUBSTITUTE(_xlfn.FILTERXML("&lt;t&gt;&lt;s&gt;"&amp;SUBSTITUTE(Q280,",","&lt;/s&gt;&lt;s&gt;")&amp;"&lt;/s&gt;&lt;/t&gt;","//s"),"cm",""))),IF(ISNUMBER(SEARCH("mm",Q280)), MAX(VALUE(SUBSTITUTE(_xlfn.FILTERXML("&lt;t&gt;&lt;s&gt;"&amp;SUBSTITUTE(Q280,",","&lt;/s&gt;&lt;s&gt;")&amp;"&lt;/s&gt;&lt;/t&gt;","//s"),"mm","")))/10, MAX(VALUE(_xlfn.FILTERXML("&lt;t&gt;&lt;s&gt;"&amp;SUBSTITUTE(Q280,",","&lt;/s&gt;&lt;s&gt;")&amp;"&lt;/s&gt;&lt;/t&gt;","//s"))))))</f>
        <v>1.7</v>
      </c>
      <c r="S280" t="str">
        <f>IF(OR('Model output'!P279="",ISNUMBER(SEARCH("Not identified", 'Model output'!P279)),ISNUMBER(SEARCH("Absent",'Model output'!P279)),AND(ISNUMBER(SEARCH("No",'Model output'!P279)),NOT(ISNUMBER(SEARCH("diagnostic",'Model output'!P279)))),ISNUMBER(SEARCH("Negative",'Model output'!P279))),"negative","positive")</f>
        <v>negative</v>
      </c>
      <c r="T280">
        <f>IF('Model output'!O279="","",'Model output'!O279)</f>
        <v>1</v>
      </c>
      <c r="U280" t="str">
        <f>IF('Model output'!Q279&lt;&gt;"",'Model output'!Q279,IF('Classification result'!S280="positive",IF(ISNUMBER(SEARCH("single",'Model output'!P279)),1,IF(OR(ISNUMBER(SEARCH("&lt;4",'Model output'!P279)),ISNUMBER(SEARCH("&lt; 4",'Model output'!P279)),ISNUMBER(SEARCH("less than 4",'Model output'!P279))),"&lt;4",IF(OR(ISNUMBER(SEARCH("&gt;4",'Model output'!P279)),ISNUMBER(SEARCH("&gt; 4",'Model output'!P279)),ISNUMBER(SEARCH("4 or more",'Model output'!P279))),"&gt;4",""))),""))</f>
        <v/>
      </c>
      <c r="V280" t="str">
        <f>IF(S280="negative","",IF(OR(ISNUMBER(SEARCH("Focal",'Model output'!P279)),'Classification result'!U280&lt;4,ISNUMBER(SEARCH("Focal",'Classification result'!U280)),ISNUMBER(SEARCH("&lt;4",'Classification result'!U280)),ISNUMBER(SEARCH("&lt; 4",'Classification result'!U280))),"minimal", IF(OR(ISNUMBER(SEARCH("Extensive",'Model output'!P279)),ISNUMBER(SEARCH("Extensive",'Classification result'!U280)),ISNUMBER(SEARCH("&gt;4",'Classification result'!U280)),ISNUMBER(SEARCH("&gt; 4",'Classification result'!U280)),ISNUMBER(SEARCH("4 or more",'Classification result'!U280))),"extensive","")))</f>
        <v/>
      </c>
      <c r="W280" t="str">
        <f>IF(OR('Model output'!R279="",ISNUMBER(SEARCH("Not identified", 'Model output'!R279)),ISNUMBER(SEARCH("Absent",'Model output'!R279)),ISNUMBER(SEARCH("No",'Model output'!R279)),ISNUMBER(SEARCH("Negative",'Model output'!R279)),ISNUMBER(SEARCH("None seen",'Model output'!R279)),ISNUMBER(SEARCH("Free",'Model output'!R279)),ISNUMBER(SEARCH("Cannot be assessed",'Model output'!R279))),"negative","positive")</f>
        <v>positive</v>
      </c>
      <c r="X280" s="19" t="str">
        <f>IF('Model output'!S279="","",'Model output'!S279)</f>
        <v>No</v>
      </c>
      <c r="Y280" t="str">
        <f>IF(OR('Model output'!S279="",ISNUMBER(SEARCH("Absent",'Model output'!S279)),ISNUMBER(SEARCH("Not identified",'Model output'!S279)),AND(ISNUMBER(SEARCH("No",'Model output'!S279)),NOT(ISNUMBER(SEARCH("carcinoma",'Model output'!S279)))),ISNUMBER(SEARCH("no extension",'Model output'!S279)),ISNUMBER(SEARCH("negative",'Model output'!S279))),"negative",IF(Z280="positive","gETE", "positive"))</f>
        <v>negative</v>
      </c>
      <c r="Z280" t="str">
        <f>IF(OR('Model output'!S279="",ISNUMBER(SEARCH("Absent",'Model output'!S279)),ISNUMBER(SEARCH("Not identified",'Model output'!S279)),ISNUMBER(SEARCH("No",'Model output'!S279)),ISNUMBER(SEARCH("Minimal",'Model output'!S279)),ISNUMBER(SEARCH("negative",'Model output'!S279))),"negative",IF(OR(ISNUMBER(SEARCH("extensive",X280)),ISNUMBER(SEARCH("skeletal muscle",X280)),ISNUMBER(SEARCH("larynx",X280)),ISNUMBER(SEARCH("trachea",X280)),ISNUMBER(SEARCH("esophagus",X280)),ISNUMBER(SEARCH("recurrent laryngeal nerve",X280))),"positive","negative"))</f>
        <v>negative</v>
      </c>
      <c r="AA280" t="str">
        <f>IF('Model output'!T279="","",IF('Model output'!T279="Not mentioned", "No", "Yes"))</f>
        <v/>
      </c>
      <c r="AB280" t="str">
        <f>IF(AA280&lt;&gt;"Yes","",IF(OR('Model output'!U279="",ISNUMBER(SEARCH("Not identified",'Model output'!U279))),"",'Model output'!U279))</f>
        <v/>
      </c>
      <c r="AC280" s="9" t="str">
        <f>IF(OR('Model output'!V279="", AND(ISERROR(SEARCH("Positive",'Model output'!V279)), ISNUMBER(SEARCH("Negative",'Model output'!V279))), ISNUMBER(SEARCH("Uninvolved",'Model output'!V279)), ISNUMBER(SEARCH("Free",'Model output'!V279)), ISNUMBER(SEARCH("1 mm",'Model output'!V279)), ISNUMBER(SEARCH("1.0 mm",'Model output'!V279)), ISNUMBER(SEARCH("0.01 cm",'Model output'!V279)), ISNUMBER(SEARCH("0.1 CM",'Model output'!V279)), ISNUMBER(SEARCH("less than 0.2 mm",'Model output'!V279)), ISNUMBER(SEARCH("less than 0.5 mm",'Model output'!V279)), ISNUMBER(SEARCH("very close",'Model output'!V279)), ISNUMBER(SEARCH("not involved",'Model output'!V279)), ISNUMBER(SEARCH("no involvement",'Model output'!V279)), ISNUMBER(SEARCH("abut",'Model output'!V279)), AND(ISNUMBER(SEARCH("No",'Model output'!V279)),NOT(ISNUMBER(SEARCH("noted",'Model output'!V279))),NOT(ISNUMBER(SEARCH("carcinoma",'Model output'!V279))))), "negative", "positive")</f>
        <v>negative</v>
      </c>
      <c r="AE280" s="39" t="str" cm="1">
        <f t="array" aca="1" ref="AE280" ca="1">IF(OR(AC280="positive",Z280="positive",AND(OR(ISNUMBER(SEARCH("Follicular carcinoma",N280)),ISNUMBER(SEARCH("Follicular thyroid carcinoma",N280))),V280="extensive"),AND(AND(ISNUMBER(J280),J280&gt;0),AND(ISNUMBER(M280),M280&gt;3)),OR(H280="positive",AH280=1)),"high",IF(OR(ISNUMBER(SEARCH("lateral",G280,1)),ISNUMBER(SEARCH("positive",Y280,1)),ISNUMBER(SEARCH("tall",O280,1)),ISNUMBER(SEARCH("hobnail",O280,1)),ISNUMBER(SEARCH("cribriform",O280,1)),ISNUMBER(SEARCH("diffuse",O280,1)),ISNUMBER(SEARCH("columnar",O280,1)),ISNUMBER(SEARCH("solid",O280,1)),ISNUMBER(SEARCH("tall",N280,1)),ISNUMBER(SEARCH("hobnail",N280,1)),ISNUMBER(SEARCH("cribriform",N280,1)),ISNUMBER(SEARCH("diffuse",N280,1)),ISNUMBER(SEARCH("columnar",N280,1)),ISNUMBER(SEARCH("solid",N280,1)),AND(ISNUMBER(SEARCH("papillary",N280,1)),S280="positive"),AND(ISNUMBER(J280),J280&gt;=5,M280=""),AND(AND(ISNUMBER(J280),J280&gt;=5),AND(ISNUMBER(M280),M280&gt;=1)),AND(ISNUMBER(SERACH("papillary",N280)),OR(Y280="positive",Z280="positive"), ISNUMBER(SEARCH("BRAF",AB280)))),"intermediate","low"))</f>
        <v>low</v>
      </c>
      <c r="AF280" s="40" t="str">
        <f t="shared" si="65"/>
        <v>1b</v>
      </c>
      <c r="AG280" s="40" t="str">
        <f t="shared" si="66"/>
        <v>0</v>
      </c>
      <c r="AH280" s="40" t="str">
        <f t="shared" si="67"/>
        <v>0</v>
      </c>
      <c r="AI280" s="45" t="str">
        <f t="shared" si="68"/>
        <v>I</v>
      </c>
      <c r="AJ280" s="39" t="s">
        <v>698</v>
      </c>
      <c r="AK280" s="46" t="s">
        <v>888</v>
      </c>
      <c r="AL280" s="46" t="s">
        <v>889</v>
      </c>
      <c r="AM280" s="46" t="s">
        <v>892</v>
      </c>
      <c r="AN280" s="40" t="s">
        <v>73</v>
      </c>
      <c r="AO280" s="30">
        <f t="shared" ca="1" si="69"/>
        <v>1</v>
      </c>
      <c r="AP280" s="14">
        <f t="shared" si="70"/>
        <v>1</v>
      </c>
      <c r="AQ280" s="14">
        <f t="shared" si="71"/>
        <v>1</v>
      </c>
      <c r="AR280" s="14">
        <f t="shared" si="72"/>
        <v>1</v>
      </c>
      <c r="AS280" s="15">
        <f t="shared" si="73"/>
        <v>1</v>
      </c>
    </row>
    <row r="281" spans="1:45">
      <c r="A281" t="str">
        <f>'Model output'!A280</f>
        <v>TCGA-KS-A4I7</v>
      </c>
      <c r="B281" s="52">
        <v>61</v>
      </c>
      <c r="C281" s="1" t="str">
        <f>IF(OR(ISNUMBER(SEARCH("0",'Model output'!D280)), ISNUMBER(SEARCH("1",'Model output'!D280)), ISNUMBER(SEARCH("1a",'Model output'!D280)), ISNUMBER(SEARCH("1b",'Model output'!D280)), ISNUMBER(SEARCH("2",'Model output'!D280)), ISNUMBER(SEARCH("3",'Model output'!D280)), ISNUMBER(SEARCH("4a",'Model output'!D280)), ISNUMBER(SEARCH("4b",'Model output'!D280))), IF(ISNUMBER(SEARCH("pT",'Model output'!D280)),IF(OR(ISNUMBER(SEARCH("a",'Model output'!D280)),ISNUMBER(SEARCH("b",'Model output'!D280))),MID(SUBSTITUTE('Model output'!D280," ",""),SEARCH("pT",'Model output'!D280)+2,2),MID(SUBSTITUTE('Model output'!D280," ",""),SEARCH("pT",'Model output'!D280)+2,1)),IF(ISNUMBER(SEARCH("T",'Model output'!D280)),IF(OR(ISNUMBER(SEARCH("a",'Model output'!D280)),ISNUMBER(SEARCH("b",'Model output'!D280))),MID(SUBSTITUTE('Model output'!D280," ",""),SEARCH("T",'Model output'!D280)+1,2),MID(SUBSTITUTE('Model output'!D280," ",""),SEARCH("T",'Model output'!D280)+1,1)),SUBSTITUTE('Model output'!D280," ",""))),"")</f>
        <v>2</v>
      </c>
      <c r="D281" s="1" t="str">
        <f>IF(ISNUMBER(SEARCH("lymph node",'Model output'!E280)),"1", IF(AND('Model output'!E280&lt;&gt;"",ISNUMBER('Model output'!E280),'Model output'!E280&gt;0),"1",IF(OR(ISNUMBER(SEARCH("0",'Model output'!E280)), ISNUMBER(SEARCH("1",'Model output'!E280)), ISNUMBER(SEARCH("1a",'Model output'!E280)), ISNUMBER(SEARCH("1b",'Model output'!E280)), ISNUMBER(SEARCH("X",'Model output'!E280))), IF(ISNUMBER(SEARCH("pN",'Model output'!E280)),IF(OR(ISNUMBER(SEARCH("a",'Model output'!E280)),ISNUMBER(SEARCH("b",'Model output'!E280))),MID(SUBSTITUTE('Model output'!E280," ",""),SEARCH("pN",'Model output'!E280)+2,2),MID(SUBSTITUTE('Model output'!E280," ",""),SEARCH("pN",'Model output'!E280)+2,1)),IF(ISNUMBER(SEARCH("N",'Model output'!E280)),IF(OR(ISNUMBER(SEARCH("a",'Model output'!E280)),ISNUMBER(SEARCH("b",'Model output'!E280))),MID(SUBSTITUTE('Model output'!E280," ",""),SEARCH("N",'Model output'!E280)+1,2),MID(SUBSTITUTE('Model output'!E280," ",""),SEARCH("N",'Model output'!E280)+1,1)),SUBSTITUTE('Model output'!E280," ",""))),"")))</f>
        <v>0</v>
      </c>
      <c r="E281" s="1" t="str">
        <f>IF(OR(ISNUMBER(SEARCH("Not applicable",'Model output'!F280)), ISNUMBER(SEARCH("N/A",'Model output'!F280))),"0",IF(OR(ISNUMBER(SEARCH("0",'Model output'!F280)), ISNUMBER(SEARCH("1",'Model output'!F280)), ISNUMBER(SEARCH("X",'Model output'!F280))), IF(ISNUMBER(SEARCH("pM",'Model output'!F280)),MID(SUBSTITUTE('Model output'!F280," ",""),SEARCH("pM",'Model output'!F280)+2,1),IF(ISNUMBER(SEARCH("M",'Model output'!F280)),MID(SUBSTITUTE('Model output'!F280," ",""),SEARCH("M",'Model output'!F280)+1,1),SUBSTITUTE('Model output'!F280," ",""))),""))</f>
        <v>0</v>
      </c>
      <c r="F281" t="str">
        <f t="shared" si="62"/>
        <v>negative</v>
      </c>
      <c r="G281" t="str">
        <f>IF(OR('Model output'!G280="",AND(ISNUMBER('Model output'!J280),'Model output'!J280&lt;1)),"",IF(OR(ISNUMBER(SEARCH("lateral",'Model output'!G280)),ISNUMBER(SEARCH("cervical",'Model output'!G280)),ISNUMBER(SEARCH("jugular",'Model output'!G280)),ISNUMBER(SEARCH("left neck",'Model output'!G280)),ISNUMBER(SEARCH("left anterior neck",'Model output'!G280)),ISNUMBER(SEARCH("left posterior neck",'Model output'!G280)),ISNUMBER(SEARCH("right neck",'Model output'!G280)),ISNUMBER(SEARCH("right anterior neck",'Model output'!G280)),ISNUMBER(SEARCH("right posterior neck",'Model output'!G280)),AND(ISNUMBER(SEARCH("level",'Model output'!G280)),OR(,ISNUMBER(SEARCH("II",'Model output'!G280)),ISNUMBER(SEARCH("two",'Model output'!G280)),ISNUMBER(SEARCH("2",'Model output'!G280)),ISNUMBER(SEARCH("III",'Model output'!G280)),ISNUMBER(SEARCH("three",'Model output'!G280)),ISNUMBER(SEARCH("3",'Model output'!G280)),ISNUMBER(SEARCH("IV",'Model output'!G280)),ISNUMBER(SEARCH("four",'Model output'!G280)),ISNUMBER(SEARCH("4",'Model output'!G280)),AND(ISNUMBER(SEARCH("V ",'Model output'!G280)),NOT(ISNUMBER(SEARCH("VI",'Model output'!G280)))),ISNUMBER(SEARCH("five",'Model output'!G280)),ISNUMBER(SEARCH("5",'Model output'!G280))))), "lateral", "central"))</f>
        <v/>
      </c>
      <c r="H281" t="str">
        <f>IF('Model output'!H280="","negative", IF('Model output'!H280=" ", "negative", IF(ISNUMBER(SEARCH("lymph node",'Model output'!H280)),"negative","positive")))</f>
        <v>negative</v>
      </c>
      <c r="I281">
        <f>IF('Model output'!I280="","",IF(ISNUMBER('Model output'!I280),'Model output'!I280,1))</f>
        <v>4</v>
      </c>
      <c r="J281">
        <f>IF('Model output'!J280="","",IF(AND(ISNUMBER('Model output'!J280),'Model output'!J280&lt;=I281),'Model output'!J280,IF(ISNUMBER(SEARCH("0/",'Model output'!J280)),0,1)))</f>
        <v>0</v>
      </c>
      <c r="K281" t="str" cm="1">
        <f t="array" ref="K281">IF(COUNT(FIND({0,1,2,3,4,5,6,7,8,9},'Model output'!K280))&gt;0,'Model output'!K280,"")</f>
        <v/>
      </c>
      <c r="L281" s="8" t="str">
        <f t="shared" si="64"/>
        <v/>
      </c>
      <c r="M281" t="str" cm="1">
        <f t="array" ref="M281">IF(L281="","",IF(ISNUMBER(SEARCH("cm",L281)),MAX(VALUE(SUBSTITUTE(_xlfn.FILTERXML("&lt;t&gt;&lt;s&gt;"&amp;SUBSTITUTE(L281,",","&lt;/s&gt;&lt;s&gt;")&amp;"&lt;/s&gt;&lt;/t&gt;","//s"),"cm",""))),MAX(VALUE(SUBSTITUTE(_xlfn.FILTERXML("&lt;t&gt;&lt;s&gt;"&amp;SUBSTITUTE(L281,",","&lt;/s&gt;&lt;s&gt;")&amp;"&lt;/s&gt;&lt;/t&gt;","//s"),"mm","")))/10))</f>
        <v/>
      </c>
      <c r="N281" t="str">
        <f>IF('Model output'!L280="","",'Model output'!L280)</f>
        <v>papillary</v>
      </c>
      <c r="O281" t="str">
        <f>IF('Model output'!M280="","",'Model output'!M280)</f>
        <v>Intracystic</v>
      </c>
      <c r="P281" t="str">
        <f>IF('Model output'!N280="","",'Model output'!N280)</f>
        <v>1.5 cm</v>
      </c>
      <c r="Q281" t="str">
        <f t="shared" si="63"/>
        <v>1.5cm</v>
      </c>
      <c r="R281" cm="1">
        <f t="array" ref="R281">IF(Q281="","",IF(ISNUMBER(SEARCH("cm",Q281)),MAX(VALUE(SUBSTITUTE(_xlfn.FILTERXML("&lt;t&gt;&lt;s&gt;"&amp;SUBSTITUTE(Q281,",","&lt;/s&gt;&lt;s&gt;")&amp;"&lt;/s&gt;&lt;/t&gt;","//s"),"cm",""))),IF(ISNUMBER(SEARCH("mm",Q281)), MAX(VALUE(SUBSTITUTE(_xlfn.FILTERXML("&lt;t&gt;&lt;s&gt;"&amp;SUBSTITUTE(Q281,",","&lt;/s&gt;&lt;s&gt;")&amp;"&lt;/s&gt;&lt;/t&gt;","//s"),"mm","")))/10, MAX(VALUE(_xlfn.FILTERXML("&lt;t&gt;&lt;s&gt;"&amp;SUBSTITUTE(Q281,",","&lt;/s&gt;&lt;s&gt;")&amp;"&lt;/s&gt;&lt;/t&gt;","//s"))))))</f>
        <v>1.5</v>
      </c>
      <c r="S281" t="str">
        <f>IF(OR('Model output'!P280="",ISNUMBER(SEARCH("Not identified", 'Model output'!P280)),ISNUMBER(SEARCH("Absent",'Model output'!P280)),AND(ISNUMBER(SEARCH("No",'Model output'!P280)),NOT(ISNUMBER(SEARCH("diagnostic",'Model output'!P280)))),ISNUMBER(SEARCH("Negative",'Model output'!P280))),"negative","positive")</f>
        <v>negative</v>
      </c>
      <c r="T281">
        <f>IF('Model output'!O280="","",'Model output'!O280)</f>
        <v>1</v>
      </c>
      <c r="U281" t="str">
        <f>IF('Model output'!Q280&lt;&gt;"",'Model output'!Q280,IF('Classification result'!S281="positive",IF(ISNUMBER(SEARCH("single",'Model output'!P280)),1,IF(OR(ISNUMBER(SEARCH("&lt;4",'Model output'!P280)),ISNUMBER(SEARCH("&lt; 4",'Model output'!P280)),ISNUMBER(SEARCH("less than 4",'Model output'!P280))),"&lt;4",IF(OR(ISNUMBER(SEARCH("&gt;4",'Model output'!P280)),ISNUMBER(SEARCH("&gt; 4",'Model output'!P280)),ISNUMBER(SEARCH("4 or more",'Model output'!P280))),"&gt;4",""))),""))</f>
        <v/>
      </c>
      <c r="V281" t="str">
        <f>IF(S281="negative","",IF(OR(ISNUMBER(SEARCH("Focal",'Model output'!P280)),'Classification result'!U281&lt;4,ISNUMBER(SEARCH("Focal",'Classification result'!U281)),ISNUMBER(SEARCH("&lt;4",'Classification result'!U281)),ISNUMBER(SEARCH("&lt; 4",'Classification result'!U281))),"minimal", IF(OR(ISNUMBER(SEARCH("Extensive",'Model output'!P280)),ISNUMBER(SEARCH("Extensive",'Classification result'!U281)),ISNUMBER(SEARCH("&gt;4",'Classification result'!U281)),ISNUMBER(SEARCH("&gt; 4",'Classification result'!U281)),ISNUMBER(SEARCH("4 or more",'Classification result'!U281))),"extensive","")))</f>
        <v/>
      </c>
      <c r="W281" t="str">
        <f>IF(OR('Model output'!R280="",ISNUMBER(SEARCH("Not identified", 'Model output'!R280)),ISNUMBER(SEARCH("Absent",'Model output'!R280)),ISNUMBER(SEARCH("No",'Model output'!R280)),ISNUMBER(SEARCH("Negative",'Model output'!R280)),ISNUMBER(SEARCH("None seen",'Model output'!R280)),ISNUMBER(SEARCH("Free",'Model output'!R280)),ISNUMBER(SEARCH("Cannot be assessed",'Model output'!R280))),"negative","positive")</f>
        <v>negative</v>
      </c>
      <c r="X281" s="19" t="str">
        <f>IF('Model output'!S280="","",'Model output'!S280)</f>
        <v>No</v>
      </c>
      <c r="Y281" t="str">
        <f>IF(OR('Model output'!S280="",ISNUMBER(SEARCH("Absent",'Model output'!S280)),ISNUMBER(SEARCH("Not identified",'Model output'!S280)),AND(ISNUMBER(SEARCH("No",'Model output'!S280)),NOT(ISNUMBER(SEARCH("carcinoma",'Model output'!S280)))),ISNUMBER(SEARCH("no extension",'Model output'!S280)),ISNUMBER(SEARCH("negative",'Model output'!S280))),"negative",IF(Z281="positive","gETE", "positive"))</f>
        <v>negative</v>
      </c>
      <c r="Z281" t="str">
        <f>IF(OR('Model output'!S280="",ISNUMBER(SEARCH("Absent",'Model output'!S280)),ISNUMBER(SEARCH("Not identified",'Model output'!S280)),ISNUMBER(SEARCH("No",'Model output'!S280)),ISNUMBER(SEARCH("Minimal",'Model output'!S280)),ISNUMBER(SEARCH("negative",'Model output'!S280))),"negative",IF(OR(ISNUMBER(SEARCH("extensive",X281)),ISNUMBER(SEARCH("skeletal muscle",X281)),ISNUMBER(SEARCH("larynx",X281)),ISNUMBER(SEARCH("trachea",X281)),ISNUMBER(SEARCH("esophagus",X281)),ISNUMBER(SEARCH("recurrent laryngeal nerve",X281))),"positive","negative"))</f>
        <v>negative</v>
      </c>
      <c r="AA281" t="str">
        <f>IF('Model output'!T280="","",IF('Model output'!T280="Not mentioned", "No", "Yes"))</f>
        <v/>
      </c>
      <c r="AB281" t="str">
        <f>IF(AA281&lt;&gt;"Yes","",IF(OR('Model output'!U280="",ISNUMBER(SEARCH("Not identified",'Model output'!U280))),"",'Model output'!U280))</f>
        <v/>
      </c>
      <c r="AC281" s="9" t="str">
        <f>IF(OR('Model output'!V280="", AND(ISERROR(SEARCH("Positive",'Model output'!V280)), ISNUMBER(SEARCH("Negative",'Model output'!V280))), ISNUMBER(SEARCH("Uninvolved",'Model output'!V280)), ISNUMBER(SEARCH("Free",'Model output'!V280)), ISNUMBER(SEARCH("1 mm",'Model output'!V280)), ISNUMBER(SEARCH("1.0 mm",'Model output'!V280)), ISNUMBER(SEARCH("0.01 cm",'Model output'!V280)), ISNUMBER(SEARCH("0.1 CM",'Model output'!V280)), ISNUMBER(SEARCH("less than 0.2 mm",'Model output'!V280)), ISNUMBER(SEARCH("less than 0.5 mm",'Model output'!V280)), ISNUMBER(SEARCH("very close",'Model output'!V280)), ISNUMBER(SEARCH("not involved",'Model output'!V280)), ISNUMBER(SEARCH("no involvement",'Model output'!V280)), ISNUMBER(SEARCH("abut",'Model output'!V280)), AND(ISNUMBER(SEARCH("No",'Model output'!V280)),NOT(ISNUMBER(SEARCH("noted",'Model output'!V280))),NOT(ISNUMBER(SEARCH("carcinoma",'Model output'!V280))))), "negative", "positive")</f>
        <v>negative</v>
      </c>
      <c r="AE281" s="39" t="str" cm="1">
        <f t="array" aca="1" ref="AE281" ca="1">IF(OR(AC281="positive",Z281="positive",AND(OR(ISNUMBER(SEARCH("Follicular carcinoma",N281)),ISNUMBER(SEARCH("Follicular thyroid carcinoma",N281))),V281="extensive"),AND(AND(ISNUMBER(J281),J281&gt;0),AND(ISNUMBER(M281),M281&gt;3)),OR(H281="positive",AH281=1)),"high",IF(OR(ISNUMBER(SEARCH("lateral",G281,1)),ISNUMBER(SEARCH("positive",Y281,1)),ISNUMBER(SEARCH("tall",O281,1)),ISNUMBER(SEARCH("hobnail",O281,1)),ISNUMBER(SEARCH("cribriform",O281,1)),ISNUMBER(SEARCH("diffuse",O281,1)),ISNUMBER(SEARCH("columnar",O281,1)),ISNUMBER(SEARCH("solid",O281,1)),ISNUMBER(SEARCH("tall",N281,1)),ISNUMBER(SEARCH("hobnail",N281,1)),ISNUMBER(SEARCH("cribriform",N281,1)),ISNUMBER(SEARCH("diffuse",N281,1)),ISNUMBER(SEARCH("columnar",N281,1)),ISNUMBER(SEARCH("solid",N281,1)),AND(ISNUMBER(SEARCH("papillary",N281,1)),S281="positive"),AND(ISNUMBER(J281),J281&gt;=5,M281=""),AND(AND(ISNUMBER(J281),J281&gt;=5),AND(ISNUMBER(M281),M281&gt;=1)),AND(ISNUMBER(SERACH("papillary",N281)),OR(Y281="positive",Z281="positive"), ISNUMBER(SEARCH("BRAF",AB281)))),"intermediate","low"))</f>
        <v>low</v>
      </c>
      <c r="AF281" s="40" t="str">
        <f t="shared" si="65"/>
        <v>1b</v>
      </c>
      <c r="AG281" s="40" t="str">
        <f t="shared" si="66"/>
        <v>0</v>
      </c>
      <c r="AH281" s="40" t="str">
        <f t="shared" si="67"/>
        <v>0</v>
      </c>
      <c r="AI281" s="45" t="str">
        <f t="shared" si="68"/>
        <v>I</v>
      </c>
      <c r="AJ281" s="39" t="s">
        <v>698</v>
      </c>
      <c r="AK281" s="46" t="s">
        <v>888</v>
      </c>
      <c r="AL281" s="46" t="s">
        <v>889</v>
      </c>
      <c r="AM281" s="46" t="s">
        <v>892</v>
      </c>
      <c r="AN281" s="40" t="s">
        <v>73</v>
      </c>
      <c r="AO281" s="30">
        <f t="shared" ca="1" si="69"/>
        <v>1</v>
      </c>
      <c r="AP281" s="14">
        <f t="shared" si="70"/>
        <v>1</v>
      </c>
      <c r="AQ281" s="14">
        <f t="shared" si="71"/>
        <v>1</v>
      </c>
      <c r="AR281" s="14">
        <f t="shared" si="72"/>
        <v>1</v>
      </c>
      <c r="AS281" s="15">
        <f t="shared" si="73"/>
        <v>1</v>
      </c>
    </row>
    <row r="282" spans="1:45">
      <c r="A282" t="str">
        <f>'Model output'!A281</f>
        <v>TCGA-KS-A4IC</v>
      </c>
      <c r="B282" s="52">
        <v>45</v>
      </c>
      <c r="C282" s="1" t="str">
        <f>IF(OR(ISNUMBER(SEARCH("0",'Model output'!D281)), ISNUMBER(SEARCH("1",'Model output'!D281)), ISNUMBER(SEARCH("1a",'Model output'!D281)), ISNUMBER(SEARCH("1b",'Model output'!D281)), ISNUMBER(SEARCH("2",'Model output'!D281)), ISNUMBER(SEARCH("3",'Model output'!D281)), ISNUMBER(SEARCH("4a",'Model output'!D281)), ISNUMBER(SEARCH("4b",'Model output'!D281))), IF(ISNUMBER(SEARCH("pT",'Model output'!D281)),IF(OR(ISNUMBER(SEARCH("a",'Model output'!D281)),ISNUMBER(SEARCH("b",'Model output'!D281))),MID(SUBSTITUTE('Model output'!D281," ",""),SEARCH("pT",'Model output'!D281)+2,2),MID(SUBSTITUTE('Model output'!D281," ",""),SEARCH("pT",'Model output'!D281)+2,1)),IF(ISNUMBER(SEARCH("T",'Model output'!D281)),IF(OR(ISNUMBER(SEARCH("a",'Model output'!D281)),ISNUMBER(SEARCH("b",'Model output'!D281))),MID(SUBSTITUTE('Model output'!D281," ",""),SEARCH("T",'Model output'!D281)+1,2),MID(SUBSTITUTE('Model output'!D281," ",""),SEARCH("T",'Model output'!D281)+1,1)),SUBSTITUTE('Model output'!D281," ",""))),"")</f>
        <v>1</v>
      </c>
      <c r="D282" s="1" t="str">
        <f>IF(ISNUMBER(SEARCH("lymph node",'Model output'!E281)),"1", IF(AND('Model output'!E281&lt;&gt;"",ISNUMBER('Model output'!E281),'Model output'!E281&gt;0),"1",IF(OR(ISNUMBER(SEARCH("0",'Model output'!E281)), ISNUMBER(SEARCH("1",'Model output'!E281)), ISNUMBER(SEARCH("1a",'Model output'!E281)), ISNUMBER(SEARCH("1b",'Model output'!E281)), ISNUMBER(SEARCH("X",'Model output'!E281))), IF(ISNUMBER(SEARCH("pN",'Model output'!E281)),IF(OR(ISNUMBER(SEARCH("a",'Model output'!E281)),ISNUMBER(SEARCH("b",'Model output'!E281))),MID(SUBSTITUTE('Model output'!E281," ",""),SEARCH("pN",'Model output'!E281)+2,2),MID(SUBSTITUTE('Model output'!E281," ",""),SEARCH("pN",'Model output'!E281)+2,1)),IF(ISNUMBER(SEARCH("N",'Model output'!E281)),IF(OR(ISNUMBER(SEARCH("a",'Model output'!E281)),ISNUMBER(SEARCH("b",'Model output'!E281))),MID(SUBSTITUTE('Model output'!E281," ",""),SEARCH("N",'Model output'!E281)+1,2),MID(SUBSTITUTE('Model output'!E281," ",""),SEARCH("N",'Model output'!E281)+1,1)),SUBSTITUTE('Model output'!E281," ",""))),"")))</f>
        <v>1</v>
      </c>
      <c r="E282" s="1" t="str">
        <f>IF(OR(ISNUMBER(SEARCH("Not applicable",'Model output'!F281)), ISNUMBER(SEARCH("N/A",'Model output'!F281))),"0",IF(OR(ISNUMBER(SEARCH("0",'Model output'!F281)), ISNUMBER(SEARCH("1",'Model output'!F281)), ISNUMBER(SEARCH("X",'Model output'!F281))), IF(ISNUMBER(SEARCH("pM",'Model output'!F281)),MID(SUBSTITUTE('Model output'!F281," ",""),SEARCH("pM",'Model output'!F281)+2,1),IF(ISNUMBER(SEARCH("M",'Model output'!F281)),MID(SUBSTITUTE('Model output'!F281," ",""),SEARCH("M",'Model output'!F281)+1,1),SUBSTITUTE('Model output'!F281," ",""))),""))</f>
        <v/>
      </c>
      <c r="F282" t="str">
        <f t="shared" si="62"/>
        <v>positive</v>
      </c>
      <c r="G282" t="str">
        <f>IF(OR('Model output'!G281="",AND(ISNUMBER('Model output'!J281),'Model output'!J281&lt;1)),"",IF(OR(ISNUMBER(SEARCH("lateral",'Model output'!G281)),ISNUMBER(SEARCH("cervical",'Model output'!G281)),ISNUMBER(SEARCH("jugular",'Model output'!G281)),ISNUMBER(SEARCH("left neck",'Model output'!G281)),ISNUMBER(SEARCH("left anterior neck",'Model output'!G281)),ISNUMBER(SEARCH("left posterior neck",'Model output'!G281)),ISNUMBER(SEARCH("right neck",'Model output'!G281)),ISNUMBER(SEARCH("right anterior neck",'Model output'!G281)),ISNUMBER(SEARCH("right posterior neck",'Model output'!G281)),AND(ISNUMBER(SEARCH("level",'Model output'!G281)),OR(,ISNUMBER(SEARCH("II",'Model output'!G281)),ISNUMBER(SEARCH("two",'Model output'!G281)),ISNUMBER(SEARCH("2",'Model output'!G281)),ISNUMBER(SEARCH("III",'Model output'!G281)),ISNUMBER(SEARCH("three",'Model output'!G281)),ISNUMBER(SEARCH("3",'Model output'!G281)),ISNUMBER(SEARCH("IV",'Model output'!G281)),ISNUMBER(SEARCH("four",'Model output'!G281)),ISNUMBER(SEARCH("4",'Model output'!G281)),AND(ISNUMBER(SEARCH("V ",'Model output'!G281)),NOT(ISNUMBER(SEARCH("VI",'Model output'!G281)))),ISNUMBER(SEARCH("five",'Model output'!G281)),ISNUMBER(SEARCH("5",'Model output'!G281))))), "lateral", "central"))</f>
        <v>central</v>
      </c>
      <c r="H282" t="str">
        <f>IF('Model output'!H281="","negative", IF('Model output'!H281=" ", "negative", IF(ISNUMBER(SEARCH("lymph node",'Model output'!H281)),"negative","positive")))</f>
        <v>negative</v>
      </c>
      <c r="I282">
        <f>IF('Model output'!I281="","",IF(ISNUMBER('Model output'!I281),'Model output'!I281,1))</f>
        <v>4</v>
      </c>
      <c r="J282">
        <f>IF('Model output'!J281="","",IF(AND(ISNUMBER('Model output'!J281),'Model output'!J281&lt;=I282),'Model output'!J281,IF(ISNUMBER(SEARCH("0/",'Model output'!J281)),0,1)))</f>
        <v>2</v>
      </c>
      <c r="K282" t="str" cm="1">
        <f t="array" ref="K282">IF(COUNT(FIND({0,1,2,3,4,5,6,7,8,9},'Model output'!K281))&gt;0,'Model output'!K281,"")</f>
        <v/>
      </c>
      <c r="L282" s="8" t="str">
        <f t="shared" si="64"/>
        <v/>
      </c>
      <c r="M282" t="str" cm="1">
        <f t="array" ref="M282">IF(L282="","",IF(ISNUMBER(SEARCH("cm",L282)),MAX(VALUE(SUBSTITUTE(_xlfn.FILTERXML("&lt;t&gt;&lt;s&gt;"&amp;SUBSTITUTE(L282,",","&lt;/s&gt;&lt;s&gt;")&amp;"&lt;/s&gt;&lt;/t&gt;","//s"),"cm",""))),MAX(VALUE(SUBSTITUTE(_xlfn.FILTERXML("&lt;t&gt;&lt;s&gt;"&amp;SUBSTITUTE(L282,",","&lt;/s&gt;&lt;s&gt;")&amp;"&lt;/s&gt;&lt;/t&gt;","//s"),"mm","")))/10))</f>
        <v/>
      </c>
      <c r="N282" t="str">
        <f>IF('Model output'!L281="","",'Model output'!L281)</f>
        <v>papillary</v>
      </c>
      <c r="O282" t="str">
        <f>IF('Model output'!M281="","",'Model output'!M281)</f>
        <v/>
      </c>
      <c r="P282" t="str">
        <f>IF('Model output'!N281="","",'Model output'!N281)</f>
        <v>1.1 x 1.1 x 1.0 cm</v>
      </c>
      <c r="Q282" t="str">
        <f t="shared" si="63"/>
        <v>1.1,1.1,1.0cm</v>
      </c>
      <c r="R282" cm="1">
        <f t="array" ref="R282">IF(Q282="","",IF(ISNUMBER(SEARCH("cm",Q282)),MAX(VALUE(SUBSTITUTE(_xlfn.FILTERXML("&lt;t&gt;&lt;s&gt;"&amp;SUBSTITUTE(Q282,",","&lt;/s&gt;&lt;s&gt;")&amp;"&lt;/s&gt;&lt;/t&gt;","//s"),"cm",""))),IF(ISNUMBER(SEARCH("mm",Q282)), MAX(VALUE(SUBSTITUTE(_xlfn.FILTERXML("&lt;t&gt;&lt;s&gt;"&amp;SUBSTITUTE(Q282,",","&lt;/s&gt;&lt;s&gt;")&amp;"&lt;/s&gt;&lt;/t&gt;","//s"),"mm","")))/10, MAX(VALUE(_xlfn.FILTERXML("&lt;t&gt;&lt;s&gt;"&amp;SUBSTITUTE(Q282,",","&lt;/s&gt;&lt;s&gt;")&amp;"&lt;/s&gt;&lt;/t&gt;","//s"))))))</f>
        <v>1.1000000000000001</v>
      </c>
      <c r="S282" t="str">
        <f>IF(OR('Model output'!P281="",ISNUMBER(SEARCH("Not identified", 'Model output'!P281)),ISNUMBER(SEARCH("Absent",'Model output'!P281)),AND(ISNUMBER(SEARCH("No",'Model output'!P281)),NOT(ISNUMBER(SEARCH("diagnostic",'Model output'!P281)))),ISNUMBER(SEARCH("Negative",'Model output'!P281))),"negative","positive")</f>
        <v>negative</v>
      </c>
      <c r="T282">
        <f>IF('Model output'!O281="","",'Model output'!O281)</f>
        <v>1</v>
      </c>
      <c r="U282" t="str">
        <f>IF('Model output'!Q281&lt;&gt;"",'Model output'!Q281,IF('Classification result'!S282="positive",IF(ISNUMBER(SEARCH("single",'Model output'!P281)),1,IF(OR(ISNUMBER(SEARCH("&lt;4",'Model output'!P281)),ISNUMBER(SEARCH("&lt; 4",'Model output'!P281)),ISNUMBER(SEARCH("less than 4",'Model output'!P281))),"&lt;4",IF(OR(ISNUMBER(SEARCH("&gt;4",'Model output'!P281)),ISNUMBER(SEARCH("&gt; 4",'Model output'!P281)),ISNUMBER(SEARCH("4 or more",'Model output'!P281))),"&gt;4",""))),""))</f>
        <v/>
      </c>
      <c r="V282" t="str">
        <f>IF(S282="negative","",IF(OR(ISNUMBER(SEARCH("Focal",'Model output'!P281)),'Classification result'!U282&lt;4,ISNUMBER(SEARCH("Focal",'Classification result'!U282)),ISNUMBER(SEARCH("&lt;4",'Classification result'!U282)),ISNUMBER(SEARCH("&lt; 4",'Classification result'!U282))),"minimal", IF(OR(ISNUMBER(SEARCH("Extensive",'Model output'!P281)),ISNUMBER(SEARCH("Extensive",'Classification result'!U282)),ISNUMBER(SEARCH("&gt;4",'Classification result'!U282)),ISNUMBER(SEARCH("&gt; 4",'Classification result'!U282)),ISNUMBER(SEARCH("4 or more",'Classification result'!U282))),"extensive","")))</f>
        <v/>
      </c>
      <c r="W282" t="str">
        <f>IF(OR('Model output'!R281="",ISNUMBER(SEARCH("Not identified", 'Model output'!R281)),ISNUMBER(SEARCH("Absent",'Model output'!R281)),ISNUMBER(SEARCH("No",'Model output'!R281)),ISNUMBER(SEARCH("Negative",'Model output'!R281)),ISNUMBER(SEARCH("None seen",'Model output'!R281)),ISNUMBER(SEARCH("Free",'Model output'!R281)),ISNUMBER(SEARCH("Cannot be assessed",'Model output'!R281))),"negative","positive")</f>
        <v>negative</v>
      </c>
      <c r="X282" s="19" t="str">
        <f>IF('Model output'!S281="","",'Model output'!S281)</f>
        <v>No</v>
      </c>
      <c r="Y282" t="str">
        <f>IF(OR('Model output'!S281="",ISNUMBER(SEARCH("Absent",'Model output'!S281)),ISNUMBER(SEARCH("Not identified",'Model output'!S281)),AND(ISNUMBER(SEARCH("No",'Model output'!S281)),NOT(ISNUMBER(SEARCH("carcinoma",'Model output'!S281)))),ISNUMBER(SEARCH("no extension",'Model output'!S281)),ISNUMBER(SEARCH("negative",'Model output'!S281))),"negative",IF(Z282="positive","gETE", "positive"))</f>
        <v>negative</v>
      </c>
      <c r="Z282" t="str">
        <f>IF(OR('Model output'!S281="",ISNUMBER(SEARCH("Absent",'Model output'!S281)),ISNUMBER(SEARCH("Not identified",'Model output'!S281)),ISNUMBER(SEARCH("No",'Model output'!S281)),ISNUMBER(SEARCH("Minimal",'Model output'!S281)),ISNUMBER(SEARCH("negative",'Model output'!S281))),"negative",IF(OR(ISNUMBER(SEARCH("extensive",X282)),ISNUMBER(SEARCH("skeletal muscle",X282)),ISNUMBER(SEARCH("larynx",X282)),ISNUMBER(SEARCH("trachea",X282)),ISNUMBER(SEARCH("esophagus",X282)),ISNUMBER(SEARCH("recurrent laryngeal nerve",X282))),"positive","negative"))</f>
        <v>negative</v>
      </c>
      <c r="AA282" t="str">
        <f>IF('Model output'!T281="","",IF('Model output'!T281="Not mentioned", "No", "Yes"))</f>
        <v/>
      </c>
      <c r="AB282" t="str">
        <f>IF(AA282&lt;&gt;"Yes","",IF(OR('Model output'!U281="",ISNUMBER(SEARCH("Not identified",'Model output'!U281))),"",'Model output'!U281))</f>
        <v/>
      </c>
      <c r="AC282" s="9" t="str">
        <f>IF(OR('Model output'!V281="", AND(ISERROR(SEARCH("Positive",'Model output'!V281)), ISNUMBER(SEARCH("Negative",'Model output'!V281))), ISNUMBER(SEARCH("Uninvolved",'Model output'!V281)), ISNUMBER(SEARCH("Free",'Model output'!V281)), ISNUMBER(SEARCH("1 mm",'Model output'!V281)), ISNUMBER(SEARCH("1.0 mm",'Model output'!V281)), ISNUMBER(SEARCH("0.01 cm",'Model output'!V281)), ISNUMBER(SEARCH("0.1 CM",'Model output'!V281)), ISNUMBER(SEARCH("less than 0.2 mm",'Model output'!V281)), ISNUMBER(SEARCH("less than 0.5 mm",'Model output'!V281)), ISNUMBER(SEARCH("very close",'Model output'!V281)), ISNUMBER(SEARCH("not involved",'Model output'!V281)), ISNUMBER(SEARCH("no involvement",'Model output'!V281)), ISNUMBER(SEARCH("abut",'Model output'!V281)), AND(ISNUMBER(SEARCH("No",'Model output'!V281)),NOT(ISNUMBER(SEARCH("noted",'Model output'!V281))),NOT(ISNUMBER(SEARCH("carcinoma",'Model output'!V281))))), "negative", "positive")</f>
        <v>negative</v>
      </c>
      <c r="AE282" s="39" t="str" cm="1">
        <f t="array" aca="1" ref="AE282" ca="1">IF(OR(AC282="positive",Z282="positive",AND(OR(ISNUMBER(SEARCH("Follicular carcinoma",N282)),ISNUMBER(SEARCH("Follicular thyroid carcinoma",N282))),V282="extensive"),AND(AND(ISNUMBER(J282),J282&gt;0),AND(ISNUMBER(M282),M282&gt;3)),OR(H282="positive",AH282=1)),"high",IF(OR(ISNUMBER(SEARCH("lateral",G282,1)),ISNUMBER(SEARCH("positive",Y282,1)),ISNUMBER(SEARCH("tall",O282,1)),ISNUMBER(SEARCH("hobnail",O282,1)),ISNUMBER(SEARCH("cribriform",O282,1)),ISNUMBER(SEARCH("diffuse",O282,1)),ISNUMBER(SEARCH("columnar",O282,1)),ISNUMBER(SEARCH("solid",O282,1)),ISNUMBER(SEARCH("tall",N282,1)),ISNUMBER(SEARCH("hobnail",N282,1)),ISNUMBER(SEARCH("cribriform",N282,1)),ISNUMBER(SEARCH("diffuse",N282,1)),ISNUMBER(SEARCH("columnar",N282,1)),ISNUMBER(SEARCH("solid",N282,1)),AND(ISNUMBER(SEARCH("papillary",N282,1)),S282="positive"),AND(ISNUMBER(J282),J282&gt;=5,M282=""),AND(AND(ISNUMBER(J282),J282&gt;=5),AND(ISNUMBER(M282),M282&gt;=1)),AND(ISNUMBER(SERACH("papillary",N282)),OR(Y282="positive",Z282="positive"), ISNUMBER(SEARCH("BRAF",AB282)))),"intermediate","low"))</f>
        <v>low</v>
      </c>
      <c r="AF282" s="40" t="str">
        <f t="shared" si="65"/>
        <v>1b</v>
      </c>
      <c r="AG282" s="40" t="str">
        <f t="shared" si="66"/>
        <v>1a</v>
      </c>
      <c r="AH282" s="40" t="str">
        <f t="shared" si="67"/>
        <v>0</v>
      </c>
      <c r="AI282" s="45" t="str">
        <f t="shared" si="68"/>
        <v>I</v>
      </c>
      <c r="AJ282" s="39" t="s">
        <v>698</v>
      </c>
      <c r="AK282" s="46" t="s">
        <v>888</v>
      </c>
      <c r="AL282" s="46" t="s">
        <v>893</v>
      </c>
      <c r="AM282" s="46" t="s">
        <v>892</v>
      </c>
      <c r="AN282" s="40" t="s">
        <v>73</v>
      </c>
      <c r="AO282" s="30">
        <f t="shared" ca="1" si="69"/>
        <v>1</v>
      </c>
      <c r="AP282" s="14">
        <f t="shared" si="70"/>
        <v>1</v>
      </c>
      <c r="AQ282" s="14">
        <f t="shared" si="71"/>
        <v>1</v>
      </c>
      <c r="AR282" s="14">
        <f t="shared" si="72"/>
        <v>1</v>
      </c>
      <c r="AS282" s="15">
        <f t="shared" si="73"/>
        <v>1</v>
      </c>
    </row>
    <row r="283" spans="1:45">
      <c r="A283" t="str">
        <f>'Model output'!A282</f>
        <v>TCGA-KS-A4ID</v>
      </c>
      <c r="B283" s="52">
        <v>55</v>
      </c>
      <c r="C283" s="1" t="str">
        <f>IF(OR(ISNUMBER(SEARCH("0",'Model output'!D282)), ISNUMBER(SEARCH("1",'Model output'!D282)), ISNUMBER(SEARCH("1a",'Model output'!D282)), ISNUMBER(SEARCH("1b",'Model output'!D282)), ISNUMBER(SEARCH("2",'Model output'!D282)), ISNUMBER(SEARCH("3",'Model output'!D282)), ISNUMBER(SEARCH("4a",'Model output'!D282)), ISNUMBER(SEARCH("4b",'Model output'!D282))), IF(ISNUMBER(SEARCH("pT",'Model output'!D282)),IF(OR(ISNUMBER(SEARCH("a",'Model output'!D282)),ISNUMBER(SEARCH("b",'Model output'!D282))),MID(SUBSTITUTE('Model output'!D282," ",""),SEARCH("pT",'Model output'!D282)+2,2),MID(SUBSTITUTE('Model output'!D282," ",""),SEARCH("pT",'Model output'!D282)+2,1)),IF(ISNUMBER(SEARCH("T",'Model output'!D282)),IF(OR(ISNUMBER(SEARCH("a",'Model output'!D282)),ISNUMBER(SEARCH("b",'Model output'!D282))),MID(SUBSTITUTE('Model output'!D282," ",""),SEARCH("T",'Model output'!D282)+1,2),MID(SUBSTITUTE('Model output'!D282," ",""),SEARCH("T",'Model output'!D282)+1,1)),SUBSTITUTE('Model output'!D282," ",""))),"")</f>
        <v>1</v>
      </c>
      <c r="D283" s="1" t="str">
        <f>IF(ISNUMBER(SEARCH("lymph node",'Model output'!E282)),"1", IF(AND('Model output'!E282&lt;&gt;"",ISNUMBER('Model output'!E282),'Model output'!E282&gt;0),"1",IF(OR(ISNUMBER(SEARCH("0",'Model output'!E282)), ISNUMBER(SEARCH("1",'Model output'!E282)), ISNUMBER(SEARCH("1a",'Model output'!E282)), ISNUMBER(SEARCH("1b",'Model output'!E282)), ISNUMBER(SEARCH("X",'Model output'!E282))), IF(ISNUMBER(SEARCH("pN",'Model output'!E282)),IF(OR(ISNUMBER(SEARCH("a",'Model output'!E282)),ISNUMBER(SEARCH("b",'Model output'!E282))),MID(SUBSTITUTE('Model output'!E282," ",""),SEARCH("pN",'Model output'!E282)+2,2),MID(SUBSTITUTE('Model output'!E282," ",""),SEARCH("pN",'Model output'!E282)+2,1)),IF(ISNUMBER(SEARCH("N",'Model output'!E282)),IF(OR(ISNUMBER(SEARCH("a",'Model output'!E282)),ISNUMBER(SEARCH("b",'Model output'!E282))),MID(SUBSTITUTE('Model output'!E282," ",""),SEARCH("N",'Model output'!E282)+1,2),MID(SUBSTITUTE('Model output'!E282," ",""),SEARCH("N",'Model output'!E282)+1,1)),SUBSTITUTE('Model output'!E282," ",""))),"")))</f>
        <v>X</v>
      </c>
      <c r="E283" s="1" t="str">
        <f>IF(OR(ISNUMBER(SEARCH("Not applicable",'Model output'!F282)), ISNUMBER(SEARCH("N/A",'Model output'!F282))),"0",IF(OR(ISNUMBER(SEARCH("0",'Model output'!F282)), ISNUMBER(SEARCH("1",'Model output'!F282)), ISNUMBER(SEARCH("X",'Model output'!F282))), IF(ISNUMBER(SEARCH("pM",'Model output'!F282)),MID(SUBSTITUTE('Model output'!F282," ",""),SEARCH("pM",'Model output'!F282)+2,1),IF(ISNUMBER(SEARCH("M",'Model output'!F282)),MID(SUBSTITUTE('Model output'!F282," ",""),SEARCH("M",'Model output'!F282)+1,1),SUBSTITUTE('Model output'!F282," ",""))),""))</f>
        <v>X</v>
      </c>
      <c r="F283" t="str">
        <f t="shared" si="62"/>
        <v>negative</v>
      </c>
      <c r="G283" t="str">
        <f>IF(OR('Model output'!G282="",AND(ISNUMBER('Model output'!J282),'Model output'!J282&lt;1)),"",IF(OR(ISNUMBER(SEARCH("lateral",'Model output'!G282)),ISNUMBER(SEARCH("cervical",'Model output'!G282)),ISNUMBER(SEARCH("jugular",'Model output'!G282)),ISNUMBER(SEARCH("left neck",'Model output'!G282)),ISNUMBER(SEARCH("left anterior neck",'Model output'!G282)),ISNUMBER(SEARCH("left posterior neck",'Model output'!G282)),ISNUMBER(SEARCH("right neck",'Model output'!G282)),ISNUMBER(SEARCH("right anterior neck",'Model output'!G282)),ISNUMBER(SEARCH("right posterior neck",'Model output'!G282)),AND(ISNUMBER(SEARCH("level",'Model output'!G282)),OR(,ISNUMBER(SEARCH("II",'Model output'!G282)),ISNUMBER(SEARCH("two",'Model output'!G282)),ISNUMBER(SEARCH("2",'Model output'!G282)),ISNUMBER(SEARCH("III",'Model output'!G282)),ISNUMBER(SEARCH("three",'Model output'!G282)),ISNUMBER(SEARCH("3",'Model output'!G282)),ISNUMBER(SEARCH("IV",'Model output'!G282)),ISNUMBER(SEARCH("four",'Model output'!G282)),ISNUMBER(SEARCH("4",'Model output'!G282)),AND(ISNUMBER(SEARCH("V ",'Model output'!G282)),NOT(ISNUMBER(SEARCH("VI",'Model output'!G282)))),ISNUMBER(SEARCH("five",'Model output'!G282)),ISNUMBER(SEARCH("5",'Model output'!G282))))), "lateral", "central"))</f>
        <v/>
      </c>
      <c r="H283" t="str">
        <f>IF('Model output'!H282="","negative", IF('Model output'!H282=" ", "negative", IF(ISNUMBER(SEARCH("lymph node",'Model output'!H282)),"negative","positive")))</f>
        <v>negative</v>
      </c>
      <c r="I283">
        <f>IF('Model output'!I282="","",IF(ISNUMBER('Model output'!I282),'Model output'!I282,1))</f>
        <v>13</v>
      </c>
      <c r="J283">
        <f>IF('Model output'!J282="","",IF(AND(ISNUMBER('Model output'!J282),'Model output'!J282&lt;=I283),'Model output'!J282,IF(ISNUMBER(SEARCH("0/",'Model output'!J282)),0,1)))</f>
        <v>0</v>
      </c>
      <c r="K283" t="str" cm="1">
        <f t="array" ref="K283">IF(COUNT(FIND({0,1,2,3,4,5,6,7,8,9},'Model output'!K282))&gt;0,'Model output'!K282,"")</f>
        <v/>
      </c>
      <c r="L283" s="8" t="str">
        <f t="shared" si="64"/>
        <v/>
      </c>
      <c r="M283" t="str" cm="1">
        <f t="array" ref="M283">IF(L283="","",IF(ISNUMBER(SEARCH("cm",L283)),MAX(VALUE(SUBSTITUTE(_xlfn.FILTERXML("&lt;t&gt;&lt;s&gt;"&amp;SUBSTITUTE(L283,",","&lt;/s&gt;&lt;s&gt;")&amp;"&lt;/s&gt;&lt;/t&gt;","//s"),"cm",""))),MAX(VALUE(SUBSTITUTE(_xlfn.FILTERXML("&lt;t&gt;&lt;s&gt;"&amp;SUBSTITUTE(L283,",","&lt;/s&gt;&lt;s&gt;")&amp;"&lt;/s&gt;&lt;/t&gt;","//s"),"mm","")))/10))</f>
        <v/>
      </c>
      <c r="N283" t="str">
        <f>IF('Model output'!L282="","",'Model output'!L282)</f>
        <v>papillary</v>
      </c>
      <c r="O283" t="str">
        <f>IF('Model output'!M282="","",'Model output'!M282)</f>
        <v>follicular</v>
      </c>
      <c r="P283" t="str">
        <f>IF('Model output'!N282="","",'Model output'!N282)</f>
        <v>1.1 cm</v>
      </c>
      <c r="Q283" t="str">
        <f t="shared" si="63"/>
        <v>1.1cm</v>
      </c>
      <c r="R283" cm="1">
        <f t="array" ref="R283">IF(Q283="","",IF(ISNUMBER(SEARCH("cm",Q283)),MAX(VALUE(SUBSTITUTE(_xlfn.FILTERXML("&lt;t&gt;&lt;s&gt;"&amp;SUBSTITUTE(Q283,",","&lt;/s&gt;&lt;s&gt;")&amp;"&lt;/s&gt;&lt;/t&gt;","//s"),"cm",""))),IF(ISNUMBER(SEARCH("mm",Q283)), MAX(VALUE(SUBSTITUTE(_xlfn.FILTERXML("&lt;t&gt;&lt;s&gt;"&amp;SUBSTITUTE(Q283,",","&lt;/s&gt;&lt;s&gt;")&amp;"&lt;/s&gt;&lt;/t&gt;","//s"),"mm","")))/10, MAX(VALUE(_xlfn.FILTERXML("&lt;t&gt;&lt;s&gt;"&amp;SUBSTITUTE(Q283,",","&lt;/s&gt;&lt;s&gt;")&amp;"&lt;/s&gt;&lt;/t&gt;","//s"))))))</f>
        <v>1.1000000000000001</v>
      </c>
      <c r="S283" t="str">
        <f>IF(OR('Model output'!P282="",ISNUMBER(SEARCH("Not identified", 'Model output'!P282)),ISNUMBER(SEARCH("Absent",'Model output'!P282)),AND(ISNUMBER(SEARCH("No",'Model output'!P282)),NOT(ISNUMBER(SEARCH("diagnostic",'Model output'!P282)))),ISNUMBER(SEARCH("Negative",'Model output'!P282))),"negative","positive")</f>
        <v>negative</v>
      </c>
      <c r="T283">
        <f>IF('Model output'!O282="","",'Model output'!O282)</f>
        <v>1</v>
      </c>
      <c r="U283" t="str">
        <f>IF('Model output'!Q282&lt;&gt;"",'Model output'!Q282,IF('Classification result'!S283="positive",IF(ISNUMBER(SEARCH("single",'Model output'!P282)),1,IF(OR(ISNUMBER(SEARCH("&lt;4",'Model output'!P282)),ISNUMBER(SEARCH("&lt; 4",'Model output'!P282)),ISNUMBER(SEARCH("less than 4",'Model output'!P282))),"&lt;4",IF(OR(ISNUMBER(SEARCH("&gt;4",'Model output'!P282)),ISNUMBER(SEARCH("&gt; 4",'Model output'!P282)),ISNUMBER(SEARCH("4 or more",'Model output'!P282))),"&gt;4",""))),""))</f>
        <v/>
      </c>
      <c r="V283" t="str">
        <f>IF(S283="negative","",IF(OR(ISNUMBER(SEARCH("Focal",'Model output'!P282)),'Classification result'!U283&lt;4,ISNUMBER(SEARCH("Focal",'Classification result'!U283)),ISNUMBER(SEARCH("&lt;4",'Classification result'!U283)),ISNUMBER(SEARCH("&lt; 4",'Classification result'!U283))),"minimal", IF(OR(ISNUMBER(SEARCH("Extensive",'Model output'!P282)),ISNUMBER(SEARCH("Extensive",'Classification result'!U283)),ISNUMBER(SEARCH("&gt;4",'Classification result'!U283)),ISNUMBER(SEARCH("&gt; 4",'Classification result'!U283)),ISNUMBER(SEARCH("4 or more",'Classification result'!U283))),"extensive","")))</f>
        <v/>
      </c>
      <c r="W283" t="str">
        <f>IF(OR('Model output'!R282="",ISNUMBER(SEARCH("Not identified", 'Model output'!R282)),ISNUMBER(SEARCH("Absent",'Model output'!R282)),ISNUMBER(SEARCH("No",'Model output'!R282)),ISNUMBER(SEARCH("Negative",'Model output'!R282)),ISNUMBER(SEARCH("None seen",'Model output'!R282)),ISNUMBER(SEARCH("Free",'Model output'!R282)),ISNUMBER(SEARCH("Cannot be assessed",'Model output'!R282))),"negative","positive")</f>
        <v>negative</v>
      </c>
      <c r="X283" s="19" t="str">
        <f>IF('Model output'!S282="","",'Model output'!S282)</f>
        <v>No.</v>
      </c>
      <c r="Y283" t="str">
        <f>IF(OR('Model output'!S282="",ISNUMBER(SEARCH("Absent",'Model output'!S282)),ISNUMBER(SEARCH("Not identified",'Model output'!S282)),AND(ISNUMBER(SEARCH("No",'Model output'!S282)),NOT(ISNUMBER(SEARCH("carcinoma",'Model output'!S282)))),ISNUMBER(SEARCH("no extension",'Model output'!S282)),ISNUMBER(SEARCH("negative",'Model output'!S282))),"negative",IF(Z283="positive","gETE", "positive"))</f>
        <v>negative</v>
      </c>
      <c r="Z283" t="str">
        <f>IF(OR('Model output'!S282="",ISNUMBER(SEARCH("Absent",'Model output'!S282)),ISNUMBER(SEARCH("Not identified",'Model output'!S282)),ISNUMBER(SEARCH("No",'Model output'!S282)),ISNUMBER(SEARCH("Minimal",'Model output'!S282)),ISNUMBER(SEARCH("negative",'Model output'!S282))),"negative",IF(OR(ISNUMBER(SEARCH("extensive",X283)),ISNUMBER(SEARCH("skeletal muscle",X283)),ISNUMBER(SEARCH("larynx",X283)),ISNUMBER(SEARCH("trachea",X283)),ISNUMBER(SEARCH("esophagus",X283)),ISNUMBER(SEARCH("recurrent laryngeal nerve",X283))),"positive","negative"))</f>
        <v>negative</v>
      </c>
      <c r="AA283" t="str">
        <f>IF('Model output'!T282="","",IF('Model output'!T282="Not mentioned", "No", "Yes"))</f>
        <v/>
      </c>
      <c r="AB283" t="str">
        <f>IF(AA283&lt;&gt;"Yes","",IF(OR('Model output'!U282="",ISNUMBER(SEARCH("Not identified",'Model output'!U282))),"",'Model output'!U282))</f>
        <v/>
      </c>
      <c r="AC283" s="9" t="str">
        <f>IF(OR('Model output'!V282="", AND(ISERROR(SEARCH("Positive",'Model output'!V282)), ISNUMBER(SEARCH("Negative",'Model output'!V282))), ISNUMBER(SEARCH("Uninvolved",'Model output'!V282)), ISNUMBER(SEARCH("Free",'Model output'!V282)), ISNUMBER(SEARCH("1 mm",'Model output'!V282)), ISNUMBER(SEARCH("1.0 mm",'Model output'!V282)), ISNUMBER(SEARCH("0.01 cm",'Model output'!V282)), ISNUMBER(SEARCH("0.1 CM",'Model output'!V282)), ISNUMBER(SEARCH("less than 0.2 mm",'Model output'!V282)), ISNUMBER(SEARCH("less than 0.5 mm",'Model output'!V282)), ISNUMBER(SEARCH("very close",'Model output'!V282)), ISNUMBER(SEARCH("not involved",'Model output'!V282)), ISNUMBER(SEARCH("no involvement",'Model output'!V282)), ISNUMBER(SEARCH("abut",'Model output'!V282)), AND(ISNUMBER(SEARCH("No",'Model output'!V282)),NOT(ISNUMBER(SEARCH("noted",'Model output'!V282))),NOT(ISNUMBER(SEARCH("carcinoma",'Model output'!V282))))), "negative", "positive")</f>
        <v>negative</v>
      </c>
      <c r="AE283" s="39" t="str" cm="1">
        <f t="array" aca="1" ref="AE283" ca="1">IF(OR(AC283="positive",Z283="positive",AND(OR(ISNUMBER(SEARCH("Follicular carcinoma",N283)),ISNUMBER(SEARCH("Follicular thyroid carcinoma",N283))),V283="extensive"),AND(AND(ISNUMBER(J283),J283&gt;0),AND(ISNUMBER(M283),M283&gt;3)),OR(H283="positive",AH283=1)),"high",IF(OR(ISNUMBER(SEARCH("lateral",G283,1)),ISNUMBER(SEARCH("positive",Y283,1)),ISNUMBER(SEARCH("tall",O283,1)),ISNUMBER(SEARCH("hobnail",O283,1)),ISNUMBER(SEARCH("cribriform",O283,1)),ISNUMBER(SEARCH("diffuse",O283,1)),ISNUMBER(SEARCH("columnar",O283,1)),ISNUMBER(SEARCH("solid",O283,1)),ISNUMBER(SEARCH("tall",N283,1)),ISNUMBER(SEARCH("hobnail",N283,1)),ISNUMBER(SEARCH("cribriform",N283,1)),ISNUMBER(SEARCH("diffuse",N283,1)),ISNUMBER(SEARCH("columnar",N283,1)),ISNUMBER(SEARCH("solid",N283,1)),AND(ISNUMBER(SEARCH("papillary",N283,1)),S283="positive"),AND(ISNUMBER(J283),J283&gt;=5,M283=""),AND(AND(ISNUMBER(J283),J283&gt;=5),AND(ISNUMBER(M283),M283&gt;=1)),AND(ISNUMBER(SERACH("papillary",N283)),OR(Y283="positive",Z283="positive"), ISNUMBER(SEARCH("BRAF",AB283)))),"intermediate","low"))</f>
        <v>low</v>
      </c>
      <c r="AF283" s="40" t="str">
        <f t="shared" si="65"/>
        <v>1b</v>
      </c>
      <c r="AG283" s="40" t="str">
        <f t="shared" si="66"/>
        <v>0</v>
      </c>
      <c r="AH283" s="40" t="str">
        <f t="shared" si="67"/>
        <v>0</v>
      </c>
      <c r="AI283" s="45" t="str">
        <f t="shared" si="68"/>
        <v>I</v>
      </c>
      <c r="AJ283" s="39" t="s">
        <v>698</v>
      </c>
      <c r="AK283" s="46" t="s">
        <v>888</v>
      </c>
      <c r="AL283" s="46" t="s">
        <v>889</v>
      </c>
      <c r="AM283" s="46" t="s">
        <v>892</v>
      </c>
      <c r="AN283" s="40" t="s">
        <v>73</v>
      </c>
      <c r="AO283" s="30">
        <f t="shared" ca="1" si="69"/>
        <v>1</v>
      </c>
      <c r="AP283" s="14">
        <f t="shared" si="70"/>
        <v>1</v>
      </c>
      <c r="AQ283" s="14">
        <f t="shared" si="71"/>
        <v>1</v>
      </c>
      <c r="AR283" s="14">
        <f t="shared" si="72"/>
        <v>1</v>
      </c>
      <c r="AS283" s="15">
        <f t="shared" si="73"/>
        <v>1</v>
      </c>
    </row>
    <row r="284" spans="1:45">
      <c r="A284" t="str">
        <f>'Model output'!A283</f>
        <v>TCGA-L6-A4EP</v>
      </c>
      <c r="B284" s="52">
        <v>41</v>
      </c>
      <c r="C284" s="1" t="str">
        <f>IF(OR(ISNUMBER(SEARCH("0",'Model output'!D283)), ISNUMBER(SEARCH("1",'Model output'!D283)), ISNUMBER(SEARCH("1a",'Model output'!D283)), ISNUMBER(SEARCH("1b",'Model output'!D283)), ISNUMBER(SEARCH("2",'Model output'!D283)), ISNUMBER(SEARCH("3",'Model output'!D283)), ISNUMBER(SEARCH("4a",'Model output'!D283)), ISNUMBER(SEARCH("4b",'Model output'!D283))), IF(ISNUMBER(SEARCH("pT",'Model output'!D283)),IF(OR(ISNUMBER(SEARCH("a",'Model output'!D283)),ISNUMBER(SEARCH("b",'Model output'!D283))),MID(SUBSTITUTE('Model output'!D283," ",""),SEARCH("pT",'Model output'!D283)+2,2),MID(SUBSTITUTE('Model output'!D283," ",""),SEARCH("pT",'Model output'!D283)+2,1)),IF(ISNUMBER(SEARCH("T",'Model output'!D283)),IF(OR(ISNUMBER(SEARCH("a",'Model output'!D283)),ISNUMBER(SEARCH("b",'Model output'!D283))),MID(SUBSTITUTE('Model output'!D283," ",""),SEARCH("T",'Model output'!D283)+1,2),MID(SUBSTITUTE('Model output'!D283," ",""),SEARCH("T",'Model output'!D283)+1,1)),SUBSTITUTE('Model output'!D283," ",""))),"")</f>
        <v>2</v>
      </c>
      <c r="D284" s="1" t="str">
        <f>IF(ISNUMBER(SEARCH("lymph node",'Model output'!E283)),"1", IF(AND('Model output'!E283&lt;&gt;"",ISNUMBER('Model output'!E283),'Model output'!E283&gt;0),"1",IF(OR(ISNUMBER(SEARCH("0",'Model output'!E283)), ISNUMBER(SEARCH("1",'Model output'!E283)), ISNUMBER(SEARCH("1a",'Model output'!E283)), ISNUMBER(SEARCH("1b",'Model output'!E283)), ISNUMBER(SEARCH("X",'Model output'!E283))), IF(ISNUMBER(SEARCH("pN",'Model output'!E283)),IF(OR(ISNUMBER(SEARCH("a",'Model output'!E283)),ISNUMBER(SEARCH("b",'Model output'!E283))),MID(SUBSTITUTE('Model output'!E283," ",""),SEARCH("pN",'Model output'!E283)+2,2),MID(SUBSTITUTE('Model output'!E283," ",""),SEARCH("pN",'Model output'!E283)+2,1)),IF(ISNUMBER(SEARCH("N",'Model output'!E283)),IF(OR(ISNUMBER(SEARCH("a",'Model output'!E283)),ISNUMBER(SEARCH("b",'Model output'!E283))),MID(SUBSTITUTE('Model output'!E283," ",""),SEARCH("N",'Model output'!E283)+1,2),MID(SUBSTITUTE('Model output'!E283," ",""),SEARCH("N",'Model output'!E283)+1,1)),SUBSTITUTE('Model output'!E283," ",""))),"")))</f>
        <v>0</v>
      </c>
      <c r="E284" s="1" t="str">
        <f>IF(OR(ISNUMBER(SEARCH("Not applicable",'Model output'!F283)), ISNUMBER(SEARCH("N/A",'Model output'!F283))),"0",IF(OR(ISNUMBER(SEARCH("0",'Model output'!F283)), ISNUMBER(SEARCH("1",'Model output'!F283)), ISNUMBER(SEARCH("X",'Model output'!F283))), IF(ISNUMBER(SEARCH("pM",'Model output'!F283)),MID(SUBSTITUTE('Model output'!F283," ",""),SEARCH("pM",'Model output'!F283)+2,1),IF(ISNUMBER(SEARCH("M",'Model output'!F283)),MID(SUBSTITUTE('Model output'!F283," ",""),SEARCH("M",'Model output'!F283)+1,1),SUBSTITUTE('Model output'!F283," ",""))),""))</f>
        <v/>
      </c>
      <c r="F284" t="str">
        <f t="shared" si="62"/>
        <v>negative</v>
      </c>
      <c r="G284" t="str">
        <f>IF(OR('Model output'!G283="",AND(ISNUMBER('Model output'!J283),'Model output'!J283&lt;1)),"",IF(OR(ISNUMBER(SEARCH("lateral",'Model output'!G283)),ISNUMBER(SEARCH("cervical",'Model output'!G283)),ISNUMBER(SEARCH("jugular",'Model output'!G283)),ISNUMBER(SEARCH("left neck",'Model output'!G283)),ISNUMBER(SEARCH("left anterior neck",'Model output'!G283)),ISNUMBER(SEARCH("left posterior neck",'Model output'!G283)),ISNUMBER(SEARCH("right neck",'Model output'!G283)),ISNUMBER(SEARCH("right anterior neck",'Model output'!G283)),ISNUMBER(SEARCH("right posterior neck",'Model output'!G283)),AND(ISNUMBER(SEARCH("level",'Model output'!G283)),OR(,ISNUMBER(SEARCH("II",'Model output'!G283)),ISNUMBER(SEARCH("two",'Model output'!G283)),ISNUMBER(SEARCH("2",'Model output'!G283)),ISNUMBER(SEARCH("III",'Model output'!G283)),ISNUMBER(SEARCH("three",'Model output'!G283)),ISNUMBER(SEARCH("3",'Model output'!G283)),ISNUMBER(SEARCH("IV",'Model output'!G283)),ISNUMBER(SEARCH("four",'Model output'!G283)),ISNUMBER(SEARCH("4",'Model output'!G283)),AND(ISNUMBER(SEARCH("V ",'Model output'!G283)),NOT(ISNUMBER(SEARCH("VI",'Model output'!G283)))),ISNUMBER(SEARCH("five",'Model output'!G283)),ISNUMBER(SEARCH("5",'Model output'!G283))))), "lateral", "central"))</f>
        <v/>
      </c>
      <c r="H284" t="str">
        <f>IF('Model output'!H283="","negative", IF('Model output'!H283=" ", "negative", IF(ISNUMBER(SEARCH("lymph node",'Model output'!H283)),"negative","positive")))</f>
        <v>negative</v>
      </c>
      <c r="I284">
        <f>IF('Model output'!I283="","",IF(ISNUMBER('Model output'!I283),'Model output'!I283,1))</f>
        <v>3</v>
      </c>
      <c r="J284">
        <f>IF('Model output'!J283="","",IF(AND(ISNUMBER('Model output'!J283),'Model output'!J283&lt;=I284),'Model output'!J283,IF(ISNUMBER(SEARCH("0/",'Model output'!J283)),0,1)))</f>
        <v>0</v>
      </c>
      <c r="K284" t="str" cm="1">
        <f t="array" ref="K284">IF(COUNT(FIND({0,1,2,3,4,5,6,7,8,9},'Model output'!K283))&gt;0,'Model output'!K283,"")</f>
        <v/>
      </c>
      <c r="L284" s="8" t="str">
        <f t="shared" si="64"/>
        <v/>
      </c>
      <c r="M284" t="str" cm="1">
        <f t="array" ref="M284">IF(L284="","",IF(ISNUMBER(SEARCH("cm",L284)),MAX(VALUE(SUBSTITUTE(_xlfn.FILTERXML("&lt;t&gt;&lt;s&gt;"&amp;SUBSTITUTE(L284,",","&lt;/s&gt;&lt;s&gt;")&amp;"&lt;/s&gt;&lt;/t&gt;","//s"),"cm",""))),MAX(VALUE(SUBSTITUTE(_xlfn.FILTERXML("&lt;t&gt;&lt;s&gt;"&amp;SUBSTITUTE(L284,",","&lt;/s&gt;&lt;s&gt;")&amp;"&lt;/s&gt;&lt;/t&gt;","//s"),"mm","")))/10))</f>
        <v/>
      </c>
      <c r="N284" t="str">
        <f>IF('Model output'!L283="","",'Model output'!L283)</f>
        <v>papillary</v>
      </c>
      <c r="O284" t="str">
        <f>IF('Model output'!M283="","",'Model output'!M283)</f>
        <v>classical</v>
      </c>
      <c r="P284" t="str">
        <f>IF('Model output'!N283="","",'Model output'!N283)</f>
        <v>3 cm</v>
      </c>
      <c r="Q284" t="str">
        <f t="shared" si="63"/>
        <v>3cm</v>
      </c>
      <c r="R284" cm="1">
        <f t="array" ref="R284">IF(Q284="","",IF(ISNUMBER(SEARCH("cm",Q284)),MAX(VALUE(SUBSTITUTE(_xlfn.FILTERXML("&lt;t&gt;&lt;s&gt;"&amp;SUBSTITUTE(Q284,",","&lt;/s&gt;&lt;s&gt;")&amp;"&lt;/s&gt;&lt;/t&gt;","//s"),"cm",""))),IF(ISNUMBER(SEARCH("mm",Q284)), MAX(VALUE(SUBSTITUTE(_xlfn.FILTERXML("&lt;t&gt;&lt;s&gt;"&amp;SUBSTITUTE(Q284,",","&lt;/s&gt;&lt;s&gt;")&amp;"&lt;/s&gt;&lt;/t&gt;","//s"),"mm","")))/10, MAX(VALUE(_xlfn.FILTERXML("&lt;t&gt;&lt;s&gt;"&amp;SUBSTITUTE(Q284,",","&lt;/s&gt;&lt;s&gt;")&amp;"&lt;/s&gt;&lt;/t&gt;","//s"))))))</f>
        <v>3</v>
      </c>
      <c r="S284" t="str">
        <f>IF(OR('Model output'!P283="",ISNUMBER(SEARCH("Not identified", 'Model output'!P283)),ISNUMBER(SEARCH("Absent",'Model output'!P283)),AND(ISNUMBER(SEARCH("No",'Model output'!P283)),NOT(ISNUMBER(SEARCH("diagnostic",'Model output'!P283)))),ISNUMBER(SEARCH("Negative",'Model output'!P283))),"negative","positive")</f>
        <v>negative</v>
      </c>
      <c r="T284" t="str">
        <f>IF('Model output'!O283="","",'Model output'!O283)</f>
        <v/>
      </c>
      <c r="U284" t="str">
        <f>IF('Model output'!Q283&lt;&gt;"",'Model output'!Q283,IF('Classification result'!S284="positive",IF(ISNUMBER(SEARCH("single",'Model output'!P283)),1,IF(OR(ISNUMBER(SEARCH("&lt;4",'Model output'!P283)),ISNUMBER(SEARCH("&lt; 4",'Model output'!P283)),ISNUMBER(SEARCH("less than 4",'Model output'!P283))),"&lt;4",IF(OR(ISNUMBER(SEARCH("&gt;4",'Model output'!P283)),ISNUMBER(SEARCH("&gt; 4",'Model output'!P283)),ISNUMBER(SEARCH("4 or more",'Model output'!P283))),"&gt;4",""))),""))</f>
        <v/>
      </c>
      <c r="V284" t="str">
        <f>IF(S284="negative","",IF(OR(ISNUMBER(SEARCH("Focal",'Model output'!P283)),'Classification result'!U284&lt;4,ISNUMBER(SEARCH("Focal",'Classification result'!U284)),ISNUMBER(SEARCH("&lt;4",'Classification result'!U284)),ISNUMBER(SEARCH("&lt; 4",'Classification result'!U284))),"minimal", IF(OR(ISNUMBER(SEARCH("Extensive",'Model output'!P283)),ISNUMBER(SEARCH("Extensive",'Classification result'!U284)),ISNUMBER(SEARCH("&gt;4",'Classification result'!U284)),ISNUMBER(SEARCH("&gt; 4",'Classification result'!U284)),ISNUMBER(SEARCH("4 or more",'Classification result'!U284))),"extensive","")))</f>
        <v/>
      </c>
      <c r="W284" t="str">
        <f>IF(OR('Model output'!R283="",ISNUMBER(SEARCH("Not identified", 'Model output'!R283)),ISNUMBER(SEARCH("Absent",'Model output'!R283)),ISNUMBER(SEARCH("No",'Model output'!R283)),ISNUMBER(SEARCH("Negative",'Model output'!R283)),ISNUMBER(SEARCH("None seen",'Model output'!R283)),ISNUMBER(SEARCH("Free",'Model output'!R283)),ISNUMBER(SEARCH("Cannot be assessed",'Model output'!R283))),"negative","positive")</f>
        <v>positive</v>
      </c>
      <c r="X284" s="19" t="str">
        <f>IF('Model output'!S283="","",'Model output'!S283)</f>
        <v>Not identified</v>
      </c>
      <c r="Y284" t="str">
        <f>IF(OR('Model output'!S283="",ISNUMBER(SEARCH("Absent",'Model output'!S283)),ISNUMBER(SEARCH("Not identified",'Model output'!S283)),AND(ISNUMBER(SEARCH("No",'Model output'!S283)),NOT(ISNUMBER(SEARCH("carcinoma",'Model output'!S283)))),ISNUMBER(SEARCH("no extension",'Model output'!S283)),ISNUMBER(SEARCH("negative",'Model output'!S283))),"negative",IF(Z284="positive","gETE", "positive"))</f>
        <v>negative</v>
      </c>
      <c r="Z284" t="str">
        <f>IF(OR('Model output'!S283="",ISNUMBER(SEARCH("Absent",'Model output'!S283)),ISNUMBER(SEARCH("Not identified",'Model output'!S283)),ISNUMBER(SEARCH("No",'Model output'!S283)),ISNUMBER(SEARCH("Minimal",'Model output'!S283)),ISNUMBER(SEARCH("negative",'Model output'!S283))),"negative",IF(OR(ISNUMBER(SEARCH("extensive",X284)),ISNUMBER(SEARCH("skeletal muscle",X284)),ISNUMBER(SEARCH("larynx",X284)),ISNUMBER(SEARCH("trachea",X284)),ISNUMBER(SEARCH("esophagus",X284)),ISNUMBER(SEARCH("recurrent laryngeal nerve",X284))),"positive","negative"))</f>
        <v>negative</v>
      </c>
      <c r="AA284" t="str">
        <f>IF('Model output'!T283="","",IF('Model output'!T283="Not mentioned", "No", "Yes"))</f>
        <v/>
      </c>
      <c r="AB284" t="str">
        <f>IF(AA284&lt;&gt;"Yes","",IF(OR('Model output'!U283="",ISNUMBER(SEARCH("Not identified",'Model output'!U283))),"",'Model output'!U283))</f>
        <v/>
      </c>
      <c r="AC284" s="9" t="str">
        <f>IF(OR('Model output'!V283="", AND(ISERROR(SEARCH("Positive",'Model output'!V283)), ISNUMBER(SEARCH("Negative",'Model output'!V283))), ISNUMBER(SEARCH("Uninvolved",'Model output'!V283)), ISNUMBER(SEARCH("Free",'Model output'!V283)), ISNUMBER(SEARCH("1 mm",'Model output'!V283)), ISNUMBER(SEARCH("1.0 mm",'Model output'!V283)), ISNUMBER(SEARCH("0.01 cm",'Model output'!V283)), ISNUMBER(SEARCH("0.1 CM",'Model output'!V283)), ISNUMBER(SEARCH("less than 0.2 mm",'Model output'!V283)), ISNUMBER(SEARCH("less than 0.5 mm",'Model output'!V283)), ISNUMBER(SEARCH("very close",'Model output'!V283)), ISNUMBER(SEARCH("not involved",'Model output'!V283)), ISNUMBER(SEARCH("no involvement",'Model output'!V283)), ISNUMBER(SEARCH("abut",'Model output'!V283)), AND(ISNUMBER(SEARCH("No",'Model output'!V283)),NOT(ISNUMBER(SEARCH("noted",'Model output'!V283))),NOT(ISNUMBER(SEARCH("carcinoma",'Model output'!V283))))), "negative", "positive")</f>
        <v>negative</v>
      </c>
      <c r="AE284" s="39" t="str" cm="1">
        <f t="array" aca="1" ref="AE284" ca="1">IF(OR(AC284="positive",Z284="positive",AND(OR(ISNUMBER(SEARCH("Follicular carcinoma",N284)),ISNUMBER(SEARCH("Follicular thyroid carcinoma",N284))),V284="extensive"),AND(AND(ISNUMBER(J284),J284&gt;0),AND(ISNUMBER(M284),M284&gt;3)),OR(H284="positive",AH284=1)),"high",IF(OR(ISNUMBER(SEARCH("lateral",G284,1)),ISNUMBER(SEARCH("positive",Y284,1)),ISNUMBER(SEARCH("tall",O284,1)),ISNUMBER(SEARCH("hobnail",O284,1)),ISNUMBER(SEARCH("cribriform",O284,1)),ISNUMBER(SEARCH("diffuse",O284,1)),ISNUMBER(SEARCH("columnar",O284,1)),ISNUMBER(SEARCH("solid",O284,1)),ISNUMBER(SEARCH("tall",N284,1)),ISNUMBER(SEARCH("hobnail",N284,1)),ISNUMBER(SEARCH("cribriform",N284,1)),ISNUMBER(SEARCH("diffuse",N284,1)),ISNUMBER(SEARCH("columnar",N284,1)),ISNUMBER(SEARCH("solid",N284,1)),AND(ISNUMBER(SEARCH("papillary",N284,1)),S284="positive"),AND(ISNUMBER(J284),J284&gt;=5,M284=""),AND(AND(ISNUMBER(J284),J284&gt;=5),AND(ISNUMBER(M284),M284&gt;=1)),AND(ISNUMBER(SERACH("papillary",N284)),OR(Y284="positive",Z284="positive"), ISNUMBER(SEARCH("BRAF",AB284)))),"intermediate","low"))</f>
        <v>low</v>
      </c>
      <c r="AF284" s="40" t="str">
        <f t="shared" si="65"/>
        <v>2</v>
      </c>
      <c r="AG284" s="40" t="str">
        <f t="shared" si="66"/>
        <v>0</v>
      </c>
      <c r="AH284" s="40" t="str">
        <f t="shared" si="67"/>
        <v>0</v>
      </c>
      <c r="AI284" s="45" t="str">
        <f t="shared" si="68"/>
        <v>I</v>
      </c>
      <c r="AJ284" s="39" t="s">
        <v>698</v>
      </c>
      <c r="AK284" s="46" t="s">
        <v>891</v>
      </c>
      <c r="AL284" s="46" t="s">
        <v>889</v>
      </c>
      <c r="AM284" s="46" t="s">
        <v>892</v>
      </c>
      <c r="AN284" s="40" t="s">
        <v>73</v>
      </c>
      <c r="AO284" s="30">
        <f t="shared" ca="1" si="69"/>
        <v>1</v>
      </c>
      <c r="AP284" s="14">
        <f t="shared" si="70"/>
        <v>1</v>
      </c>
      <c r="AQ284" s="14">
        <f t="shared" si="71"/>
        <v>1</v>
      </c>
      <c r="AR284" s="14">
        <f t="shared" si="72"/>
        <v>1</v>
      </c>
      <c r="AS284" s="15">
        <f t="shared" si="73"/>
        <v>1</v>
      </c>
    </row>
    <row r="285" spans="1:45">
      <c r="A285" t="str">
        <f>'Model output'!A284</f>
        <v>TCGA-L6-A4EQ</v>
      </c>
      <c r="B285" s="52">
        <v>47</v>
      </c>
      <c r="C285" s="1" t="str">
        <f>IF(OR(ISNUMBER(SEARCH("0",'Model output'!D284)), ISNUMBER(SEARCH("1",'Model output'!D284)), ISNUMBER(SEARCH("1a",'Model output'!D284)), ISNUMBER(SEARCH("1b",'Model output'!D284)), ISNUMBER(SEARCH("2",'Model output'!D284)), ISNUMBER(SEARCH("3",'Model output'!D284)), ISNUMBER(SEARCH("4a",'Model output'!D284)), ISNUMBER(SEARCH("4b",'Model output'!D284))), IF(ISNUMBER(SEARCH("pT",'Model output'!D284)),IF(OR(ISNUMBER(SEARCH("a",'Model output'!D284)),ISNUMBER(SEARCH("b",'Model output'!D284))),MID(SUBSTITUTE('Model output'!D284," ",""),SEARCH("pT",'Model output'!D284)+2,2),MID(SUBSTITUTE('Model output'!D284," ",""),SEARCH("pT",'Model output'!D284)+2,1)),IF(ISNUMBER(SEARCH("T",'Model output'!D284)),IF(OR(ISNUMBER(SEARCH("a",'Model output'!D284)),ISNUMBER(SEARCH("b",'Model output'!D284))),MID(SUBSTITUTE('Model output'!D284," ",""),SEARCH("T",'Model output'!D284)+1,2),MID(SUBSTITUTE('Model output'!D284," ",""),SEARCH("T",'Model output'!D284)+1,1)),SUBSTITUTE('Model output'!D284," ",""))),"")</f>
        <v>2</v>
      </c>
      <c r="D285" s="1" t="str">
        <f>IF(ISNUMBER(SEARCH("lymph node",'Model output'!E284)),"1", IF(AND('Model output'!E284&lt;&gt;"",ISNUMBER('Model output'!E284),'Model output'!E284&gt;0),"1",IF(OR(ISNUMBER(SEARCH("0",'Model output'!E284)), ISNUMBER(SEARCH("1",'Model output'!E284)), ISNUMBER(SEARCH("1a",'Model output'!E284)), ISNUMBER(SEARCH("1b",'Model output'!E284)), ISNUMBER(SEARCH("X",'Model output'!E284))), IF(ISNUMBER(SEARCH("pN",'Model output'!E284)),IF(OR(ISNUMBER(SEARCH("a",'Model output'!E284)),ISNUMBER(SEARCH("b",'Model output'!E284))),MID(SUBSTITUTE('Model output'!E284," ",""),SEARCH("pN",'Model output'!E284)+2,2),MID(SUBSTITUTE('Model output'!E284," ",""),SEARCH("pN",'Model output'!E284)+2,1)),IF(ISNUMBER(SEARCH("N",'Model output'!E284)),IF(OR(ISNUMBER(SEARCH("a",'Model output'!E284)),ISNUMBER(SEARCH("b",'Model output'!E284))),MID(SUBSTITUTE('Model output'!E284," ",""),SEARCH("N",'Model output'!E284)+1,2),MID(SUBSTITUTE('Model output'!E284," ",""),SEARCH("N",'Model output'!E284)+1,1)),SUBSTITUTE('Model output'!E284," ",""))),"")))</f>
        <v>1a</v>
      </c>
      <c r="E285" s="1" t="str">
        <f>IF(OR(ISNUMBER(SEARCH("Not applicable",'Model output'!F284)), ISNUMBER(SEARCH("N/A",'Model output'!F284))),"0",IF(OR(ISNUMBER(SEARCH("0",'Model output'!F284)), ISNUMBER(SEARCH("1",'Model output'!F284)), ISNUMBER(SEARCH("X",'Model output'!F284))), IF(ISNUMBER(SEARCH("pM",'Model output'!F284)),MID(SUBSTITUTE('Model output'!F284," ",""),SEARCH("pM",'Model output'!F284)+2,1),IF(ISNUMBER(SEARCH("M",'Model output'!F284)),MID(SUBSTITUTE('Model output'!F284," ",""),SEARCH("M",'Model output'!F284)+1,1),SUBSTITUTE('Model output'!F284," ",""))),""))</f>
        <v/>
      </c>
      <c r="F285" t="str">
        <f t="shared" si="62"/>
        <v>positive</v>
      </c>
      <c r="G285" t="str">
        <f>IF(OR('Model output'!G284="",AND(ISNUMBER('Model output'!J284),'Model output'!J284&lt;1)),"",IF(OR(ISNUMBER(SEARCH("lateral",'Model output'!G284)),ISNUMBER(SEARCH("cervical",'Model output'!G284)),ISNUMBER(SEARCH("jugular",'Model output'!G284)),ISNUMBER(SEARCH("left neck",'Model output'!G284)),ISNUMBER(SEARCH("left anterior neck",'Model output'!G284)),ISNUMBER(SEARCH("left posterior neck",'Model output'!G284)),ISNUMBER(SEARCH("right neck",'Model output'!G284)),ISNUMBER(SEARCH("right anterior neck",'Model output'!G284)),ISNUMBER(SEARCH("right posterior neck",'Model output'!G284)),AND(ISNUMBER(SEARCH("level",'Model output'!G284)),OR(,ISNUMBER(SEARCH("II",'Model output'!G284)),ISNUMBER(SEARCH("two",'Model output'!G284)),ISNUMBER(SEARCH("2",'Model output'!G284)),ISNUMBER(SEARCH("III",'Model output'!G284)),ISNUMBER(SEARCH("three",'Model output'!G284)),ISNUMBER(SEARCH("3",'Model output'!G284)),ISNUMBER(SEARCH("IV",'Model output'!G284)),ISNUMBER(SEARCH("four",'Model output'!G284)),ISNUMBER(SEARCH("4",'Model output'!G284)),AND(ISNUMBER(SEARCH("V ",'Model output'!G284)),NOT(ISNUMBER(SEARCH("VI",'Model output'!G284)))),ISNUMBER(SEARCH("five",'Model output'!G284)),ISNUMBER(SEARCH("5",'Model output'!G284))))), "lateral", "central"))</f>
        <v>central</v>
      </c>
      <c r="H285" t="str">
        <f>IF('Model output'!H284="","negative", IF('Model output'!H284=" ", "negative", IF(ISNUMBER(SEARCH("lymph node",'Model output'!H284)),"negative","positive")))</f>
        <v>negative</v>
      </c>
      <c r="I285">
        <f>IF('Model output'!I284="","",IF(ISNUMBER('Model output'!I284),'Model output'!I284,1))</f>
        <v>1</v>
      </c>
      <c r="J285">
        <f>IF('Model output'!J284="","",IF(AND(ISNUMBER('Model output'!J284),'Model output'!J284&lt;=I285),'Model output'!J284,IF(ISNUMBER(SEARCH("0/",'Model output'!J284)),0,1)))</f>
        <v>1</v>
      </c>
      <c r="K285" t="str" cm="1">
        <f t="array" ref="K285">IF(COUNT(FIND({0,1,2,3,4,5,6,7,8,9},'Model output'!K284))&gt;0,'Model output'!K284,"")</f>
        <v>0.8 cm</v>
      </c>
      <c r="L285" s="8" t="str">
        <f t="shared" si="64"/>
        <v>0.8cm</v>
      </c>
      <c r="M285" cm="1">
        <f t="array" ref="M285">IF(L285="","",IF(ISNUMBER(SEARCH("cm",L285)),MAX(VALUE(SUBSTITUTE(_xlfn.FILTERXML("&lt;t&gt;&lt;s&gt;"&amp;SUBSTITUTE(L285,",","&lt;/s&gt;&lt;s&gt;")&amp;"&lt;/s&gt;&lt;/t&gt;","//s"),"cm",""))),MAX(VALUE(SUBSTITUTE(_xlfn.FILTERXML("&lt;t&gt;&lt;s&gt;"&amp;SUBSTITUTE(L285,",","&lt;/s&gt;&lt;s&gt;")&amp;"&lt;/s&gt;&lt;/t&gt;","//s"),"mm","")))/10))</f>
        <v>0.8</v>
      </c>
      <c r="N285" t="str">
        <f>IF('Model output'!L284="","",'Model output'!L284)</f>
        <v>papillary</v>
      </c>
      <c r="O285" t="str">
        <f>IF('Model output'!M284="","",'Model output'!M284)</f>
        <v>conventional</v>
      </c>
      <c r="P285" t="str">
        <f>IF('Model output'!N284="","",'Model output'!N284)</f>
        <v>3.5 cm</v>
      </c>
      <c r="Q285" t="str">
        <f t="shared" si="63"/>
        <v>3.5cm</v>
      </c>
      <c r="R285" cm="1">
        <f t="array" ref="R285">IF(Q285="","",IF(ISNUMBER(SEARCH("cm",Q285)),MAX(VALUE(SUBSTITUTE(_xlfn.FILTERXML("&lt;t&gt;&lt;s&gt;"&amp;SUBSTITUTE(Q285,",","&lt;/s&gt;&lt;s&gt;")&amp;"&lt;/s&gt;&lt;/t&gt;","//s"),"cm",""))),IF(ISNUMBER(SEARCH("mm",Q285)), MAX(VALUE(SUBSTITUTE(_xlfn.FILTERXML("&lt;t&gt;&lt;s&gt;"&amp;SUBSTITUTE(Q285,",","&lt;/s&gt;&lt;s&gt;")&amp;"&lt;/s&gt;&lt;/t&gt;","//s"),"mm","")))/10, MAX(VALUE(_xlfn.FILTERXML("&lt;t&gt;&lt;s&gt;"&amp;SUBSTITUTE(Q285,",","&lt;/s&gt;&lt;s&gt;")&amp;"&lt;/s&gt;&lt;/t&gt;","//s"))))))</f>
        <v>3.5</v>
      </c>
      <c r="S285" t="str">
        <f>IF(OR('Model output'!P284="",ISNUMBER(SEARCH("Not identified", 'Model output'!P284)),ISNUMBER(SEARCH("Absent",'Model output'!P284)),AND(ISNUMBER(SEARCH("No",'Model output'!P284)),NOT(ISNUMBER(SEARCH("diagnostic",'Model output'!P284)))),ISNUMBER(SEARCH("Negative",'Model output'!P284))),"negative","positive")</f>
        <v>negative</v>
      </c>
      <c r="T285">
        <f>IF('Model output'!O284="","",'Model output'!O284)</f>
        <v>2</v>
      </c>
      <c r="U285" t="str">
        <f>IF('Model output'!Q284&lt;&gt;"",'Model output'!Q284,IF('Classification result'!S285="positive",IF(ISNUMBER(SEARCH("single",'Model output'!P284)),1,IF(OR(ISNUMBER(SEARCH("&lt;4",'Model output'!P284)),ISNUMBER(SEARCH("&lt; 4",'Model output'!P284)),ISNUMBER(SEARCH("less than 4",'Model output'!P284))),"&lt;4",IF(OR(ISNUMBER(SEARCH("&gt;4",'Model output'!P284)),ISNUMBER(SEARCH("&gt; 4",'Model output'!P284)),ISNUMBER(SEARCH("4 or more",'Model output'!P284))),"&gt;4",""))),""))</f>
        <v/>
      </c>
      <c r="V285" t="str">
        <f>IF(S285="negative","",IF(OR(ISNUMBER(SEARCH("Focal",'Model output'!P284)),'Classification result'!U285&lt;4,ISNUMBER(SEARCH("Focal",'Classification result'!U285)),ISNUMBER(SEARCH("&lt;4",'Classification result'!U285)),ISNUMBER(SEARCH("&lt; 4",'Classification result'!U285))),"minimal", IF(OR(ISNUMBER(SEARCH("Extensive",'Model output'!P284)),ISNUMBER(SEARCH("Extensive",'Classification result'!U285)),ISNUMBER(SEARCH("&gt;4",'Classification result'!U285)),ISNUMBER(SEARCH("&gt; 4",'Classification result'!U285)),ISNUMBER(SEARCH("4 or more",'Classification result'!U285))),"extensive","")))</f>
        <v/>
      </c>
      <c r="W285" t="str">
        <f>IF(OR('Model output'!R284="",ISNUMBER(SEARCH("Not identified", 'Model output'!R284)),ISNUMBER(SEARCH("Absent",'Model output'!R284)),ISNUMBER(SEARCH("No",'Model output'!R284)),ISNUMBER(SEARCH("Negative",'Model output'!R284)),ISNUMBER(SEARCH("None seen",'Model output'!R284)),ISNUMBER(SEARCH("Free",'Model output'!R284)),ISNUMBER(SEARCH("Cannot be assessed",'Model output'!R284))),"negative","positive")</f>
        <v>negative</v>
      </c>
      <c r="X285" s="19" t="str">
        <f>IF('Model output'!S284="","",'Model output'!S284)</f>
        <v/>
      </c>
      <c r="Y285" t="str">
        <f>IF(OR('Model output'!S284="",ISNUMBER(SEARCH("Absent",'Model output'!S284)),ISNUMBER(SEARCH("Not identified",'Model output'!S284)),AND(ISNUMBER(SEARCH("No",'Model output'!S284)),NOT(ISNUMBER(SEARCH("carcinoma",'Model output'!S284)))),ISNUMBER(SEARCH("no extension",'Model output'!S284)),ISNUMBER(SEARCH("negative",'Model output'!S284))),"negative",IF(Z285="positive","gETE", "positive"))</f>
        <v>negative</v>
      </c>
      <c r="Z285" t="str">
        <f>IF(OR('Model output'!S284="",ISNUMBER(SEARCH("Absent",'Model output'!S284)),ISNUMBER(SEARCH("Not identified",'Model output'!S284)),ISNUMBER(SEARCH("No",'Model output'!S284)),ISNUMBER(SEARCH("Minimal",'Model output'!S284)),ISNUMBER(SEARCH("negative",'Model output'!S284))),"negative",IF(OR(ISNUMBER(SEARCH("extensive",X285)),ISNUMBER(SEARCH("skeletal muscle",X285)),ISNUMBER(SEARCH("larynx",X285)),ISNUMBER(SEARCH("trachea",X285)),ISNUMBER(SEARCH("esophagus",X285)),ISNUMBER(SEARCH("recurrent laryngeal nerve",X285))),"positive","negative"))</f>
        <v>negative</v>
      </c>
      <c r="AA285" t="str">
        <f>IF('Model output'!T284="","",IF('Model output'!T284="Not mentioned", "No", "Yes"))</f>
        <v/>
      </c>
      <c r="AB285" t="str">
        <f>IF(AA285&lt;&gt;"Yes","",IF(OR('Model output'!U284="",ISNUMBER(SEARCH("Not identified",'Model output'!U284))),"",'Model output'!U284))</f>
        <v/>
      </c>
      <c r="AC285" s="9" t="str">
        <f>IF(OR('Model output'!V284="", AND(ISERROR(SEARCH("Positive",'Model output'!V284)), ISNUMBER(SEARCH("Negative",'Model output'!V284))), ISNUMBER(SEARCH("Uninvolved",'Model output'!V284)), ISNUMBER(SEARCH("Free",'Model output'!V284)), ISNUMBER(SEARCH("1 mm",'Model output'!V284)), ISNUMBER(SEARCH("1.0 mm",'Model output'!V284)), ISNUMBER(SEARCH("0.01 cm",'Model output'!V284)), ISNUMBER(SEARCH("0.1 CM",'Model output'!V284)), ISNUMBER(SEARCH("less than 0.2 mm",'Model output'!V284)), ISNUMBER(SEARCH("less than 0.5 mm",'Model output'!V284)), ISNUMBER(SEARCH("very close",'Model output'!V284)), ISNUMBER(SEARCH("not involved",'Model output'!V284)), ISNUMBER(SEARCH("no involvement",'Model output'!V284)), ISNUMBER(SEARCH("abut",'Model output'!V284)), AND(ISNUMBER(SEARCH("No",'Model output'!V284)),NOT(ISNUMBER(SEARCH("noted",'Model output'!V284))),NOT(ISNUMBER(SEARCH("carcinoma",'Model output'!V284))))), "negative", "positive")</f>
        <v>negative</v>
      </c>
      <c r="AE285" s="39" t="str" cm="1">
        <f t="array" aca="1" ref="AE285" ca="1">IF(OR(AC285="positive",Z285="positive",AND(OR(ISNUMBER(SEARCH("Follicular carcinoma",N285)),ISNUMBER(SEARCH("Follicular thyroid carcinoma",N285))),V285="extensive"),AND(AND(ISNUMBER(J285),J285&gt;0),AND(ISNUMBER(M285),M285&gt;3)),OR(H285="positive",AH285=1)),"high",IF(OR(ISNUMBER(SEARCH("lateral",G285,1)),ISNUMBER(SEARCH("positive",Y285,1)),ISNUMBER(SEARCH("tall",O285,1)),ISNUMBER(SEARCH("hobnail",O285,1)),ISNUMBER(SEARCH("cribriform",O285,1)),ISNUMBER(SEARCH("diffuse",O285,1)),ISNUMBER(SEARCH("columnar",O285,1)),ISNUMBER(SEARCH("solid",O285,1)),ISNUMBER(SEARCH("tall",N285,1)),ISNUMBER(SEARCH("hobnail",N285,1)),ISNUMBER(SEARCH("cribriform",N285,1)),ISNUMBER(SEARCH("diffuse",N285,1)),ISNUMBER(SEARCH("columnar",N285,1)),ISNUMBER(SEARCH("solid",N285,1)),AND(ISNUMBER(SEARCH("papillary",N285,1)),S285="positive"),AND(ISNUMBER(J285),J285&gt;=5,M285=""),AND(AND(ISNUMBER(J285),J285&gt;=5),AND(ISNUMBER(M285),M285&gt;=1)),AND(ISNUMBER(SERACH("papillary",N285)),OR(Y285="positive",Z285="positive"), ISNUMBER(SEARCH("BRAF",AB285)))),"intermediate","low"))</f>
        <v>low</v>
      </c>
      <c r="AF285" s="40" t="str">
        <f t="shared" si="65"/>
        <v>2</v>
      </c>
      <c r="AG285" s="40" t="str">
        <f t="shared" si="66"/>
        <v>1a</v>
      </c>
      <c r="AH285" s="40" t="str">
        <f t="shared" si="67"/>
        <v>0</v>
      </c>
      <c r="AI285" s="45" t="str">
        <f t="shared" si="68"/>
        <v>I</v>
      </c>
      <c r="AJ285" s="39" t="s">
        <v>698</v>
      </c>
      <c r="AK285" s="46" t="s">
        <v>891</v>
      </c>
      <c r="AL285" s="46" t="s">
        <v>893</v>
      </c>
      <c r="AM285" s="46" t="s">
        <v>892</v>
      </c>
      <c r="AN285" s="40" t="s">
        <v>73</v>
      </c>
      <c r="AO285" s="30">
        <f t="shared" ca="1" si="69"/>
        <v>1</v>
      </c>
      <c r="AP285" s="14">
        <f t="shared" si="70"/>
        <v>1</v>
      </c>
      <c r="AQ285" s="14">
        <f t="shared" si="71"/>
        <v>1</v>
      </c>
      <c r="AR285" s="14">
        <f t="shared" si="72"/>
        <v>1</v>
      </c>
      <c r="AS285" s="15">
        <f t="shared" si="73"/>
        <v>1</v>
      </c>
    </row>
    <row r="286" spans="1:45">
      <c r="A286" t="str">
        <f>'Model output'!A285</f>
        <v>TCGA-L6-A4ET</v>
      </c>
      <c r="B286" s="52">
        <v>49</v>
      </c>
      <c r="C286" s="1" t="str">
        <f>IF(OR(ISNUMBER(SEARCH("0",'Model output'!D285)), ISNUMBER(SEARCH("1",'Model output'!D285)), ISNUMBER(SEARCH("1a",'Model output'!D285)), ISNUMBER(SEARCH("1b",'Model output'!D285)), ISNUMBER(SEARCH("2",'Model output'!D285)), ISNUMBER(SEARCH("3",'Model output'!D285)), ISNUMBER(SEARCH("4a",'Model output'!D285)), ISNUMBER(SEARCH("4b",'Model output'!D285))), IF(ISNUMBER(SEARCH("pT",'Model output'!D285)),IF(OR(ISNUMBER(SEARCH("a",'Model output'!D285)),ISNUMBER(SEARCH("b",'Model output'!D285))),MID(SUBSTITUTE('Model output'!D285," ",""),SEARCH("pT",'Model output'!D285)+2,2),MID(SUBSTITUTE('Model output'!D285," ",""),SEARCH("pT",'Model output'!D285)+2,1)),IF(ISNUMBER(SEARCH("T",'Model output'!D285)),IF(OR(ISNUMBER(SEARCH("a",'Model output'!D285)),ISNUMBER(SEARCH("b",'Model output'!D285))),MID(SUBSTITUTE('Model output'!D285," ",""),SEARCH("T",'Model output'!D285)+1,2),MID(SUBSTITUTE('Model output'!D285," ",""),SEARCH("T",'Model output'!D285)+1,1)),SUBSTITUTE('Model output'!D285," ",""))),"")</f>
        <v>3</v>
      </c>
      <c r="D286" s="1" t="str">
        <f>IF(ISNUMBER(SEARCH("lymph node",'Model output'!E285)),"1", IF(AND('Model output'!E285&lt;&gt;"",ISNUMBER('Model output'!E285),'Model output'!E285&gt;0),"1",IF(OR(ISNUMBER(SEARCH("0",'Model output'!E285)), ISNUMBER(SEARCH("1",'Model output'!E285)), ISNUMBER(SEARCH("1a",'Model output'!E285)), ISNUMBER(SEARCH("1b",'Model output'!E285)), ISNUMBER(SEARCH("X",'Model output'!E285))), IF(ISNUMBER(SEARCH("pN",'Model output'!E285)),IF(OR(ISNUMBER(SEARCH("a",'Model output'!E285)),ISNUMBER(SEARCH("b",'Model output'!E285))),MID(SUBSTITUTE('Model output'!E285," ",""),SEARCH("pN",'Model output'!E285)+2,2),MID(SUBSTITUTE('Model output'!E285," ",""),SEARCH("pN",'Model output'!E285)+2,1)),IF(ISNUMBER(SEARCH("N",'Model output'!E285)),IF(OR(ISNUMBER(SEARCH("a",'Model output'!E285)),ISNUMBER(SEARCH("b",'Model output'!E285))),MID(SUBSTITUTE('Model output'!E285," ",""),SEARCH("N",'Model output'!E285)+1,2),MID(SUBSTITUTE('Model output'!E285," ",""),SEARCH("N",'Model output'!E285)+1,1)),SUBSTITUTE('Model output'!E285," ",""))),"")))</f>
        <v>X</v>
      </c>
      <c r="E286" s="1" t="str">
        <f>IF(OR(ISNUMBER(SEARCH("Not applicable",'Model output'!F285)), ISNUMBER(SEARCH("N/A",'Model output'!F285))),"0",IF(OR(ISNUMBER(SEARCH("0",'Model output'!F285)), ISNUMBER(SEARCH("1",'Model output'!F285)), ISNUMBER(SEARCH("X",'Model output'!F285))), IF(ISNUMBER(SEARCH("pM",'Model output'!F285)),MID(SUBSTITUTE('Model output'!F285," ",""),SEARCH("pM",'Model output'!F285)+2,1),IF(ISNUMBER(SEARCH("M",'Model output'!F285)),MID(SUBSTITUTE('Model output'!F285," ",""),SEARCH("M",'Model output'!F285)+1,1),SUBSTITUTE('Model output'!F285," ",""))),""))</f>
        <v>0</v>
      </c>
      <c r="F286" t="str">
        <f t="shared" si="62"/>
        <v>negative</v>
      </c>
      <c r="G286" t="str">
        <f>IF(OR('Model output'!G285="",AND(ISNUMBER('Model output'!J285),'Model output'!J285&lt;1)),"",IF(OR(ISNUMBER(SEARCH("lateral",'Model output'!G285)),ISNUMBER(SEARCH("cervical",'Model output'!G285)),ISNUMBER(SEARCH("jugular",'Model output'!G285)),ISNUMBER(SEARCH("left neck",'Model output'!G285)),ISNUMBER(SEARCH("left anterior neck",'Model output'!G285)),ISNUMBER(SEARCH("left posterior neck",'Model output'!G285)),ISNUMBER(SEARCH("right neck",'Model output'!G285)),ISNUMBER(SEARCH("right anterior neck",'Model output'!G285)),ISNUMBER(SEARCH("right posterior neck",'Model output'!G285)),AND(ISNUMBER(SEARCH("level",'Model output'!G285)),OR(,ISNUMBER(SEARCH("II",'Model output'!G285)),ISNUMBER(SEARCH("two",'Model output'!G285)),ISNUMBER(SEARCH("2",'Model output'!G285)),ISNUMBER(SEARCH("III",'Model output'!G285)),ISNUMBER(SEARCH("three",'Model output'!G285)),ISNUMBER(SEARCH("3",'Model output'!G285)),ISNUMBER(SEARCH("IV",'Model output'!G285)),ISNUMBER(SEARCH("four",'Model output'!G285)),ISNUMBER(SEARCH("4",'Model output'!G285)),AND(ISNUMBER(SEARCH("V ",'Model output'!G285)),NOT(ISNUMBER(SEARCH("VI",'Model output'!G285)))),ISNUMBER(SEARCH("five",'Model output'!G285)),ISNUMBER(SEARCH("5",'Model output'!G285))))), "lateral", "central"))</f>
        <v/>
      </c>
      <c r="H286" t="str">
        <f>IF('Model output'!H285="","negative", IF('Model output'!H285=" ", "negative", IF(ISNUMBER(SEARCH("lymph node",'Model output'!H285)),"negative","positive")))</f>
        <v>negative</v>
      </c>
      <c r="I286" t="str">
        <f>IF('Model output'!I285="","",IF(ISNUMBER('Model output'!I285),'Model output'!I285,1))</f>
        <v/>
      </c>
      <c r="J286" t="str">
        <f>IF('Model output'!J285="","",IF(AND(ISNUMBER('Model output'!J285),'Model output'!J285&lt;=I286),'Model output'!J285,IF(ISNUMBER(SEARCH("0/",'Model output'!J285)),0,1)))</f>
        <v/>
      </c>
      <c r="K286" t="str" cm="1">
        <f t="array" ref="K286">IF(COUNT(FIND({0,1,2,3,4,5,6,7,8,9},'Model output'!K285))&gt;0,'Model output'!K285,"")</f>
        <v/>
      </c>
      <c r="L286" s="8" t="str">
        <f t="shared" si="64"/>
        <v/>
      </c>
      <c r="M286" t="str" cm="1">
        <f t="array" ref="M286">IF(L286="","",IF(ISNUMBER(SEARCH("cm",L286)),MAX(VALUE(SUBSTITUTE(_xlfn.FILTERXML("&lt;t&gt;&lt;s&gt;"&amp;SUBSTITUTE(L286,",","&lt;/s&gt;&lt;s&gt;")&amp;"&lt;/s&gt;&lt;/t&gt;","//s"),"cm",""))),MAX(VALUE(SUBSTITUTE(_xlfn.FILTERXML("&lt;t&gt;&lt;s&gt;"&amp;SUBSTITUTE(L286,",","&lt;/s&gt;&lt;s&gt;")&amp;"&lt;/s&gt;&lt;/t&gt;","//s"),"mm","")))/10))</f>
        <v/>
      </c>
      <c r="N286" t="str">
        <f>IF('Model output'!L285="","",'Model output'!L285)</f>
        <v>papillary</v>
      </c>
      <c r="O286" t="str">
        <f>IF('Model output'!M285="","",'Model output'!M285)</f>
        <v>classical</v>
      </c>
      <c r="P286" t="str">
        <f>IF('Model output'!N285="","",'Model output'!N285)</f>
        <v>6cm</v>
      </c>
      <c r="Q286" t="str">
        <f t="shared" si="63"/>
        <v>6cm</v>
      </c>
      <c r="R286" cm="1">
        <f t="array" ref="R286">IF(Q286="","",IF(ISNUMBER(SEARCH("cm",Q286)),MAX(VALUE(SUBSTITUTE(_xlfn.FILTERXML("&lt;t&gt;&lt;s&gt;"&amp;SUBSTITUTE(Q286,",","&lt;/s&gt;&lt;s&gt;")&amp;"&lt;/s&gt;&lt;/t&gt;","//s"),"cm",""))),IF(ISNUMBER(SEARCH("mm",Q286)), MAX(VALUE(SUBSTITUTE(_xlfn.FILTERXML("&lt;t&gt;&lt;s&gt;"&amp;SUBSTITUTE(Q286,",","&lt;/s&gt;&lt;s&gt;")&amp;"&lt;/s&gt;&lt;/t&gt;","//s"),"mm","")))/10, MAX(VALUE(_xlfn.FILTERXML("&lt;t&gt;&lt;s&gt;"&amp;SUBSTITUTE(Q286,",","&lt;/s&gt;&lt;s&gt;")&amp;"&lt;/s&gt;&lt;/t&gt;","//s"))))))</f>
        <v>6</v>
      </c>
      <c r="S286" t="str">
        <f>IF(OR('Model output'!P285="",ISNUMBER(SEARCH("Not identified", 'Model output'!P285)),ISNUMBER(SEARCH("Absent",'Model output'!P285)),AND(ISNUMBER(SEARCH("No",'Model output'!P285)),NOT(ISNUMBER(SEARCH("diagnostic",'Model output'!P285)))),ISNUMBER(SEARCH("Negative",'Model output'!P285))),"negative","positive")</f>
        <v>negative</v>
      </c>
      <c r="T286">
        <f>IF('Model output'!O285="","",'Model output'!O285)</f>
        <v>1</v>
      </c>
      <c r="U286" t="str">
        <f>IF('Model output'!Q285&lt;&gt;"",'Model output'!Q285,IF('Classification result'!S286="positive",IF(ISNUMBER(SEARCH("single",'Model output'!P285)),1,IF(OR(ISNUMBER(SEARCH("&lt;4",'Model output'!P285)),ISNUMBER(SEARCH("&lt; 4",'Model output'!P285)),ISNUMBER(SEARCH("less than 4",'Model output'!P285))),"&lt;4",IF(OR(ISNUMBER(SEARCH("&gt;4",'Model output'!P285)),ISNUMBER(SEARCH("&gt; 4",'Model output'!P285)),ISNUMBER(SEARCH("4 or more",'Model output'!P285))),"&gt;4",""))),""))</f>
        <v/>
      </c>
      <c r="V286" t="str">
        <f>IF(S286="negative","",IF(OR(ISNUMBER(SEARCH("Focal",'Model output'!P285)),'Classification result'!U286&lt;4,ISNUMBER(SEARCH("Focal",'Classification result'!U286)),ISNUMBER(SEARCH("&lt;4",'Classification result'!U286)),ISNUMBER(SEARCH("&lt; 4",'Classification result'!U286))),"minimal", IF(OR(ISNUMBER(SEARCH("Extensive",'Model output'!P285)),ISNUMBER(SEARCH("Extensive",'Classification result'!U286)),ISNUMBER(SEARCH("&gt;4",'Classification result'!U286)),ISNUMBER(SEARCH("&gt; 4",'Classification result'!U286)),ISNUMBER(SEARCH("4 or more",'Classification result'!U286))),"extensive","")))</f>
        <v/>
      </c>
      <c r="W286" t="str">
        <f>IF(OR('Model output'!R285="",ISNUMBER(SEARCH("Not identified", 'Model output'!R285)),ISNUMBER(SEARCH("Absent",'Model output'!R285)),ISNUMBER(SEARCH("No",'Model output'!R285)),ISNUMBER(SEARCH("Negative",'Model output'!R285)),ISNUMBER(SEARCH("None seen",'Model output'!R285)),ISNUMBER(SEARCH("Free",'Model output'!R285)),ISNUMBER(SEARCH("Cannot be assessed",'Model output'!R285))),"negative","positive")</f>
        <v>negative</v>
      </c>
      <c r="X286" s="19" t="str">
        <f>IF('Model output'!S285="","",'Model output'!S285)</f>
        <v>Cannot be assessed</v>
      </c>
      <c r="Y286" t="str">
        <f>IF(OR('Model output'!S285="",ISNUMBER(SEARCH("Absent",'Model output'!S285)),ISNUMBER(SEARCH("Not identified",'Model output'!S285)),AND(ISNUMBER(SEARCH("No",'Model output'!S285)),NOT(ISNUMBER(SEARCH("carcinoma",'Model output'!S285)))),ISNUMBER(SEARCH("no extension",'Model output'!S285)),ISNUMBER(SEARCH("negative",'Model output'!S285))),"negative",IF(Z286="positive","gETE", "positive"))</f>
        <v>negative</v>
      </c>
      <c r="Z286" t="str">
        <f>IF(OR('Model output'!S285="",ISNUMBER(SEARCH("Absent",'Model output'!S285)),ISNUMBER(SEARCH("Not identified",'Model output'!S285)),ISNUMBER(SEARCH("No",'Model output'!S285)),ISNUMBER(SEARCH("Minimal",'Model output'!S285)),ISNUMBER(SEARCH("negative",'Model output'!S285))),"negative",IF(OR(ISNUMBER(SEARCH("extensive",X286)),ISNUMBER(SEARCH("skeletal muscle",X286)),ISNUMBER(SEARCH("larynx",X286)),ISNUMBER(SEARCH("trachea",X286)),ISNUMBER(SEARCH("esophagus",X286)),ISNUMBER(SEARCH("recurrent laryngeal nerve",X286))),"positive","negative"))</f>
        <v>negative</v>
      </c>
      <c r="AA286" t="str">
        <f>IF('Model output'!T285="","",IF('Model output'!T285="Not mentioned", "No", "Yes"))</f>
        <v/>
      </c>
      <c r="AB286" t="str">
        <f>IF(AA286&lt;&gt;"Yes","",IF(OR('Model output'!U285="",ISNUMBER(SEARCH("Not identified",'Model output'!U285))),"",'Model output'!U285))</f>
        <v/>
      </c>
      <c r="AC286" s="9" t="str">
        <f>IF(OR('Model output'!V285="", AND(ISERROR(SEARCH("Positive",'Model output'!V285)), ISNUMBER(SEARCH("Negative",'Model output'!V285))), ISNUMBER(SEARCH("Uninvolved",'Model output'!V285)), ISNUMBER(SEARCH("Free",'Model output'!V285)), ISNUMBER(SEARCH("1 mm",'Model output'!V285)), ISNUMBER(SEARCH("1.0 mm",'Model output'!V285)), ISNUMBER(SEARCH("0.01 cm",'Model output'!V285)), ISNUMBER(SEARCH("0.1 CM",'Model output'!V285)), ISNUMBER(SEARCH("less than 0.2 mm",'Model output'!V285)), ISNUMBER(SEARCH("less than 0.5 mm",'Model output'!V285)), ISNUMBER(SEARCH("very close",'Model output'!V285)), ISNUMBER(SEARCH("not involved",'Model output'!V285)), ISNUMBER(SEARCH("no involvement",'Model output'!V285)), ISNUMBER(SEARCH("abut",'Model output'!V285)), AND(ISNUMBER(SEARCH("No",'Model output'!V285)),NOT(ISNUMBER(SEARCH("noted",'Model output'!V285))),NOT(ISNUMBER(SEARCH("carcinoma",'Model output'!V285))))), "negative", "positive")</f>
        <v>positive</v>
      </c>
      <c r="AE286" s="39" t="str" cm="1">
        <f t="array" ref="AE286">IF(OR(AC286="positive",Z286="positive",AND(OR(ISNUMBER(SEARCH("Follicular carcinoma",N286)),ISNUMBER(SEARCH("Follicular thyroid carcinoma",N286))),V286="extensive"),AND(AND(ISNUMBER(J286),J286&gt;0),AND(ISNUMBER(M286),M286&gt;3)),OR(H286="positive",AH286=1)),"high",IF(OR(ISNUMBER(SEARCH("lateral",G286,1)),ISNUMBER(SEARCH("positive",Y286,1)),ISNUMBER(SEARCH("tall",O286,1)),ISNUMBER(SEARCH("hobnail",O286,1)),ISNUMBER(SEARCH("cribriform",O286,1)),ISNUMBER(SEARCH("diffuse",O286,1)),ISNUMBER(SEARCH("columnar",O286,1)),ISNUMBER(SEARCH("solid",O286,1)),ISNUMBER(SEARCH("tall",N286,1)),ISNUMBER(SEARCH("hobnail",N286,1)),ISNUMBER(SEARCH("cribriform",N286,1)),ISNUMBER(SEARCH("diffuse",N286,1)),ISNUMBER(SEARCH("columnar",N286,1)),ISNUMBER(SEARCH("solid",N286,1)),AND(ISNUMBER(SEARCH("papillary",N286,1)),S286="positive"),AND(ISNUMBER(J286),J286&gt;=5,M286=""),AND(AND(ISNUMBER(J286),J286&gt;=5),AND(ISNUMBER(M286),M286&gt;=1)),AND(ISNUMBER(SERACH("papillary",N286)),OR(Y286="positive",Z286="positive"), ISNUMBER(SEARCH("BRAF",AB286)))),"intermediate","low"))</f>
        <v>high</v>
      </c>
      <c r="AF286" s="40" t="str">
        <f t="shared" si="65"/>
        <v>3a</v>
      </c>
      <c r="AG286" s="40" t="str">
        <f t="shared" si="66"/>
        <v>0</v>
      </c>
      <c r="AH286" s="40" t="str">
        <f t="shared" si="67"/>
        <v>0</v>
      </c>
      <c r="AI286" s="45" t="str">
        <f t="shared" si="68"/>
        <v>I</v>
      </c>
      <c r="AJ286" s="39" t="s">
        <v>697</v>
      </c>
      <c r="AK286" s="46" t="s">
        <v>894</v>
      </c>
      <c r="AL286" s="46" t="s">
        <v>892</v>
      </c>
      <c r="AM286" s="46" t="s">
        <v>892</v>
      </c>
      <c r="AN286" s="40" t="s">
        <v>73</v>
      </c>
      <c r="AO286" s="30">
        <f t="shared" si="69"/>
        <v>1</v>
      </c>
      <c r="AP286" s="14">
        <f t="shared" si="70"/>
        <v>1</v>
      </c>
      <c r="AQ286" s="14">
        <f t="shared" si="71"/>
        <v>1</v>
      </c>
      <c r="AR286" s="14">
        <f t="shared" si="72"/>
        <v>1</v>
      </c>
      <c r="AS286" s="15">
        <f t="shared" si="73"/>
        <v>1</v>
      </c>
    </row>
    <row r="287" spans="1:45">
      <c r="A287" t="str">
        <f>'Model output'!A286</f>
        <v>TCGA-L6-A4EU</v>
      </c>
      <c r="B287" s="52">
        <v>58</v>
      </c>
      <c r="C287" s="1" t="str">
        <f>IF(OR(ISNUMBER(SEARCH("0",'Model output'!D286)), ISNUMBER(SEARCH("1",'Model output'!D286)), ISNUMBER(SEARCH("1a",'Model output'!D286)), ISNUMBER(SEARCH("1b",'Model output'!D286)), ISNUMBER(SEARCH("2",'Model output'!D286)), ISNUMBER(SEARCH("3",'Model output'!D286)), ISNUMBER(SEARCH("4a",'Model output'!D286)), ISNUMBER(SEARCH("4b",'Model output'!D286))), IF(ISNUMBER(SEARCH("pT",'Model output'!D286)),IF(OR(ISNUMBER(SEARCH("a",'Model output'!D286)),ISNUMBER(SEARCH("b",'Model output'!D286))),MID(SUBSTITUTE('Model output'!D286," ",""),SEARCH("pT",'Model output'!D286)+2,2),MID(SUBSTITUTE('Model output'!D286," ",""),SEARCH("pT",'Model output'!D286)+2,1)),IF(ISNUMBER(SEARCH("T",'Model output'!D286)),IF(OR(ISNUMBER(SEARCH("a",'Model output'!D286)),ISNUMBER(SEARCH("b",'Model output'!D286))),MID(SUBSTITUTE('Model output'!D286," ",""),SEARCH("T",'Model output'!D286)+1,2),MID(SUBSTITUTE('Model output'!D286," ",""),SEARCH("T",'Model output'!D286)+1,1)),SUBSTITUTE('Model output'!D286," ",""))),"")</f>
        <v>3</v>
      </c>
      <c r="D287" s="1" t="str">
        <f>IF(ISNUMBER(SEARCH("lymph node",'Model output'!E286)),"1", IF(AND('Model output'!E286&lt;&gt;"",ISNUMBER('Model output'!E286),'Model output'!E286&gt;0),"1",IF(OR(ISNUMBER(SEARCH("0",'Model output'!E286)), ISNUMBER(SEARCH("1",'Model output'!E286)), ISNUMBER(SEARCH("1a",'Model output'!E286)), ISNUMBER(SEARCH("1b",'Model output'!E286)), ISNUMBER(SEARCH("X",'Model output'!E286))), IF(ISNUMBER(SEARCH("pN",'Model output'!E286)),IF(OR(ISNUMBER(SEARCH("a",'Model output'!E286)),ISNUMBER(SEARCH("b",'Model output'!E286))),MID(SUBSTITUTE('Model output'!E286," ",""),SEARCH("pN",'Model output'!E286)+2,2),MID(SUBSTITUTE('Model output'!E286," ",""),SEARCH("pN",'Model output'!E286)+2,1)),IF(ISNUMBER(SEARCH("N",'Model output'!E286)),IF(OR(ISNUMBER(SEARCH("a",'Model output'!E286)),ISNUMBER(SEARCH("b",'Model output'!E286))),MID(SUBSTITUTE('Model output'!E286," ",""),SEARCH("N",'Model output'!E286)+1,2),MID(SUBSTITUTE('Model output'!E286," ",""),SEARCH("N",'Model output'!E286)+1,1)),SUBSTITUTE('Model output'!E286," ",""))),"")))</f>
        <v>1a</v>
      </c>
      <c r="E287" s="1" t="str">
        <f>IF(OR(ISNUMBER(SEARCH("Not applicable",'Model output'!F286)), ISNUMBER(SEARCH("N/A",'Model output'!F286))),"0",IF(OR(ISNUMBER(SEARCH("0",'Model output'!F286)), ISNUMBER(SEARCH("1",'Model output'!F286)), ISNUMBER(SEARCH("X",'Model output'!F286))), IF(ISNUMBER(SEARCH("pM",'Model output'!F286)),MID(SUBSTITUTE('Model output'!F286," ",""),SEARCH("pM",'Model output'!F286)+2,1),IF(ISNUMBER(SEARCH("M",'Model output'!F286)),MID(SUBSTITUTE('Model output'!F286," ",""),SEARCH("M",'Model output'!F286)+1,1),SUBSTITUTE('Model output'!F286," ",""))),""))</f>
        <v>X</v>
      </c>
      <c r="F287" t="str">
        <f t="shared" si="62"/>
        <v>positive</v>
      </c>
      <c r="G287" t="str">
        <f>IF(OR('Model output'!G286="",AND(ISNUMBER('Model output'!J286),'Model output'!J286&lt;1)),"",IF(OR(ISNUMBER(SEARCH("lateral",'Model output'!G286)),ISNUMBER(SEARCH("cervical",'Model output'!G286)),ISNUMBER(SEARCH("jugular",'Model output'!G286)),ISNUMBER(SEARCH("left neck",'Model output'!G286)),ISNUMBER(SEARCH("left anterior neck",'Model output'!G286)),ISNUMBER(SEARCH("left posterior neck",'Model output'!G286)),ISNUMBER(SEARCH("right neck",'Model output'!G286)),ISNUMBER(SEARCH("right anterior neck",'Model output'!G286)),ISNUMBER(SEARCH("right posterior neck",'Model output'!G286)),AND(ISNUMBER(SEARCH("level",'Model output'!G286)),OR(,ISNUMBER(SEARCH("II",'Model output'!G286)),ISNUMBER(SEARCH("two",'Model output'!G286)),ISNUMBER(SEARCH("2",'Model output'!G286)),ISNUMBER(SEARCH("III",'Model output'!G286)),ISNUMBER(SEARCH("three",'Model output'!G286)),ISNUMBER(SEARCH("3",'Model output'!G286)),ISNUMBER(SEARCH("IV",'Model output'!G286)),ISNUMBER(SEARCH("four",'Model output'!G286)),ISNUMBER(SEARCH("4",'Model output'!G286)),AND(ISNUMBER(SEARCH("V ",'Model output'!G286)),NOT(ISNUMBER(SEARCH("VI",'Model output'!G286)))),ISNUMBER(SEARCH("five",'Model output'!G286)),ISNUMBER(SEARCH("5",'Model output'!G286))))), "lateral", "central"))</f>
        <v>central</v>
      </c>
      <c r="H287" t="str">
        <f>IF('Model output'!H286="","negative", IF('Model output'!H286=" ", "negative", IF(ISNUMBER(SEARCH("lymph node",'Model output'!H286)),"negative","positive")))</f>
        <v>negative</v>
      </c>
      <c r="I287">
        <f>IF('Model output'!I286="","",IF(ISNUMBER('Model output'!I286),'Model output'!I286,1))</f>
        <v>33</v>
      </c>
      <c r="J287">
        <f>IF('Model output'!J286="","",IF(AND(ISNUMBER('Model output'!J286),'Model output'!J286&lt;=I287),'Model output'!J286,IF(ISNUMBER(SEARCH("0/",'Model output'!J286)),0,1)))</f>
        <v>4</v>
      </c>
      <c r="K287" t="str" cm="1">
        <f t="array" ref="K287">IF(COUNT(FIND({0,1,2,3,4,5,6,7,8,9},'Model output'!K286))&gt;0,'Model output'!K286,"")</f>
        <v/>
      </c>
      <c r="L287" s="8" t="str">
        <f t="shared" si="64"/>
        <v/>
      </c>
      <c r="M287" t="str" cm="1">
        <f t="array" ref="M287">IF(L287="","",IF(ISNUMBER(SEARCH("cm",L287)),MAX(VALUE(SUBSTITUTE(_xlfn.FILTERXML("&lt;t&gt;&lt;s&gt;"&amp;SUBSTITUTE(L287,",","&lt;/s&gt;&lt;s&gt;")&amp;"&lt;/s&gt;&lt;/t&gt;","//s"),"cm",""))),MAX(VALUE(SUBSTITUTE(_xlfn.FILTERXML("&lt;t&gt;&lt;s&gt;"&amp;SUBSTITUTE(L287,",","&lt;/s&gt;&lt;s&gt;")&amp;"&lt;/s&gt;&lt;/t&gt;","//s"),"mm","")))/10))</f>
        <v/>
      </c>
      <c r="N287" t="str">
        <f>IF('Model output'!L286="","",'Model output'!L286)</f>
        <v>papillary</v>
      </c>
      <c r="O287" t="str">
        <f>IF('Model output'!M286="","",'Model output'!M286)</f>
        <v>tall cell</v>
      </c>
      <c r="P287" t="str">
        <f>IF('Model output'!N286="","",'Model output'!N286)</f>
        <v>5 cm</v>
      </c>
      <c r="Q287" t="str">
        <f t="shared" si="63"/>
        <v>5cm</v>
      </c>
      <c r="R287" cm="1">
        <f t="array" ref="R287">IF(Q287="","",IF(ISNUMBER(SEARCH("cm",Q287)),MAX(VALUE(SUBSTITUTE(_xlfn.FILTERXML("&lt;t&gt;&lt;s&gt;"&amp;SUBSTITUTE(Q287,",","&lt;/s&gt;&lt;s&gt;")&amp;"&lt;/s&gt;&lt;/t&gt;","//s"),"cm",""))),IF(ISNUMBER(SEARCH("mm",Q287)), MAX(VALUE(SUBSTITUTE(_xlfn.FILTERXML("&lt;t&gt;&lt;s&gt;"&amp;SUBSTITUTE(Q287,",","&lt;/s&gt;&lt;s&gt;")&amp;"&lt;/s&gt;&lt;/t&gt;","//s"),"mm","")))/10, MAX(VALUE(_xlfn.FILTERXML("&lt;t&gt;&lt;s&gt;"&amp;SUBSTITUTE(Q287,",","&lt;/s&gt;&lt;s&gt;")&amp;"&lt;/s&gt;&lt;/t&gt;","//s"))))))</f>
        <v>5</v>
      </c>
      <c r="S287" t="str">
        <f>IF(OR('Model output'!P286="",ISNUMBER(SEARCH("Not identified", 'Model output'!P286)),ISNUMBER(SEARCH("Absent",'Model output'!P286)),AND(ISNUMBER(SEARCH("No",'Model output'!P286)),NOT(ISNUMBER(SEARCH("diagnostic",'Model output'!P286)))),ISNUMBER(SEARCH("Negative",'Model output'!P286))),"negative","positive")</f>
        <v>positive</v>
      </c>
      <c r="T287" t="str">
        <f>IF('Model output'!O286="","",'Model output'!O286)</f>
        <v/>
      </c>
      <c r="U287" t="str">
        <f>IF('Model output'!Q286&lt;&gt;"",'Model output'!Q286,IF('Classification result'!S287="positive",IF(ISNUMBER(SEARCH("single",'Model output'!P286)),1,IF(OR(ISNUMBER(SEARCH("&lt;4",'Model output'!P286)),ISNUMBER(SEARCH("&lt; 4",'Model output'!P286)),ISNUMBER(SEARCH("less than 4",'Model output'!P286))),"&lt;4",IF(OR(ISNUMBER(SEARCH("&gt;4",'Model output'!P286)),ISNUMBER(SEARCH("&gt; 4",'Model output'!P286)),ISNUMBER(SEARCH("4 or more",'Model output'!P286))),"&gt;4",""))),""))</f>
        <v/>
      </c>
      <c r="V287" t="str">
        <f>IF(S287="negative","",IF(OR(ISNUMBER(SEARCH("Focal",'Model output'!P286)),'Classification result'!U287&lt;4,ISNUMBER(SEARCH("Focal",'Classification result'!U287)),ISNUMBER(SEARCH("&lt;4",'Classification result'!U287)),ISNUMBER(SEARCH("&lt; 4",'Classification result'!U287))),"minimal", IF(OR(ISNUMBER(SEARCH("Extensive",'Model output'!P286)),ISNUMBER(SEARCH("Extensive",'Classification result'!U287)),ISNUMBER(SEARCH("&gt;4",'Classification result'!U287)),ISNUMBER(SEARCH("&gt; 4",'Classification result'!U287)),ISNUMBER(SEARCH("4 or more",'Classification result'!U287))),"extensive","")))</f>
        <v/>
      </c>
      <c r="W287" t="str">
        <f>IF(OR('Model output'!R286="",ISNUMBER(SEARCH("Not identified", 'Model output'!R286)),ISNUMBER(SEARCH("Absent",'Model output'!R286)),ISNUMBER(SEARCH("No",'Model output'!R286)),ISNUMBER(SEARCH("Negative",'Model output'!R286)),ISNUMBER(SEARCH("None seen",'Model output'!R286)),ISNUMBER(SEARCH("Free",'Model output'!R286)),ISNUMBER(SEARCH("Cannot be assessed",'Model output'!R286))),"negative","positive")</f>
        <v>negative</v>
      </c>
      <c r="X287" s="19" t="str">
        <f>IF('Model output'!S286="","",'Model output'!S286)</f>
        <v>Present</v>
      </c>
      <c r="Y287" t="str">
        <f>IF(OR('Model output'!S286="",ISNUMBER(SEARCH("Absent",'Model output'!S286)),ISNUMBER(SEARCH("Not identified",'Model output'!S286)),AND(ISNUMBER(SEARCH("No",'Model output'!S286)),NOT(ISNUMBER(SEARCH("carcinoma",'Model output'!S286)))),ISNUMBER(SEARCH("no extension",'Model output'!S286)),ISNUMBER(SEARCH("negative",'Model output'!S286))),"negative",IF(Z287="positive","gETE", "positive"))</f>
        <v>positive</v>
      </c>
      <c r="Z287" t="str">
        <f>IF(OR('Model output'!S286="",ISNUMBER(SEARCH("Absent",'Model output'!S286)),ISNUMBER(SEARCH("Not identified",'Model output'!S286)),ISNUMBER(SEARCH("No",'Model output'!S286)),ISNUMBER(SEARCH("Minimal",'Model output'!S286)),ISNUMBER(SEARCH("negative",'Model output'!S286))),"negative",IF(OR(ISNUMBER(SEARCH("extensive",X287)),ISNUMBER(SEARCH("skeletal muscle",X287)),ISNUMBER(SEARCH("larynx",X287)),ISNUMBER(SEARCH("trachea",X287)),ISNUMBER(SEARCH("esophagus",X287)),ISNUMBER(SEARCH("recurrent laryngeal nerve",X287))),"positive","negative"))</f>
        <v>negative</v>
      </c>
      <c r="AA287" t="str">
        <f>IF('Model output'!T286="","",IF('Model output'!T286="Not mentioned", "No", "Yes"))</f>
        <v/>
      </c>
      <c r="AB287" t="str">
        <f>IF(AA287&lt;&gt;"Yes","",IF(OR('Model output'!U286="",ISNUMBER(SEARCH("Not identified",'Model output'!U286))),"",'Model output'!U286))</f>
        <v/>
      </c>
      <c r="AC287" s="9" t="str">
        <f>IF(OR('Model output'!V286="", AND(ISERROR(SEARCH("Positive",'Model output'!V286)), ISNUMBER(SEARCH("Negative",'Model output'!V286))), ISNUMBER(SEARCH("Uninvolved",'Model output'!V286)), ISNUMBER(SEARCH("Free",'Model output'!V286)), ISNUMBER(SEARCH("1 mm",'Model output'!V286)), ISNUMBER(SEARCH("1.0 mm",'Model output'!V286)), ISNUMBER(SEARCH("0.01 cm",'Model output'!V286)), ISNUMBER(SEARCH("0.1 CM",'Model output'!V286)), ISNUMBER(SEARCH("less than 0.2 mm",'Model output'!V286)), ISNUMBER(SEARCH("less than 0.5 mm",'Model output'!V286)), ISNUMBER(SEARCH("very close",'Model output'!V286)), ISNUMBER(SEARCH("not involved",'Model output'!V286)), ISNUMBER(SEARCH("no involvement",'Model output'!V286)), ISNUMBER(SEARCH("abut",'Model output'!V286)), AND(ISNUMBER(SEARCH("No",'Model output'!V286)),NOT(ISNUMBER(SEARCH("noted",'Model output'!V286))),NOT(ISNUMBER(SEARCH("carcinoma",'Model output'!V286))))), "negative", "positive")</f>
        <v>positive</v>
      </c>
      <c r="AE287" s="39" t="str" cm="1">
        <f t="array" ref="AE287">IF(OR(AC287="positive",Z287="positive",AND(OR(ISNUMBER(SEARCH("Follicular carcinoma",N287)),ISNUMBER(SEARCH("Follicular thyroid carcinoma",N287))),V287="extensive"),AND(AND(ISNUMBER(J287),J287&gt;0),AND(ISNUMBER(M287),M287&gt;3)),OR(H287="positive",AH287=1)),"high",IF(OR(ISNUMBER(SEARCH("lateral",G287,1)),ISNUMBER(SEARCH("positive",Y287,1)),ISNUMBER(SEARCH("tall",O287,1)),ISNUMBER(SEARCH("hobnail",O287,1)),ISNUMBER(SEARCH("cribriform",O287,1)),ISNUMBER(SEARCH("diffuse",O287,1)),ISNUMBER(SEARCH("columnar",O287,1)),ISNUMBER(SEARCH("solid",O287,1)),ISNUMBER(SEARCH("tall",N287,1)),ISNUMBER(SEARCH("hobnail",N287,1)),ISNUMBER(SEARCH("cribriform",N287,1)),ISNUMBER(SEARCH("diffuse",N287,1)),ISNUMBER(SEARCH("columnar",N287,1)),ISNUMBER(SEARCH("solid",N287,1)),AND(ISNUMBER(SEARCH("papillary",N287,1)),S287="positive"),AND(ISNUMBER(J287),J287&gt;=5,M287=""),AND(AND(ISNUMBER(J287),J287&gt;=5),AND(ISNUMBER(M287),M287&gt;=1)),AND(ISNUMBER(SERACH("papillary",N287)),OR(Y287="positive",Z287="positive"), ISNUMBER(SEARCH("BRAF",AB287)))),"intermediate","low"))</f>
        <v>high</v>
      </c>
      <c r="AF287" s="40" t="str">
        <f t="shared" si="65"/>
        <v>3a</v>
      </c>
      <c r="AG287" s="40" t="str">
        <f t="shared" si="66"/>
        <v>1a</v>
      </c>
      <c r="AH287" s="40" t="str">
        <f t="shared" si="67"/>
        <v>0</v>
      </c>
      <c r="AI287" s="45" t="str">
        <f t="shared" si="68"/>
        <v>II</v>
      </c>
      <c r="AJ287" s="39" t="s">
        <v>697</v>
      </c>
      <c r="AK287" s="46" t="s">
        <v>887</v>
      </c>
      <c r="AL287" s="46" t="s">
        <v>893</v>
      </c>
      <c r="AM287" s="46" t="s">
        <v>892</v>
      </c>
      <c r="AN287" s="40" t="s">
        <v>890</v>
      </c>
      <c r="AO287" s="30">
        <f t="shared" si="69"/>
        <v>1</v>
      </c>
      <c r="AP287" s="14">
        <f t="shared" si="70"/>
        <v>0</v>
      </c>
      <c r="AQ287" s="14">
        <f t="shared" si="71"/>
        <v>1</v>
      </c>
      <c r="AR287" s="14">
        <f t="shared" si="72"/>
        <v>1</v>
      </c>
      <c r="AS287" s="15">
        <f t="shared" si="73"/>
        <v>1</v>
      </c>
    </row>
    <row r="288" spans="1:45">
      <c r="A288" t="str">
        <f>'Model output'!A287</f>
        <v>TCGA-MK-A4N6</v>
      </c>
      <c r="B288" s="52">
        <v>35</v>
      </c>
      <c r="C288" s="1" t="str">
        <f>IF(OR(ISNUMBER(SEARCH("0",'Model output'!D287)), ISNUMBER(SEARCH("1",'Model output'!D287)), ISNUMBER(SEARCH("1a",'Model output'!D287)), ISNUMBER(SEARCH("1b",'Model output'!D287)), ISNUMBER(SEARCH("2",'Model output'!D287)), ISNUMBER(SEARCH("3",'Model output'!D287)), ISNUMBER(SEARCH("4a",'Model output'!D287)), ISNUMBER(SEARCH("4b",'Model output'!D287))), IF(ISNUMBER(SEARCH("pT",'Model output'!D287)),IF(OR(ISNUMBER(SEARCH("a",'Model output'!D287)),ISNUMBER(SEARCH("b",'Model output'!D287))),MID(SUBSTITUTE('Model output'!D287," ",""),SEARCH("pT",'Model output'!D287)+2,2),MID(SUBSTITUTE('Model output'!D287," ",""),SEARCH("pT",'Model output'!D287)+2,1)),IF(ISNUMBER(SEARCH("T",'Model output'!D287)),IF(OR(ISNUMBER(SEARCH("a",'Model output'!D287)),ISNUMBER(SEARCH("b",'Model output'!D287))),MID(SUBSTITUTE('Model output'!D287," ",""),SEARCH("T",'Model output'!D287)+1,2),MID(SUBSTITUTE('Model output'!D287," ",""),SEARCH("T",'Model output'!D287)+1,1)),SUBSTITUTE('Model output'!D287," ",""))),"")</f>
        <v>3</v>
      </c>
      <c r="D288" s="1" t="str">
        <f>IF(ISNUMBER(SEARCH("lymph node",'Model output'!E287)),"1", IF(AND('Model output'!E287&lt;&gt;"",ISNUMBER('Model output'!E287),'Model output'!E287&gt;0),"1",IF(OR(ISNUMBER(SEARCH("0",'Model output'!E287)), ISNUMBER(SEARCH("1",'Model output'!E287)), ISNUMBER(SEARCH("1a",'Model output'!E287)), ISNUMBER(SEARCH("1b",'Model output'!E287)), ISNUMBER(SEARCH("X",'Model output'!E287))), IF(ISNUMBER(SEARCH("pN",'Model output'!E287)),IF(OR(ISNUMBER(SEARCH("a",'Model output'!E287)),ISNUMBER(SEARCH("b",'Model output'!E287))),MID(SUBSTITUTE('Model output'!E287," ",""),SEARCH("pN",'Model output'!E287)+2,2),MID(SUBSTITUTE('Model output'!E287," ",""),SEARCH("pN",'Model output'!E287)+2,1)),IF(ISNUMBER(SEARCH("N",'Model output'!E287)),IF(OR(ISNUMBER(SEARCH("a",'Model output'!E287)),ISNUMBER(SEARCH("b",'Model output'!E287))),MID(SUBSTITUTE('Model output'!E287," ",""),SEARCH("N",'Model output'!E287)+1,2),MID(SUBSTITUTE('Model output'!E287," ",""),SEARCH("N",'Model output'!E287)+1,1)),SUBSTITUTE('Model output'!E287," ",""))),"")))</f>
        <v>1B</v>
      </c>
      <c r="E288" s="1" t="str">
        <f>IF(OR(ISNUMBER(SEARCH("Not applicable",'Model output'!F287)), ISNUMBER(SEARCH("N/A",'Model output'!F287))),"0",IF(OR(ISNUMBER(SEARCH("0",'Model output'!F287)), ISNUMBER(SEARCH("1",'Model output'!F287)), ISNUMBER(SEARCH("X",'Model output'!F287))), IF(ISNUMBER(SEARCH("pM",'Model output'!F287)),MID(SUBSTITUTE('Model output'!F287," ",""),SEARCH("pM",'Model output'!F287)+2,1),IF(ISNUMBER(SEARCH("M",'Model output'!F287)),MID(SUBSTITUTE('Model output'!F287," ",""),SEARCH("M",'Model output'!F287)+1,1),SUBSTITUTE('Model output'!F287," ",""))),""))</f>
        <v>X</v>
      </c>
      <c r="F288" t="str">
        <f t="shared" si="62"/>
        <v>positive</v>
      </c>
      <c r="G288" t="str">
        <f>IF(OR('Model output'!G287="",AND(ISNUMBER('Model output'!J287),'Model output'!J287&lt;1)),"",IF(OR(ISNUMBER(SEARCH("lateral",'Model output'!G287)),ISNUMBER(SEARCH("cervical",'Model output'!G287)),ISNUMBER(SEARCH("jugular",'Model output'!G287)),ISNUMBER(SEARCH("left neck",'Model output'!G287)),ISNUMBER(SEARCH("left anterior neck",'Model output'!G287)),ISNUMBER(SEARCH("left posterior neck",'Model output'!G287)),ISNUMBER(SEARCH("right neck",'Model output'!G287)),ISNUMBER(SEARCH("right anterior neck",'Model output'!G287)),ISNUMBER(SEARCH("right posterior neck",'Model output'!G287)),AND(ISNUMBER(SEARCH("level",'Model output'!G287)),OR(,ISNUMBER(SEARCH("II",'Model output'!G287)),ISNUMBER(SEARCH("two",'Model output'!G287)),ISNUMBER(SEARCH("2",'Model output'!G287)),ISNUMBER(SEARCH("III",'Model output'!G287)),ISNUMBER(SEARCH("three",'Model output'!G287)),ISNUMBER(SEARCH("3",'Model output'!G287)),ISNUMBER(SEARCH("IV",'Model output'!G287)),ISNUMBER(SEARCH("four",'Model output'!G287)),ISNUMBER(SEARCH("4",'Model output'!G287)),AND(ISNUMBER(SEARCH("V ",'Model output'!G287)),NOT(ISNUMBER(SEARCH("VI",'Model output'!G287)))),ISNUMBER(SEARCH("five",'Model output'!G287)),ISNUMBER(SEARCH("5",'Model output'!G287))))), "lateral", "central"))</f>
        <v>central</v>
      </c>
      <c r="H288" t="str">
        <f>IF('Model output'!H287="","negative", IF('Model output'!H287=" ", "negative", IF(ISNUMBER(SEARCH("lymph node",'Model output'!H287)),"negative","positive")))</f>
        <v>negative</v>
      </c>
      <c r="I288">
        <f>IF('Model output'!I287="","",IF(ISNUMBER('Model output'!I287),'Model output'!I287,1))</f>
        <v>129</v>
      </c>
      <c r="J288">
        <f>IF('Model output'!J287="","",IF(AND(ISNUMBER('Model output'!J287),'Model output'!J287&lt;=I288),'Model output'!J287,IF(ISNUMBER(SEARCH("0/",'Model output'!J287)),0,1)))</f>
        <v>36</v>
      </c>
      <c r="K288" t="str" cm="1">
        <f t="array" ref="K288">IF(COUNT(FIND({0,1,2,3,4,5,6,7,8,9},'Model output'!K287))&gt;0,'Model output'!K287,"")</f>
        <v>1.9 cm</v>
      </c>
      <c r="L288" s="8" t="str">
        <f t="shared" si="64"/>
        <v>1.9cm</v>
      </c>
      <c r="M288" cm="1">
        <f t="array" ref="M288">IF(L288="","",IF(ISNUMBER(SEARCH("cm",L288)),MAX(VALUE(SUBSTITUTE(_xlfn.FILTERXML("&lt;t&gt;&lt;s&gt;"&amp;SUBSTITUTE(L288,",","&lt;/s&gt;&lt;s&gt;")&amp;"&lt;/s&gt;&lt;/t&gt;","//s"),"cm",""))),MAX(VALUE(SUBSTITUTE(_xlfn.FILTERXML("&lt;t&gt;&lt;s&gt;"&amp;SUBSTITUTE(L288,",","&lt;/s&gt;&lt;s&gt;")&amp;"&lt;/s&gt;&lt;/t&gt;","//s"),"mm","")))/10))</f>
        <v>1.9</v>
      </c>
      <c r="N288" t="str">
        <f>IF('Model output'!L287="","",'Model output'!L287)</f>
        <v>papillary</v>
      </c>
      <c r="O288" t="str">
        <f>IF('Model output'!M287="","",'Model output'!M287)</f>
        <v/>
      </c>
      <c r="P288" t="str">
        <f>IF('Model output'!N287="","",'Model output'!N287)</f>
        <v>8.2 cm</v>
      </c>
      <c r="Q288" t="str">
        <f t="shared" si="63"/>
        <v>8.2cm</v>
      </c>
      <c r="R288" cm="1">
        <f t="array" ref="R288">IF(Q288="","",IF(ISNUMBER(SEARCH("cm",Q288)),MAX(VALUE(SUBSTITUTE(_xlfn.FILTERXML("&lt;t&gt;&lt;s&gt;"&amp;SUBSTITUTE(Q288,",","&lt;/s&gt;&lt;s&gt;")&amp;"&lt;/s&gt;&lt;/t&gt;","//s"),"cm",""))),IF(ISNUMBER(SEARCH("mm",Q288)), MAX(VALUE(SUBSTITUTE(_xlfn.FILTERXML("&lt;t&gt;&lt;s&gt;"&amp;SUBSTITUTE(Q288,",","&lt;/s&gt;&lt;s&gt;")&amp;"&lt;/s&gt;&lt;/t&gt;","//s"),"mm","")))/10, MAX(VALUE(_xlfn.FILTERXML("&lt;t&gt;&lt;s&gt;"&amp;SUBSTITUTE(Q288,",","&lt;/s&gt;&lt;s&gt;")&amp;"&lt;/s&gt;&lt;/t&gt;","//s"))))))</f>
        <v>8.1999999999999993</v>
      </c>
      <c r="S288" t="str">
        <f>IF(OR('Model output'!P287="",ISNUMBER(SEARCH("Not identified", 'Model output'!P287)),ISNUMBER(SEARCH("Absent",'Model output'!P287)),AND(ISNUMBER(SEARCH("No",'Model output'!P287)),NOT(ISNUMBER(SEARCH("diagnostic",'Model output'!P287)))),ISNUMBER(SEARCH("Negative",'Model output'!P287))),"negative","positive")</f>
        <v>negative</v>
      </c>
      <c r="T288" t="str">
        <f>IF('Model output'!O287="","",'Model output'!O287)</f>
        <v/>
      </c>
      <c r="U288" t="str">
        <f>IF('Model output'!Q287&lt;&gt;"",'Model output'!Q287,IF('Classification result'!S288="positive",IF(ISNUMBER(SEARCH("single",'Model output'!P287)),1,IF(OR(ISNUMBER(SEARCH("&lt;4",'Model output'!P287)),ISNUMBER(SEARCH("&lt; 4",'Model output'!P287)),ISNUMBER(SEARCH("less than 4",'Model output'!P287))),"&lt;4",IF(OR(ISNUMBER(SEARCH("&gt;4",'Model output'!P287)),ISNUMBER(SEARCH("&gt; 4",'Model output'!P287)),ISNUMBER(SEARCH("4 or more",'Model output'!P287))),"&gt;4",""))),""))</f>
        <v/>
      </c>
      <c r="V288" t="str">
        <f>IF(S288="negative","",IF(OR(ISNUMBER(SEARCH("Focal",'Model output'!P287)),'Classification result'!U288&lt;4,ISNUMBER(SEARCH("Focal",'Classification result'!U288)),ISNUMBER(SEARCH("&lt;4",'Classification result'!U288)),ISNUMBER(SEARCH("&lt; 4",'Classification result'!U288))),"minimal", IF(OR(ISNUMBER(SEARCH("Extensive",'Model output'!P287)),ISNUMBER(SEARCH("Extensive",'Classification result'!U288)),ISNUMBER(SEARCH("&gt;4",'Classification result'!U288)),ISNUMBER(SEARCH("&gt; 4",'Classification result'!U288)),ISNUMBER(SEARCH("4 or more",'Classification result'!U288))),"extensive","")))</f>
        <v/>
      </c>
      <c r="W288" t="str">
        <f>IF(OR('Model output'!R287="",ISNUMBER(SEARCH("Not identified", 'Model output'!R287)),ISNUMBER(SEARCH("Absent",'Model output'!R287)),ISNUMBER(SEARCH("No",'Model output'!R287)),ISNUMBER(SEARCH("Negative",'Model output'!R287)),ISNUMBER(SEARCH("None seen",'Model output'!R287)),ISNUMBER(SEARCH("Free",'Model output'!R287)),ISNUMBER(SEARCH("Cannot be assessed",'Model output'!R287))),"negative","positive")</f>
        <v>positive</v>
      </c>
      <c r="X288" s="19" t="str">
        <f>IF('Model output'!S287="","",'Model output'!S287)</f>
        <v>Present</v>
      </c>
      <c r="Y288" t="str">
        <f>IF(OR('Model output'!S287="",ISNUMBER(SEARCH("Absent",'Model output'!S287)),ISNUMBER(SEARCH("Not identified",'Model output'!S287)),AND(ISNUMBER(SEARCH("No",'Model output'!S287)),NOT(ISNUMBER(SEARCH("carcinoma",'Model output'!S287)))),ISNUMBER(SEARCH("no extension",'Model output'!S287)),ISNUMBER(SEARCH("negative",'Model output'!S287))),"negative",IF(Z288="positive","gETE", "positive"))</f>
        <v>positive</v>
      </c>
      <c r="Z288" t="str">
        <f>IF(OR('Model output'!S287="",ISNUMBER(SEARCH("Absent",'Model output'!S287)),ISNUMBER(SEARCH("Not identified",'Model output'!S287)),ISNUMBER(SEARCH("No",'Model output'!S287)),ISNUMBER(SEARCH("Minimal",'Model output'!S287)),ISNUMBER(SEARCH("negative",'Model output'!S287))),"negative",IF(OR(ISNUMBER(SEARCH("extensive",X288)),ISNUMBER(SEARCH("skeletal muscle",X288)),ISNUMBER(SEARCH("larynx",X288)),ISNUMBER(SEARCH("trachea",X288)),ISNUMBER(SEARCH("esophagus",X288)),ISNUMBER(SEARCH("recurrent laryngeal nerve",X288))),"positive","negative"))</f>
        <v>negative</v>
      </c>
      <c r="AA288" t="str">
        <f>IF('Model output'!T287="","",IF('Model output'!T287="Not mentioned", "No", "Yes"))</f>
        <v/>
      </c>
      <c r="AB288" t="str">
        <f>IF(AA288&lt;&gt;"Yes","",IF(OR('Model output'!U287="",ISNUMBER(SEARCH("Not identified",'Model output'!U287))),"",'Model output'!U287))</f>
        <v/>
      </c>
      <c r="AC288" s="9" t="str">
        <f>IF(OR('Model output'!V287="", AND(ISERROR(SEARCH("Positive",'Model output'!V287)), ISNUMBER(SEARCH("Negative",'Model output'!V287))), ISNUMBER(SEARCH("Uninvolved",'Model output'!V287)), ISNUMBER(SEARCH("Free",'Model output'!V287)), ISNUMBER(SEARCH("1 mm",'Model output'!V287)), ISNUMBER(SEARCH("1.0 mm",'Model output'!V287)), ISNUMBER(SEARCH("0.01 cm",'Model output'!V287)), ISNUMBER(SEARCH("0.1 CM",'Model output'!V287)), ISNUMBER(SEARCH("less than 0.2 mm",'Model output'!V287)), ISNUMBER(SEARCH("less than 0.5 mm",'Model output'!V287)), ISNUMBER(SEARCH("very close",'Model output'!V287)), ISNUMBER(SEARCH("not involved",'Model output'!V287)), ISNUMBER(SEARCH("no involvement",'Model output'!V287)), ISNUMBER(SEARCH("abut",'Model output'!V287)), AND(ISNUMBER(SEARCH("No",'Model output'!V287)),NOT(ISNUMBER(SEARCH("noted",'Model output'!V287))),NOT(ISNUMBER(SEARCH("carcinoma",'Model output'!V287))))), "negative", "positive")</f>
        <v>negative</v>
      </c>
      <c r="AE288" s="39" t="str" cm="1">
        <f t="array" aca="1" ref="AE288" ca="1">IF(OR(AC288="positive",Z288="positive",AND(OR(ISNUMBER(SEARCH("Follicular carcinoma",N288)),ISNUMBER(SEARCH("Follicular thyroid carcinoma",N288))),V288="extensive"),AND(AND(ISNUMBER(J288),J288&gt;0),AND(ISNUMBER(M288),M288&gt;3)),OR(H288="positive",AH288=1)),"high",IF(OR(ISNUMBER(SEARCH("lateral",G288,1)),ISNUMBER(SEARCH("positive",Y288,1)),ISNUMBER(SEARCH("tall",O288,1)),ISNUMBER(SEARCH("hobnail",O288,1)),ISNUMBER(SEARCH("cribriform",O288,1)),ISNUMBER(SEARCH("diffuse",O288,1)),ISNUMBER(SEARCH("columnar",O288,1)),ISNUMBER(SEARCH("solid",O288,1)),ISNUMBER(SEARCH("tall",N288,1)),ISNUMBER(SEARCH("hobnail",N288,1)),ISNUMBER(SEARCH("cribriform",N288,1)),ISNUMBER(SEARCH("diffuse",N288,1)),ISNUMBER(SEARCH("columnar",N288,1)),ISNUMBER(SEARCH("solid",N288,1)),AND(ISNUMBER(SEARCH("papillary",N288,1)),S288="positive"),AND(ISNUMBER(J288),J288&gt;=5,M288=""),AND(AND(ISNUMBER(J288),J288&gt;=5),AND(ISNUMBER(M288),M288&gt;=1)),AND(ISNUMBER(SERACH("papillary",N288)),OR(Y288="positive",Z288="positive"), ISNUMBER(SEARCH("BRAF",AB288)))),"intermediate","low"))</f>
        <v>intermediate</v>
      </c>
      <c r="AF288" s="40" t="str">
        <f t="shared" si="65"/>
        <v>3a</v>
      </c>
      <c r="AG288" s="40" t="str">
        <f t="shared" si="66"/>
        <v>1a</v>
      </c>
      <c r="AH288" s="40" t="str">
        <f t="shared" si="67"/>
        <v>0</v>
      </c>
      <c r="AI288" s="45" t="str">
        <f t="shared" si="68"/>
        <v>I</v>
      </c>
      <c r="AJ288" s="39" t="s">
        <v>699</v>
      </c>
      <c r="AK288" s="46" t="s">
        <v>894</v>
      </c>
      <c r="AL288" s="46" t="s">
        <v>888</v>
      </c>
      <c r="AM288" s="46" t="s">
        <v>892</v>
      </c>
      <c r="AN288" s="40" t="s">
        <v>73</v>
      </c>
      <c r="AO288" s="30">
        <f t="shared" ca="1" si="69"/>
        <v>1</v>
      </c>
      <c r="AP288" s="14">
        <f t="shared" si="70"/>
        <v>1</v>
      </c>
      <c r="AQ288" s="14">
        <f t="shared" si="71"/>
        <v>0</v>
      </c>
      <c r="AR288" s="14">
        <f t="shared" si="72"/>
        <v>1</v>
      </c>
      <c r="AS288" s="15">
        <f t="shared" si="73"/>
        <v>1</v>
      </c>
    </row>
    <row r="289" spans="1:45">
      <c r="A289" t="str">
        <f>'Model output'!A288</f>
        <v>TCGA-MK-A4N7</v>
      </c>
      <c r="B289" s="52">
        <v>20</v>
      </c>
      <c r="C289" s="1" t="str">
        <f>IF(OR(ISNUMBER(SEARCH("0",'Model output'!D288)), ISNUMBER(SEARCH("1",'Model output'!D288)), ISNUMBER(SEARCH("1a",'Model output'!D288)), ISNUMBER(SEARCH("1b",'Model output'!D288)), ISNUMBER(SEARCH("2",'Model output'!D288)), ISNUMBER(SEARCH("3",'Model output'!D288)), ISNUMBER(SEARCH("4a",'Model output'!D288)), ISNUMBER(SEARCH("4b",'Model output'!D288))), IF(ISNUMBER(SEARCH("pT",'Model output'!D288)),IF(OR(ISNUMBER(SEARCH("a",'Model output'!D288)),ISNUMBER(SEARCH("b",'Model output'!D288))),MID(SUBSTITUTE('Model output'!D288," ",""),SEARCH("pT",'Model output'!D288)+2,2),MID(SUBSTITUTE('Model output'!D288," ",""),SEARCH("pT",'Model output'!D288)+2,1)),IF(ISNUMBER(SEARCH("T",'Model output'!D288)),IF(OR(ISNUMBER(SEARCH("a",'Model output'!D288)),ISNUMBER(SEARCH("b",'Model output'!D288))),MID(SUBSTITUTE('Model output'!D288," ",""),SEARCH("T",'Model output'!D288)+1,2),MID(SUBSTITUTE('Model output'!D288," ",""),SEARCH("T",'Model output'!D288)+1,1)),SUBSTITUTE('Model output'!D288," ",""))),"")</f>
        <v>2</v>
      </c>
      <c r="D289" s="1" t="str">
        <f>IF(ISNUMBER(SEARCH("lymph node",'Model output'!E288)),"1", IF(AND('Model output'!E288&lt;&gt;"",ISNUMBER('Model output'!E288),'Model output'!E288&gt;0),"1",IF(OR(ISNUMBER(SEARCH("0",'Model output'!E288)), ISNUMBER(SEARCH("1",'Model output'!E288)), ISNUMBER(SEARCH("1a",'Model output'!E288)), ISNUMBER(SEARCH("1b",'Model output'!E288)), ISNUMBER(SEARCH("X",'Model output'!E288))), IF(ISNUMBER(SEARCH("pN",'Model output'!E288)),IF(OR(ISNUMBER(SEARCH("a",'Model output'!E288)),ISNUMBER(SEARCH("b",'Model output'!E288))),MID(SUBSTITUTE('Model output'!E288," ",""),SEARCH("pN",'Model output'!E288)+2,2),MID(SUBSTITUTE('Model output'!E288," ",""),SEARCH("pN",'Model output'!E288)+2,1)),IF(ISNUMBER(SEARCH("N",'Model output'!E288)),IF(OR(ISNUMBER(SEARCH("a",'Model output'!E288)),ISNUMBER(SEARCH("b",'Model output'!E288))),MID(SUBSTITUTE('Model output'!E288," ",""),SEARCH("N",'Model output'!E288)+1,2),MID(SUBSTITUTE('Model output'!E288," ",""),SEARCH("N",'Model output'!E288)+1,1)),SUBSTITUTE('Model output'!E288," ",""))),"")))</f>
        <v>0</v>
      </c>
      <c r="E289" s="1" t="str">
        <f>IF(OR(ISNUMBER(SEARCH("Not applicable",'Model output'!F288)), ISNUMBER(SEARCH("N/A",'Model output'!F288))),"0",IF(OR(ISNUMBER(SEARCH("0",'Model output'!F288)), ISNUMBER(SEARCH("1",'Model output'!F288)), ISNUMBER(SEARCH("X",'Model output'!F288))), IF(ISNUMBER(SEARCH("pM",'Model output'!F288)),MID(SUBSTITUTE('Model output'!F288," ",""),SEARCH("pM",'Model output'!F288)+2,1),IF(ISNUMBER(SEARCH("M",'Model output'!F288)),MID(SUBSTITUTE('Model output'!F288," ",""),SEARCH("M",'Model output'!F288)+1,1),SUBSTITUTE('Model output'!F288," ",""))),""))</f>
        <v/>
      </c>
      <c r="F289" t="str">
        <f t="shared" ref="F289:F291" si="74">IF(OR(G289&lt;&gt;"",AND(J289&lt;&gt;"",ISNUMBER(J289),J289&gt;0),AND(M289&lt;&gt;"",M289&gt;0)),"positive","negative")</f>
        <v>negative</v>
      </c>
      <c r="G289" t="str">
        <f>IF(OR('Model output'!G288="",AND(ISNUMBER('Model output'!J288),'Model output'!J288&lt;1)),"",IF(OR(ISNUMBER(SEARCH("lateral",'Model output'!G288)),ISNUMBER(SEARCH("cervical",'Model output'!G288)),ISNUMBER(SEARCH("jugular",'Model output'!G288)),ISNUMBER(SEARCH("left neck",'Model output'!G288)),ISNUMBER(SEARCH("left anterior neck",'Model output'!G288)),ISNUMBER(SEARCH("left posterior neck",'Model output'!G288)),ISNUMBER(SEARCH("right neck",'Model output'!G288)),ISNUMBER(SEARCH("right anterior neck",'Model output'!G288)),ISNUMBER(SEARCH("right posterior neck",'Model output'!G288)),AND(ISNUMBER(SEARCH("level",'Model output'!G288)),OR(,ISNUMBER(SEARCH("II",'Model output'!G288)),ISNUMBER(SEARCH("two",'Model output'!G288)),ISNUMBER(SEARCH("2",'Model output'!G288)),ISNUMBER(SEARCH("III",'Model output'!G288)),ISNUMBER(SEARCH("three",'Model output'!G288)),ISNUMBER(SEARCH("3",'Model output'!G288)),ISNUMBER(SEARCH("IV",'Model output'!G288)),ISNUMBER(SEARCH("four",'Model output'!G288)),ISNUMBER(SEARCH("4",'Model output'!G288)),AND(ISNUMBER(SEARCH("V ",'Model output'!G288)),NOT(ISNUMBER(SEARCH("VI",'Model output'!G288)))),ISNUMBER(SEARCH("five",'Model output'!G288)),ISNUMBER(SEARCH("5",'Model output'!G288))))), "lateral", "central"))</f>
        <v/>
      </c>
      <c r="H289" t="str">
        <f>IF('Model output'!H288="","negative", IF('Model output'!H288=" ", "negative", IF(ISNUMBER(SEARCH("lymph node",'Model output'!H288)),"negative","positive")))</f>
        <v>negative</v>
      </c>
      <c r="I289">
        <f>IF('Model output'!I288="","",IF(ISNUMBER('Model output'!I288),'Model output'!I288,1))</f>
        <v>2</v>
      </c>
      <c r="J289">
        <f>IF('Model output'!J288="","",IF(AND(ISNUMBER('Model output'!J288),'Model output'!J288&lt;=I289),'Model output'!J288,IF(ISNUMBER(SEARCH("0/",'Model output'!J288)),0,1)))</f>
        <v>0</v>
      </c>
      <c r="K289" t="str" cm="1">
        <f t="array" ref="K289">IF(COUNT(FIND({0,1,2,3,4,5,6,7,8,9},'Model output'!K288))&gt;0,'Model output'!K288,"")</f>
        <v/>
      </c>
      <c r="L289" s="8" t="str">
        <f t="shared" si="64"/>
        <v/>
      </c>
      <c r="M289" t="str" cm="1">
        <f t="array" ref="M289">IF(L289="","",IF(ISNUMBER(SEARCH("cm",L289)),MAX(VALUE(SUBSTITUTE(_xlfn.FILTERXML("&lt;t&gt;&lt;s&gt;"&amp;SUBSTITUTE(L289,",","&lt;/s&gt;&lt;s&gt;")&amp;"&lt;/s&gt;&lt;/t&gt;","//s"),"cm",""))),MAX(VALUE(SUBSTITUTE(_xlfn.FILTERXML("&lt;t&gt;&lt;s&gt;"&amp;SUBSTITUTE(L289,",","&lt;/s&gt;&lt;s&gt;")&amp;"&lt;/s&gt;&lt;/t&gt;","//s"),"mm","")))/10))</f>
        <v/>
      </c>
      <c r="N289" t="str">
        <f>IF('Model output'!L288="","",'Model output'!L288)</f>
        <v>papillary</v>
      </c>
      <c r="O289" t="str">
        <f>IF('Model output'!M288="","",'Model output'!M288)</f>
        <v>classical</v>
      </c>
      <c r="P289" t="str">
        <f>IF('Model output'!N288="","",'Model output'!N288)</f>
        <v>2.5 cm</v>
      </c>
      <c r="Q289" t="str">
        <f t="shared" ref="Q289:Q291" si="75">LOWER(SUBSTITUTE(SUBSTITUTE(SUBSTITUTE(SUBSTITUTE(SUBSTITUTE(SUBSTITUTE(SUBSTITUTE(SUBSTITUTE(SUBSTITUTE(SUBSTITUTE(SUBSTITUTE(SUBSTITUTE(SUBSTITUTE(SUBSTITUTE(SUBSTITUTE(SUBSTITUTE(SUBSTITUTE(P289,"cm.","cm"), "the", ""), "tumor", ""), "nodule", ""), "isthmic", ""), "lobe",""), "largest", ""), "left", ""), "right", ""), "for", ""), "in", ""), "and", ","), "(", ""), ")", ""), "A", ""), "x", ","), " ",""))</f>
        <v>2.5cm</v>
      </c>
      <c r="R289" cm="1">
        <f t="array" ref="R289">IF(Q289="","",IF(ISNUMBER(SEARCH("cm",Q289)),MAX(VALUE(SUBSTITUTE(_xlfn.FILTERXML("&lt;t&gt;&lt;s&gt;"&amp;SUBSTITUTE(Q289,",","&lt;/s&gt;&lt;s&gt;")&amp;"&lt;/s&gt;&lt;/t&gt;","//s"),"cm",""))),IF(ISNUMBER(SEARCH("mm",Q289)), MAX(VALUE(SUBSTITUTE(_xlfn.FILTERXML("&lt;t&gt;&lt;s&gt;"&amp;SUBSTITUTE(Q289,",","&lt;/s&gt;&lt;s&gt;")&amp;"&lt;/s&gt;&lt;/t&gt;","//s"),"mm","")))/10, MAX(VALUE(_xlfn.FILTERXML("&lt;t&gt;&lt;s&gt;"&amp;SUBSTITUTE(Q289,",","&lt;/s&gt;&lt;s&gt;")&amp;"&lt;/s&gt;&lt;/t&gt;","//s"))))))</f>
        <v>2.5</v>
      </c>
      <c r="S289" t="str">
        <f>IF(OR('Model output'!P288="",ISNUMBER(SEARCH("Not identified", 'Model output'!P288)),ISNUMBER(SEARCH("Absent",'Model output'!P288)),AND(ISNUMBER(SEARCH("No",'Model output'!P288)),NOT(ISNUMBER(SEARCH("diagnostic",'Model output'!P288)))),ISNUMBER(SEARCH("Negative",'Model output'!P288))),"negative","positive")</f>
        <v>positive</v>
      </c>
      <c r="T289">
        <f>IF('Model output'!O288="","",'Model output'!O288)</f>
        <v>1</v>
      </c>
      <c r="U289" t="str">
        <f>IF('Model output'!Q288&lt;&gt;"",'Model output'!Q288,IF('Classification result'!S289="positive",IF(ISNUMBER(SEARCH("single",'Model output'!P288)),1,IF(OR(ISNUMBER(SEARCH("&lt;4",'Model output'!P288)),ISNUMBER(SEARCH("&lt; 4",'Model output'!P288)),ISNUMBER(SEARCH("less than 4",'Model output'!P288))),"&lt;4",IF(OR(ISNUMBER(SEARCH("&gt;4",'Model output'!P288)),ISNUMBER(SEARCH("&gt; 4",'Model output'!P288)),ISNUMBER(SEARCH("4 or more",'Model output'!P288))),"&gt;4",""))),""))</f>
        <v>Focal</v>
      </c>
      <c r="V289" t="str">
        <f>IF(S289="negative","",IF(OR(ISNUMBER(SEARCH("Focal",'Model output'!P288)),'Classification result'!U289&lt;4,ISNUMBER(SEARCH("Focal",'Classification result'!U289)),ISNUMBER(SEARCH("&lt;4",'Classification result'!U289)),ISNUMBER(SEARCH("&lt; 4",'Classification result'!U289))),"minimal", IF(OR(ISNUMBER(SEARCH("Extensive",'Model output'!P288)),ISNUMBER(SEARCH("Extensive",'Classification result'!U289)),ISNUMBER(SEARCH("&gt;4",'Classification result'!U289)),ISNUMBER(SEARCH("&gt; 4",'Classification result'!U289)),ISNUMBER(SEARCH("4 or more",'Classification result'!U289))),"extensive","")))</f>
        <v>minimal</v>
      </c>
      <c r="W289" t="str">
        <f>IF(OR('Model output'!R288="",ISNUMBER(SEARCH("Not identified", 'Model output'!R288)),ISNUMBER(SEARCH("Absent",'Model output'!R288)),ISNUMBER(SEARCH("No",'Model output'!R288)),ISNUMBER(SEARCH("Negative",'Model output'!R288)),ISNUMBER(SEARCH("None seen",'Model output'!R288)),ISNUMBER(SEARCH("Free",'Model output'!R288)),ISNUMBER(SEARCH("Cannot be assessed",'Model output'!R288))),"negative","positive")</f>
        <v>positive</v>
      </c>
      <c r="X289" s="19" t="str">
        <f>IF('Model output'!S288="","",'Model output'!S288)</f>
        <v>Not applicable</v>
      </c>
      <c r="Y289" t="str">
        <f>IF(OR('Model output'!S288="",ISNUMBER(SEARCH("Absent",'Model output'!S288)),ISNUMBER(SEARCH("Not identified",'Model output'!S288)),AND(ISNUMBER(SEARCH("No",'Model output'!S288)),NOT(ISNUMBER(SEARCH("carcinoma",'Model output'!S288)))),ISNUMBER(SEARCH("no extension",'Model output'!S288)),ISNUMBER(SEARCH("negative",'Model output'!S288))),"negative",IF(Z289="positive","gETE", "positive"))</f>
        <v>negative</v>
      </c>
      <c r="Z289" t="str">
        <f>IF(OR('Model output'!S288="",ISNUMBER(SEARCH("Absent",'Model output'!S288)),ISNUMBER(SEARCH("Not identified",'Model output'!S288)),ISNUMBER(SEARCH("No",'Model output'!S288)),ISNUMBER(SEARCH("Minimal",'Model output'!S288)),ISNUMBER(SEARCH("negative",'Model output'!S288))),"negative",IF(OR(ISNUMBER(SEARCH("extensive",X289)),ISNUMBER(SEARCH("skeletal muscle",X289)),ISNUMBER(SEARCH("larynx",X289)),ISNUMBER(SEARCH("trachea",X289)),ISNUMBER(SEARCH("esophagus",X289)),ISNUMBER(SEARCH("recurrent laryngeal nerve",X289))),"positive","negative"))</f>
        <v>negative</v>
      </c>
      <c r="AA289" t="str">
        <f>IF('Model output'!T288="","",IF('Model output'!T288="Not mentioned", "No", "Yes"))</f>
        <v/>
      </c>
      <c r="AB289" t="str">
        <f>IF(AA289&lt;&gt;"Yes","",IF(OR('Model output'!U288="",ISNUMBER(SEARCH("Not identified",'Model output'!U288))),"",'Model output'!U288))</f>
        <v/>
      </c>
      <c r="AC289" s="9" t="str">
        <f>IF(OR('Model output'!V288="", AND(ISERROR(SEARCH("Positive",'Model output'!V288)), ISNUMBER(SEARCH("Negative",'Model output'!V288))), ISNUMBER(SEARCH("Uninvolved",'Model output'!V288)), ISNUMBER(SEARCH("Free",'Model output'!V288)), ISNUMBER(SEARCH("1 mm",'Model output'!V288)), ISNUMBER(SEARCH("1.0 mm",'Model output'!V288)), ISNUMBER(SEARCH("0.01 cm",'Model output'!V288)), ISNUMBER(SEARCH("0.1 CM",'Model output'!V288)), ISNUMBER(SEARCH("less than 0.2 mm",'Model output'!V288)), ISNUMBER(SEARCH("less than 0.5 mm",'Model output'!V288)), ISNUMBER(SEARCH("very close",'Model output'!V288)), ISNUMBER(SEARCH("not involved",'Model output'!V288)), ISNUMBER(SEARCH("no involvement",'Model output'!V288)), ISNUMBER(SEARCH("abut",'Model output'!V288)), AND(ISNUMBER(SEARCH("No",'Model output'!V288)),NOT(ISNUMBER(SEARCH("noted",'Model output'!V288))),NOT(ISNUMBER(SEARCH("carcinoma",'Model output'!V288))))), "negative", "positive")</f>
        <v>negative</v>
      </c>
      <c r="AE289" s="39" t="str" cm="1">
        <f t="array" aca="1" ref="AE289" ca="1">IF(OR(AC289="positive",Z289="positive",AND(OR(ISNUMBER(SEARCH("Follicular carcinoma",N289)),ISNUMBER(SEARCH("Follicular thyroid carcinoma",N289))),V289="extensive"),AND(AND(ISNUMBER(J289),J289&gt;0),AND(ISNUMBER(M289),M289&gt;3)),OR(H289="positive",AH289=1)),"high",IF(OR(ISNUMBER(SEARCH("lateral",G289,1)),ISNUMBER(SEARCH("positive",Y289,1)),ISNUMBER(SEARCH("tall",O289,1)),ISNUMBER(SEARCH("hobnail",O289,1)),ISNUMBER(SEARCH("cribriform",O289,1)),ISNUMBER(SEARCH("diffuse",O289,1)),ISNUMBER(SEARCH("columnar",O289,1)),ISNUMBER(SEARCH("solid",O289,1)),ISNUMBER(SEARCH("tall",N289,1)),ISNUMBER(SEARCH("hobnail",N289,1)),ISNUMBER(SEARCH("cribriform",N289,1)),ISNUMBER(SEARCH("diffuse",N289,1)),ISNUMBER(SEARCH("columnar",N289,1)),ISNUMBER(SEARCH("solid",N289,1)),AND(ISNUMBER(SEARCH("papillary",N289,1)),S289="positive"),AND(ISNUMBER(J289),J289&gt;=5,M289=""),AND(AND(ISNUMBER(J289),J289&gt;=5),AND(ISNUMBER(M289),M289&gt;=1)),AND(ISNUMBER(SERACH("papillary",N289)),OR(Y289="positive",Z289="positive"), ISNUMBER(SEARCH("BRAF",AB289)))),"intermediate","low"))</f>
        <v>intermediate</v>
      </c>
      <c r="AF289" s="40" t="str">
        <f t="shared" si="65"/>
        <v>2</v>
      </c>
      <c r="AG289" s="40" t="str">
        <f t="shared" si="66"/>
        <v>0</v>
      </c>
      <c r="AH289" s="40" t="str">
        <f t="shared" si="67"/>
        <v>0</v>
      </c>
      <c r="AI289" s="45" t="str">
        <f t="shared" si="68"/>
        <v>I</v>
      </c>
      <c r="AJ289" s="39" t="s">
        <v>699</v>
      </c>
      <c r="AK289" s="46" t="s">
        <v>891</v>
      </c>
      <c r="AL289" s="46" t="s">
        <v>889</v>
      </c>
      <c r="AM289" s="46" t="s">
        <v>892</v>
      </c>
      <c r="AN289" s="40" t="s">
        <v>73</v>
      </c>
      <c r="AO289" s="30">
        <f t="shared" ca="1" si="69"/>
        <v>1</v>
      </c>
      <c r="AP289" s="14">
        <f t="shared" si="70"/>
        <v>1</v>
      </c>
      <c r="AQ289" s="14">
        <f t="shared" si="71"/>
        <v>1</v>
      </c>
      <c r="AR289" s="14">
        <f t="shared" si="72"/>
        <v>1</v>
      </c>
      <c r="AS289" s="15">
        <f t="shared" si="73"/>
        <v>1</v>
      </c>
    </row>
    <row r="290" spans="1:45">
      <c r="A290" t="str">
        <f>'Model output'!A289</f>
        <v>TCGA-MK-A4N9</v>
      </c>
      <c r="B290" s="52">
        <v>41</v>
      </c>
      <c r="C290" s="1" t="str">
        <f>IF(OR(ISNUMBER(SEARCH("0",'Model output'!D289)), ISNUMBER(SEARCH("1",'Model output'!D289)), ISNUMBER(SEARCH("1a",'Model output'!D289)), ISNUMBER(SEARCH("1b",'Model output'!D289)), ISNUMBER(SEARCH("2",'Model output'!D289)), ISNUMBER(SEARCH("3",'Model output'!D289)), ISNUMBER(SEARCH("4a",'Model output'!D289)), ISNUMBER(SEARCH("4b",'Model output'!D289))), IF(ISNUMBER(SEARCH("pT",'Model output'!D289)),IF(OR(ISNUMBER(SEARCH("a",'Model output'!D289)),ISNUMBER(SEARCH("b",'Model output'!D289))),MID(SUBSTITUTE('Model output'!D289," ",""),SEARCH("pT",'Model output'!D289)+2,2),MID(SUBSTITUTE('Model output'!D289," ",""),SEARCH("pT",'Model output'!D289)+2,1)),IF(ISNUMBER(SEARCH("T",'Model output'!D289)),IF(OR(ISNUMBER(SEARCH("a",'Model output'!D289)),ISNUMBER(SEARCH("b",'Model output'!D289))),MID(SUBSTITUTE('Model output'!D289," ",""),SEARCH("T",'Model output'!D289)+1,2),MID(SUBSTITUTE('Model output'!D289," ",""),SEARCH("T",'Model output'!D289)+1,1)),SUBSTITUTE('Model output'!D289," ",""))),"")</f>
        <v>3</v>
      </c>
      <c r="D290" s="1" t="str">
        <f>IF(ISNUMBER(SEARCH("lymph node",'Model output'!E289)),"1", IF(AND('Model output'!E289&lt;&gt;"",ISNUMBER('Model output'!E289),'Model output'!E289&gt;0),"1",IF(OR(ISNUMBER(SEARCH("0",'Model output'!E289)), ISNUMBER(SEARCH("1",'Model output'!E289)), ISNUMBER(SEARCH("1a",'Model output'!E289)), ISNUMBER(SEARCH("1b",'Model output'!E289)), ISNUMBER(SEARCH("X",'Model output'!E289))), IF(ISNUMBER(SEARCH("pN",'Model output'!E289)),IF(OR(ISNUMBER(SEARCH("a",'Model output'!E289)),ISNUMBER(SEARCH("b",'Model output'!E289))),MID(SUBSTITUTE('Model output'!E289," ",""),SEARCH("pN",'Model output'!E289)+2,2),MID(SUBSTITUTE('Model output'!E289," ",""),SEARCH("pN",'Model output'!E289)+2,1)),IF(ISNUMBER(SEARCH("N",'Model output'!E289)),IF(OR(ISNUMBER(SEARCH("a",'Model output'!E289)),ISNUMBER(SEARCH("b",'Model output'!E289))),MID(SUBSTITUTE('Model output'!E289," ",""),SEARCH("N",'Model output'!E289)+1,2),MID(SUBSTITUTE('Model output'!E289," ",""),SEARCH("N",'Model output'!E289)+1,1)),SUBSTITUTE('Model output'!E289," ",""))),"")))</f>
        <v>1a</v>
      </c>
      <c r="E290" s="1" t="str">
        <f>IF(OR(ISNUMBER(SEARCH("Not applicable",'Model output'!F289)), ISNUMBER(SEARCH("N/A",'Model output'!F289))),"0",IF(OR(ISNUMBER(SEARCH("0",'Model output'!F289)), ISNUMBER(SEARCH("1",'Model output'!F289)), ISNUMBER(SEARCH("X",'Model output'!F289))), IF(ISNUMBER(SEARCH("pM",'Model output'!F289)),MID(SUBSTITUTE('Model output'!F289," ",""),SEARCH("pM",'Model output'!F289)+2,1),IF(ISNUMBER(SEARCH("M",'Model output'!F289)),MID(SUBSTITUTE('Model output'!F289," ",""),SEARCH("M",'Model output'!F289)+1,1),SUBSTITUTE('Model output'!F289," ",""))),""))</f>
        <v>X</v>
      </c>
      <c r="F290" t="str">
        <f t="shared" si="74"/>
        <v>positive</v>
      </c>
      <c r="G290" t="str">
        <f>IF(OR('Model output'!G289="",AND(ISNUMBER('Model output'!J289),'Model output'!J289&lt;1)),"",IF(OR(ISNUMBER(SEARCH("lateral",'Model output'!G289)),ISNUMBER(SEARCH("cervical",'Model output'!G289)),ISNUMBER(SEARCH("jugular",'Model output'!G289)),ISNUMBER(SEARCH("left neck",'Model output'!G289)),ISNUMBER(SEARCH("left anterior neck",'Model output'!G289)),ISNUMBER(SEARCH("left posterior neck",'Model output'!G289)),ISNUMBER(SEARCH("right neck",'Model output'!G289)),ISNUMBER(SEARCH("right anterior neck",'Model output'!G289)),ISNUMBER(SEARCH("right posterior neck",'Model output'!G289)),AND(ISNUMBER(SEARCH("level",'Model output'!G289)),OR(,ISNUMBER(SEARCH("II",'Model output'!G289)),ISNUMBER(SEARCH("two",'Model output'!G289)),ISNUMBER(SEARCH("2",'Model output'!G289)),ISNUMBER(SEARCH("III",'Model output'!G289)),ISNUMBER(SEARCH("three",'Model output'!G289)),ISNUMBER(SEARCH("3",'Model output'!G289)),ISNUMBER(SEARCH("IV",'Model output'!G289)),ISNUMBER(SEARCH("four",'Model output'!G289)),ISNUMBER(SEARCH("4",'Model output'!G289)),AND(ISNUMBER(SEARCH("V ",'Model output'!G289)),NOT(ISNUMBER(SEARCH("VI",'Model output'!G289)))),ISNUMBER(SEARCH("five",'Model output'!G289)),ISNUMBER(SEARCH("5",'Model output'!G289))))), "lateral", "central"))</f>
        <v>central</v>
      </c>
      <c r="H290" t="str">
        <f>IF('Model output'!H289="","negative", IF('Model output'!H289=" ", "negative", IF(ISNUMBER(SEARCH("lymph node",'Model output'!H289)),"negative","positive")))</f>
        <v>negative</v>
      </c>
      <c r="I290">
        <f>IF('Model output'!I289="","",IF(ISNUMBER('Model output'!I289),'Model output'!I289,1))</f>
        <v>9</v>
      </c>
      <c r="J290">
        <f>IF('Model output'!J289="","",IF(AND(ISNUMBER('Model output'!J289),'Model output'!J289&lt;=I290),'Model output'!J289,IF(ISNUMBER(SEARCH("0/",'Model output'!J289)),0,1)))</f>
        <v>1</v>
      </c>
      <c r="K290" t="str" cm="1">
        <f t="array" ref="K290">IF(COUNT(FIND({0,1,2,3,4,5,6,7,8,9},'Model output'!K289))&gt;0,'Model output'!K289,"")</f>
        <v/>
      </c>
      <c r="L290" s="8" t="str">
        <f t="shared" si="64"/>
        <v/>
      </c>
      <c r="M290" t="str" cm="1">
        <f t="array" ref="M290">IF(L290="","",IF(ISNUMBER(SEARCH("cm",L290)),MAX(VALUE(SUBSTITUTE(_xlfn.FILTERXML("&lt;t&gt;&lt;s&gt;"&amp;SUBSTITUTE(L290,",","&lt;/s&gt;&lt;s&gt;")&amp;"&lt;/s&gt;&lt;/t&gt;","//s"),"cm",""))),MAX(VALUE(SUBSTITUTE(_xlfn.FILTERXML("&lt;t&gt;&lt;s&gt;"&amp;SUBSTITUTE(L290,",","&lt;/s&gt;&lt;s&gt;")&amp;"&lt;/s&gt;&lt;/t&gt;","//s"),"mm","")))/10))</f>
        <v/>
      </c>
      <c r="N290" t="str">
        <f>IF('Model output'!L289="","",'Model output'!L289)</f>
        <v>papillary</v>
      </c>
      <c r="O290" t="str">
        <f>IF('Model output'!M289="","",'Model output'!M289)</f>
        <v/>
      </c>
      <c r="P290" t="str">
        <f>IF('Model output'!N289="","",'Model output'!N289)</f>
        <v>2.1 cm</v>
      </c>
      <c r="Q290" t="str">
        <f t="shared" si="75"/>
        <v>2.1cm</v>
      </c>
      <c r="R290" cm="1">
        <f t="array" ref="R290">IF(Q290="","",IF(ISNUMBER(SEARCH("cm",Q290)),MAX(VALUE(SUBSTITUTE(_xlfn.FILTERXML("&lt;t&gt;&lt;s&gt;"&amp;SUBSTITUTE(Q290,",","&lt;/s&gt;&lt;s&gt;")&amp;"&lt;/s&gt;&lt;/t&gt;","//s"),"cm",""))),IF(ISNUMBER(SEARCH("mm",Q290)), MAX(VALUE(SUBSTITUTE(_xlfn.FILTERXML("&lt;t&gt;&lt;s&gt;"&amp;SUBSTITUTE(Q290,",","&lt;/s&gt;&lt;s&gt;")&amp;"&lt;/s&gt;&lt;/t&gt;","//s"),"mm","")))/10, MAX(VALUE(_xlfn.FILTERXML("&lt;t&gt;&lt;s&gt;"&amp;SUBSTITUTE(Q290,",","&lt;/s&gt;&lt;s&gt;")&amp;"&lt;/s&gt;&lt;/t&gt;","//s"))))))</f>
        <v>2.1</v>
      </c>
      <c r="S290" t="str">
        <f>IF(OR('Model output'!P289="",ISNUMBER(SEARCH("Not identified", 'Model output'!P289)),ISNUMBER(SEARCH("Absent",'Model output'!P289)),AND(ISNUMBER(SEARCH("No",'Model output'!P289)),NOT(ISNUMBER(SEARCH("diagnostic",'Model output'!P289)))),ISNUMBER(SEARCH("Negative",'Model output'!P289))),"negative","positive")</f>
        <v>negative</v>
      </c>
      <c r="T290">
        <f>IF('Model output'!O289="","",'Model output'!O289)</f>
        <v>3</v>
      </c>
      <c r="U290" t="str">
        <f>IF('Model output'!Q289&lt;&gt;"",'Model output'!Q289,IF('Classification result'!S290="positive",IF(ISNUMBER(SEARCH("single",'Model output'!P289)),1,IF(OR(ISNUMBER(SEARCH("&lt;4",'Model output'!P289)),ISNUMBER(SEARCH("&lt; 4",'Model output'!P289)),ISNUMBER(SEARCH("less than 4",'Model output'!P289))),"&lt;4",IF(OR(ISNUMBER(SEARCH("&gt;4",'Model output'!P289)),ISNUMBER(SEARCH("&gt; 4",'Model output'!P289)),ISNUMBER(SEARCH("4 or more",'Model output'!P289))),"&gt;4",""))),""))</f>
        <v/>
      </c>
      <c r="V290" t="str">
        <f>IF(S290="negative","",IF(OR(ISNUMBER(SEARCH("Focal",'Model output'!P289)),'Classification result'!U290&lt;4,ISNUMBER(SEARCH("Focal",'Classification result'!U290)),ISNUMBER(SEARCH("&lt;4",'Classification result'!U290)),ISNUMBER(SEARCH("&lt; 4",'Classification result'!U290))),"minimal", IF(OR(ISNUMBER(SEARCH("Extensive",'Model output'!P289)),ISNUMBER(SEARCH("Extensive",'Classification result'!U290)),ISNUMBER(SEARCH("&gt;4",'Classification result'!U290)),ISNUMBER(SEARCH("&gt; 4",'Classification result'!U290)),ISNUMBER(SEARCH("4 or more",'Classification result'!U290))),"extensive","")))</f>
        <v/>
      </c>
      <c r="W290" t="str">
        <f>IF(OR('Model output'!R289="",ISNUMBER(SEARCH("Not identified", 'Model output'!R289)),ISNUMBER(SEARCH("Absent",'Model output'!R289)),ISNUMBER(SEARCH("No",'Model output'!R289)),ISNUMBER(SEARCH("Negative",'Model output'!R289)),ISNUMBER(SEARCH("None seen",'Model output'!R289)),ISNUMBER(SEARCH("Free",'Model output'!R289)),ISNUMBER(SEARCH("Cannot be assessed",'Model output'!R289))),"negative","positive")</f>
        <v>positive</v>
      </c>
      <c r="X290" s="19" t="str">
        <f>IF('Model output'!S289="","",'Model output'!S289)</f>
        <v>Present</v>
      </c>
      <c r="Y290" t="str">
        <f>IF(OR('Model output'!S289="",ISNUMBER(SEARCH("Absent",'Model output'!S289)),ISNUMBER(SEARCH("Not identified",'Model output'!S289)),AND(ISNUMBER(SEARCH("No",'Model output'!S289)),NOT(ISNUMBER(SEARCH("carcinoma",'Model output'!S289)))),ISNUMBER(SEARCH("no extension",'Model output'!S289)),ISNUMBER(SEARCH("negative",'Model output'!S289))),"negative",IF(Z290="positive","gETE", "positive"))</f>
        <v>positive</v>
      </c>
      <c r="Z290" t="str">
        <f>IF(OR('Model output'!S289="",ISNUMBER(SEARCH("Absent",'Model output'!S289)),ISNUMBER(SEARCH("Not identified",'Model output'!S289)),ISNUMBER(SEARCH("No",'Model output'!S289)),ISNUMBER(SEARCH("Minimal",'Model output'!S289)),ISNUMBER(SEARCH("negative",'Model output'!S289))),"negative",IF(OR(ISNUMBER(SEARCH("extensive",X290)),ISNUMBER(SEARCH("skeletal muscle",X290)),ISNUMBER(SEARCH("larynx",X290)),ISNUMBER(SEARCH("trachea",X290)),ISNUMBER(SEARCH("esophagus",X290)),ISNUMBER(SEARCH("recurrent laryngeal nerve",X290))),"positive","negative"))</f>
        <v>negative</v>
      </c>
      <c r="AA290" t="str">
        <f>IF('Model output'!T289="","",IF('Model output'!T289="Not mentioned", "No", "Yes"))</f>
        <v/>
      </c>
      <c r="AB290" t="str">
        <f>IF(AA290&lt;&gt;"Yes","",IF(OR('Model output'!U289="",ISNUMBER(SEARCH("Not identified",'Model output'!U289))),"",'Model output'!U289))</f>
        <v/>
      </c>
      <c r="AC290" s="9" t="str">
        <f>IF(OR('Model output'!V289="", AND(ISERROR(SEARCH("Positive",'Model output'!V289)), ISNUMBER(SEARCH("Negative",'Model output'!V289))), ISNUMBER(SEARCH("Uninvolved",'Model output'!V289)), ISNUMBER(SEARCH("Free",'Model output'!V289)), ISNUMBER(SEARCH("1 mm",'Model output'!V289)), ISNUMBER(SEARCH("1.0 mm",'Model output'!V289)), ISNUMBER(SEARCH("0.01 cm",'Model output'!V289)), ISNUMBER(SEARCH("0.1 CM",'Model output'!V289)), ISNUMBER(SEARCH("less than 0.2 mm",'Model output'!V289)), ISNUMBER(SEARCH("less than 0.5 mm",'Model output'!V289)), ISNUMBER(SEARCH("very close",'Model output'!V289)), ISNUMBER(SEARCH("not involved",'Model output'!V289)), ISNUMBER(SEARCH("no involvement",'Model output'!V289)), ISNUMBER(SEARCH("abut",'Model output'!V289)), AND(ISNUMBER(SEARCH("No",'Model output'!V289)),NOT(ISNUMBER(SEARCH("noted",'Model output'!V289))),NOT(ISNUMBER(SEARCH("carcinoma",'Model output'!V289))))), "negative", "positive")</f>
        <v>negative</v>
      </c>
      <c r="AE290" s="39" t="str" cm="1">
        <f t="array" aca="1" ref="AE290" ca="1">IF(OR(AC290="positive",Z290="positive",AND(OR(ISNUMBER(SEARCH("Follicular carcinoma",N290)),ISNUMBER(SEARCH("Follicular thyroid carcinoma",N290))),V290="extensive"),AND(AND(ISNUMBER(J290),J290&gt;0),AND(ISNUMBER(M290),M290&gt;3)),OR(H290="positive",AH290=1)),"high",IF(OR(ISNUMBER(SEARCH("lateral",G290,1)),ISNUMBER(SEARCH("positive",Y290,1)),ISNUMBER(SEARCH("tall",O290,1)),ISNUMBER(SEARCH("hobnail",O290,1)),ISNUMBER(SEARCH("cribriform",O290,1)),ISNUMBER(SEARCH("diffuse",O290,1)),ISNUMBER(SEARCH("columnar",O290,1)),ISNUMBER(SEARCH("solid",O290,1)),ISNUMBER(SEARCH("tall",N290,1)),ISNUMBER(SEARCH("hobnail",N290,1)),ISNUMBER(SEARCH("cribriform",N290,1)),ISNUMBER(SEARCH("diffuse",N290,1)),ISNUMBER(SEARCH("columnar",N290,1)),ISNUMBER(SEARCH("solid",N290,1)),AND(ISNUMBER(SEARCH("papillary",N290,1)),S290="positive"),AND(ISNUMBER(J290),J290&gt;=5,M290=""),AND(AND(ISNUMBER(J290),J290&gt;=5),AND(ISNUMBER(M290),M290&gt;=1)),AND(ISNUMBER(SERACH("papillary",N290)),OR(Y290="positive",Z290="positive"), ISNUMBER(SEARCH("BRAF",AB290)))),"intermediate","low"))</f>
        <v>intermediate</v>
      </c>
      <c r="AF290" s="40" t="str">
        <f t="shared" si="65"/>
        <v>2</v>
      </c>
      <c r="AG290" s="40" t="str">
        <f t="shared" si="66"/>
        <v>1a</v>
      </c>
      <c r="AH290" s="40" t="str">
        <f t="shared" si="67"/>
        <v>0</v>
      </c>
      <c r="AI290" s="45" t="str">
        <f t="shared" si="68"/>
        <v>I</v>
      </c>
      <c r="AJ290" s="39" t="s">
        <v>699</v>
      </c>
      <c r="AK290" s="46" t="s">
        <v>891</v>
      </c>
      <c r="AL290" s="46" t="s">
        <v>893</v>
      </c>
      <c r="AM290" s="46" t="s">
        <v>889</v>
      </c>
      <c r="AN290" s="40" t="s">
        <v>73</v>
      </c>
      <c r="AO290" s="30">
        <f t="shared" ca="1" si="69"/>
        <v>1</v>
      </c>
      <c r="AP290" s="14">
        <f t="shared" si="70"/>
        <v>1</v>
      </c>
      <c r="AQ290" s="14">
        <f t="shared" si="71"/>
        <v>1</v>
      </c>
      <c r="AR290" s="14">
        <f t="shared" si="72"/>
        <v>1</v>
      </c>
      <c r="AS290" s="15">
        <f t="shared" si="73"/>
        <v>1</v>
      </c>
    </row>
    <row r="291" spans="1:45">
      <c r="A291" s="21" t="str">
        <f>'Model output'!A290</f>
        <v>TCGA-MK-A84Z</v>
      </c>
      <c r="B291" s="53">
        <v>74</v>
      </c>
      <c r="C291" s="22" t="str">
        <f>IF(OR(ISNUMBER(SEARCH("0",'Model output'!D290)), ISNUMBER(SEARCH("1",'Model output'!D290)), ISNUMBER(SEARCH("1a",'Model output'!D290)), ISNUMBER(SEARCH("1b",'Model output'!D290)), ISNUMBER(SEARCH("2",'Model output'!D290)), ISNUMBER(SEARCH("3",'Model output'!D290)), ISNUMBER(SEARCH("4a",'Model output'!D290)), ISNUMBER(SEARCH("4b",'Model output'!D290))), IF(ISNUMBER(SEARCH("pT",'Model output'!D290)),IF(OR(ISNUMBER(SEARCH("a",'Model output'!D290)),ISNUMBER(SEARCH("b",'Model output'!D290))),MID(SUBSTITUTE('Model output'!D290," ",""),SEARCH("pT",'Model output'!D290)+2,2),MID(SUBSTITUTE('Model output'!D290," ",""),SEARCH("pT",'Model output'!D290)+2,1)),IF(ISNUMBER(SEARCH("T",'Model output'!D290)),IF(OR(ISNUMBER(SEARCH("a",'Model output'!D290)),ISNUMBER(SEARCH("b",'Model output'!D290))),MID(SUBSTITUTE('Model output'!D290," ",""),SEARCH("T",'Model output'!D290)+1,2),MID(SUBSTITUTE('Model output'!D290," ",""),SEARCH("T",'Model output'!D290)+1,1)),SUBSTITUTE('Model output'!D290," ",""))),"")</f>
        <v>3</v>
      </c>
      <c r="D291" s="22" t="str">
        <f>IF(ISNUMBER(SEARCH("lymph node",'Model output'!E290)),"1", IF(AND('Model output'!E290&lt;&gt;"",ISNUMBER('Model output'!E290),'Model output'!E290&gt;0),"1",IF(OR(ISNUMBER(SEARCH("0",'Model output'!E290)), ISNUMBER(SEARCH("1",'Model output'!E290)), ISNUMBER(SEARCH("1a",'Model output'!E290)), ISNUMBER(SEARCH("1b",'Model output'!E290)), ISNUMBER(SEARCH("X",'Model output'!E290))), IF(ISNUMBER(SEARCH("pN",'Model output'!E290)),IF(OR(ISNUMBER(SEARCH("a",'Model output'!E290)),ISNUMBER(SEARCH("b",'Model output'!E290))),MID(SUBSTITUTE('Model output'!E290," ",""),SEARCH("pN",'Model output'!E290)+2,2),MID(SUBSTITUTE('Model output'!E290," ",""),SEARCH("pN",'Model output'!E290)+2,1)),IF(ISNUMBER(SEARCH("N",'Model output'!E290)),IF(OR(ISNUMBER(SEARCH("a",'Model output'!E290)),ISNUMBER(SEARCH("b",'Model output'!E290))),MID(SUBSTITUTE('Model output'!E290," ",""),SEARCH("N",'Model output'!E290)+1,2),MID(SUBSTITUTE('Model output'!E290," ",""),SEARCH("N",'Model output'!E290)+1,1)),SUBSTITUTE('Model output'!E290," ",""))),"")))</f>
        <v>X</v>
      </c>
      <c r="E291" s="22" t="str">
        <f>IF(OR(ISNUMBER(SEARCH("Not applicable",'Model output'!F290)), ISNUMBER(SEARCH("N/A",'Model output'!F290))),"0",IF(OR(ISNUMBER(SEARCH("0",'Model output'!F290)), ISNUMBER(SEARCH("1",'Model output'!F290)), ISNUMBER(SEARCH("X",'Model output'!F290))), IF(ISNUMBER(SEARCH("pM",'Model output'!F290)),MID(SUBSTITUTE('Model output'!F290," ",""),SEARCH("pM",'Model output'!F290)+2,1),IF(ISNUMBER(SEARCH("M",'Model output'!F290)),MID(SUBSTITUTE('Model output'!F290," ",""),SEARCH("M",'Model output'!F290)+1,1),SUBSTITUTE('Model output'!F290," ",""))),""))</f>
        <v>X</v>
      </c>
      <c r="F291" s="21" t="str">
        <f t="shared" si="74"/>
        <v>negative</v>
      </c>
      <c r="G291" s="21" t="str">
        <f>IF(OR('Model output'!G290="",AND(ISNUMBER('Model output'!J290),'Model output'!J290&lt;1)),"",IF(OR(ISNUMBER(SEARCH("lateral",'Model output'!G290)),ISNUMBER(SEARCH("cervical",'Model output'!G290)),ISNUMBER(SEARCH("jugular",'Model output'!G290)),ISNUMBER(SEARCH("left neck",'Model output'!G290)),ISNUMBER(SEARCH("left anterior neck",'Model output'!G290)),ISNUMBER(SEARCH("left posterior neck",'Model output'!G290)),ISNUMBER(SEARCH("right neck",'Model output'!G290)),ISNUMBER(SEARCH("right anterior neck",'Model output'!G290)),ISNUMBER(SEARCH("right posterior neck",'Model output'!G290)),AND(ISNUMBER(SEARCH("level",'Model output'!G290)),OR(,ISNUMBER(SEARCH("II",'Model output'!G290)),ISNUMBER(SEARCH("two",'Model output'!G290)),ISNUMBER(SEARCH("2",'Model output'!G290)),ISNUMBER(SEARCH("III",'Model output'!G290)),ISNUMBER(SEARCH("three",'Model output'!G290)),ISNUMBER(SEARCH("3",'Model output'!G290)),ISNUMBER(SEARCH("IV",'Model output'!G290)),ISNUMBER(SEARCH("four",'Model output'!G290)),ISNUMBER(SEARCH("4",'Model output'!G290)),AND(ISNUMBER(SEARCH("V ",'Model output'!G290)),NOT(ISNUMBER(SEARCH("VI",'Model output'!G290)))),ISNUMBER(SEARCH("five",'Model output'!G290)),ISNUMBER(SEARCH("5",'Model output'!G290))))), "lateral", "central"))</f>
        <v/>
      </c>
      <c r="H291" s="21" t="str">
        <f>IF('Model output'!H290="","negative", IF('Model output'!H290=" ", "negative", IF(ISNUMBER(SEARCH("lymph node",'Model output'!H290)),"negative","positive")))</f>
        <v>negative</v>
      </c>
      <c r="I291" s="21" t="str">
        <f>IF('Model output'!I290="","",IF(ISNUMBER('Model output'!I290),'Model output'!I290,1))</f>
        <v/>
      </c>
      <c r="J291" s="21" t="str">
        <f>IF('Model output'!J290="","",IF(AND(ISNUMBER('Model output'!J290),'Model output'!J290&lt;=I291),'Model output'!J290,IF(ISNUMBER(SEARCH("0/",'Model output'!J290)),0,1)))</f>
        <v/>
      </c>
      <c r="K291" s="21" t="str" cm="1">
        <f t="array" ref="K291">IF(COUNT(FIND({0,1,2,3,4,5,6,7,8,9},'Model output'!K290))&gt;0,'Model output'!K290,"")</f>
        <v/>
      </c>
      <c r="L291" s="23" t="str">
        <f t="shared" si="64"/>
        <v/>
      </c>
      <c r="M291" s="21" t="str" cm="1">
        <f t="array" ref="M291">IF(L291="","",IF(ISNUMBER(SEARCH("cm",L291)),MAX(VALUE(SUBSTITUTE(_xlfn.FILTERXML("&lt;t&gt;&lt;s&gt;"&amp;SUBSTITUTE(L291,",","&lt;/s&gt;&lt;s&gt;")&amp;"&lt;/s&gt;&lt;/t&gt;","//s"),"cm",""))),MAX(VALUE(SUBSTITUTE(_xlfn.FILTERXML("&lt;t&gt;&lt;s&gt;"&amp;SUBSTITUTE(L291,",","&lt;/s&gt;&lt;s&gt;")&amp;"&lt;/s&gt;&lt;/t&gt;","//s"),"mm","")))/10))</f>
        <v/>
      </c>
      <c r="N291" s="21" t="str">
        <f>IF('Model output'!L290="","",'Model output'!L290)</f>
        <v>papillary</v>
      </c>
      <c r="O291" s="21" t="str">
        <f>IF('Model output'!M290="","",'Model output'!M290)</f>
        <v>follicular</v>
      </c>
      <c r="P291" s="21" t="str">
        <f>IF('Model output'!N290="","",'Model output'!N290)</f>
        <v>1.5 x 2.2 x 5.0</v>
      </c>
      <c r="Q291" s="21" t="str">
        <f t="shared" si="75"/>
        <v>1.5,2.2,5.0</v>
      </c>
      <c r="R291" s="21" cm="1">
        <f t="array" ref="R291">IF(Q291="","",IF(ISNUMBER(SEARCH("cm",Q291)),MAX(VALUE(SUBSTITUTE(_xlfn.FILTERXML("&lt;t&gt;&lt;s&gt;"&amp;SUBSTITUTE(Q291,",","&lt;/s&gt;&lt;s&gt;")&amp;"&lt;/s&gt;&lt;/t&gt;","//s"),"cm",""))),IF(ISNUMBER(SEARCH("mm",Q291)), MAX(VALUE(SUBSTITUTE(_xlfn.FILTERXML("&lt;t&gt;&lt;s&gt;"&amp;SUBSTITUTE(Q291,",","&lt;/s&gt;&lt;s&gt;")&amp;"&lt;/s&gt;&lt;/t&gt;","//s"),"mm","")))/10, MAX(VALUE(_xlfn.FILTERXML("&lt;t&gt;&lt;s&gt;"&amp;SUBSTITUTE(Q291,",","&lt;/s&gt;&lt;s&gt;")&amp;"&lt;/s&gt;&lt;/t&gt;","//s"))))))</f>
        <v>5</v>
      </c>
      <c r="S291" s="21" t="str">
        <f>IF(OR('Model output'!P290="",ISNUMBER(SEARCH("Not identified", 'Model output'!P290)),ISNUMBER(SEARCH("Absent",'Model output'!P290)),AND(ISNUMBER(SEARCH("No",'Model output'!P290)),NOT(ISNUMBER(SEARCH("diagnostic",'Model output'!P290)))),ISNUMBER(SEARCH("Negative",'Model output'!P290))),"negative","positive")</f>
        <v>negative</v>
      </c>
      <c r="T291" s="21">
        <f>IF('Model output'!O290="","",'Model output'!O290)</f>
        <v>2</v>
      </c>
      <c r="U291" s="21" t="str">
        <f>IF('Model output'!Q290&lt;&gt;"",'Model output'!Q290,IF('Classification result'!S291="positive",IF(ISNUMBER(SEARCH("single",'Model output'!P290)),1,IF(OR(ISNUMBER(SEARCH("&lt;4",'Model output'!P290)),ISNUMBER(SEARCH("&lt; 4",'Model output'!P290)),ISNUMBER(SEARCH("less than 4",'Model output'!P290))),"&lt;4",IF(OR(ISNUMBER(SEARCH("&gt;4",'Model output'!P290)),ISNUMBER(SEARCH("&gt; 4",'Model output'!P290)),ISNUMBER(SEARCH("4 or more",'Model output'!P290))),"&gt;4",""))),""))</f>
        <v/>
      </c>
      <c r="V291" s="21" t="str">
        <f>IF(S291="negative","",IF(OR(ISNUMBER(SEARCH("Focal",'Model output'!P290)),'Classification result'!U291&lt;4,ISNUMBER(SEARCH("Focal",'Classification result'!U291)),ISNUMBER(SEARCH("&lt;4",'Classification result'!U291)),ISNUMBER(SEARCH("&lt; 4",'Classification result'!U291))),"minimal", IF(OR(ISNUMBER(SEARCH("Extensive",'Model output'!P290)),ISNUMBER(SEARCH("Extensive",'Classification result'!U291)),ISNUMBER(SEARCH("&gt;4",'Classification result'!U291)),ISNUMBER(SEARCH("&gt; 4",'Classification result'!U291)),ISNUMBER(SEARCH("4 or more",'Classification result'!U291))),"extensive","")))</f>
        <v/>
      </c>
      <c r="W291" s="21" t="str">
        <f>IF(OR('Model output'!R290="",ISNUMBER(SEARCH("Not identified", 'Model output'!R290)),ISNUMBER(SEARCH("Absent",'Model output'!R290)),ISNUMBER(SEARCH("No",'Model output'!R290)),ISNUMBER(SEARCH("Negative",'Model output'!R290)),ISNUMBER(SEARCH("None seen",'Model output'!R290)),ISNUMBER(SEARCH("Free",'Model output'!R290)),ISNUMBER(SEARCH("Cannot be assessed",'Model output'!R290))),"negative","positive")</f>
        <v>negative</v>
      </c>
      <c r="X291" s="24" t="str">
        <f>IF('Model output'!S290="","",'Model output'!S290)</f>
        <v/>
      </c>
      <c r="Y291" s="21" t="str">
        <f>IF(OR('Model output'!S290="",ISNUMBER(SEARCH("Absent",'Model output'!S290)),ISNUMBER(SEARCH("Not identified",'Model output'!S290)),AND(ISNUMBER(SEARCH("No",'Model output'!S290)),NOT(ISNUMBER(SEARCH("carcinoma",'Model output'!S290)))),ISNUMBER(SEARCH("no extension",'Model output'!S290)),ISNUMBER(SEARCH("negative",'Model output'!S290))),"negative",IF(Z291="positive","gETE", "positive"))</f>
        <v>negative</v>
      </c>
      <c r="Z291" s="21" t="str">
        <f>IF(OR('Model output'!S290="",ISNUMBER(SEARCH("Absent",'Model output'!S290)),ISNUMBER(SEARCH("Not identified",'Model output'!S290)),ISNUMBER(SEARCH("No",'Model output'!S290)),ISNUMBER(SEARCH("Minimal",'Model output'!S290)),ISNUMBER(SEARCH("negative",'Model output'!S290))),"negative",IF(OR(ISNUMBER(SEARCH("extensive",X291)),ISNUMBER(SEARCH("skeletal muscle",X291)),ISNUMBER(SEARCH("larynx",X291)),ISNUMBER(SEARCH("trachea",X291)),ISNUMBER(SEARCH("esophagus",X291)),ISNUMBER(SEARCH("recurrent laryngeal nerve",X291))),"positive","negative"))</f>
        <v>negative</v>
      </c>
      <c r="AA291" s="21" t="str">
        <f>IF('Model output'!T290="","",IF('Model output'!T290="Not mentioned", "No", "Yes"))</f>
        <v/>
      </c>
      <c r="AB291" s="21" t="str">
        <f>IF(AA291&lt;&gt;"Yes","",IF(OR('Model output'!U290="",ISNUMBER(SEARCH("Not identified",'Model output'!U290))),"",'Model output'!U290))</f>
        <v/>
      </c>
      <c r="AC291" s="17" t="str">
        <f>IF(OR('Model output'!V290="", AND(ISERROR(SEARCH("Positive",'Model output'!V290)), ISNUMBER(SEARCH("Negative",'Model output'!V290))), ISNUMBER(SEARCH("Uninvolved",'Model output'!V290)), ISNUMBER(SEARCH("Free",'Model output'!V290)), ISNUMBER(SEARCH("1 mm",'Model output'!V290)), ISNUMBER(SEARCH("1.0 mm",'Model output'!V290)), ISNUMBER(SEARCH("0.01 cm",'Model output'!V290)), ISNUMBER(SEARCH("0.1 CM",'Model output'!V290)), ISNUMBER(SEARCH("less than 0.2 mm",'Model output'!V290)), ISNUMBER(SEARCH("less than 0.5 mm",'Model output'!V290)), ISNUMBER(SEARCH("very close",'Model output'!V290)), ISNUMBER(SEARCH("not involved",'Model output'!V290)), ISNUMBER(SEARCH("no involvement",'Model output'!V290)), ISNUMBER(SEARCH("abut",'Model output'!V290)), AND(ISNUMBER(SEARCH("No",'Model output'!V290)),NOT(ISNUMBER(SEARCH("noted",'Model output'!V290))),NOT(ISNUMBER(SEARCH("carcinoma",'Model output'!V290))))), "negative", "positive")</f>
        <v>negative</v>
      </c>
      <c r="AD291" s="25"/>
      <c r="AE291" s="47" t="str" cm="1">
        <f t="array" aca="1" ref="AE291" ca="1">IF(OR(AC291="positive",Z291="positive",AND(OR(ISNUMBER(SEARCH("Follicular carcinoma",N291)),ISNUMBER(SEARCH("Follicular thyroid carcinoma",N291))),V291="extensive"),AND(AND(ISNUMBER(J291),J291&gt;0),AND(ISNUMBER(M291),M291&gt;3)),OR(H291="positive",AH291=1)),"high",IF(OR(ISNUMBER(SEARCH("lateral",G291,1)),ISNUMBER(SEARCH("positive",Y291,1)),ISNUMBER(SEARCH("tall",O291,1)),ISNUMBER(SEARCH("hobnail",O291,1)),ISNUMBER(SEARCH("cribriform",O291,1)),ISNUMBER(SEARCH("diffuse",O291,1)),ISNUMBER(SEARCH("columnar",O291,1)),ISNUMBER(SEARCH("solid",O291,1)),ISNUMBER(SEARCH("tall",N291,1)),ISNUMBER(SEARCH("hobnail",N291,1)),ISNUMBER(SEARCH("cribriform",N291,1)),ISNUMBER(SEARCH("diffuse",N291,1)),ISNUMBER(SEARCH("columnar",N291,1)),ISNUMBER(SEARCH("solid",N291,1)),AND(ISNUMBER(SEARCH("papillary",N291,1)),S291="positive"),AND(ISNUMBER(J291),J291&gt;=5,M291=""),AND(AND(ISNUMBER(J291),J291&gt;=5),AND(ISNUMBER(M291),M291&gt;=1)),AND(ISNUMBER(SERACH("papillary",N291)),OR(Y291="positive",Z291="positive"), ISNUMBER(SEARCH("BRAF",AB291)))),"intermediate","low"))</f>
        <v>low</v>
      </c>
      <c r="AF291" s="48" t="str">
        <f t="shared" si="65"/>
        <v>3a</v>
      </c>
      <c r="AG291" s="48" t="str">
        <f t="shared" si="66"/>
        <v>0</v>
      </c>
      <c r="AH291" s="48" t="str">
        <f t="shared" si="67"/>
        <v>0</v>
      </c>
      <c r="AI291" s="49" t="str">
        <f t="shared" si="68"/>
        <v>II</v>
      </c>
      <c r="AJ291" s="47" t="s">
        <v>698</v>
      </c>
      <c r="AK291" s="50" t="s">
        <v>894</v>
      </c>
      <c r="AL291" s="50" t="s">
        <v>892</v>
      </c>
      <c r="AM291" s="50" t="s">
        <v>892</v>
      </c>
      <c r="AN291" s="48" t="s">
        <v>890</v>
      </c>
      <c r="AO291" s="31">
        <f t="shared" ca="1" si="69"/>
        <v>1</v>
      </c>
      <c r="AP291" s="16">
        <f t="shared" si="70"/>
        <v>1</v>
      </c>
      <c r="AQ291" s="16">
        <f t="shared" si="71"/>
        <v>1</v>
      </c>
      <c r="AR291" s="16">
        <f t="shared" si="72"/>
        <v>1</v>
      </c>
      <c r="AS291" s="18">
        <f t="shared" si="73"/>
        <v>1</v>
      </c>
    </row>
    <row r="294" spans="1:45">
      <c r="AN294" s="19"/>
    </row>
    <row r="295" spans="1:45">
      <c r="AN295" s="19"/>
      <c r="AO295" s="27"/>
      <c r="AP295" s="27"/>
      <c r="AQ295" s="27"/>
      <c r="AR295" s="27"/>
      <c r="AS295" s="27"/>
    </row>
    <row r="296" spans="1:45">
      <c r="AO296" s="27"/>
    </row>
    <row r="299" spans="1:45">
      <c r="AS299" s="13"/>
    </row>
    <row r="300" spans="1:45">
      <c r="AS300" s="13"/>
    </row>
  </sheetData>
  <mergeCells count="4">
    <mergeCell ref="A1:AC1"/>
    <mergeCell ref="AE1:AI1"/>
    <mergeCell ref="AJ1:AN1"/>
    <mergeCell ref="AO1:AS1"/>
  </mergeCells>
  <conditionalFormatting sqref="AH1">
    <cfRule type="containsText" dxfId="0" priority="1" operator="containsText" text="x">
      <formula>NOT(ISERROR(SEARCH("x",AH1)))</formula>
    </cfRule>
  </conditionalFormatting>
  <pageMargins left="0.7" right="0.7" top="0.75" bottom="0.75" header="0.3" footer="0.3"/>
  <ignoredErrors>
    <ignoredError sqref="AM3 AK4:AN29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90705-9658-4E16-8C08-1DCC32C356F3}">
  <dimension ref="A1:V290"/>
  <sheetViews>
    <sheetView zoomScale="70" zoomScaleNormal="70" workbookViewId="0"/>
  </sheetViews>
  <sheetFormatPr defaultRowHeight="14.25"/>
  <cols>
    <col min="1" max="1" width="15.3984375" bestFit="1" customWidth="1"/>
    <col min="4" max="4" width="31.53125" bestFit="1" customWidth="1"/>
    <col min="5" max="5" width="30.19921875" customWidth="1"/>
    <col min="7" max="7" width="94.6640625" customWidth="1"/>
    <col min="14" max="14" width="35.46484375" customWidth="1"/>
    <col min="15" max="15" width="24.86328125" customWidth="1"/>
    <col min="16" max="16" width="82.6640625" bestFit="1" customWidth="1"/>
    <col min="17" max="17" width="30" bestFit="1" customWidth="1"/>
    <col min="18" max="18" width="28" bestFit="1" customWidth="1"/>
    <col min="19" max="19" width="50.33203125" bestFit="1" customWidth="1"/>
  </cols>
  <sheetData>
    <row r="1" spans="1:22">
      <c r="A1" t="s">
        <v>79</v>
      </c>
      <c r="B1" t="s">
        <v>80</v>
      </c>
      <c r="C1" t="s">
        <v>81</v>
      </c>
      <c r="D1" t="s">
        <v>82</v>
      </c>
      <c r="E1" t="s">
        <v>83</v>
      </c>
      <c r="F1" t="s">
        <v>84</v>
      </c>
      <c r="G1" t="s">
        <v>85</v>
      </c>
      <c r="H1" t="s">
        <v>86</v>
      </c>
      <c r="I1" t="s">
        <v>87</v>
      </c>
      <c r="J1" t="s">
        <v>88</v>
      </c>
      <c r="K1" t="s">
        <v>89</v>
      </c>
      <c r="L1" t="s">
        <v>90</v>
      </c>
      <c r="M1" t="s">
        <v>91</v>
      </c>
      <c r="N1" t="s">
        <v>92</v>
      </c>
      <c r="O1" t="s">
        <v>93</v>
      </c>
      <c r="P1" t="s">
        <v>94</v>
      </c>
      <c r="Q1" t="s">
        <v>95</v>
      </c>
      <c r="R1" t="s">
        <v>96</v>
      </c>
      <c r="S1" t="s">
        <v>97</v>
      </c>
      <c r="T1" t="s">
        <v>98</v>
      </c>
      <c r="U1" t="s">
        <v>99</v>
      </c>
      <c r="V1" t="s">
        <v>100</v>
      </c>
    </row>
    <row r="2" spans="1:22">
      <c r="A2" t="s">
        <v>13</v>
      </c>
      <c r="D2" t="s">
        <v>16</v>
      </c>
      <c r="E2" t="s">
        <v>15</v>
      </c>
      <c r="F2" t="s">
        <v>14</v>
      </c>
      <c r="G2" t="s">
        <v>714</v>
      </c>
      <c r="I2">
        <v>23</v>
      </c>
      <c r="J2">
        <v>1</v>
      </c>
      <c r="K2" t="s">
        <v>101</v>
      </c>
      <c r="L2" t="s">
        <v>53</v>
      </c>
      <c r="N2" t="s">
        <v>102</v>
      </c>
      <c r="O2">
        <v>1</v>
      </c>
      <c r="P2" t="s">
        <v>18</v>
      </c>
      <c r="R2" t="s">
        <v>30</v>
      </c>
      <c r="S2" t="s">
        <v>30</v>
      </c>
      <c r="V2" t="s">
        <v>193</v>
      </c>
    </row>
    <row r="3" spans="1:22">
      <c r="A3" t="s">
        <v>357</v>
      </c>
      <c r="D3" t="s">
        <v>35</v>
      </c>
      <c r="E3" t="s">
        <v>22</v>
      </c>
      <c r="I3">
        <v>6</v>
      </c>
      <c r="J3">
        <v>0</v>
      </c>
      <c r="L3" t="s">
        <v>53</v>
      </c>
      <c r="M3" t="s">
        <v>181</v>
      </c>
      <c r="N3" t="s">
        <v>108</v>
      </c>
      <c r="O3">
        <v>2</v>
      </c>
      <c r="P3" t="s">
        <v>30</v>
      </c>
      <c r="R3" t="s">
        <v>30</v>
      </c>
      <c r="S3" t="s">
        <v>30</v>
      </c>
      <c r="V3" t="s">
        <v>30</v>
      </c>
    </row>
    <row r="4" spans="1:22">
      <c r="A4" t="s">
        <v>358</v>
      </c>
      <c r="D4" t="s">
        <v>23</v>
      </c>
      <c r="E4" t="s">
        <v>22</v>
      </c>
      <c r="I4">
        <v>2</v>
      </c>
      <c r="J4">
        <v>0</v>
      </c>
      <c r="L4" t="s">
        <v>17</v>
      </c>
      <c r="M4" t="s">
        <v>32</v>
      </c>
      <c r="N4" t="s">
        <v>121</v>
      </c>
      <c r="O4">
        <v>2</v>
      </c>
      <c r="P4" t="s">
        <v>25</v>
      </c>
      <c r="V4" t="s">
        <v>27</v>
      </c>
    </row>
    <row r="5" spans="1:22">
      <c r="A5" t="s">
        <v>359</v>
      </c>
      <c r="D5" t="s">
        <v>41</v>
      </c>
      <c r="E5" t="s">
        <v>107</v>
      </c>
      <c r="F5" t="s">
        <v>21</v>
      </c>
      <c r="L5" t="s">
        <v>53</v>
      </c>
      <c r="M5" t="s">
        <v>225</v>
      </c>
      <c r="N5" t="s">
        <v>101</v>
      </c>
      <c r="P5" t="s">
        <v>25</v>
      </c>
      <c r="T5" t="s">
        <v>715</v>
      </c>
      <c r="V5" t="s">
        <v>27</v>
      </c>
    </row>
    <row r="6" spans="1:22">
      <c r="A6" t="s">
        <v>360</v>
      </c>
      <c r="D6" t="s">
        <v>104</v>
      </c>
      <c r="E6" t="s">
        <v>114</v>
      </c>
      <c r="G6" t="s">
        <v>701</v>
      </c>
      <c r="I6">
        <v>5</v>
      </c>
      <c r="J6">
        <v>1</v>
      </c>
      <c r="L6" t="s">
        <v>53</v>
      </c>
      <c r="M6" t="s">
        <v>181</v>
      </c>
      <c r="N6" t="s">
        <v>137</v>
      </c>
      <c r="O6">
        <v>1</v>
      </c>
      <c r="T6" t="s">
        <v>205</v>
      </c>
      <c r="U6" t="s">
        <v>116</v>
      </c>
      <c r="V6" t="s">
        <v>27</v>
      </c>
    </row>
    <row r="7" spans="1:22">
      <c r="A7" t="s">
        <v>361</v>
      </c>
      <c r="D7" t="s">
        <v>104</v>
      </c>
      <c r="E7" t="s">
        <v>114</v>
      </c>
      <c r="I7">
        <v>8</v>
      </c>
      <c r="J7">
        <v>1</v>
      </c>
      <c r="L7" t="s">
        <v>53</v>
      </c>
      <c r="M7" t="s">
        <v>716</v>
      </c>
      <c r="N7" t="s">
        <v>119</v>
      </c>
      <c r="O7" t="s">
        <v>151</v>
      </c>
      <c r="P7" t="s">
        <v>30</v>
      </c>
      <c r="R7" t="s">
        <v>717</v>
      </c>
      <c r="T7" t="s">
        <v>715</v>
      </c>
      <c r="V7" t="s">
        <v>718</v>
      </c>
    </row>
    <row r="8" spans="1:22">
      <c r="A8" t="s">
        <v>362</v>
      </c>
      <c r="D8" t="s">
        <v>123</v>
      </c>
      <c r="E8" t="s">
        <v>110</v>
      </c>
      <c r="I8">
        <v>5</v>
      </c>
      <c r="J8">
        <v>0</v>
      </c>
      <c r="L8" t="s">
        <v>53</v>
      </c>
      <c r="M8" t="s">
        <v>716</v>
      </c>
      <c r="N8" t="s">
        <v>197</v>
      </c>
      <c r="O8">
        <v>2</v>
      </c>
      <c r="T8" t="s">
        <v>700</v>
      </c>
      <c r="U8" t="s">
        <v>700</v>
      </c>
      <c r="V8" t="s">
        <v>27</v>
      </c>
    </row>
    <row r="9" spans="1:22">
      <c r="A9" t="s">
        <v>363</v>
      </c>
      <c r="D9" t="s">
        <v>113</v>
      </c>
      <c r="E9" t="s">
        <v>149</v>
      </c>
      <c r="G9" t="s">
        <v>719</v>
      </c>
      <c r="I9">
        <v>37</v>
      </c>
      <c r="J9">
        <v>3</v>
      </c>
      <c r="K9" t="s">
        <v>125</v>
      </c>
      <c r="L9" t="s">
        <v>53</v>
      </c>
      <c r="M9" t="s">
        <v>720</v>
      </c>
      <c r="N9" t="s">
        <v>185</v>
      </c>
      <c r="O9">
        <v>3</v>
      </c>
      <c r="P9" t="s">
        <v>30</v>
      </c>
      <c r="S9" t="s">
        <v>30</v>
      </c>
      <c r="T9" t="s">
        <v>721</v>
      </c>
      <c r="U9" t="s">
        <v>207</v>
      </c>
      <c r="V9" t="s">
        <v>31</v>
      </c>
    </row>
    <row r="10" spans="1:22">
      <c r="A10" t="s">
        <v>364</v>
      </c>
      <c r="D10" t="s">
        <v>123</v>
      </c>
      <c r="E10" t="s">
        <v>110</v>
      </c>
      <c r="F10" t="s">
        <v>14</v>
      </c>
      <c r="I10">
        <v>3</v>
      </c>
      <c r="J10">
        <v>0</v>
      </c>
      <c r="L10" t="s">
        <v>53</v>
      </c>
      <c r="M10" t="s">
        <v>722</v>
      </c>
      <c r="N10" t="s">
        <v>141</v>
      </c>
      <c r="O10">
        <v>1</v>
      </c>
      <c r="P10" t="s">
        <v>30</v>
      </c>
      <c r="R10" t="s">
        <v>30</v>
      </c>
      <c r="V10" t="s">
        <v>723</v>
      </c>
    </row>
    <row r="11" spans="1:22">
      <c r="A11" t="s">
        <v>365</v>
      </c>
      <c r="D11" t="s">
        <v>35</v>
      </c>
      <c r="E11" t="s">
        <v>107</v>
      </c>
      <c r="F11" t="s">
        <v>14</v>
      </c>
      <c r="L11" t="s">
        <v>53</v>
      </c>
      <c r="M11" t="s">
        <v>709</v>
      </c>
      <c r="N11" t="s">
        <v>208</v>
      </c>
      <c r="T11" t="s">
        <v>724</v>
      </c>
    </row>
    <row r="12" spans="1:22">
      <c r="A12" t="s">
        <v>366</v>
      </c>
      <c r="D12" t="s">
        <v>123</v>
      </c>
      <c r="E12" t="s">
        <v>110</v>
      </c>
      <c r="F12" t="s">
        <v>14</v>
      </c>
      <c r="I12">
        <v>20</v>
      </c>
      <c r="J12">
        <v>0</v>
      </c>
      <c r="L12" t="s">
        <v>53</v>
      </c>
      <c r="M12" t="s">
        <v>704</v>
      </c>
      <c r="N12" t="s">
        <v>124</v>
      </c>
      <c r="O12">
        <v>1</v>
      </c>
      <c r="P12" t="s">
        <v>30</v>
      </c>
      <c r="V12" t="s">
        <v>27</v>
      </c>
    </row>
    <row r="13" spans="1:22">
      <c r="A13" t="s">
        <v>367</v>
      </c>
      <c r="D13" t="s">
        <v>104</v>
      </c>
      <c r="E13" t="s">
        <v>118</v>
      </c>
      <c r="I13">
        <v>0</v>
      </c>
      <c r="J13">
        <v>0</v>
      </c>
      <c r="L13" t="s">
        <v>53</v>
      </c>
      <c r="M13" t="s">
        <v>716</v>
      </c>
      <c r="N13" t="s">
        <v>209</v>
      </c>
      <c r="O13">
        <v>2</v>
      </c>
      <c r="T13" t="s">
        <v>725</v>
      </c>
      <c r="U13" t="s">
        <v>726</v>
      </c>
      <c r="V13" t="s">
        <v>44</v>
      </c>
    </row>
    <row r="14" spans="1:22">
      <c r="A14" t="s">
        <v>368</v>
      </c>
      <c r="D14" t="s">
        <v>123</v>
      </c>
      <c r="E14" t="s">
        <v>114</v>
      </c>
      <c r="I14">
        <v>9</v>
      </c>
      <c r="J14">
        <v>3</v>
      </c>
      <c r="L14" t="s">
        <v>53</v>
      </c>
      <c r="M14" t="s">
        <v>704</v>
      </c>
      <c r="N14" t="s">
        <v>112</v>
      </c>
      <c r="O14">
        <v>2</v>
      </c>
      <c r="P14" t="s">
        <v>18</v>
      </c>
      <c r="V14" t="s">
        <v>727</v>
      </c>
    </row>
    <row r="15" spans="1:22">
      <c r="A15" t="s">
        <v>369</v>
      </c>
      <c r="D15" t="s">
        <v>113</v>
      </c>
      <c r="E15" t="s">
        <v>110</v>
      </c>
      <c r="F15" t="s">
        <v>14</v>
      </c>
      <c r="I15">
        <v>0</v>
      </c>
      <c r="J15">
        <v>0</v>
      </c>
      <c r="L15" t="s">
        <v>53</v>
      </c>
      <c r="M15" t="s">
        <v>716</v>
      </c>
      <c r="N15" t="s">
        <v>211</v>
      </c>
      <c r="O15">
        <v>2</v>
      </c>
      <c r="P15" t="s">
        <v>39</v>
      </c>
      <c r="R15" t="s">
        <v>39</v>
      </c>
      <c r="S15" t="s">
        <v>39</v>
      </c>
      <c r="V15" t="s">
        <v>27</v>
      </c>
    </row>
    <row r="16" spans="1:22">
      <c r="A16" t="s">
        <v>370</v>
      </c>
      <c r="D16" t="s">
        <v>113</v>
      </c>
      <c r="E16" t="s">
        <v>114</v>
      </c>
      <c r="G16" t="s">
        <v>701</v>
      </c>
      <c r="I16">
        <v>6</v>
      </c>
      <c r="J16">
        <v>2</v>
      </c>
      <c r="L16" t="s">
        <v>53</v>
      </c>
      <c r="M16" t="s">
        <v>181</v>
      </c>
      <c r="N16" t="s">
        <v>140</v>
      </c>
      <c r="O16" t="s">
        <v>728</v>
      </c>
      <c r="P16" t="s">
        <v>30</v>
      </c>
      <c r="S16" t="s">
        <v>30</v>
      </c>
      <c r="V16" t="s">
        <v>27</v>
      </c>
    </row>
    <row r="17" spans="1:22">
      <c r="A17" t="s">
        <v>371</v>
      </c>
      <c r="D17" t="s">
        <v>113</v>
      </c>
      <c r="E17" t="s">
        <v>114</v>
      </c>
      <c r="I17">
        <v>16</v>
      </c>
      <c r="J17">
        <v>1</v>
      </c>
      <c r="L17" t="s">
        <v>53</v>
      </c>
      <c r="N17" t="s">
        <v>144</v>
      </c>
      <c r="O17" t="s">
        <v>729</v>
      </c>
      <c r="R17" t="s">
        <v>730</v>
      </c>
      <c r="S17" t="s">
        <v>30</v>
      </c>
      <c r="T17" t="s">
        <v>731</v>
      </c>
      <c r="U17" t="s">
        <v>212</v>
      </c>
      <c r="V17" t="s">
        <v>732</v>
      </c>
    </row>
    <row r="18" spans="1:22">
      <c r="A18" t="s">
        <v>372</v>
      </c>
      <c r="D18" t="s">
        <v>35</v>
      </c>
      <c r="E18" t="s">
        <v>34</v>
      </c>
      <c r="F18" t="s">
        <v>21</v>
      </c>
      <c r="I18">
        <v>3</v>
      </c>
      <c r="J18">
        <v>3</v>
      </c>
      <c r="L18" t="s">
        <v>53</v>
      </c>
      <c r="M18" t="s">
        <v>181</v>
      </c>
      <c r="N18" t="s">
        <v>211</v>
      </c>
      <c r="O18">
        <v>1</v>
      </c>
      <c r="P18" t="s">
        <v>30</v>
      </c>
      <c r="R18" t="s">
        <v>733</v>
      </c>
      <c r="S18" t="s">
        <v>734</v>
      </c>
      <c r="T18" t="s">
        <v>721</v>
      </c>
      <c r="U18" t="s">
        <v>116</v>
      </c>
      <c r="V18" t="s">
        <v>735</v>
      </c>
    </row>
    <row r="19" spans="1:22">
      <c r="A19" t="s">
        <v>373</v>
      </c>
      <c r="D19" t="s">
        <v>41</v>
      </c>
      <c r="E19" t="s">
        <v>22</v>
      </c>
      <c r="F19" t="s">
        <v>21</v>
      </c>
      <c r="I19">
        <v>9</v>
      </c>
      <c r="J19">
        <v>0</v>
      </c>
      <c r="L19" t="s">
        <v>53</v>
      </c>
      <c r="M19" t="s">
        <v>709</v>
      </c>
      <c r="N19" t="s">
        <v>124</v>
      </c>
      <c r="O19">
        <v>2</v>
      </c>
      <c r="P19" t="s">
        <v>25</v>
      </c>
      <c r="V19" t="s">
        <v>27</v>
      </c>
    </row>
    <row r="20" spans="1:22">
      <c r="A20" t="s">
        <v>374</v>
      </c>
      <c r="D20" t="s">
        <v>113</v>
      </c>
      <c r="E20" t="s">
        <v>118</v>
      </c>
      <c r="F20" t="s">
        <v>14</v>
      </c>
      <c r="L20" t="s">
        <v>53</v>
      </c>
      <c r="N20" t="s">
        <v>213</v>
      </c>
      <c r="O20">
        <v>2</v>
      </c>
      <c r="P20" t="s">
        <v>30</v>
      </c>
      <c r="R20" t="s">
        <v>30</v>
      </c>
      <c r="S20" t="s">
        <v>25</v>
      </c>
      <c r="T20" t="s">
        <v>736</v>
      </c>
      <c r="V20" t="s">
        <v>737</v>
      </c>
    </row>
    <row r="21" spans="1:22">
      <c r="A21" t="s">
        <v>375</v>
      </c>
      <c r="D21" t="s">
        <v>123</v>
      </c>
      <c r="E21" t="s">
        <v>110</v>
      </c>
      <c r="F21" t="s">
        <v>14</v>
      </c>
      <c r="I21">
        <v>2</v>
      </c>
      <c r="J21">
        <v>0</v>
      </c>
      <c r="L21" t="s">
        <v>53</v>
      </c>
      <c r="M21" t="s">
        <v>704</v>
      </c>
      <c r="N21" t="s">
        <v>197</v>
      </c>
      <c r="O21">
        <v>2</v>
      </c>
      <c r="P21" t="s">
        <v>30</v>
      </c>
      <c r="S21" t="s">
        <v>39</v>
      </c>
      <c r="T21" t="s">
        <v>738</v>
      </c>
      <c r="U21" t="s">
        <v>739</v>
      </c>
      <c r="V21" t="s">
        <v>27</v>
      </c>
    </row>
    <row r="22" spans="1:22">
      <c r="A22" t="s">
        <v>376</v>
      </c>
      <c r="D22" t="s">
        <v>104</v>
      </c>
      <c r="E22" t="s">
        <v>110</v>
      </c>
      <c r="F22" t="s">
        <v>14</v>
      </c>
      <c r="I22">
        <v>11</v>
      </c>
      <c r="J22">
        <v>0</v>
      </c>
      <c r="L22" t="s">
        <v>53</v>
      </c>
      <c r="M22" t="s">
        <v>740</v>
      </c>
      <c r="N22" t="s">
        <v>119</v>
      </c>
      <c r="O22">
        <v>1</v>
      </c>
      <c r="P22" t="s">
        <v>39</v>
      </c>
      <c r="R22" t="s">
        <v>39</v>
      </c>
      <c r="S22" t="s">
        <v>39</v>
      </c>
      <c r="T22" t="s">
        <v>724</v>
      </c>
      <c r="V22" t="s">
        <v>27</v>
      </c>
    </row>
    <row r="23" spans="1:22">
      <c r="A23" t="s">
        <v>377</v>
      </c>
      <c r="D23" t="s">
        <v>113</v>
      </c>
      <c r="E23" t="s">
        <v>110</v>
      </c>
      <c r="F23" t="s">
        <v>14</v>
      </c>
      <c r="I23">
        <v>1</v>
      </c>
      <c r="J23">
        <v>0</v>
      </c>
      <c r="L23" t="s">
        <v>53</v>
      </c>
      <c r="M23" t="s">
        <v>704</v>
      </c>
      <c r="N23" t="s">
        <v>124</v>
      </c>
      <c r="O23">
        <v>7</v>
      </c>
      <c r="P23" t="s">
        <v>30</v>
      </c>
      <c r="R23" t="s">
        <v>30</v>
      </c>
      <c r="S23" t="s">
        <v>30</v>
      </c>
      <c r="T23" t="s">
        <v>721</v>
      </c>
      <c r="U23" t="s">
        <v>116</v>
      </c>
      <c r="V23" t="s">
        <v>193</v>
      </c>
    </row>
    <row r="24" spans="1:22">
      <c r="A24" t="s">
        <v>378</v>
      </c>
      <c r="D24" t="s">
        <v>104</v>
      </c>
      <c r="E24" t="s">
        <v>118</v>
      </c>
      <c r="F24" t="s">
        <v>128</v>
      </c>
      <c r="L24" t="s">
        <v>17</v>
      </c>
      <c r="N24" t="s">
        <v>216</v>
      </c>
      <c r="P24" t="s">
        <v>25</v>
      </c>
      <c r="S24" t="s">
        <v>39</v>
      </c>
      <c r="T24" t="s">
        <v>703</v>
      </c>
      <c r="U24" t="s">
        <v>703</v>
      </c>
      <c r="V24" t="s">
        <v>27</v>
      </c>
    </row>
    <row r="25" spans="1:22">
      <c r="A25" t="s">
        <v>379</v>
      </c>
      <c r="D25" t="s">
        <v>113</v>
      </c>
      <c r="E25" t="s">
        <v>149</v>
      </c>
      <c r="F25" t="s">
        <v>14</v>
      </c>
      <c r="G25" t="s">
        <v>741</v>
      </c>
      <c r="I25">
        <v>42</v>
      </c>
      <c r="J25">
        <v>6</v>
      </c>
      <c r="L25" t="s">
        <v>53</v>
      </c>
      <c r="M25" t="s">
        <v>704</v>
      </c>
      <c r="N25" t="s">
        <v>117</v>
      </c>
      <c r="O25" t="s">
        <v>742</v>
      </c>
      <c r="P25" t="s">
        <v>30</v>
      </c>
      <c r="R25" t="s">
        <v>56</v>
      </c>
      <c r="S25" t="s">
        <v>30</v>
      </c>
      <c r="V25" t="s">
        <v>218</v>
      </c>
    </row>
    <row r="26" spans="1:22">
      <c r="A26" t="s">
        <v>380</v>
      </c>
      <c r="D26" t="s">
        <v>123</v>
      </c>
      <c r="E26" t="s">
        <v>118</v>
      </c>
      <c r="F26" t="s">
        <v>128</v>
      </c>
      <c r="L26" t="s">
        <v>17</v>
      </c>
      <c r="M26" t="s">
        <v>45</v>
      </c>
      <c r="N26" t="s">
        <v>197</v>
      </c>
      <c r="O26">
        <v>1</v>
      </c>
      <c r="P26" t="s">
        <v>48</v>
      </c>
      <c r="V26" t="s">
        <v>27</v>
      </c>
    </row>
    <row r="27" spans="1:22">
      <c r="A27" t="s">
        <v>381</v>
      </c>
      <c r="D27" t="s">
        <v>104</v>
      </c>
      <c r="E27" t="s">
        <v>22</v>
      </c>
      <c r="F27" t="s">
        <v>14</v>
      </c>
      <c r="I27">
        <v>6</v>
      </c>
      <c r="J27">
        <v>0</v>
      </c>
      <c r="L27" t="s">
        <v>53</v>
      </c>
      <c r="N27" t="s">
        <v>119</v>
      </c>
      <c r="O27">
        <v>1</v>
      </c>
      <c r="P27" t="s">
        <v>39</v>
      </c>
      <c r="R27" t="s">
        <v>30</v>
      </c>
      <c r="S27" t="s">
        <v>30</v>
      </c>
      <c r="V27" t="s">
        <v>718</v>
      </c>
    </row>
    <row r="28" spans="1:22">
      <c r="A28" t="s">
        <v>382</v>
      </c>
      <c r="D28" t="s">
        <v>113</v>
      </c>
      <c r="E28" t="s">
        <v>118</v>
      </c>
      <c r="F28" t="s">
        <v>14</v>
      </c>
      <c r="I28">
        <v>0</v>
      </c>
      <c r="J28">
        <v>0</v>
      </c>
      <c r="L28" t="s">
        <v>53</v>
      </c>
      <c r="M28" t="s">
        <v>32</v>
      </c>
      <c r="N28" t="s">
        <v>124</v>
      </c>
      <c r="O28">
        <v>2</v>
      </c>
      <c r="P28" t="s">
        <v>39</v>
      </c>
      <c r="R28" t="s">
        <v>30</v>
      </c>
      <c r="S28" t="s">
        <v>30</v>
      </c>
      <c r="T28" t="s">
        <v>700</v>
      </c>
      <c r="U28" t="s">
        <v>700</v>
      </c>
      <c r="V28" t="s">
        <v>31</v>
      </c>
    </row>
    <row r="29" spans="1:22">
      <c r="A29" t="s">
        <v>383</v>
      </c>
      <c r="D29" t="s">
        <v>113</v>
      </c>
      <c r="E29" t="s">
        <v>114</v>
      </c>
      <c r="I29">
        <v>7</v>
      </c>
      <c r="J29">
        <v>7</v>
      </c>
      <c r="L29" t="s">
        <v>53</v>
      </c>
      <c r="M29" t="s">
        <v>225</v>
      </c>
      <c r="N29" t="s">
        <v>183</v>
      </c>
      <c r="P29" t="s">
        <v>30</v>
      </c>
      <c r="R29" t="s">
        <v>30</v>
      </c>
      <c r="S29" t="s">
        <v>30</v>
      </c>
      <c r="V29" t="s">
        <v>718</v>
      </c>
    </row>
    <row r="30" spans="1:22">
      <c r="A30" t="s">
        <v>384</v>
      </c>
      <c r="D30" t="s">
        <v>104</v>
      </c>
      <c r="E30" t="s">
        <v>110</v>
      </c>
      <c r="F30" t="s">
        <v>14</v>
      </c>
      <c r="I30">
        <v>1</v>
      </c>
      <c r="J30">
        <v>0</v>
      </c>
      <c r="L30" t="s">
        <v>53</v>
      </c>
      <c r="M30" t="s">
        <v>716</v>
      </c>
      <c r="N30" t="s">
        <v>119</v>
      </c>
      <c r="O30">
        <v>1</v>
      </c>
      <c r="P30" t="s">
        <v>18</v>
      </c>
      <c r="R30" t="s">
        <v>39</v>
      </c>
      <c r="S30" t="s">
        <v>39</v>
      </c>
      <c r="V30" t="s">
        <v>27</v>
      </c>
    </row>
    <row r="31" spans="1:22">
      <c r="A31" t="s">
        <v>385</v>
      </c>
      <c r="D31" t="s">
        <v>179</v>
      </c>
      <c r="E31" t="s">
        <v>110</v>
      </c>
      <c r="F31" t="s">
        <v>14</v>
      </c>
      <c r="I31">
        <v>4</v>
      </c>
      <c r="J31">
        <v>0</v>
      </c>
      <c r="L31" t="s">
        <v>53</v>
      </c>
      <c r="M31" t="s">
        <v>743</v>
      </c>
      <c r="N31" t="s">
        <v>142</v>
      </c>
      <c r="O31">
        <v>1</v>
      </c>
      <c r="P31" t="s">
        <v>30</v>
      </c>
      <c r="S31" t="s">
        <v>48</v>
      </c>
      <c r="T31" t="s">
        <v>744</v>
      </c>
      <c r="V31" t="s">
        <v>27</v>
      </c>
    </row>
    <row r="32" spans="1:22">
      <c r="A32" t="s">
        <v>386</v>
      </c>
      <c r="D32" t="s">
        <v>104</v>
      </c>
      <c r="E32" t="s">
        <v>114</v>
      </c>
      <c r="F32" t="s">
        <v>14</v>
      </c>
      <c r="G32" t="s">
        <v>701</v>
      </c>
      <c r="I32">
        <v>7</v>
      </c>
      <c r="J32">
        <v>4</v>
      </c>
      <c r="L32" t="s">
        <v>53</v>
      </c>
      <c r="M32" t="s">
        <v>716</v>
      </c>
      <c r="N32" t="s">
        <v>119</v>
      </c>
      <c r="O32" t="s">
        <v>728</v>
      </c>
      <c r="P32" t="s">
        <v>30</v>
      </c>
      <c r="R32" t="s">
        <v>56</v>
      </c>
      <c r="S32" t="s">
        <v>48</v>
      </c>
      <c r="V32" t="s">
        <v>27</v>
      </c>
    </row>
    <row r="33" spans="1:22">
      <c r="A33" t="s">
        <v>387</v>
      </c>
      <c r="D33" t="s">
        <v>113</v>
      </c>
      <c r="E33" t="s">
        <v>118</v>
      </c>
      <c r="F33" t="s">
        <v>14</v>
      </c>
      <c r="L33" t="s">
        <v>17</v>
      </c>
      <c r="M33" t="s">
        <v>215</v>
      </c>
      <c r="N33" t="s">
        <v>124</v>
      </c>
      <c r="O33">
        <v>2</v>
      </c>
      <c r="P33" t="s">
        <v>30</v>
      </c>
      <c r="S33" t="s">
        <v>30</v>
      </c>
      <c r="T33" t="s">
        <v>721</v>
      </c>
      <c r="U33" t="s">
        <v>116</v>
      </c>
      <c r="V33" t="s">
        <v>193</v>
      </c>
    </row>
    <row r="34" spans="1:22">
      <c r="A34" t="s">
        <v>388</v>
      </c>
      <c r="D34" t="s">
        <v>113</v>
      </c>
      <c r="E34" t="s">
        <v>110</v>
      </c>
      <c r="F34" t="s">
        <v>14</v>
      </c>
      <c r="I34">
        <v>6</v>
      </c>
      <c r="J34">
        <v>0</v>
      </c>
      <c r="L34" t="s">
        <v>53</v>
      </c>
      <c r="M34" t="s">
        <v>181</v>
      </c>
      <c r="N34" t="s">
        <v>137</v>
      </c>
      <c r="O34" t="s">
        <v>151</v>
      </c>
      <c r="P34" t="s">
        <v>39</v>
      </c>
      <c r="S34" t="s">
        <v>30</v>
      </c>
      <c r="T34" t="s">
        <v>721</v>
      </c>
      <c r="U34" t="s">
        <v>116</v>
      </c>
      <c r="V34" t="s">
        <v>31</v>
      </c>
    </row>
    <row r="35" spans="1:22">
      <c r="A35" t="s">
        <v>389</v>
      </c>
      <c r="D35" t="s">
        <v>179</v>
      </c>
      <c r="E35" t="s">
        <v>114</v>
      </c>
      <c r="F35" t="s">
        <v>14</v>
      </c>
      <c r="G35" t="s">
        <v>219</v>
      </c>
      <c r="I35">
        <v>2</v>
      </c>
      <c r="J35">
        <v>1</v>
      </c>
      <c r="L35" t="s">
        <v>53</v>
      </c>
      <c r="M35" t="s">
        <v>181</v>
      </c>
      <c r="N35" t="s">
        <v>186</v>
      </c>
      <c r="O35">
        <v>1</v>
      </c>
      <c r="P35" t="s">
        <v>30</v>
      </c>
      <c r="T35" t="s">
        <v>721</v>
      </c>
      <c r="U35" t="s">
        <v>116</v>
      </c>
      <c r="V35" t="s">
        <v>27</v>
      </c>
    </row>
    <row r="36" spans="1:22">
      <c r="A36" t="s">
        <v>390</v>
      </c>
      <c r="D36" t="s">
        <v>104</v>
      </c>
      <c r="E36" t="s">
        <v>110</v>
      </c>
      <c r="F36" t="s">
        <v>128</v>
      </c>
      <c r="I36">
        <v>8</v>
      </c>
      <c r="J36">
        <v>0</v>
      </c>
      <c r="L36" t="s">
        <v>53</v>
      </c>
      <c r="M36" t="s">
        <v>32</v>
      </c>
      <c r="N36" t="s">
        <v>220</v>
      </c>
      <c r="O36" t="s">
        <v>201</v>
      </c>
      <c r="P36" t="s">
        <v>39</v>
      </c>
      <c r="R36" t="s">
        <v>677</v>
      </c>
      <c r="S36" t="s">
        <v>39</v>
      </c>
      <c r="V36" t="s">
        <v>27</v>
      </c>
    </row>
    <row r="37" spans="1:22">
      <c r="A37" t="s">
        <v>391</v>
      </c>
      <c r="D37" t="s">
        <v>113</v>
      </c>
      <c r="E37" t="s">
        <v>114</v>
      </c>
      <c r="F37" t="s">
        <v>14</v>
      </c>
      <c r="I37">
        <v>14</v>
      </c>
      <c r="J37">
        <v>6</v>
      </c>
      <c r="K37" t="s">
        <v>221</v>
      </c>
      <c r="L37" t="s">
        <v>53</v>
      </c>
      <c r="M37" t="s">
        <v>704</v>
      </c>
      <c r="N37" t="s">
        <v>124</v>
      </c>
      <c r="O37" t="s">
        <v>151</v>
      </c>
      <c r="P37" t="s">
        <v>25</v>
      </c>
      <c r="S37" t="s">
        <v>146</v>
      </c>
      <c r="T37" t="s">
        <v>721</v>
      </c>
      <c r="U37" t="s">
        <v>116</v>
      </c>
    </row>
    <row r="38" spans="1:22">
      <c r="A38" t="s">
        <v>392</v>
      </c>
      <c r="D38" t="s">
        <v>104</v>
      </c>
      <c r="E38" t="s">
        <v>110</v>
      </c>
      <c r="F38" t="s">
        <v>14</v>
      </c>
      <c r="I38">
        <v>8</v>
      </c>
      <c r="J38">
        <v>0</v>
      </c>
      <c r="L38" t="s">
        <v>53</v>
      </c>
      <c r="M38" t="s">
        <v>716</v>
      </c>
      <c r="N38" t="s">
        <v>222</v>
      </c>
      <c r="O38">
        <v>1</v>
      </c>
      <c r="P38" t="s">
        <v>48</v>
      </c>
      <c r="R38" t="s">
        <v>133</v>
      </c>
      <c r="S38" t="s">
        <v>48</v>
      </c>
      <c r="T38" t="s">
        <v>721</v>
      </c>
      <c r="U38" t="s">
        <v>116</v>
      </c>
      <c r="V38" t="s">
        <v>27</v>
      </c>
    </row>
    <row r="39" spans="1:22">
      <c r="A39" t="s">
        <v>393</v>
      </c>
      <c r="D39" t="s">
        <v>23</v>
      </c>
      <c r="E39" t="s">
        <v>34</v>
      </c>
      <c r="G39" t="s">
        <v>645</v>
      </c>
      <c r="I39">
        <v>10</v>
      </c>
      <c r="J39">
        <v>5</v>
      </c>
      <c r="K39" t="s">
        <v>223</v>
      </c>
      <c r="L39" t="s">
        <v>53</v>
      </c>
      <c r="N39" t="s">
        <v>745</v>
      </c>
      <c r="O39">
        <v>1</v>
      </c>
      <c r="P39" t="s">
        <v>74</v>
      </c>
      <c r="R39" t="s">
        <v>74</v>
      </c>
      <c r="V39" t="s">
        <v>224</v>
      </c>
    </row>
    <row r="40" spans="1:22">
      <c r="A40" t="s">
        <v>394</v>
      </c>
      <c r="D40" t="s">
        <v>23</v>
      </c>
      <c r="E40" t="s">
        <v>42</v>
      </c>
      <c r="F40" t="s">
        <v>111</v>
      </c>
      <c r="I40">
        <v>0</v>
      </c>
      <c r="J40">
        <v>0</v>
      </c>
      <c r="L40" t="s">
        <v>53</v>
      </c>
      <c r="M40" t="s">
        <v>225</v>
      </c>
      <c r="N40" t="s">
        <v>226</v>
      </c>
      <c r="O40">
        <v>1</v>
      </c>
      <c r="P40" t="s">
        <v>26</v>
      </c>
      <c r="R40" t="s">
        <v>26</v>
      </c>
      <c r="S40" t="s">
        <v>26</v>
      </c>
      <c r="V40" t="s">
        <v>227</v>
      </c>
    </row>
    <row r="41" spans="1:22">
      <c r="A41" t="s">
        <v>395</v>
      </c>
      <c r="C41">
        <v>58</v>
      </c>
      <c r="D41" t="s">
        <v>35</v>
      </c>
      <c r="E41" t="s">
        <v>15</v>
      </c>
      <c r="G41" t="s">
        <v>746</v>
      </c>
      <c r="I41">
        <v>9</v>
      </c>
      <c r="J41">
        <v>5</v>
      </c>
      <c r="K41" t="s">
        <v>132</v>
      </c>
      <c r="L41" t="s">
        <v>53</v>
      </c>
      <c r="M41" t="s">
        <v>228</v>
      </c>
      <c r="N41" t="s">
        <v>211</v>
      </c>
      <c r="O41">
        <v>1</v>
      </c>
      <c r="P41" t="s">
        <v>74</v>
      </c>
      <c r="R41" t="s">
        <v>747</v>
      </c>
      <c r="S41" t="s">
        <v>748</v>
      </c>
      <c r="V41" t="s">
        <v>749</v>
      </c>
    </row>
    <row r="42" spans="1:22">
      <c r="A42" t="s">
        <v>396</v>
      </c>
      <c r="D42" t="s">
        <v>23</v>
      </c>
      <c r="E42" t="s">
        <v>42</v>
      </c>
      <c r="F42" t="s">
        <v>111</v>
      </c>
      <c r="I42">
        <v>0</v>
      </c>
      <c r="J42">
        <v>0</v>
      </c>
      <c r="L42" t="s">
        <v>17</v>
      </c>
      <c r="M42" t="s">
        <v>678</v>
      </c>
      <c r="N42" t="s">
        <v>131</v>
      </c>
      <c r="O42" t="s">
        <v>184</v>
      </c>
      <c r="P42" t="s">
        <v>30</v>
      </c>
      <c r="R42" t="s">
        <v>679</v>
      </c>
      <c r="S42" t="s">
        <v>39</v>
      </c>
      <c r="V42" t="s">
        <v>229</v>
      </c>
    </row>
    <row r="43" spans="1:22">
      <c r="A43" t="s">
        <v>397</v>
      </c>
      <c r="C43">
        <v>60</v>
      </c>
      <c r="D43" t="s">
        <v>35</v>
      </c>
      <c r="E43" t="s">
        <v>34</v>
      </c>
      <c r="F43" t="s">
        <v>21</v>
      </c>
      <c r="G43" t="s">
        <v>230</v>
      </c>
      <c r="I43">
        <v>8</v>
      </c>
      <c r="J43">
        <v>7</v>
      </c>
      <c r="K43" t="s">
        <v>231</v>
      </c>
      <c r="L43" t="s">
        <v>53</v>
      </c>
      <c r="M43" t="s">
        <v>750</v>
      </c>
      <c r="N43" t="s">
        <v>232</v>
      </c>
      <c r="O43">
        <v>1</v>
      </c>
      <c r="P43" t="s">
        <v>30</v>
      </c>
      <c r="Q43" t="s">
        <v>196</v>
      </c>
      <c r="R43" t="s">
        <v>233</v>
      </c>
      <c r="S43" t="s">
        <v>234</v>
      </c>
      <c r="V43" t="s">
        <v>235</v>
      </c>
    </row>
    <row r="44" spans="1:22">
      <c r="A44" t="s">
        <v>398</v>
      </c>
      <c r="D44" t="s">
        <v>35</v>
      </c>
      <c r="E44" t="s">
        <v>15</v>
      </c>
      <c r="G44" t="s">
        <v>236</v>
      </c>
      <c r="I44">
        <v>1</v>
      </c>
      <c r="J44">
        <v>1</v>
      </c>
      <c r="K44" t="s">
        <v>237</v>
      </c>
      <c r="L44" t="s">
        <v>53</v>
      </c>
      <c r="N44" t="s">
        <v>238</v>
      </c>
      <c r="O44">
        <v>1</v>
      </c>
      <c r="R44" t="s">
        <v>239</v>
      </c>
      <c r="S44" t="s">
        <v>240</v>
      </c>
      <c r="V44" t="s">
        <v>751</v>
      </c>
    </row>
    <row r="45" spans="1:22">
      <c r="A45" t="s">
        <v>399</v>
      </c>
      <c r="C45">
        <v>60</v>
      </c>
      <c r="D45" t="s">
        <v>35</v>
      </c>
      <c r="E45" t="s">
        <v>15</v>
      </c>
      <c r="F45" t="s">
        <v>14</v>
      </c>
      <c r="G45" t="s">
        <v>752</v>
      </c>
      <c r="I45">
        <v>41</v>
      </c>
      <c r="J45">
        <v>9</v>
      </c>
      <c r="K45" t="s">
        <v>115</v>
      </c>
      <c r="L45" t="s">
        <v>53</v>
      </c>
      <c r="N45" t="s">
        <v>115</v>
      </c>
      <c r="O45">
        <v>1</v>
      </c>
      <c r="P45" t="s">
        <v>30</v>
      </c>
      <c r="R45" t="s">
        <v>39</v>
      </c>
      <c r="S45" t="s">
        <v>74</v>
      </c>
      <c r="V45" t="s">
        <v>753</v>
      </c>
    </row>
    <row r="46" spans="1:22">
      <c r="A46" t="s">
        <v>400</v>
      </c>
      <c r="D46" t="s">
        <v>23</v>
      </c>
      <c r="E46" t="s">
        <v>42</v>
      </c>
      <c r="I46">
        <v>0</v>
      </c>
      <c r="J46">
        <v>0</v>
      </c>
      <c r="L46" t="s">
        <v>53</v>
      </c>
      <c r="N46" t="s">
        <v>119</v>
      </c>
      <c r="O46">
        <v>2</v>
      </c>
      <c r="P46" t="s">
        <v>74</v>
      </c>
      <c r="R46" t="s">
        <v>74</v>
      </c>
      <c r="S46" t="s">
        <v>74</v>
      </c>
      <c r="V46" t="s">
        <v>754</v>
      </c>
    </row>
    <row r="47" spans="1:22">
      <c r="A47" t="s">
        <v>401</v>
      </c>
      <c r="D47" t="s">
        <v>23</v>
      </c>
      <c r="E47" t="s">
        <v>107</v>
      </c>
      <c r="F47" t="s">
        <v>21</v>
      </c>
      <c r="I47">
        <v>15</v>
      </c>
      <c r="J47">
        <v>0</v>
      </c>
      <c r="L47" t="s">
        <v>53</v>
      </c>
      <c r="M47" t="s">
        <v>181</v>
      </c>
      <c r="N47" t="s">
        <v>197</v>
      </c>
      <c r="O47">
        <v>1</v>
      </c>
      <c r="P47" t="s">
        <v>39</v>
      </c>
      <c r="R47" t="s">
        <v>133</v>
      </c>
      <c r="S47" t="s">
        <v>241</v>
      </c>
      <c r="V47" t="s">
        <v>51</v>
      </c>
    </row>
    <row r="48" spans="1:22">
      <c r="A48" t="s">
        <v>402</v>
      </c>
      <c r="D48" t="s">
        <v>23</v>
      </c>
      <c r="E48" t="s">
        <v>22</v>
      </c>
      <c r="F48" t="s">
        <v>14</v>
      </c>
      <c r="I48">
        <v>5</v>
      </c>
      <c r="J48">
        <v>0</v>
      </c>
      <c r="L48" t="s">
        <v>53</v>
      </c>
      <c r="M48" t="s">
        <v>225</v>
      </c>
      <c r="N48" t="s">
        <v>139</v>
      </c>
      <c r="O48">
        <v>2</v>
      </c>
      <c r="P48" t="s">
        <v>48</v>
      </c>
      <c r="R48" t="s">
        <v>75</v>
      </c>
      <c r="S48" t="s">
        <v>48</v>
      </c>
      <c r="V48" t="s">
        <v>51</v>
      </c>
    </row>
    <row r="49" spans="1:22">
      <c r="A49" t="s">
        <v>403</v>
      </c>
      <c r="D49" t="s">
        <v>41</v>
      </c>
      <c r="E49" t="s">
        <v>22</v>
      </c>
      <c r="F49" t="s">
        <v>14</v>
      </c>
      <c r="I49">
        <v>6</v>
      </c>
      <c r="J49">
        <v>0</v>
      </c>
      <c r="L49" t="s">
        <v>53</v>
      </c>
      <c r="M49" t="s">
        <v>182</v>
      </c>
      <c r="N49" t="s">
        <v>242</v>
      </c>
      <c r="O49">
        <v>1</v>
      </c>
      <c r="P49" t="s">
        <v>39</v>
      </c>
      <c r="R49" t="s">
        <v>75</v>
      </c>
      <c r="S49" t="s">
        <v>39</v>
      </c>
      <c r="V49" t="s">
        <v>51</v>
      </c>
    </row>
    <row r="50" spans="1:22">
      <c r="A50" t="s">
        <v>404</v>
      </c>
      <c r="I50">
        <v>2</v>
      </c>
      <c r="J50">
        <v>0</v>
      </c>
      <c r="L50" t="s">
        <v>53</v>
      </c>
      <c r="M50" t="s">
        <v>755</v>
      </c>
      <c r="N50" t="s">
        <v>244</v>
      </c>
      <c r="O50">
        <v>2</v>
      </c>
      <c r="P50" t="s">
        <v>48</v>
      </c>
      <c r="R50" t="s">
        <v>39</v>
      </c>
      <c r="S50" t="s">
        <v>48</v>
      </c>
      <c r="V50" t="s">
        <v>51</v>
      </c>
    </row>
    <row r="51" spans="1:22">
      <c r="A51" t="s">
        <v>405</v>
      </c>
      <c r="I51">
        <v>4</v>
      </c>
      <c r="J51">
        <v>0</v>
      </c>
      <c r="L51" t="s">
        <v>53</v>
      </c>
      <c r="M51" t="s">
        <v>225</v>
      </c>
      <c r="N51" t="s">
        <v>143</v>
      </c>
      <c r="O51">
        <v>1</v>
      </c>
      <c r="P51" t="s">
        <v>39</v>
      </c>
      <c r="R51" t="s">
        <v>39</v>
      </c>
      <c r="S51" t="s">
        <v>39</v>
      </c>
      <c r="V51" t="s">
        <v>51</v>
      </c>
    </row>
    <row r="52" spans="1:22">
      <c r="A52" t="s">
        <v>406</v>
      </c>
      <c r="D52" t="s">
        <v>23</v>
      </c>
      <c r="E52" t="s">
        <v>22</v>
      </c>
      <c r="I52">
        <v>1</v>
      </c>
      <c r="J52">
        <v>0</v>
      </c>
      <c r="L52" t="s">
        <v>53</v>
      </c>
      <c r="M52" t="s">
        <v>182</v>
      </c>
      <c r="N52" t="s">
        <v>129</v>
      </c>
      <c r="O52">
        <v>2</v>
      </c>
      <c r="P52" t="s">
        <v>245</v>
      </c>
      <c r="R52" t="s">
        <v>246</v>
      </c>
      <c r="S52" t="s">
        <v>39</v>
      </c>
      <c r="V52" t="s">
        <v>51</v>
      </c>
    </row>
    <row r="53" spans="1:22">
      <c r="A53" t="s">
        <v>407</v>
      </c>
      <c r="D53" t="s">
        <v>41</v>
      </c>
      <c r="I53">
        <v>2</v>
      </c>
      <c r="J53">
        <v>0</v>
      </c>
      <c r="L53" t="s">
        <v>53</v>
      </c>
      <c r="M53" t="s">
        <v>182</v>
      </c>
      <c r="N53" t="s">
        <v>242</v>
      </c>
      <c r="O53">
        <v>1</v>
      </c>
      <c r="P53" t="s">
        <v>756</v>
      </c>
      <c r="R53" t="s">
        <v>133</v>
      </c>
      <c r="S53" t="s">
        <v>247</v>
      </c>
      <c r="V53" t="s">
        <v>757</v>
      </c>
    </row>
    <row r="54" spans="1:22">
      <c r="A54" t="s">
        <v>408</v>
      </c>
      <c r="D54" t="s">
        <v>23</v>
      </c>
      <c r="E54" t="s">
        <v>15</v>
      </c>
      <c r="G54" t="s">
        <v>758</v>
      </c>
      <c r="I54">
        <v>14</v>
      </c>
      <c r="J54">
        <v>7</v>
      </c>
      <c r="K54" t="s">
        <v>197</v>
      </c>
      <c r="L54" t="s">
        <v>53</v>
      </c>
      <c r="M54" t="s">
        <v>182</v>
      </c>
      <c r="N54" t="s">
        <v>226</v>
      </c>
      <c r="O54">
        <v>1</v>
      </c>
      <c r="P54" t="s">
        <v>39</v>
      </c>
      <c r="R54" t="s">
        <v>130</v>
      </c>
      <c r="S54" t="s">
        <v>759</v>
      </c>
      <c r="V54" t="s">
        <v>760</v>
      </c>
    </row>
    <row r="55" spans="1:22">
      <c r="A55" t="s">
        <v>409</v>
      </c>
      <c r="D55" t="s">
        <v>23</v>
      </c>
      <c r="E55" t="s">
        <v>107</v>
      </c>
      <c r="F55" t="s">
        <v>21</v>
      </c>
      <c r="I55">
        <v>3</v>
      </c>
      <c r="J55">
        <v>0</v>
      </c>
      <c r="L55" t="s">
        <v>53</v>
      </c>
      <c r="M55" t="s">
        <v>225</v>
      </c>
      <c r="N55" t="s">
        <v>139</v>
      </c>
      <c r="O55">
        <v>1</v>
      </c>
      <c r="P55" t="s">
        <v>39</v>
      </c>
      <c r="R55" t="s">
        <v>39</v>
      </c>
      <c r="S55" t="s">
        <v>48</v>
      </c>
      <c r="V55" t="s">
        <v>51</v>
      </c>
    </row>
    <row r="56" spans="1:22">
      <c r="A56" t="s">
        <v>410</v>
      </c>
      <c r="D56" t="s">
        <v>35</v>
      </c>
      <c r="E56" t="s">
        <v>22</v>
      </c>
      <c r="F56" t="s">
        <v>14</v>
      </c>
      <c r="I56">
        <v>1</v>
      </c>
      <c r="J56">
        <v>0</v>
      </c>
      <c r="L56" t="s">
        <v>53</v>
      </c>
      <c r="M56" t="s">
        <v>225</v>
      </c>
      <c r="N56" t="s">
        <v>102</v>
      </c>
      <c r="O56">
        <v>1</v>
      </c>
      <c r="P56" t="s">
        <v>39</v>
      </c>
      <c r="R56" t="s">
        <v>75</v>
      </c>
      <c r="S56" t="s">
        <v>39</v>
      </c>
      <c r="V56" t="s">
        <v>51</v>
      </c>
    </row>
    <row r="57" spans="1:22">
      <c r="A57" t="s">
        <v>411</v>
      </c>
      <c r="D57" t="s">
        <v>199</v>
      </c>
      <c r="E57" t="s">
        <v>107</v>
      </c>
      <c r="F57" t="s">
        <v>21</v>
      </c>
      <c r="I57">
        <v>5</v>
      </c>
      <c r="J57">
        <v>0</v>
      </c>
      <c r="L57" t="s">
        <v>53</v>
      </c>
      <c r="M57" t="s">
        <v>182</v>
      </c>
      <c r="N57" t="s">
        <v>143</v>
      </c>
      <c r="O57">
        <v>4</v>
      </c>
      <c r="P57" t="s">
        <v>39</v>
      </c>
      <c r="R57" t="s">
        <v>39</v>
      </c>
      <c r="S57" t="s">
        <v>39</v>
      </c>
      <c r="V57" t="s">
        <v>51</v>
      </c>
    </row>
    <row r="58" spans="1:22">
      <c r="A58" t="s">
        <v>412</v>
      </c>
      <c r="C58">
        <v>60</v>
      </c>
      <c r="D58" t="s">
        <v>198</v>
      </c>
      <c r="E58" t="s">
        <v>761</v>
      </c>
      <c r="G58" t="s">
        <v>762</v>
      </c>
      <c r="I58">
        <v>6</v>
      </c>
      <c r="J58">
        <v>4</v>
      </c>
      <c r="K58" t="s">
        <v>59</v>
      </c>
      <c r="L58" t="s">
        <v>53</v>
      </c>
      <c r="M58" t="s">
        <v>181</v>
      </c>
      <c r="N58" t="s">
        <v>763</v>
      </c>
      <c r="O58">
        <v>2</v>
      </c>
      <c r="P58" t="s">
        <v>39</v>
      </c>
      <c r="R58" t="s">
        <v>133</v>
      </c>
      <c r="S58" t="s">
        <v>196</v>
      </c>
      <c r="V58" t="s">
        <v>764</v>
      </c>
    </row>
    <row r="59" spans="1:22">
      <c r="A59" t="s">
        <v>413</v>
      </c>
      <c r="D59" t="s">
        <v>23</v>
      </c>
      <c r="E59" t="s">
        <v>107</v>
      </c>
      <c r="F59" t="s">
        <v>21</v>
      </c>
      <c r="I59">
        <v>4</v>
      </c>
      <c r="J59">
        <v>0</v>
      </c>
      <c r="L59" t="s">
        <v>53</v>
      </c>
      <c r="M59" t="s">
        <v>225</v>
      </c>
      <c r="N59" t="s">
        <v>129</v>
      </c>
      <c r="O59">
        <v>1</v>
      </c>
      <c r="P59" t="s">
        <v>48</v>
      </c>
      <c r="R59" t="s">
        <v>39</v>
      </c>
      <c r="S59" t="s">
        <v>39</v>
      </c>
      <c r="V59" t="s">
        <v>51</v>
      </c>
    </row>
    <row r="60" spans="1:22">
      <c r="A60" t="s">
        <v>414</v>
      </c>
      <c r="D60" t="s">
        <v>195</v>
      </c>
      <c r="E60" t="s">
        <v>22</v>
      </c>
      <c r="F60" t="s">
        <v>14</v>
      </c>
      <c r="I60">
        <v>2</v>
      </c>
      <c r="J60">
        <v>0</v>
      </c>
      <c r="L60" t="s">
        <v>53</v>
      </c>
      <c r="M60" t="s">
        <v>268</v>
      </c>
      <c r="N60" t="s">
        <v>120</v>
      </c>
      <c r="O60">
        <v>2</v>
      </c>
      <c r="V60" t="s">
        <v>51</v>
      </c>
    </row>
    <row r="61" spans="1:22">
      <c r="A61" t="s">
        <v>415</v>
      </c>
      <c r="D61" t="s">
        <v>195</v>
      </c>
      <c r="I61">
        <v>0</v>
      </c>
      <c r="J61">
        <v>0</v>
      </c>
      <c r="L61" t="s">
        <v>53</v>
      </c>
      <c r="N61" t="s">
        <v>210</v>
      </c>
      <c r="O61">
        <v>2</v>
      </c>
      <c r="P61" t="s">
        <v>48</v>
      </c>
      <c r="R61" t="s">
        <v>765</v>
      </c>
      <c r="S61" t="s">
        <v>39</v>
      </c>
      <c r="V61" t="s">
        <v>51</v>
      </c>
    </row>
    <row r="62" spans="1:22">
      <c r="A62" t="s">
        <v>416</v>
      </c>
      <c r="D62" t="s">
        <v>23</v>
      </c>
      <c r="E62" t="s">
        <v>107</v>
      </c>
      <c r="I62">
        <v>1</v>
      </c>
      <c r="J62">
        <v>0</v>
      </c>
      <c r="L62" t="s">
        <v>53</v>
      </c>
      <c r="M62" t="s">
        <v>182</v>
      </c>
      <c r="N62" t="s">
        <v>129</v>
      </c>
      <c r="O62" t="s">
        <v>184</v>
      </c>
      <c r="P62" t="s">
        <v>39</v>
      </c>
      <c r="R62" t="s">
        <v>130</v>
      </c>
      <c r="S62" t="s">
        <v>248</v>
      </c>
      <c r="V62" t="s">
        <v>249</v>
      </c>
    </row>
    <row r="63" spans="1:22">
      <c r="A63" t="s">
        <v>417</v>
      </c>
      <c r="D63" t="s">
        <v>35</v>
      </c>
      <c r="E63" t="s">
        <v>22</v>
      </c>
      <c r="F63" t="s">
        <v>14</v>
      </c>
      <c r="I63">
        <v>1</v>
      </c>
      <c r="J63">
        <v>0</v>
      </c>
      <c r="L63" t="s">
        <v>53</v>
      </c>
      <c r="M63" t="s">
        <v>268</v>
      </c>
      <c r="N63" t="s">
        <v>121</v>
      </c>
      <c r="O63">
        <v>3</v>
      </c>
      <c r="P63" t="s">
        <v>39</v>
      </c>
      <c r="R63" t="s">
        <v>56</v>
      </c>
      <c r="S63" t="s">
        <v>56</v>
      </c>
      <c r="V63" t="s">
        <v>51</v>
      </c>
    </row>
    <row r="64" spans="1:22">
      <c r="A64" t="s">
        <v>418</v>
      </c>
      <c r="I64">
        <v>0</v>
      </c>
      <c r="J64">
        <v>0</v>
      </c>
      <c r="L64" t="s">
        <v>53</v>
      </c>
      <c r="M64" t="s">
        <v>182</v>
      </c>
      <c r="N64" t="s">
        <v>112</v>
      </c>
      <c r="O64">
        <v>1</v>
      </c>
      <c r="P64" t="s">
        <v>39</v>
      </c>
      <c r="R64" t="s">
        <v>130</v>
      </c>
      <c r="S64" t="s">
        <v>39</v>
      </c>
      <c r="V64" t="s">
        <v>51</v>
      </c>
    </row>
    <row r="65" spans="1:22">
      <c r="A65" t="s">
        <v>419</v>
      </c>
      <c r="E65" t="s">
        <v>107</v>
      </c>
      <c r="F65" t="s">
        <v>21</v>
      </c>
      <c r="I65">
        <v>3</v>
      </c>
      <c r="J65">
        <v>0</v>
      </c>
      <c r="L65" t="s">
        <v>53</v>
      </c>
      <c r="M65" t="s">
        <v>755</v>
      </c>
      <c r="N65" t="s">
        <v>185</v>
      </c>
      <c r="O65">
        <v>2</v>
      </c>
      <c r="P65" t="s">
        <v>39</v>
      </c>
      <c r="R65" t="s">
        <v>39</v>
      </c>
      <c r="S65" t="s">
        <v>48</v>
      </c>
      <c r="V65" t="s">
        <v>51</v>
      </c>
    </row>
    <row r="66" spans="1:22">
      <c r="A66" t="s">
        <v>420</v>
      </c>
      <c r="D66" t="s">
        <v>23</v>
      </c>
      <c r="E66" t="s">
        <v>15</v>
      </c>
      <c r="F66" t="s">
        <v>14</v>
      </c>
      <c r="G66" t="s">
        <v>250</v>
      </c>
      <c r="I66">
        <v>12</v>
      </c>
      <c r="J66">
        <v>7</v>
      </c>
      <c r="K66" t="s">
        <v>37</v>
      </c>
      <c r="L66" t="s">
        <v>53</v>
      </c>
      <c r="M66" t="s">
        <v>182</v>
      </c>
      <c r="N66" t="s">
        <v>105</v>
      </c>
      <c r="O66">
        <v>1</v>
      </c>
      <c r="P66" t="s">
        <v>48</v>
      </c>
      <c r="R66" t="s">
        <v>251</v>
      </c>
      <c r="S66" t="s">
        <v>48</v>
      </c>
      <c r="V66" t="s">
        <v>51</v>
      </c>
    </row>
    <row r="67" spans="1:22">
      <c r="A67" t="s">
        <v>421</v>
      </c>
      <c r="D67" t="s">
        <v>41</v>
      </c>
      <c r="E67" t="s">
        <v>15</v>
      </c>
      <c r="G67" t="s">
        <v>204</v>
      </c>
      <c r="I67">
        <v>12</v>
      </c>
      <c r="J67">
        <v>6</v>
      </c>
      <c r="K67" t="s">
        <v>176</v>
      </c>
      <c r="L67" t="s">
        <v>53</v>
      </c>
      <c r="M67" t="s">
        <v>182</v>
      </c>
      <c r="N67" t="s">
        <v>141</v>
      </c>
      <c r="O67">
        <v>2</v>
      </c>
      <c r="R67" t="s">
        <v>75</v>
      </c>
      <c r="S67" t="s">
        <v>766</v>
      </c>
    </row>
    <row r="68" spans="1:22">
      <c r="A68" t="s">
        <v>422</v>
      </c>
      <c r="D68" t="s">
        <v>23</v>
      </c>
      <c r="E68" t="s">
        <v>34</v>
      </c>
      <c r="F68" t="s">
        <v>14</v>
      </c>
      <c r="G68" t="s">
        <v>767</v>
      </c>
      <c r="I68">
        <v>3</v>
      </c>
      <c r="J68">
        <v>1</v>
      </c>
      <c r="K68" t="s">
        <v>252</v>
      </c>
      <c r="L68" t="s">
        <v>53</v>
      </c>
      <c r="M68" t="s">
        <v>253</v>
      </c>
      <c r="N68" t="s">
        <v>242</v>
      </c>
      <c r="O68">
        <v>3</v>
      </c>
      <c r="P68" t="s">
        <v>48</v>
      </c>
      <c r="R68" t="s">
        <v>768</v>
      </c>
      <c r="S68" t="s">
        <v>769</v>
      </c>
      <c r="V68" t="s">
        <v>51</v>
      </c>
    </row>
    <row r="69" spans="1:22">
      <c r="A69" t="s">
        <v>423</v>
      </c>
      <c r="C69">
        <v>50</v>
      </c>
      <c r="D69" t="s">
        <v>23</v>
      </c>
      <c r="E69" t="s">
        <v>107</v>
      </c>
      <c r="I69">
        <v>10</v>
      </c>
      <c r="J69">
        <v>0</v>
      </c>
      <c r="L69" t="s">
        <v>53</v>
      </c>
      <c r="M69" t="s">
        <v>182</v>
      </c>
      <c r="N69" t="s">
        <v>209</v>
      </c>
      <c r="O69">
        <v>2</v>
      </c>
      <c r="P69" t="s">
        <v>39</v>
      </c>
      <c r="R69" t="s">
        <v>75</v>
      </c>
      <c r="S69" t="s">
        <v>48</v>
      </c>
      <c r="V69" t="s">
        <v>51</v>
      </c>
    </row>
    <row r="70" spans="1:22">
      <c r="A70" t="s">
        <v>424</v>
      </c>
      <c r="D70" t="s">
        <v>23</v>
      </c>
      <c r="E70" t="s">
        <v>190</v>
      </c>
      <c r="F70" t="s">
        <v>14</v>
      </c>
      <c r="G70" t="s">
        <v>770</v>
      </c>
      <c r="I70">
        <v>1</v>
      </c>
      <c r="J70">
        <v>1</v>
      </c>
      <c r="L70" t="s">
        <v>53</v>
      </c>
      <c r="M70" t="s">
        <v>182</v>
      </c>
      <c r="N70" t="s">
        <v>254</v>
      </c>
      <c r="O70" t="s">
        <v>217</v>
      </c>
      <c r="P70" t="s">
        <v>39</v>
      </c>
      <c r="R70" t="s">
        <v>30</v>
      </c>
      <c r="S70" t="s">
        <v>39</v>
      </c>
      <c r="V70" t="s">
        <v>51</v>
      </c>
    </row>
    <row r="71" spans="1:22">
      <c r="A71" t="s">
        <v>425</v>
      </c>
      <c r="D71" t="s">
        <v>41</v>
      </c>
      <c r="E71" t="s">
        <v>22</v>
      </c>
      <c r="F71" t="s">
        <v>14</v>
      </c>
      <c r="I71">
        <v>4</v>
      </c>
      <c r="J71">
        <v>0</v>
      </c>
      <c r="L71" t="s">
        <v>53</v>
      </c>
      <c r="M71" t="s">
        <v>225</v>
      </c>
      <c r="N71" t="s">
        <v>140</v>
      </c>
      <c r="O71">
        <v>1</v>
      </c>
      <c r="P71" t="s">
        <v>48</v>
      </c>
      <c r="R71" t="s">
        <v>75</v>
      </c>
      <c r="S71" t="s">
        <v>48</v>
      </c>
      <c r="V71" t="s">
        <v>51</v>
      </c>
    </row>
    <row r="72" spans="1:22">
      <c r="A72" t="s">
        <v>426</v>
      </c>
      <c r="C72">
        <v>58</v>
      </c>
      <c r="D72" t="s">
        <v>23</v>
      </c>
      <c r="E72" t="s">
        <v>34</v>
      </c>
      <c r="G72" t="s">
        <v>134</v>
      </c>
      <c r="I72">
        <v>7</v>
      </c>
      <c r="J72">
        <v>1</v>
      </c>
      <c r="K72" t="s">
        <v>255</v>
      </c>
      <c r="L72" t="s">
        <v>53</v>
      </c>
      <c r="M72" t="s">
        <v>182</v>
      </c>
      <c r="N72" t="s">
        <v>119</v>
      </c>
      <c r="O72">
        <v>6</v>
      </c>
      <c r="P72" t="s">
        <v>256</v>
      </c>
      <c r="R72" t="s">
        <v>130</v>
      </c>
      <c r="S72" t="s">
        <v>257</v>
      </c>
      <c r="V72" t="s">
        <v>51</v>
      </c>
    </row>
    <row r="73" spans="1:22">
      <c r="A73" t="s">
        <v>427</v>
      </c>
      <c r="D73" t="s">
        <v>23</v>
      </c>
      <c r="E73" t="s">
        <v>107</v>
      </c>
      <c r="F73" t="s">
        <v>21</v>
      </c>
      <c r="I73">
        <v>1</v>
      </c>
      <c r="J73">
        <v>0</v>
      </c>
      <c r="L73" t="s">
        <v>53</v>
      </c>
      <c r="M73" t="s">
        <v>182</v>
      </c>
      <c r="N73" t="s">
        <v>150</v>
      </c>
      <c r="O73">
        <v>1</v>
      </c>
      <c r="P73" t="s">
        <v>258</v>
      </c>
      <c r="R73" t="s">
        <v>130</v>
      </c>
      <c r="S73" t="s">
        <v>259</v>
      </c>
      <c r="V73" t="s">
        <v>51</v>
      </c>
    </row>
    <row r="74" spans="1:22">
      <c r="A74" t="s">
        <v>428</v>
      </c>
      <c r="D74" t="s">
        <v>23</v>
      </c>
      <c r="E74" t="s">
        <v>107</v>
      </c>
      <c r="F74" t="s">
        <v>21</v>
      </c>
      <c r="I74">
        <v>4</v>
      </c>
      <c r="J74">
        <v>0</v>
      </c>
      <c r="L74" t="s">
        <v>53</v>
      </c>
      <c r="M74" t="s">
        <v>182</v>
      </c>
      <c r="N74" t="s">
        <v>108</v>
      </c>
      <c r="O74">
        <v>1</v>
      </c>
      <c r="P74" t="s">
        <v>39</v>
      </c>
      <c r="R74" t="s">
        <v>260</v>
      </c>
      <c r="S74" t="s">
        <v>39</v>
      </c>
      <c r="V74" t="s">
        <v>51</v>
      </c>
    </row>
    <row r="75" spans="1:22">
      <c r="A75" t="s">
        <v>429</v>
      </c>
      <c r="D75" t="s">
        <v>23</v>
      </c>
      <c r="E75" t="s">
        <v>15</v>
      </c>
      <c r="G75" t="s">
        <v>771</v>
      </c>
      <c r="I75">
        <v>64</v>
      </c>
      <c r="J75">
        <v>16</v>
      </c>
      <c r="K75" t="s">
        <v>47</v>
      </c>
      <c r="L75" t="s">
        <v>53</v>
      </c>
      <c r="M75" t="s">
        <v>182</v>
      </c>
      <c r="N75" t="s">
        <v>772</v>
      </c>
      <c r="O75" t="s">
        <v>773</v>
      </c>
      <c r="P75" t="s">
        <v>39</v>
      </c>
      <c r="R75" t="s">
        <v>130</v>
      </c>
      <c r="S75" t="s">
        <v>39</v>
      </c>
      <c r="V75" t="s">
        <v>774</v>
      </c>
    </row>
    <row r="76" spans="1:22">
      <c r="A76" t="s">
        <v>430</v>
      </c>
      <c r="I76">
        <v>1</v>
      </c>
      <c r="J76">
        <v>0</v>
      </c>
      <c r="L76" t="s">
        <v>53</v>
      </c>
      <c r="M76" t="s">
        <v>225</v>
      </c>
      <c r="N76" t="s">
        <v>261</v>
      </c>
      <c r="O76">
        <v>1</v>
      </c>
      <c r="P76" t="s">
        <v>48</v>
      </c>
      <c r="R76" t="s">
        <v>39</v>
      </c>
      <c r="S76" t="s">
        <v>39</v>
      </c>
      <c r="V76" t="s">
        <v>51</v>
      </c>
    </row>
    <row r="77" spans="1:22">
      <c r="A77" t="s">
        <v>431</v>
      </c>
      <c r="D77" t="s">
        <v>41</v>
      </c>
      <c r="E77" t="s">
        <v>34</v>
      </c>
      <c r="G77" t="s">
        <v>770</v>
      </c>
      <c r="I77">
        <v>6</v>
      </c>
      <c r="J77">
        <v>1</v>
      </c>
      <c r="K77" t="s">
        <v>262</v>
      </c>
      <c r="L77" t="s">
        <v>53</v>
      </c>
      <c r="M77" t="s">
        <v>181</v>
      </c>
      <c r="N77" t="s">
        <v>136</v>
      </c>
      <c r="O77">
        <v>1</v>
      </c>
      <c r="R77" t="s">
        <v>133</v>
      </c>
      <c r="S77" t="s">
        <v>775</v>
      </c>
      <c r="V77" t="s">
        <v>51</v>
      </c>
    </row>
    <row r="78" spans="1:22">
      <c r="A78" t="s">
        <v>432</v>
      </c>
      <c r="D78" t="s">
        <v>23</v>
      </c>
      <c r="E78" t="s">
        <v>15</v>
      </c>
      <c r="F78" t="s">
        <v>14</v>
      </c>
      <c r="G78" t="s">
        <v>776</v>
      </c>
      <c r="I78">
        <v>5</v>
      </c>
      <c r="J78">
        <v>2</v>
      </c>
      <c r="K78" t="s">
        <v>137</v>
      </c>
      <c r="L78" t="s">
        <v>53</v>
      </c>
      <c r="M78" t="s">
        <v>182</v>
      </c>
      <c r="N78" t="s">
        <v>263</v>
      </c>
      <c r="O78">
        <v>1</v>
      </c>
      <c r="P78" t="s">
        <v>39</v>
      </c>
      <c r="R78" t="s">
        <v>130</v>
      </c>
      <c r="S78" t="s">
        <v>39</v>
      </c>
      <c r="V78" t="s">
        <v>51</v>
      </c>
    </row>
    <row r="79" spans="1:22">
      <c r="A79" t="s">
        <v>433</v>
      </c>
      <c r="D79" t="s">
        <v>198</v>
      </c>
      <c r="E79" t="s">
        <v>107</v>
      </c>
      <c r="G79" t="s">
        <v>777</v>
      </c>
      <c r="I79">
        <v>16</v>
      </c>
      <c r="J79">
        <v>15</v>
      </c>
      <c r="K79" t="s">
        <v>264</v>
      </c>
      <c r="L79" t="s">
        <v>53</v>
      </c>
      <c r="M79" t="s">
        <v>182</v>
      </c>
      <c r="N79" t="s">
        <v>264</v>
      </c>
      <c r="O79" t="s">
        <v>214</v>
      </c>
      <c r="P79" t="s">
        <v>39</v>
      </c>
      <c r="R79" t="s">
        <v>133</v>
      </c>
      <c r="S79" t="s">
        <v>265</v>
      </c>
      <c r="V79" t="s">
        <v>266</v>
      </c>
    </row>
    <row r="80" spans="1:22">
      <c r="A80" t="s">
        <v>434</v>
      </c>
      <c r="D80" t="s">
        <v>23</v>
      </c>
      <c r="E80" t="s">
        <v>15</v>
      </c>
      <c r="G80" t="s">
        <v>267</v>
      </c>
      <c r="I80">
        <v>3</v>
      </c>
      <c r="J80">
        <v>2</v>
      </c>
      <c r="K80" t="s">
        <v>135</v>
      </c>
      <c r="L80" t="s">
        <v>53</v>
      </c>
      <c r="M80" t="s">
        <v>182</v>
      </c>
      <c r="N80" t="s">
        <v>119</v>
      </c>
      <c r="O80" t="s">
        <v>201</v>
      </c>
      <c r="P80" t="s">
        <v>39</v>
      </c>
      <c r="R80" t="s">
        <v>133</v>
      </c>
      <c r="S80" t="s">
        <v>56</v>
      </c>
      <c r="V80" t="s">
        <v>778</v>
      </c>
    </row>
    <row r="81" spans="1:22">
      <c r="A81" t="s">
        <v>435</v>
      </c>
      <c r="I81">
        <v>1</v>
      </c>
      <c r="J81">
        <v>0</v>
      </c>
      <c r="L81" t="s">
        <v>53</v>
      </c>
      <c r="M81" t="s">
        <v>268</v>
      </c>
      <c r="N81" t="s">
        <v>269</v>
      </c>
      <c r="O81">
        <v>1</v>
      </c>
      <c r="P81" t="s">
        <v>39</v>
      </c>
      <c r="R81" t="s">
        <v>130</v>
      </c>
      <c r="S81" t="s">
        <v>39</v>
      </c>
      <c r="V81" t="s">
        <v>51</v>
      </c>
    </row>
    <row r="82" spans="1:22">
      <c r="A82" t="s">
        <v>436</v>
      </c>
      <c r="D82" t="s">
        <v>23</v>
      </c>
      <c r="E82" t="s">
        <v>190</v>
      </c>
      <c r="G82" t="s">
        <v>764</v>
      </c>
      <c r="I82">
        <v>1</v>
      </c>
      <c r="J82">
        <v>1</v>
      </c>
      <c r="L82" t="s">
        <v>53</v>
      </c>
      <c r="M82" t="s">
        <v>779</v>
      </c>
      <c r="N82" t="s">
        <v>112</v>
      </c>
      <c r="O82">
        <v>2</v>
      </c>
      <c r="R82" t="s">
        <v>133</v>
      </c>
      <c r="S82" t="s">
        <v>780</v>
      </c>
      <c r="V82" t="s">
        <v>51</v>
      </c>
    </row>
    <row r="83" spans="1:22">
      <c r="A83" t="s">
        <v>437</v>
      </c>
      <c r="D83" t="s">
        <v>198</v>
      </c>
      <c r="E83" t="s">
        <v>190</v>
      </c>
      <c r="G83" t="s">
        <v>270</v>
      </c>
      <c r="I83">
        <v>35</v>
      </c>
      <c r="J83">
        <v>3</v>
      </c>
      <c r="K83" t="s">
        <v>141</v>
      </c>
      <c r="L83" t="s">
        <v>53</v>
      </c>
      <c r="M83" t="s">
        <v>243</v>
      </c>
      <c r="N83" t="s">
        <v>175</v>
      </c>
      <c r="O83" t="s">
        <v>781</v>
      </c>
      <c r="P83" t="s">
        <v>48</v>
      </c>
      <c r="R83" t="s">
        <v>130</v>
      </c>
      <c r="S83" t="s">
        <v>138</v>
      </c>
      <c r="V83" t="s">
        <v>271</v>
      </c>
    </row>
    <row r="84" spans="1:22">
      <c r="A84" t="s">
        <v>438</v>
      </c>
      <c r="D84" t="s">
        <v>23</v>
      </c>
      <c r="E84" t="s">
        <v>107</v>
      </c>
      <c r="F84" t="s">
        <v>21</v>
      </c>
      <c r="I84">
        <v>6</v>
      </c>
      <c r="J84">
        <v>0</v>
      </c>
      <c r="L84" t="s">
        <v>53</v>
      </c>
      <c r="M84" t="s">
        <v>182</v>
      </c>
      <c r="N84" t="s">
        <v>220</v>
      </c>
      <c r="O84">
        <v>3</v>
      </c>
      <c r="P84" t="s">
        <v>39</v>
      </c>
      <c r="R84" t="s">
        <v>39</v>
      </c>
      <c r="S84" t="s">
        <v>39</v>
      </c>
      <c r="V84" t="s">
        <v>51</v>
      </c>
    </row>
    <row r="85" spans="1:22">
      <c r="A85" t="s">
        <v>439</v>
      </c>
      <c r="D85" t="s">
        <v>23</v>
      </c>
      <c r="E85" t="s">
        <v>22</v>
      </c>
      <c r="F85" t="s">
        <v>14</v>
      </c>
      <c r="I85">
        <v>3</v>
      </c>
      <c r="J85">
        <v>0</v>
      </c>
      <c r="L85" t="s">
        <v>53</v>
      </c>
      <c r="M85" t="s">
        <v>182</v>
      </c>
      <c r="N85" t="s">
        <v>124</v>
      </c>
      <c r="O85">
        <v>1</v>
      </c>
      <c r="P85" t="s">
        <v>39</v>
      </c>
      <c r="R85" t="s">
        <v>39</v>
      </c>
      <c r="S85" t="s">
        <v>39</v>
      </c>
      <c r="V85" t="s">
        <v>51</v>
      </c>
    </row>
    <row r="86" spans="1:22">
      <c r="A86" t="s">
        <v>440</v>
      </c>
      <c r="D86" t="s">
        <v>23</v>
      </c>
      <c r="E86" t="s">
        <v>22</v>
      </c>
      <c r="F86" t="s">
        <v>14</v>
      </c>
      <c r="I86">
        <v>3</v>
      </c>
      <c r="J86">
        <v>0</v>
      </c>
      <c r="L86" t="s">
        <v>53</v>
      </c>
      <c r="M86" t="s">
        <v>182</v>
      </c>
      <c r="N86" t="s">
        <v>112</v>
      </c>
      <c r="O86">
        <v>1</v>
      </c>
      <c r="P86" t="s">
        <v>39</v>
      </c>
      <c r="R86" t="s">
        <v>39</v>
      </c>
      <c r="S86" t="s">
        <v>39</v>
      </c>
      <c r="V86" t="s">
        <v>51</v>
      </c>
    </row>
    <row r="87" spans="1:22">
      <c r="A87" t="s">
        <v>441</v>
      </c>
      <c r="D87" t="s">
        <v>23</v>
      </c>
      <c r="E87" t="s">
        <v>107</v>
      </c>
      <c r="F87" t="s">
        <v>21</v>
      </c>
      <c r="I87">
        <v>1</v>
      </c>
      <c r="J87">
        <v>0</v>
      </c>
      <c r="L87" t="s">
        <v>53</v>
      </c>
      <c r="M87" t="s">
        <v>182</v>
      </c>
      <c r="N87" t="s">
        <v>140</v>
      </c>
      <c r="O87" t="s">
        <v>201</v>
      </c>
      <c r="P87" t="s">
        <v>48</v>
      </c>
      <c r="R87" t="s">
        <v>75</v>
      </c>
      <c r="S87" t="s">
        <v>39</v>
      </c>
      <c r="V87" t="s">
        <v>51</v>
      </c>
    </row>
    <row r="88" spans="1:22">
      <c r="A88" t="s">
        <v>442</v>
      </c>
      <c r="C88">
        <v>62</v>
      </c>
      <c r="D88" t="s">
        <v>23</v>
      </c>
      <c r="E88" t="s">
        <v>15</v>
      </c>
      <c r="F88" t="s">
        <v>14</v>
      </c>
      <c r="G88" t="s">
        <v>782</v>
      </c>
      <c r="I88">
        <v>24</v>
      </c>
      <c r="J88">
        <v>5</v>
      </c>
      <c r="K88" t="s">
        <v>272</v>
      </c>
      <c r="L88" t="s">
        <v>53</v>
      </c>
      <c r="M88" t="s">
        <v>182</v>
      </c>
      <c r="N88" t="s">
        <v>108</v>
      </c>
      <c r="O88">
        <v>2</v>
      </c>
      <c r="P88" t="s">
        <v>189</v>
      </c>
      <c r="Q88" t="s">
        <v>783</v>
      </c>
      <c r="R88" t="s">
        <v>133</v>
      </c>
      <c r="S88" t="s">
        <v>273</v>
      </c>
      <c r="V88" t="s">
        <v>51</v>
      </c>
    </row>
    <row r="89" spans="1:22">
      <c r="A89" t="s">
        <v>443</v>
      </c>
      <c r="D89" t="s">
        <v>41</v>
      </c>
      <c r="E89" t="s">
        <v>15</v>
      </c>
      <c r="F89" t="s">
        <v>14</v>
      </c>
      <c r="G89" t="s">
        <v>784</v>
      </c>
      <c r="I89">
        <v>3</v>
      </c>
      <c r="J89">
        <v>3</v>
      </c>
      <c r="K89" t="s">
        <v>176</v>
      </c>
      <c r="L89" t="s">
        <v>53</v>
      </c>
      <c r="M89" t="s">
        <v>268</v>
      </c>
      <c r="N89" t="s">
        <v>136</v>
      </c>
      <c r="O89">
        <v>1</v>
      </c>
      <c r="P89" t="s">
        <v>274</v>
      </c>
      <c r="R89" t="s">
        <v>133</v>
      </c>
      <c r="S89" t="s">
        <v>138</v>
      </c>
      <c r="V89" t="s">
        <v>51</v>
      </c>
    </row>
    <row r="90" spans="1:22">
      <c r="A90" t="s">
        <v>444</v>
      </c>
      <c r="D90" t="s">
        <v>23</v>
      </c>
      <c r="E90" t="s">
        <v>15</v>
      </c>
      <c r="F90" t="s">
        <v>14</v>
      </c>
      <c r="G90" t="s">
        <v>785</v>
      </c>
      <c r="I90">
        <v>9</v>
      </c>
      <c r="J90">
        <v>4</v>
      </c>
      <c r="K90" t="s">
        <v>142</v>
      </c>
      <c r="L90" t="s">
        <v>53</v>
      </c>
      <c r="M90" t="s">
        <v>786</v>
      </c>
      <c r="N90" t="s">
        <v>144</v>
      </c>
      <c r="O90">
        <v>4</v>
      </c>
      <c r="P90" t="s">
        <v>39</v>
      </c>
      <c r="R90" t="s">
        <v>787</v>
      </c>
      <c r="S90" t="s">
        <v>788</v>
      </c>
      <c r="V90" t="s">
        <v>51</v>
      </c>
    </row>
    <row r="91" spans="1:22">
      <c r="A91" t="s">
        <v>445</v>
      </c>
      <c r="I91">
        <v>4</v>
      </c>
      <c r="J91">
        <v>0</v>
      </c>
      <c r="L91" t="s">
        <v>53</v>
      </c>
      <c r="M91" t="s">
        <v>182</v>
      </c>
      <c r="N91" t="s">
        <v>124</v>
      </c>
      <c r="O91">
        <v>1</v>
      </c>
      <c r="P91" t="s">
        <v>39</v>
      </c>
      <c r="R91" t="s">
        <v>130</v>
      </c>
      <c r="S91" t="s">
        <v>39</v>
      </c>
      <c r="V91" t="s">
        <v>51</v>
      </c>
    </row>
    <row r="92" spans="1:22">
      <c r="A92" t="s">
        <v>446</v>
      </c>
      <c r="I92">
        <v>6</v>
      </c>
      <c r="J92">
        <v>0</v>
      </c>
      <c r="L92" t="s">
        <v>53</v>
      </c>
      <c r="M92" t="s">
        <v>268</v>
      </c>
      <c r="N92" t="s">
        <v>269</v>
      </c>
      <c r="O92">
        <v>3</v>
      </c>
      <c r="P92" t="s">
        <v>39</v>
      </c>
      <c r="S92" t="s">
        <v>48</v>
      </c>
      <c r="V92" t="s">
        <v>51</v>
      </c>
    </row>
    <row r="93" spans="1:22">
      <c r="A93" t="s">
        <v>447</v>
      </c>
      <c r="D93" t="s">
        <v>23</v>
      </c>
      <c r="E93" t="s">
        <v>22</v>
      </c>
      <c r="F93" t="s">
        <v>14</v>
      </c>
      <c r="I93">
        <v>2</v>
      </c>
      <c r="J93">
        <v>0</v>
      </c>
      <c r="L93" t="s">
        <v>53</v>
      </c>
      <c r="M93" t="s">
        <v>182</v>
      </c>
      <c r="N93" t="s">
        <v>242</v>
      </c>
      <c r="O93">
        <v>2</v>
      </c>
      <c r="P93" t="s">
        <v>48</v>
      </c>
      <c r="R93" t="s">
        <v>133</v>
      </c>
      <c r="S93" t="s">
        <v>275</v>
      </c>
      <c r="V93" t="s">
        <v>55</v>
      </c>
    </row>
    <row r="94" spans="1:22">
      <c r="A94" t="s">
        <v>448</v>
      </c>
      <c r="I94">
        <v>1</v>
      </c>
      <c r="J94">
        <v>0</v>
      </c>
      <c r="L94" t="s">
        <v>53</v>
      </c>
      <c r="M94" t="s">
        <v>182</v>
      </c>
      <c r="N94" t="s">
        <v>122</v>
      </c>
      <c r="O94">
        <v>1</v>
      </c>
      <c r="P94" t="s">
        <v>58</v>
      </c>
      <c r="Q94" t="s">
        <v>789</v>
      </c>
      <c r="R94" t="s">
        <v>130</v>
      </c>
      <c r="S94" t="s">
        <v>39</v>
      </c>
      <c r="V94" t="s">
        <v>51</v>
      </c>
    </row>
    <row r="95" spans="1:22">
      <c r="A95" t="s">
        <v>449</v>
      </c>
      <c r="D95" t="s">
        <v>195</v>
      </c>
      <c r="E95" t="s">
        <v>22</v>
      </c>
      <c r="F95" t="s">
        <v>14</v>
      </c>
      <c r="I95">
        <v>3</v>
      </c>
      <c r="J95">
        <v>0</v>
      </c>
      <c r="L95" t="s">
        <v>53</v>
      </c>
      <c r="M95" t="s">
        <v>268</v>
      </c>
      <c r="N95" t="s">
        <v>142</v>
      </c>
      <c r="O95">
        <v>2</v>
      </c>
      <c r="P95" t="s">
        <v>39</v>
      </c>
      <c r="R95" t="s">
        <v>276</v>
      </c>
      <c r="S95" t="s">
        <v>39</v>
      </c>
      <c r="V95" t="s">
        <v>51</v>
      </c>
    </row>
    <row r="96" spans="1:22">
      <c r="A96" t="s">
        <v>450</v>
      </c>
      <c r="I96">
        <v>0</v>
      </c>
      <c r="J96">
        <v>0</v>
      </c>
      <c r="L96" t="s">
        <v>53</v>
      </c>
      <c r="M96" t="s">
        <v>182</v>
      </c>
      <c r="N96" t="s">
        <v>140</v>
      </c>
      <c r="O96">
        <v>1</v>
      </c>
      <c r="P96" t="s">
        <v>39</v>
      </c>
      <c r="R96" t="s">
        <v>130</v>
      </c>
      <c r="S96" t="s">
        <v>39</v>
      </c>
      <c r="V96" t="s">
        <v>51</v>
      </c>
    </row>
    <row r="97" spans="1:22">
      <c r="A97" t="s">
        <v>451</v>
      </c>
      <c r="D97" t="s">
        <v>23</v>
      </c>
      <c r="E97" t="s">
        <v>22</v>
      </c>
      <c r="F97" t="s">
        <v>14</v>
      </c>
      <c r="I97">
        <v>3</v>
      </c>
      <c r="J97">
        <v>0</v>
      </c>
      <c r="L97" t="s">
        <v>53</v>
      </c>
      <c r="M97" t="s">
        <v>268</v>
      </c>
      <c r="N97" t="s">
        <v>242</v>
      </c>
      <c r="O97">
        <v>5</v>
      </c>
      <c r="P97" t="s">
        <v>39</v>
      </c>
      <c r="R97" t="s">
        <v>130</v>
      </c>
      <c r="S97" t="s">
        <v>277</v>
      </c>
      <c r="V97" t="s">
        <v>51</v>
      </c>
    </row>
    <row r="98" spans="1:22">
      <c r="A98" t="s">
        <v>452</v>
      </c>
      <c r="D98" t="s">
        <v>23</v>
      </c>
      <c r="E98" t="s">
        <v>34</v>
      </c>
      <c r="F98" t="s">
        <v>14</v>
      </c>
      <c r="G98" t="s">
        <v>790</v>
      </c>
      <c r="I98">
        <v>4</v>
      </c>
      <c r="J98">
        <v>1</v>
      </c>
      <c r="K98" t="s">
        <v>269</v>
      </c>
      <c r="L98" t="s">
        <v>53</v>
      </c>
      <c r="M98" t="s">
        <v>182</v>
      </c>
      <c r="N98" t="s">
        <v>137</v>
      </c>
      <c r="O98">
        <v>3</v>
      </c>
      <c r="P98" t="s">
        <v>274</v>
      </c>
      <c r="R98" t="s">
        <v>130</v>
      </c>
      <c r="S98" t="s">
        <v>48</v>
      </c>
      <c r="V98" t="s">
        <v>51</v>
      </c>
    </row>
    <row r="99" spans="1:22">
      <c r="A99" t="s">
        <v>453</v>
      </c>
      <c r="D99" t="s">
        <v>23</v>
      </c>
      <c r="E99" t="s">
        <v>107</v>
      </c>
      <c r="F99" t="s">
        <v>21</v>
      </c>
      <c r="I99">
        <v>15</v>
      </c>
      <c r="J99">
        <v>0</v>
      </c>
      <c r="L99" t="s">
        <v>53</v>
      </c>
      <c r="M99" t="s">
        <v>182</v>
      </c>
      <c r="N99" t="s">
        <v>117</v>
      </c>
      <c r="O99">
        <v>3</v>
      </c>
      <c r="P99" t="s">
        <v>48</v>
      </c>
      <c r="R99" t="s">
        <v>130</v>
      </c>
      <c r="S99" t="s">
        <v>39</v>
      </c>
      <c r="V99" t="s">
        <v>51</v>
      </c>
    </row>
    <row r="100" spans="1:22">
      <c r="A100" t="s">
        <v>454</v>
      </c>
      <c r="D100" t="s">
        <v>23</v>
      </c>
      <c r="E100" t="s">
        <v>107</v>
      </c>
      <c r="F100" t="s">
        <v>21</v>
      </c>
      <c r="I100">
        <v>3</v>
      </c>
      <c r="J100">
        <v>0</v>
      </c>
      <c r="L100" t="s">
        <v>53</v>
      </c>
      <c r="M100" t="s">
        <v>181</v>
      </c>
      <c r="N100" t="s">
        <v>197</v>
      </c>
      <c r="O100">
        <v>1</v>
      </c>
      <c r="P100" t="s">
        <v>39</v>
      </c>
      <c r="R100" t="s">
        <v>133</v>
      </c>
      <c r="S100" t="s">
        <v>138</v>
      </c>
      <c r="V100" t="s">
        <v>278</v>
      </c>
    </row>
    <row r="101" spans="1:22">
      <c r="A101" t="s">
        <v>455</v>
      </c>
      <c r="L101" t="s">
        <v>53</v>
      </c>
      <c r="M101" t="s">
        <v>181</v>
      </c>
      <c r="N101" t="s">
        <v>143</v>
      </c>
      <c r="O101" t="s">
        <v>279</v>
      </c>
      <c r="P101" t="s">
        <v>39</v>
      </c>
      <c r="R101" t="s">
        <v>276</v>
      </c>
      <c r="S101" t="s">
        <v>280</v>
      </c>
      <c r="V101" t="s">
        <v>51</v>
      </c>
    </row>
    <row r="102" spans="1:22">
      <c r="A102" t="s">
        <v>456</v>
      </c>
      <c r="C102">
        <v>60</v>
      </c>
      <c r="D102" t="s">
        <v>23</v>
      </c>
      <c r="E102" t="s">
        <v>15</v>
      </c>
      <c r="G102" t="s">
        <v>791</v>
      </c>
      <c r="I102">
        <v>10</v>
      </c>
      <c r="J102">
        <v>2</v>
      </c>
      <c r="K102" t="s">
        <v>66</v>
      </c>
      <c r="L102" t="s">
        <v>53</v>
      </c>
      <c r="M102" t="s">
        <v>181</v>
      </c>
      <c r="N102" t="s">
        <v>119</v>
      </c>
      <c r="O102">
        <v>1</v>
      </c>
      <c r="P102" t="s">
        <v>39</v>
      </c>
      <c r="R102" t="s">
        <v>130</v>
      </c>
      <c r="S102" t="s">
        <v>177</v>
      </c>
      <c r="V102" t="s">
        <v>792</v>
      </c>
    </row>
    <row r="103" spans="1:22">
      <c r="A103" t="s">
        <v>457</v>
      </c>
      <c r="D103" t="s">
        <v>23</v>
      </c>
      <c r="E103" t="s">
        <v>15</v>
      </c>
      <c r="F103" t="s">
        <v>14</v>
      </c>
      <c r="G103" t="s">
        <v>281</v>
      </c>
      <c r="I103">
        <v>65</v>
      </c>
      <c r="J103">
        <v>12</v>
      </c>
      <c r="K103" t="s">
        <v>57</v>
      </c>
      <c r="L103" t="s">
        <v>53</v>
      </c>
      <c r="N103" t="s">
        <v>220</v>
      </c>
      <c r="O103">
        <v>4</v>
      </c>
      <c r="P103" t="s">
        <v>39</v>
      </c>
      <c r="R103" t="s">
        <v>130</v>
      </c>
      <c r="S103" t="s">
        <v>39</v>
      </c>
      <c r="V103" t="s">
        <v>51</v>
      </c>
    </row>
    <row r="104" spans="1:22">
      <c r="A104" t="s">
        <v>458</v>
      </c>
      <c r="D104" t="s">
        <v>35</v>
      </c>
      <c r="E104" t="s">
        <v>34</v>
      </c>
      <c r="G104" t="s">
        <v>793</v>
      </c>
      <c r="I104">
        <v>1</v>
      </c>
      <c r="J104">
        <v>1</v>
      </c>
      <c r="K104" t="s">
        <v>282</v>
      </c>
      <c r="L104" t="s">
        <v>53</v>
      </c>
      <c r="M104" t="s">
        <v>181</v>
      </c>
      <c r="N104" t="s">
        <v>283</v>
      </c>
      <c r="O104">
        <v>4</v>
      </c>
      <c r="R104" t="s">
        <v>130</v>
      </c>
      <c r="S104" t="s">
        <v>284</v>
      </c>
      <c r="V104" t="s">
        <v>51</v>
      </c>
    </row>
    <row r="105" spans="1:22">
      <c r="A105" t="s">
        <v>459</v>
      </c>
      <c r="D105" t="s">
        <v>41</v>
      </c>
      <c r="E105" t="s">
        <v>15</v>
      </c>
      <c r="G105" t="s">
        <v>794</v>
      </c>
      <c r="I105">
        <v>20</v>
      </c>
      <c r="J105">
        <v>6</v>
      </c>
      <c r="K105" t="s">
        <v>272</v>
      </c>
      <c r="L105" t="s">
        <v>53</v>
      </c>
      <c r="N105" t="s">
        <v>136</v>
      </c>
      <c r="O105">
        <v>1</v>
      </c>
      <c r="P105" t="s">
        <v>48</v>
      </c>
      <c r="R105" t="s">
        <v>133</v>
      </c>
      <c r="S105" t="s">
        <v>48</v>
      </c>
      <c r="V105" t="s">
        <v>51</v>
      </c>
    </row>
    <row r="106" spans="1:22">
      <c r="A106" t="s">
        <v>460</v>
      </c>
      <c r="D106" t="s">
        <v>23</v>
      </c>
      <c r="E106" t="s">
        <v>107</v>
      </c>
      <c r="F106" t="s">
        <v>21</v>
      </c>
      <c r="I106">
        <v>4</v>
      </c>
      <c r="J106">
        <v>0</v>
      </c>
      <c r="L106" t="s">
        <v>53</v>
      </c>
      <c r="M106" t="s">
        <v>182</v>
      </c>
      <c r="N106" t="s">
        <v>150</v>
      </c>
      <c r="O106">
        <v>2</v>
      </c>
      <c r="P106" t="s">
        <v>39</v>
      </c>
      <c r="R106" t="s">
        <v>130</v>
      </c>
      <c r="S106" t="s">
        <v>39</v>
      </c>
      <c r="V106" t="s">
        <v>51</v>
      </c>
    </row>
    <row r="107" spans="1:22">
      <c r="A107" t="s">
        <v>461</v>
      </c>
      <c r="D107" t="s">
        <v>41</v>
      </c>
      <c r="E107" t="s">
        <v>190</v>
      </c>
      <c r="G107" t="s">
        <v>795</v>
      </c>
      <c r="I107">
        <v>12</v>
      </c>
      <c r="J107">
        <v>4</v>
      </c>
      <c r="K107" t="s">
        <v>132</v>
      </c>
      <c r="L107" t="s">
        <v>53</v>
      </c>
      <c r="M107" t="s">
        <v>181</v>
      </c>
      <c r="N107" t="s">
        <v>122</v>
      </c>
      <c r="O107">
        <v>1</v>
      </c>
      <c r="R107" t="s">
        <v>133</v>
      </c>
      <c r="S107" t="s">
        <v>285</v>
      </c>
      <c r="V107" t="s">
        <v>51</v>
      </c>
    </row>
    <row r="108" spans="1:22">
      <c r="A108" t="s">
        <v>462</v>
      </c>
      <c r="D108" t="s">
        <v>23</v>
      </c>
      <c r="E108" t="s">
        <v>107</v>
      </c>
      <c r="F108" t="s">
        <v>21</v>
      </c>
      <c r="I108">
        <v>3</v>
      </c>
      <c r="J108">
        <v>0</v>
      </c>
      <c r="L108" t="s">
        <v>53</v>
      </c>
      <c r="M108" t="s">
        <v>225</v>
      </c>
      <c r="N108" t="s">
        <v>242</v>
      </c>
      <c r="O108">
        <v>2</v>
      </c>
      <c r="P108" t="s">
        <v>39</v>
      </c>
      <c r="R108" t="s">
        <v>39</v>
      </c>
      <c r="S108" t="s">
        <v>48</v>
      </c>
      <c r="V108" t="s">
        <v>51</v>
      </c>
    </row>
    <row r="109" spans="1:22">
      <c r="A109" t="s">
        <v>463</v>
      </c>
      <c r="D109" t="s">
        <v>23</v>
      </c>
      <c r="E109" t="s">
        <v>15</v>
      </c>
      <c r="F109" t="s">
        <v>14</v>
      </c>
      <c r="G109" t="s">
        <v>796</v>
      </c>
      <c r="I109">
        <v>6</v>
      </c>
      <c r="J109">
        <v>3</v>
      </c>
      <c r="K109" t="s">
        <v>43</v>
      </c>
      <c r="L109" t="s">
        <v>53</v>
      </c>
      <c r="M109" t="s">
        <v>797</v>
      </c>
      <c r="N109" t="s">
        <v>139</v>
      </c>
      <c r="O109">
        <v>1</v>
      </c>
      <c r="P109" t="s">
        <v>251</v>
      </c>
      <c r="R109" t="s">
        <v>130</v>
      </c>
      <c r="S109" t="s">
        <v>286</v>
      </c>
      <c r="V109" t="s">
        <v>51</v>
      </c>
    </row>
    <row r="110" spans="1:22">
      <c r="A110" t="s">
        <v>464</v>
      </c>
      <c r="D110" t="s">
        <v>41</v>
      </c>
      <c r="E110" t="s">
        <v>107</v>
      </c>
      <c r="I110">
        <v>1</v>
      </c>
      <c r="J110">
        <v>0</v>
      </c>
      <c r="L110" t="s">
        <v>53</v>
      </c>
      <c r="M110" t="s">
        <v>225</v>
      </c>
      <c r="N110" t="s">
        <v>122</v>
      </c>
      <c r="O110">
        <v>3</v>
      </c>
      <c r="P110" t="s">
        <v>39</v>
      </c>
      <c r="R110" t="s">
        <v>130</v>
      </c>
      <c r="S110" t="s">
        <v>287</v>
      </c>
      <c r="V110" t="s">
        <v>51</v>
      </c>
    </row>
    <row r="111" spans="1:22">
      <c r="A111" t="s">
        <v>465</v>
      </c>
      <c r="D111" t="s">
        <v>195</v>
      </c>
      <c r="E111" t="s">
        <v>22</v>
      </c>
      <c r="F111" t="s">
        <v>14</v>
      </c>
      <c r="I111">
        <v>1</v>
      </c>
      <c r="J111">
        <v>0</v>
      </c>
      <c r="L111" t="s">
        <v>17</v>
      </c>
      <c r="M111" t="s">
        <v>268</v>
      </c>
      <c r="N111" t="s">
        <v>132</v>
      </c>
      <c r="O111">
        <v>2</v>
      </c>
      <c r="P111" t="s">
        <v>39</v>
      </c>
      <c r="S111" t="s">
        <v>39</v>
      </c>
      <c r="V111" t="s">
        <v>51</v>
      </c>
    </row>
    <row r="112" spans="1:22">
      <c r="A112" t="s">
        <v>466</v>
      </c>
      <c r="D112" t="s">
        <v>23</v>
      </c>
      <c r="E112" t="s">
        <v>107</v>
      </c>
      <c r="F112" t="s">
        <v>21</v>
      </c>
      <c r="I112">
        <v>8</v>
      </c>
      <c r="J112">
        <v>0</v>
      </c>
      <c r="L112" t="s">
        <v>53</v>
      </c>
      <c r="M112" t="s">
        <v>798</v>
      </c>
      <c r="N112" t="s">
        <v>121</v>
      </c>
      <c r="O112">
        <v>1</v>
      </c>
      <c r="P112" t="s">
        <v>30</v>
      </c>
      <c r="Q112" t="s">
        <v>201</v>
      </c>
      <c r="R112" t="s">
        <v>39</v>
      </c>
      <c r="S112" t="s">
        <v>48</v>
      </c>
      <c r="V112" t="s">
        <v>51</v>
      </c>
    </row>
    <row r="113" spans="1:22">
      <c r="A113" t="s">
        <v>467</v>
      </c>
      <c r="D113" t="s">
        <v>23</v>
      </c>
      <c r="E113" t="s">
        <v>107</v>
      </c>
      <c r="F113" t="s">
        <v>21</v>
      </c>
      <c r="I113">
        <v>3</v>
      </c>
      <c r="J113">
        <v>0</v>
      </c>
      <c r="L113" t="s">
        <v>53</v>
      </c>
      <c r="M113" t="s">
        <v>182</v>
      </c>
      <c r="N113" t="s">
        <v>242</v>
      </c>
      <c r="O113">
        <v>9</v>
      </c>
      <c r="P113" t="s">
        <v>39</v>
      </c>
      <c r="R113" t="s">
        <v>133</v>
      </c>
      <c r="S113" t="s">
        <v>48</v>
      </c>
      <c r="V113" t="s">
        <v>288</v>
      </c>
    </row>
    <row r="114" spans="1:22">
      <c r="A114" t="s">
        <v>468</v>
      </c>
      <c r="D114" t="s">
        <v>198</v>
      </c>
      <c r="E114" t="s">
        <v>15</v>
      </c>
      <c r="G114" t="s">
        <v>289</v>
      </c>
      <c r="I114">
        <v>40</v>
      </c>
      <c r="J114">
        <v>9</v>
      </c>
      <c r="K114" t="s">
        <v>66</v>
      </c>
      <c r="L114" t="s">
        <v>53</v>
      </c>
      <c r="M114" t="s">
        <v>797</v>
      </c>
      <c r="N114" t="s">
        <v>47</v>
      </c>
      <c r="P114" t="s">
        <v>30</v>
      </c>
      <c r="R114" t="s">
        <v>133</v>
      </c>
      <c r="S114" t="s">
        <v>799</v>
      </c>
      <c r="V114" t="s">
        <v>51</v>
      </c>
    </row>
    <row r="115" spans="1:22">
      <c r="A115" t="s">
        <v>469</v>
      </c>
      <c r="D115" t="s">
        <v>23</v>
      </c>
      <c r="E115" t="s">
        <v>15</v>
      </c>
      <c r="G115" t="s">
        <v>800</v>
      </c>
      <c r="I115">
        <v>19</v>
      </c>
      <c r="J115">
        <v>8</v>
      </c>
      <c r="K115" t="s">
        <v>144</v>
      </c>
      <c r="L115" t="s">
        <v>53</v>
      </c>
      <c r="M115" t="s">
        <v>801</v>
      </c>
      <c r="N115" t="s">
        <v>197</v>
      </c>
      <c r="O115">
        <v>4</v>
      </c>
      <c r="R115" t="s">
        <v>802</v>
      </c>
      <c r="V115" t="s">
        <v>680</v>
      </c>
    </row>
    <row r="116" spans="1:22">
      <c r="A116" t="s">
        <v>470</v>
      </c>
      <c r="D116" t="s">
        <v>23</v>
      </c>
      <c r="E116" t="s">
        <v>107</v>
      </c>
      <c r="F116" t="s">
        <v>21</v>
      </c>
      <c r="I116">
        <v>0</v>
      </c>
      <c r="J116">
        <v>0</v>
      </c>
      <c r="L116" t="s">
        <v>53</v>
      </c>
      <c r="M116" t="s">
        <v>182</v>
      </c>
      <c r="N116" t="s">
        <v>137</v>
      </c>
      <c r="O116">
        <v>1</v>
      </c>
      <c r="P116" t="s">
        <v>39</v>
      </c>
      <c r="R116" t="s">
        <v>130</v>
      </c>
      <c r="S116" t="s">
        <v>39</v>
      </c>
      <c r="V116" t="s">
        <v>51</v>
      </c>
    </row>
    <row r="117" spans="1:22">
      <c r="A117" t="s">
        <v>471</v>
      </c>
      <c r="D117" t="s">
        <v>23</v>
      </c>
      <c r="E117" t="s">
        <v>22</v>
      </c>
      <c r="F117" t="s">
        <v>14</v>
      </c>
      <c r="I117">
        <v>2</v>
      </c>
      <c r="J117">
        <v>0</v>
      </c>
      <c r="L117" t="s">
        <v>53</v>
      </c>
      <c r="M117" t="s">
        <v>182</v>
      </c>
      <c r="N117" t="s">
        <v>131</v>
      </c>
      <c r="O117">
        <v>1</v>
      </c>
      <c r="P117" t="s">
        <v>39</v>
      </c>
      <c r="R117" t="s">
        <v>130</v>
      </c>
      <c r="S117" t="s">
        <v>39</v>
      </c>
      <c r="V117" t="s">
        <v>51</v>
      </c>
    </row>
    <row r="118" spans="1:22">
      <c r="A118" t="s">
        <v>472</v>
      </c>
      <c r="I118">
        <v>0</v>
      </c>
      <c r="J118">
        <v>0</v>
      </c>
      <c r="L118" t="s">
        <v>53</v>
      </c>
      <c r="M118" t="s">
        <v>268</v>
      </c>
      <c r="N118" t="s">
        <v>269</v>
      </c>
      <c r="O118">
        <v>2</v>
      </c>
      <c r="P118" t="s">
        <v>48</v>
      </c>
      <c r="R118" t="s">
        <v>133</v>
      </c>
      <c r="S118" t="s">
        <v>39</v>
      </c>
      <c r="V118" t="s">
        <v>51</v>
      </c>
    </row>
    <row r="119" spans="1:22">
      <c r="A119" t="s">
        <v>473</v>
      </c>
      <c r="D119" t="s">
        <v>23</v>
      </c>
      <c r="E119" t="s">
        <v>15</v>
      </c>
      <c r="G119" t="s">
        <v>803</v>
      </c>
      <c r="I119">
        <v>20</v>
      </c>
      <c r="J119">
        <v>15</v>
      </c>
      <c r="K119" t="s">
        <v>269</v>
      </c>
      <c r="L119" t="s">
        <v>53</v>
      </c>
      <c r="M119" t="s">
        <v>182</v>
      </c>
      <c r="N119" t="s">
        <v>242</v>
      </c>
      <c r="O119">
        <v>1</v>
      </c>
      <c r="P119" t="s">
        <v>48</v>
      </c>
      <c r="R119" t="s">
        <v>133</v>
      </c>
      <c r="S119" t="s">
        <v>290</v>
      </c>
      <c r="V119" t="s">
        <v>291</v>
      </c>
    </row>
    <row r="120" spans="1:22">
      <c r="A120" t="s">
        <v>474</v>
      </c>
      <c r="C120">
        <v>60</v>
      </c>
      <c r="D120" t="s">
        <v>35</v>
      </c>
      <c r="E120" t="s">
        <v>15</v>
      </c>
      <c r="F120" t="s">
        <v>14</v>
      </c>
      <c r="G120" t="s">
        <v>804</v>
      </c>
      <c r="I120">
        <v>14</v>
      </c>
      <c r="J120">
        <v>9</v>
      </c>
      <c r="L120" t="s">
        <v>53</v>
      </c>
      <c r="M120" t="s">
        <v>182</v>
      </c>
      <c r="N120" t="s">
        <v>232</v>
      </c>
      <c r="O120">
        <v>2</v>
      </c>
      <c r="P120" t="s">
        <v>39</v>
      </c>
      <c r="R120" t="s">
        <v>805</v>
      </c>
      <c r="S120" t="s">
        <v>805</v>
      </c>
      <c r="V120" t="s">
        <v>27</v>
      </c>
    </row>
    <row r="121" spans="1:22">
      <c r="A121" t="s">
        <v>475</v>
      </c>
      <c r="D121" t="s">
        <v>35</v>
      </c>
      <c r="E121" t="s">
        <v>22</v>
      </c>
      <c r="F121" t="s">
        <v>21</v>
      </c>
      <c r="I121">
        <v>1</v>
      </c>
      <c r="J121">
        <v>0</v>
      </c>
      <c r="L121" t="s">
        <v>53</v>
      </c>
      <c r="M121" t="s">
        <v>225</v>
      </c>
      <c r="N121" t="s">
        <v>244</v>
      </c>
      <c r="P121" t="s">
        <v>25</v>
      </c>
      <c r="V121" t="s">
        <v>27</v>
      </c>
    </row>
    <row r="122" spans="1:22">
      <c r="A122" t="s">
        <v>476</v>
      </c>
      <c r="D122" t="s">
        <v>23</v>
      </c>
      <c r="E122" t="s">
        <v>107</v>
      </c>
      <c r="F122" t="s">
        <v>21</v>
      </c>
      <c r="I122">
        <v>1</v>
      </c>
      <c r="J122">
        <v>0</v>
      </c>
      <c r="L122" t="s">
        <v>53</v>
      </c>
      <c r="N122" t="s">
        <v>29</v>
      </c>
      <c r="O122" t="s">
        <v>151</v>
      </c>
      <c r="P122" t="s">
        <v>25</v>
      </c>
      <c r="V122" t="s">
        <v>27</v>
      </c>
    </row>
    <row r="123" spans="1:22">
      <c r="A123" t="s">
        <v>477</v>
      </c>
      <c r="B123" t="s">
        <v>806</v>
      </c>
      <c r="D123" t="s">
        <v>35</v>
      </c>
      <c r="E123" t="s">
        <v>22</v>
      </c>
      <c r="F123" t="s">
        <v>111</v>
      </c>
      <c r="I123">
        <v>0</v>
      </c>
      <c r="J123">
        <v>0</v>
      </c>
      <c r="L123" t="s">
        <v>17</v>
      </c>
      <c r="N123" t="s">
        <v>292</v>
      </c>
      <c r="P123" t="s">
        <v>106</v>
      </c>
      <c r="S123" t="s">
        <v>106</v>
      </c>
      <c r="V123" t="s">
        <v>807</v>
      </c>
    </row>
    <row r="124" spans="1:22">
      <c r="A124" t="s">
        <v>478</v>
      </c>
      <c r="B124" t="s">
        <v>481</v>
      </c>
      <c r="D124" t="s">
        <v>35</v>
      </c>
      <c r="E124" t="s">
        <v>34</v>
      </c>
      <c r="F124" t="s">
        <v>111</v>
      </c>
      <c r="I124">
        <v>14</v>
      </c>
      <c r="J124">
        <v>11</v>
      </c>
      <c r="L124" t="s">
        <v>17</v>
      </c>
      <c r="N124" t="s">
        <v>293</v>
      </c>
      <c r="P124" t="s">
        <v>106</v>
      </c>
      <c r="S124" t="s">
        <v>106</v>
      </c>
      <c r="V124" t="s">
        <v>51</v>
      </c>
    </row>
    <row r="125" spans="1:22">
      <c r="A125" t="s">
        <v>583</v>
      </c>
      <c r="B125" t="s">
        <v>481</v>
      </c>
      <c r="L125" t="s">
        <v>17</v>
      </c>
      <c r="N125" t="s">
        <v>124</v>
      </c>
      <c r="S125" t="s">
        <v>19</v>
      </c>
    </row>
    <row r="126" spans="1:22">
      <c r="A126" t="s">
        <v>584</v>
      </c>
      <c r="B126" t="s">
        <v>481</v>
      </c>
      <c r="L126" t="s">
        <v>17</v>
      </c>
      <c r="N126" t="s">
        <v>808</v>
      </c>
      <c r="R126" t="s">
        <v>106</v>
      </c>
      <c r="S126" t="s">
        <v>20</v>
      </c>
    </row>
    <row r="127" spans="1:22">
      <c r="A127" t="s">
        <v>585</v>
      </c>
      <c r="B127" t="s">
        <v>481</v>
      </c>
      <c r="L127" t="s">
        <v>17</v>
      </c>
      <c r="N127" t="s">
        <v>646</v>
      </c>
      <c r="R127" t="s">
        <v>106</v>
      </c>
      <c r="S127" t="s">
        <v>20</v>
      </c>
    </row>
    <row r="128" spans="1:22">
      <c r="A128" t="s">
        <v>586</v>
      </c>
      <c r="B128" t="s">
        <v>481</v>
      </c>
      <c r="L128" t="s">
        <v>17</v>
      </c>
      <c r="N128" t="s">
        <v>809</v>
      </c>
    </row>
    <row r="129" spans="1:22">
      <c r="A129" t="s">
        <v>479</v>
      </c>
      <c r="B129" t="s">
        <v>481</v>
      </c>
      <c r="L129" t="s">
        <v>17</v>
      </c>
      <c r="N129" t="s">
        <v>810</v>
      </c>
    </row>
    <row r="130" spans="1:22">
      <c r="A130" t="s">
        <v>480</v>
      </c>
      <c r="B130" t="s">
        <v>481</v>
      </c>
      <c r="L130" t="s">
        <v>17</v>
      </c>
      <c r="N130" t="s">
        <v>294</v>
      </c>
      <c r="S130" t="s">
        <v>20</v>
      </c>
    </row>
    <row r="131" spans="1:22">
      <c r="A131" t="s">
        <v>587</v>
      </c>
      <c r="B131" t="s">
        <v>481</v>
      </c>
      <c r="L131" t="s">
        <v>17</v>
      </c>
      <c r="N131" t="s">
        <v>647</v>
      </c>
      <c r="S131" t="s">
        <v>20</v>
      </c>
    </row>
    <row r="132" spans="1:22">
      <c r="A132" t="s">
        <v>588</v>
      </c>
      <c r="B132" t="s">
        <v>481</v>
      </c>
      <c r="I132">
        <v>0</v>
      </c>
      <c r="J132">
        <v>0</v>
      </c>
      <c r="L132" t="s">
        <v>17</v>
      </c>
      <c r="N132" t="s">
        <v>811</v>
      </c>
      <c r="S132" t="s">
        <v>20</v>
      </c>
    </row>
    <row r="133" spans="1:22">
      <c r="A133" t="s">
        <v>589</v>
      </c>
      <c r="B133" t="s">
        <v>481</v>
      </c>
      <c r="L133" t="s">
        <v>17</v>
      </c>
      <c r="N133" t="s">
        <v>294</v>
      </c>
      <c r="O133">
        <v>2</v>
      </c>
      <c r="S133" t="s">
        <v>20</v>
      </c>
    </row>
    <row r="134" spans="1:22">
      <c r="A134" t="s">
        <v>590</v>
      </c>
      <c r="B134" t="s">
        <v>481</v>
      </c>
      <c r="I134">
        <v>1</v>
      </c>
      <c r="J134">
        <v>0</v>
      </c>
      <c r="L134" t="s">
        <v>53</v>
      </c>
      <c r="N134" t="s">
        <v>648</v>
      </c>
      <c r="O134">
        <v>1</v>
      </c>
      <c r="P134" t="s">
        <v>44</v>
      </c>
      <c r="S134" t="s">
        <v>44</v>
      </c>
      <c r="V134" t="s">
        <v>44</v>
      </c>
    </row>
    <row r="135" spans="1:22">
      <c r="A135" t="s">
        <v>591</v>
      </c>
      <c r="B135" t="s">
        <v>481</v>
      </c>
      <c r="I135">
        <v>3</v>
      </c>
      <c r="J135">
        <v>0</v>
      </c>
      <c r="L135" t="s">
        <v>17</v>
      </c>
      <c r="M135" t="s">
        <v>708</v>
      </c>
      <c r="N135" t="s">
        <v>220</v>
      </c>
      <c r="O135">
        <v>1</v>
      </c>
      <c r="P135" t="s">
        <v>25</v>
      </c>
      <c r="R135" t="s">
        <v>25</v>
      </c>
      <c r="S135" t="s">
        <v>25</v>
      </c>
      <c r="V135" t="s">
        <v>44</v>
      </c>
    </row>
    <row r="136" spans="1:22">
      <c r="A136" t="s">
        <v>592</v>
      </c>
      <c r="B136" t="s">
        <v>481</v>
      </c>
      <c r="L136" t="s">
        <v>17</v>
      </c>
      <c r="N136" t="s">
        <v>649</v>
      </c>
      <c r="S136" t="s">
        <v>20</v>
      </c>
    </row>
    <row r="137" spans="1:22">
      <c r="A137" t="s">
        <v>593</v>
      </c>
      <c r="B137" t="s">
        <v>481</v>
      </c>
      <c r="L137" t="s">
        <v>17</v>
      </c>
      <c r="N137" t="s">
        <v>650</v>
      </c>
      <c r="S137" t="s">
        <v>20</v>
      </c>
    </row>
    <row r="138" spans="1:22">
      <c r="A138" t="s">
        <v>482</v>
      </c>
      <c r="D138" t="s">
        <v>23</v>
      </c>
      <c r="E138" t="s">
        <v>15</v>
      </c>
      <c r="G138" t="s">
        <v>812</v>
      </c>
      <c r="I138">
        <v>29</v>
      </c>
      <c r="J138">
        <v>15</v>
      </c>
      <c r="K138" t="s">
        <v>175</v>
      </c>
      <c r="L138" t="s">
        <v>53</v>
      </c>
      <c r="M138" t="s">
        <v>813</v>
      </c>
      <c r="N138" t="s">
        <v>119</v>
      </c>
      <c r="O138">
        <v>3</v>
      </c>
      <c r="P138" t="s">
        <v>30</v>
      </c>
      <c r="R138" t="s">
        <v>30</v>
      </c>
      <c r="S138" t="s">
        <v>30</v>
      </c>
      <c r="V138" t="s">
        <v>44</v>
      </c>
    </row>
    <row r="139" spans="1:22">
      <c r="A139" t="s">
        <v>483</v>
      </c>
      <c r="D139" t="s">
        <v>41</v>
      </c>
      <c r="E139" t="s">
        <v>22</v>
      </c>
      <c r="F139" t="s">
        <v>14</v>
      </c>
      <c r="I139">
        <v>1</v>
      </c>
      <c r="J139">
        <v>0</v>
      </c>
      <c r="L139" t="s">
        <v>53</v>
      </c>
      <c r="M139" t="s">
        <v>225</v>
      </c>
      <c r="N139" t="s">
        <v>112</v>
      </c>
      <c r="O139" t="s">
        <v>651</v>
      </c>
      <c r="P139" t="s">
        <v>25</v>
      </c>
      <c r="R139" t="s">
        <v>814</v>
      </c>
      <c r="S139" t="s">
        <v>25</v>
      </c>
      <c r="V139" t="s">
        <v>44</v>
      </c>
    </row>
    <row r="140" spans="1:22">
      <c r="A140" t="s">
        <v>484</v>
      </c>
      <c r="D140" t="s">
        <v>35</v>
      </c>
      <c r="E140" t="s">
        <v>190</v>
      </c>
      <c r="G140" t="s">
        <v>296</v>
      </c>
      <c r="I140">
        <v>27</v>
      </c>
      <c r="J140">
        <v>6</v>
      </c>
      <c r="K140" t="s">
        <v>119</v>
      </c>
      <c r="L140" t="s">
        <v>53</v>
      </c>
      <c r="M140" t="s">
        <v>704</v>
      </c>
      <c r="N140" t="s">
        <v>24</v>
      </c>
      <c r="O140">
        <v>1</v>
      </c>
      <c r="P140" t="s">
        <v>18</v>
      </c>
      <c r="R140" t="s">
        <v>297</v>
      </c>
      <c r="S140" t="s">
        <v>297</v>
      </c>
      <c r="V140" t="s">
        <v>44</v>
      </c>
    </row>
    <row r="141" spans="1:22">
      <c r="A141" t="s">
        <v>485</v>
      </c>
      <c r="D141" t="s">
        <v>23</v>
      </c>
      <c r="E141" t="s">
        <v>22</v>
      </c>
      <c r="F141" t="s">
        <v>14</v>
      </c>
      <c r="I141">
        <v>1</v>
      </c>
      <c r="J141">
        <v>0</v>
      </c>
      <c r="L141" t="s">
        <v>53</v>
      </c>
      <c r="M141" t="s">
        <v>704</v>
      </c>
      <c r="N141" t="s">
        <v>242</v>
      </c>
      <c r="O141">
        <v>3</v>
      </c>
      <c r="P141" t="s">
        <v>25</v>
      </c>
      <c r="R141" t="s">
        <v>25</v>
      </c>
      <c r="S141" t="s">
        <v>25</v>
      </c>
      <c r="V141" t="s">
        <v>44</v>
      </c>
    </row>
    <row r="142" spans="1:22">
      <c r="A142" t="s">
        <v>486</v>
      </c>
      <c r="D142" t="s">
        <v>23</v>
      </c>
      <c r="E142" t="s">
        <v>34</v>
      </c>
      <c r="G142" t="s">
        <v>815</v>
      </c>
      <c r="I142">
        <v>5</v>
      </c>
      <c r="J142">
        <v>3</v>
      </c>
      <c r="K142" t="s">
        <v>101</v>
      </c>
      <c r="L142" t="s">
        <v>53</v>
      </c>
      <c r="M142" t="s">
        <v>704</v>
      </c>
      <c r="N142" t="s">
        <v>226</v>
      </c>
      <c r="O142">
        <v>1</v>
      </c>
      <c r="P142" t="s">
        <v>25</v>
      </c>
      <c r="R142" t="s">
        <v>30</v>
      </c>
      <c r="S142" t="s">
        <v>30</v>
      </c>
      <c r="V142" t="s">
        <v>298</v>
      </c>
    </row>
    <row r="143" spans="1:22">
      <c r="A143" t="s">
        <v>487</v>
      </c>
      <c r="I143">
        <v>1</v>
      </c>
      <c r="J143">
        <v>0</v>
      </c>
      <c r="L143" t="s">
        <v>53</v>
      </c>
      <c r="M143" t="s">
        <v>704</v>
      </c>
      <c r="N143" t="s">
        <v>143</v>
      </c>
      <c r="O143">
        <v>1</v>
      </c>
      <c r="P143" t="s">
        <v>25</v>
      </c>
      <c r="S143" t="s">
        <v>25</v>
      </c>
      <c r="V143" t="s">
        <v>44</v>
      </c>
    </row>
    <row r="144" spans="1:22">
      <c r="A144" t="s">
        <v>488</v>
      </c>
      <c r="D144" t="s">
        <v>23</v>
      </c>
      <c r="E144" t="s">
        <v>15</v>
      </c>
      <c r="F144" t="s">
        <v>14</v>
      </c>
      <c r="G144" t="s">
        <v>816</v>
      </c>
      <c r="I144">
        <v>25</v>
      </c>
      <c r="J144">
        <v>9</v>
      </c>
      <c r="K144" t="s">
        <v>244</v>
      </c>
      <c r="L144" t="s">
        <v>53</v>
      </c>
      <c r="M144" t="s">
        <v>704</v>
      </c>
      <c r="N144" t="s">
        <v>188</v>
      </c>
      <c r="O144">
        <v>1</v>
      </c>
      <c r="P144" t="s">
        <v>30</v>
      </c>
      <c r="R144" t="s">
        <v>30</v>
      </c>
      <c r="S144" t="s">
        <v>30</v>
      </c>
      <c r="V144" t="s">
        <v>193</v>
      </c>
    </row>
    <row r="145" spans="1:22">
      <c r="A145" t="s">
        <v>594</v>
      </c>
      <c r="D145" t="s">
        <v>35</v>
      </c>
      <c r="E145" t="s">
        <v>15</v>
      </c>
      <c r="F145" t="s">
        <v>14</v>
      </c>
      <c r="G145" t="s">
        <v>817</v>
      </c>
      <c r="I145">
        <v>39</v>
      </c>
      <c r="J145">
        <v>3</v>
      </c>
      <c r="K145" t="s">
        <v>818</v>
      </c>
      <c r="L145" t="s">
        <v>53</v>
      </c>
      <c r="M145" t="s">
        <v>225</v>
      </c>
      <c r="N145" t="s">
        <v>652</v>
      </c>
      <c r="O145" t="s">
        <v>299</v>
      </c>
      <c r="P145" t="s">
        <v>30</v>
      </c>
      <c r="R145" t="s">
        <v>30</v>
      </c>
      <c r="S145" t="s">
        <v>30</v>
      </c>
    </row>
    <row r="146" spans="1:22">
      <c r="A146" t="s">
        <v>489</v>
      </c>
      <c r="I146">
        <v>0</v>
      </c>
      <c r="J146">
        <v>0</v>
      </c>
      <c r="L146" t="s">
        <v>53</v>
      </c>
      <c r="M146" t="s">
        <v>704</v>
      </c>
      <c r="N146" t="s">
        <v>124</v>
      </c>
      <c r="O146">
        <v>1</v>
      </c>
      <c r="P146" t="s">
        <v>25</v>
      </c>
      <c r="S146" t="s">
        <v>30</v>
      </c>
      <c r="V146" t="s">
        <v>44</v>
      </c>
    </row>
    <row r="147" spans="1:22">
      <c r="A147" t="s">
        <v>490</v>
      </c>
      <c r="D147" t="s">
        <v>23</v>
      </c>
      <c r="E147" t="s">
        <v>15</v>
      </c>
      <c r="G147" t="s">
        <v>819</v>
      </c>
      <c r="I147">
        <v>17</v>
      </c>
      <c r="J147">
        <v>4</v>
      </c>
      <c r="K147" t="s">
        <v>127</v>
      </c>
      <c r="L147" t="s">
        <v>53</v>
      </c>
      <c r="M147" t="s">
        <v>225</v>
      </c>
      <c r="N147" t="s">
        <v>211</v>
      </c>
      <c r="O147">
        <v>1</v>
      </c>
      <c r="S147" t="s">
        <v>50</v>
      </c>
      <c r="V147" t="s">
        <v>44</v>
      </c>
    </row>
    <row r="148" spans="1:22">
      <c r="A148" t="s">
        <v>491</v>
      </c>
      <c r="D148" t="s">
        <v>23</v>
      </c>
      <c r="E148" t="s">
        <v>22</v>
      </c>
      <c r="F148" t="s">
        <v>14</v>
      </c>
      <c r="I148">
        <v>1</v>
      </c>
      <c r="J148">
        <v>0</v>
      </c>
      <c r="L148" t="s">
        <v>53</v>
      </c>
      <c r="M148" t="s">
        <v>704</v>
      </c>
      <c r="N148" t="s">
        <v>141</v>
      </c>
      <c r="O148">
        <v>1</v>
      </c>
      <c r="P148" t="s">
        <v>39</v>
      </c>
      <c r="S148" t="s">
        <v>300</v>
      </c>
      <c r="V148" t="s">
        <v>44</v>
      </c>
    </row>
    <row r="149" spans="1:22">
      <c r="A149" t="s">
        <v>492</v>
      </c>
      <c r="D149" t="s">
        <v>199</v>
      </c>
      <c r="E149" t="s">
        <v>107</v>
      </c>
      <c r="F149" t="s">
        <v>21</v>
      </c>
      <c r="I149">
        <v>0</v>
      </c>
      <c r="J149">
        <v>0</v>
      </c>
      <c r="L149" t="s">
        <v>53</v>
      </c>
      <c r="M149" t="s">
        <v>225</v>
      </c>
      <c r="N149" t="s">
        <v>137</v>
      </c>
      <c r="O149" t="s">
        <v>301</v>
      </c>
      <c r="P149" t="s">
        <v>25</v>
      </c>
      <c r="S149" t="s">
        <v>25</v>
      </c>
      <c r="V149" t="s">
        <v>44</v>
      </c>
    </row>
    <row r="150" spans="1:22">
      <c r="A150" t="s">
        <v>493</v>
      </c>
      <c r="D150" t="s">
        <v>23</v>
      </c>
      <c r="E150" t="s">
        <v>22</v>
      </c>
      <c r="I150">
        <v>1</v>
      </c>
      <c r="J150">
        <v>0</v>
      </c>
      <c r="L150" t="s">
        <v>53</v>
      </c>
      <c r="N150" t="s">
        <v>209</v>
      </c>
      <c r="O150" t="s">
        <v>295</v>
      </c>
      <c r="P150" t="s">
        <v>302</v>
      </c>
      <c r="R150" t="s">
        <v>303</v>
      </c>
      <c r="S150" t="s">
        <v>303</v>
      </c>
      <c r="V150" t="s">
        <v>44</v>
      </c>
    </row>
    <row r="151" spans="1:22">
      <c r="A151" t="s">
        <v>494</v>
      </c>
      <c r="D151" t="s">
        <v>35</v>
      </c>
      <c r="E151" t="s">
        <v>34</v>
      </c>
      <c r="F151" t="s">
        <v>21</v>
      </c>
      <c r="G151" t="s">
        <v>153</v>
      </c>
      <c r="I151">
        <v>20</v>
      </c>
      <c r="J151">
        <v>1</v>
      </c>
      <c r="L151" t="s">
        <v>53</v>
      </c>
      <c r="M151" t="s">
        <v>182</v>
      </c>
      <c r="N151" t="s">
        <v>102</v>
      </c>
      <c r="O151">
        <v>2</v>
      </c>
      <c r="P151" t="s">
        <v>25</v>
      </c>
      <c r="R151" t="s">
        <v>78</v>
      </c>
      <c r="S151" t="s">
        <v>25</v>
      </c>
      <c r="V151" t="s">
        <v>27</v>
      </c>
    </row>
    <row r="152" spans="1:22">
      <c r="A152" t="s">
        <v>495</v>
      </c>
      <c r="D152" t="s">
        <v>109</v>
      </c>
      <c r="E152" t="s">
        <v>110</v>
      </c>
      <c r="F152" t="s">
        <v>14</v>
      </c>
      <c r="I152">
        <v>3</v>
      </c>
      <c r="J152">
        <v>0</v>
      </c>
      <c r="L152" t="s">
        <v>53</v>
      </c>
      <c r="M152" t="s">
        <v>182</v>
      </c>
      <c r="N152" t="s">
        <v>264</v>
      </c>
      <c r="O152">
        <v>2</v>
      </c>
      <c r="P152" t="s">
        <v>39</v>
      </c>
      <c r="R152" t="s">
        <v>145</v>
      </c>
      <c r="S152" t="s">
        <v>39</v>
      </c>
      <c r="V152" t="s">
        <v>27</v>
      </c>
    </row>
    <row r="153" spans="1:22">
      <c r="A153" t="s">
        <v>496</v>
      </c>
      <c r="D153" t="s">
        <v>35</v>
      </c>
      <c r="E153" t="s">
        <v>22</v>
      </c>
      <c r="F153" t="s">
        <v>21</v>
      </c>
      <c r="I153">
        <v>1</v>
      </c>
      <c r="J153">
        <v>0</v>
      </c>
      <c r="L153" t="s">
        <v>53</v>
      </c>
      <c r="M153" t="s">
        <v>225</v>
      </c>
      <c r="N153" t="s">
        <v>211</v>
      </c>
      <c r="O153">
        <v>3</v>
      </c>
      <c r="P153" t="s">
        <v>25</v>
      </c>
      <c r="R153" t="s">
        <v>304</v>
      </c>
      <c r="S153" t="s">
        <v>25</v>
      </c>
      <c r="V153" t="s">
        <v>27</v>
      </c>
    </row>
    <row r="154" spans="1:22">
      <c r="A154" t="s">
        <v>497</v>
      </c>
      <c r="D154" t="s">
        <v>23</v>
      </c>
      <c r="E154" t="s">
        <v>118</v>
      </c>
      <c r="F154" t="s">
        <v>174</v>
      </c>
      <c r="I154">
        <v>0</v>
      </c>
      <c r="J154">
        <v>0</v>
      </c>
      <c r="L154" t="s">
        <v>17</v>
      </c>
      <c r="M154" t="s">
        <v>709</v>
      </c>
      <c r="N154" t="s">
        <v>305</v>
      </c>
      <c r="O154">
        <v>2</v>
      </c>
      <c r="P154" t="s">
        <v>25</v>
      </c>
      <c r="R154" t="s">
        <v>306</v>
      </c>
      <c r="S154" t="s">
        <v>25</v>
      </c>
      <c r="V154" t="s">
        <v>27</v>
      </c>
    </row>
    <row r="155" spans="1:22">
      <c r="A155" t="s">
        <v>498</v>
      </c>
      <c r="D155" t="s">
        <v>104</v>
      </c>
      <c r="E155" t="s">
        <v>118</v>
      </c>
      <c r="I155">
        <v>0</v>
      </c>
      <c r="J155">
        <v>0</v>
      </c>
      <c r="L155" t="s">
        <v>53</v>
      </c>
      <c r="M155" t="s">
        <v>709</v>
      </c>
      <c r="N155" t="s">
        <v>307</v>
      </c>
      <c r="O155">
        <v>1</v>
      </c>
      <c r="P155" t="s">
        <v>39</v>
      </c>
      <c r="R155" t="s">
        <v>145</v>
      </c>
      <c r="S155" t="s">
        <v>39</v>
      </c>
      <c r="V155" t="s">
        <v>27</v>
      </c>
    </row>
    <row r="156" spans="1:22">
      <c r="A156" t="s">
        <v>499</v>
      </c>
      <c r="D156" t="s">
        <v>113</v>
      </c>
      <c r="E156" t="s">
        <v>110</v>
      </c>
      <c r="I156">
        <v>1</v>
      </c>
      <c r="J156">
        <v>0</v>
      </c>
      <c r="L156" t="s">
        <v>53</v>
      </c>
      <c r="M156" t="s">
        <v>182</v>
      </c>
      <c r="N156" t="s">
        <v>137</v>
      </c>
      <c r="O156">
        <v>2</v>
      </c>
      <c r="P156" t="s">
        <v>18</v>
      </c>
      <c r="R156" t="s">
        <v>76</v>
      </c>
      <c r="S156" t="s">
        <v>71</v>
      </c>
      <c r="V156" t="s">
        <v>31</v>
      </c>
    </row>
    <row r="157" spans="1:22">
      <c r="A157" t="s">
        <v>500</v>
      </c>
      <c r="D157" t="s">
        <v>104</v>
      </c>
      <c r="E157" t="s">
        <v>110</v>
      </c>
      <c r="I157">
        <v>1</v>
      </c>
      <c r="J157">
        <v>0</v>
      </c>
      <c r="L157" t="s">
        <v>53</v>
      </c>
      <c r="M157" t="s">
        <v>308</v>
      </c>
      <c r="N157" t="s">
        <v>38</v>
      </c>
      <c r="O157">
        <v>1</v>
      </c>
      <c r="R157" t="s">
        <v>145</v>
      </c>
    </row>
    <row r="158" spans="1:22">
      <c r="A158" t="s">
        <v>501</v>
      </c>
      <c r="C158">
        <v>60</v>
      </c>
      <c r="D158" t="s">
        <v>123</v>
      </c>
      <c r="E158" t="s">
        <v>149</v>
      </c>
      <c r="F158" t="s">
        <v>14</v>
      </c>
      <c r="G158" t="s">
        <v>820</v>
      </c>
      <c r="I158">
        <v>83</v>
      </c>
      <c r="J158">
        <v>10</v>
      </c>
      <c r="L158" t="s">
        <v>53</v>
      </c>
      <c r="M158" t="s">
        <v>314</v>
      </c>
      <c r="N158" t="s">
        <v>242</v>
      </c>
      <c r="O158">
        <v>2</v>
      </c>
      <c r="P158" t="s">
        <v>39</v>
      </c>
      <c r="R158" t="s">
        <v>145</v>
      </c>
      <c r="S158" t="s">
        <v>39</v>
      </c>
      <c r="V158" t="s">
        <v>31</v>
      </c>
    </row>
    <row r="159" spans="1:22">
      <c r="A159" t="s">
        <v>502</v>
      </c>
      <c r="D159" t="s">
        <v>104</v>
      </c>
      <c r="E159" t="s">
        <v>309</v>
      </c>
      <c r="F159" t="s">
        <v>128</v>
      </c>
      <c r="I159">
        <v>1</v>
      </c>
      <c r="J159">
        <v>0</v>
      </c>
      <c r="L159" t="s">
        <v>53</v>
      </c>
      <c r="M159" t="s">
        <v>225</v>
      </c>
      <c r="N159" t="s">
        <v>49</v>
      </c>
      <c r="O159">
        <v>2</v>
      </c>
      <c r="P159" t="s">
        <v>189</v>
      </c>
      <c r="R159" t="s">
        <v>310</v>
      </c>
      <c r="S159" t="s">
        <v>39</v>
      </c>
      <c r="V159" t="s">
        <v>27</v>
      </c>
    </row>
    <row r="160" spans="1:22">
      <c r="A160" t="s">
        <v>503</v>
      </c>
      <c r="C160">
        <v>67</v>
      </c>
      <c r="D160" t="s">
        <v>123</v>
      </c>
      <c r="E160" t="s">
        <v>110</v>
      </c>
      <c r="I160">
        <v>3</v>
      </c>
      <c r="J160">
        <v>0</v>
      </c>
      <c r="L160" t="s">
        <v>53</v>
      </c>
      <c r="M160" t="s">
        <v>821</v>
      </c>
      <c r="N160" t="s">
        <v>66</v>
      </c>
      <c r="O160">
        <v>2</v>
      </c>
      <c r="P160" t="s">
        <v>39</v>
      </c>
      <c r="R160" t="s">
        <v>76</v>
      </c>
      <c r="S160" t="s">
        <v>39</v>
      </c>
      <c r="V160" t="s">
        <v>27</v>
      </c>
    </row>
    <row r="161" spans="1:22">
      <c r="A161" t="s">
        <v>504</v>
      </c>
      <c r="D161" t="s">
        <v>123</v>
      </c>
      <c r="E161" t="s">
        <v>110</v>
      </c>
      <c r="I161">
        <v>2</v>
      </c>
      <c r="J161">
        <v>0</v>
      </c>
      <c r="L161" t="s">
        <v>53</v>
      </c>
      <c r="M161" t="s">
        <v>822</v>
      </c>
      <c r="N161" t="s">
        <v>311</v>
      </c>
      <c r="O161">
        <v>2</v>
      </c>
      <c r="P161" t="s">
        <v>39</v>
      </c>
      <c r="R161" t="s">
        <v>145</v>
      </c>
      <c r="S161" t="s">
        <v>39</v>
      </c>
      <c r="V161" t="s">
        <v>27</v>
      </c>
    </row>
    <row r="162" spans="1:22">
      <c r="A162" t="s">
        <v>62</v>
      </c>
      <c r="D162" t="s">
        <v>154</v>
      </c>
      <c r="E162" t="s">
        <v>114</v>
      </c>
      <c r="F162" t="s">
        <v>14</v>
      </c>
      <c r="G162" t="s">
        <v>823</v>
      </c>
      <c r="I162">
        <v>1</v>
      </c>
      <c r="J162">
        <v>1</v>
      </c>
      <c r="K162" t="s">
        <v>122</v>
      </c>
      <c r="L162" t="s">
        <v>53</v>
      </c>
      <c r="M162" t="s">
        <v>182</v>
      </c>
      <c r="N162" t="s">
        <v>63</v>
      </c>
      <c r="O162">
        <v>2</v>
      </c>
      <c r="P162" t="s">
        <v>317</v>
      </c>
      <c r="Q162" t="s">
        <v>710</v>
      </c>
      <c r="R162" t="s">
        <v>76</v>
      </c>
      <c r="S162" t="s">
        <v>103</v>
      </c>
      <c r="V162" t="s">
        <v>31</v>
      </c>
    </row>
    <row r="163" spans="1:22">
      <c r="A163" t="s">
        <v>505</v>
      </c>
      <c r="C163">
        <v>68</v>
      </c>
      <c r="D163" t="s">
        <v>123</v>
      </c>
      <c r="E163" t="s">
        <v>149</v>
      </c>
      <c r="F163" t="s">
        <v>14</v>
      </c>
      <c r="G163" t="s">
        <v>824</v>
      </c>
      <c r="I163">
        <v>28</v>
      </c>
      <c r="J163">
        <v>14</v>
      </c>
      <c r="K163" t="s">
        <v>121</v>
      </c>
      <c r="L163" t="s">
        <v>53</v>
      </c>
      <c r="M163" t="s">
        <v>182</v>
      </c>
      <c r="N163" t="s">
        <v>57</v>
      </c>
      <c r="O163">
        <v>2</v>
      </c>
      <c r="P163" t="s">
        <v>39</v>
      </c>
      <c r="R163" t="s">
        <v>76</v>
      </c>
      <c r="S163" t="s">
        <v>155</v>
      </c>
      <c r="V163" t="s">
        <v>718</v>
      </c>
    </row>
    <row r="164" spans="1:22">
      <c r="A164" t="s">
        <v>506</v>
      </c>
      <c r="D164" t="s">
        <v>113</v>
      </c>
      <c r="E164" t="s">
        <v>110</v>
      </c>
      <c r="I164">
        <v>9</v>
      </c>
      <c r="J164">
        <v>0</v>
      </c>
      <c r="L164" t="s">
        <v>53</v>
      </c>
      <c r="M164" t="s">
        <v>32</v>
      </c>
      <c r="N164" t="s">
        <v>312</v>
      </c>
      <c r="O164">
        <v>1</v>
      </c>
      <c r="P164" t="s">
        <v>39</v>
      </c>
      <c r="R164" t="s">
        <v>145</v>
      </c>
      <c r="S164" t="s">
        <v>39</v>
      </c>
      <c r="V164" t="s">
        <v>27</v>
      </c>
    </row>
    <row r="165" spans="1:22">
      <c r="A165" t="s">
        <v>507</v>
      </c>
      <c r="D165" t="s">
        <v>123</v>
      </c>
      <c r="E165" t="s">
        <v>118</v>
      </c>
      <c r="I165">
        <v>0</v>
      </c>
      <c r="J165">
        <v>0</v>
      </c>
      <c r="L165" t="s">
        <v>53</v>
      </c>
      <c r="M165" t="s">
        <v>32</v>
      </c>
      <c r="N165" t="s">
        <v>57</v>
      </c>
      <c r="O165">
        <v>2</v>
      </c>
      <c r="P165" t="s">
        <v>39</v>
      </c>
      <c r="R165" t="s">
        <v>18</v>
      </c>
      <c r="S165" t="s">
        <v>39</v>
      </c>
      <c r="V165" t="s">
        <v>27</v>
      </c>
    </row>
    <row r="166" spans="1:22">
      <c r="A166" t="s">
        <v>508</v>
      </c>
      <c r="C166">
        <v>58</v>
      </c>
      <c r="D166" t="s">
        <v>104</v>
      </c>
      <c r="E166" t="s">
        <v>149</v>
      </c>
      <c r="F166" t="s">
        <v>14</v>
      </c>
      <c r="G166" t="s">
        <v>313</v>
      </c>
      <c r="I166">
        <v>25</v>
      </c>
      <c r="J166">
        <v>6</v>
      </c>
      <c r="K166" t="s">
        <v>175</v>
      </c>
      <c r="L166" t="s">
        <v>53</v>
      </c>
      <c r="M166" t="s">
        <v>314</v>
      </c>
      <c r="N166" t="s">
        <v>315</v>
      </c>
      <c r="O166">
        <v>2</v>
      </c>
      <c r="P166" t="s">
        <v>39</v>
      </c>
      <c r="R166" t="s">
        <v>76</v>
      </c>
      <c r="S166" t="s">
        <v>39</v>
      </c>
      <c r="V166" t="s">
        <v>27</v>
      </c>
    </row>
    <row r="167" spans="1:22">
      <c r="A167" t="s">
        <v>509</v>
      </c>
      <c r="D167" t="s">
        <v>104</v>
      </c>
      <c r="E167" t="s">
        <v>118</v>
      </c>
      <c r="I167">
        <v>0</v>
      </c>
      <c r="J167">
        <v>0</v>
      </c>
      <c r="L167" t="s">
        <v>53</v>
      </c>
      <c r="M167" t="s">
        <v>32</v>
      </c>
      <c r="N167" t="s">
        <v>38</v>
      </c>
      <c r="O167">
        <v>2</v>
      </c>
      <c r="P167" t="s">
        <v>39</v>
      </c>
      <c r="R167" t="s">
        <v>39</v>
      </c>
      <c r="S167" t="s">
        <v>39</v>
      </c>
      <c r="V167" t="s">
        <v>27</v>
      </c>
    </row>
    <row r="168" spans="1:22">
      <c r="A168" t="s">
        <v>510</v>
      </c>
      <c r="D168" t="s">
        <v>113</v>
      </c>
      <c r="E168" t="s">
        <v>110</v>
      </c>
      <c r="I168">
        <v>3</v>
      </c>
      <c r="J168">
        <v>0</v>
      </c>
      <c r="L168" t="s">
        <v>825</v>
      </c>
      <c r="M168" t="s">
        <v>826</v>
      </c>
      <c r="N168" t="s">
        <v>316</v>
      </c>
      <c r="P168" t="s">
        <v>317</v>
      </c>
      <c r="Q168" t="s">
        <v>710</v>
      </c>
      <c r="R168" t="s">
        <v>76</v>
      </c>
      <c r="S168" t="s">
        <v>39</v>
      </c>
      <c r="V168" t="s">
        <v>27</v>
      </c>
    </row>
    <row r="169" spans="1:22">
      <c r="A169" t="s">
        <v>511</v>
      </c>
      <c r="D169" t="s">
        <v>104</v>
      </c>
      <c r="E169" t="s">
        <v>118</v>
      </c>
      <c r="I169">
        <v>0</v>
      </c>
      <c r="J169">
        <v>0</v>
      </c>
      <c r="L169" t="s">
        <v>17</v>
      </c>
      <c r="M169" t="s">
        <v>709</v>
      </c>
      <c r="N169" t="s">
        <v>318</v>
      </c>
      <c r="O169">
        <v>1</v>
      </c>
      <c r="P169" t="s">
        <v>39</v>
      </c>
      <c r="R169" t="s">
        <v>145</v>
      </c>
      <c r="S169" t="s">
        <v>39</v>
      </c>
      <c r="V169" t="s">
        <v>27</v>
      </c>
    </row>
    <row r="170" spans="1:22">
      <c r="A170" t="s">
        <v>512</v>
      </c>
      <c r="D170" t="s">
        <v>104</v>
      </c>
      <c r="E170" t="s">
        <v>110</v>
      </c>
      <c r="I170">
        <v>27</v>
      </c>
      <c r="J170">
        <v>0</v>
      </c>
      <c r="L170" t="s">
        <v>53</v>
      </c>
      <c r="M170" t="s">
        <v>32</v>
      </c>
      <c r="N170" t="s">
        <v>72</v>
      </c>
      <c r="O170">
        <v>2</v>
      </c>
      <c r="P170" t="s">
        <v>39</v>
      </c>
      <c r="R170" t="s">
        <v>76</v>
      </c>
      <c r="S170" t="s">
        <v>39</v>
      </c>
      <c r="V170" t="s">
        <v>27</v>
      </c>
    </row>
    <row r="171" spans="1:22">
      <c r="A171" t="s">
        <v>513</v>
      </c>
      <c r="D171" t="s">
        <v>123</v>
      </c>
      <c r="E171" t="s">
        <v>114</v>
      </c>
      <c r="G171" t="s">
        <v>319</v>
      </c>
      <c r="I171">
        <v>3</v>
      </c>
      <c r="J171">
        <v>1</v>
      </c>
      <c r="L171" t="s">
        <v>53</v>
      </c>
      <c r="M171" t="s">
        <v>32</v>
      </c>
      <c r="N171" t="s">
        <v>60</v>
      </c>
      <c r="O171">
        <v>2</v>
      </c>
      <c r="V171" t="s">
        <v>27</v>
      </c>
    </row>
    <row r="172" spans="1:22">
      <c r="A172" t="s">
        <v>514</v>
      </c>
      <c r="C172">
        <v>62</v>
      </c>
      <c r="D172" t="s">
        <v>113</v>
      </c>
      <c r="E172" t="s">
        <v>149</v>
      </c>
      <c r="G172" t="s">
        <v>827</v>
      </c>
      <c r="I172">
        <v>49</v>
      </c>
      <c r="J172">
        <v>35</v>
      </c>
      <c r="K172" t="s">
        <v>220</v>
      </c>
      <c r="L172" t="s">
        <v>53</v>
      </c>
      <c r="M172" t="s">
        <v>828</v>
      </c>
      <c r="N172" t="s">
        <v>320</v>
      </c>
      <c r="P172" t="s">
        <v>317</v>
      </c>
      <c r="Q172" t="s">
        <v>710</v>
      </c>
      <c r="R172" t="s">
        <v>76</v>
      </c>
      <c r="S172" t="s">
        <v>155</v>
      </c>
      <c r="V172" t="s">
        <v>31</v>
      </c>
    </row>
    <row r="173" spans="1:22">
      <c r="A173" t="s">
        <v>515</v>
      </c>
      <c r="D173" t="s">
        <v>123</v>
      </c>
      <c r="E173" t="s">
        <v>110</v>
      </c>
      <c r="I173">
        <v>5</v>
      </c>
      <c r="J173">
        <v>0</v>
      </c>
      <c r="L173" t="s">
        <v>53</v>
      </c>
      <c r="M173" t="s">
        <v>709</v>
      </c>
      <c r="N173" t="s">
        <v>242</v>
      </c>
      <c r="O173">
        <v>1</v>
      </c>
      <c r="V173" t="s">
        <v>27</v>
      </c>
    </row>
    <row r="174" spans="1:22">
      <c r="A174" t="s">
        <v>516</v>
      </c>
      <c r="D174" t="s">
        <v>104</v>
      </c>
      <c r="E174" t="s">
        <v>114</v>
      </c>
      <c r="G174" t="s">
        <v>153</v>
      </c>
      <c r="I174">
        <v>30</v>
      </c>
      <c r="J174">
        <v>4</v>
      </c>
      <c r="L174" t="s">
        <v>17</v>
      </c>
      <c r="M174" t="s">
        <v>28</v>
      </c>
      <c r="N174" t="s">
        <v>321</v>
      </c>
      <c r="O174">
        <v>1</v>
      </c>
      <c r="R174" t="s">
        <v>145</v>
      </c>
      <c r="V174" t="s">
        <v>27</v>
      </c>
    </row>
    <row r="175" spans="1:22">
      <c r="A175" t="s">
        <v>517</v>
      </c>
      <c r="D175" t="s">
        <v>104</v>
      </c>
      <c r="E175" t="s">
        <v>110</v>
      </c>
      <c r="I175">
        <v>1</v>
      </c>
      <c r="J175">
        <v>0</v>
      </c>
      <c r="L175" t="s">
        <v>53</v>
      </c>
      <c r="M175" t="s">
        <v>822</v>
      </c>
      <c r="N175" t="s">
        <v>54</v>
      </c>
      <c r="O175">
        <v>2</v>
      </c>
      <c r="P175" t="s">
        <v>39</v>
      </c>
      <c r="R175" t="s">
        <v>39</v>
      </c>
      <c r="S175" t="s">
        <v>39</v>
      </c>
      <c r="V175" t="s">
        <v>27</v>
      </c>
    </row>
    <row r="176" spans="1:22">
      <c r="A176" t="s">
        <v>518</v>
      </c>
      <c r="D176" t="s">
        <v>123</v>
      </c>
      <c r="E176" t="s">
        <v>118</v>
      </c>
      <c r="I176">
        <v>0</v>
      </c>
      <c r="J176">
        <v>0</v>
      </c>
      <c r="L176" t="s">
        <v>53</v>
      </c>
      <c r="M176" t="s">
        <v>829</v>
      </c>
      <c r="N176" t="s">
        <v>33</v>
      </c>
      <c r="O176">
        <v>2</v>
      </c>
      <c r="P176" t="s">
        <v>39</v>
      </c>
      <c r="R176" t="s">
        <v>39</v>
      </c>
      <c r="S176" t="s">
        <v>39</v>
      </c>
      <c r="V176" t="s">
        <v>27</v>
      </c>
    </row>
    <row r="177" spans="1:22">
      <c r="A177" t="s">
        <v>519</v>
      </c>
      <c r="D177" t="s">
        <v>123</v>
      </c>
      <c r="E177" t="s">
        <v>149</v>
      </c>
      <c r="I177">
        <v>9</v>
      </c>
      <c r="J177">
        <v>8</v>
      </c>
      <c r="L177" t="s">
        <v>53</v>
      </c>
      <c r="M177" t="s">
        <v>182</v>
      </c>
      <c r="N177" t="s">
        <v>60</v>
      </c>
      <c r="O177">
        <v>2</v>
      </c>
      <c r="P177" t="s">
        <v>18</v>
      </c>
      <c r="R177" t="s">
        <v>76</v>
      </c>
      <c r="S177" t="s">
        <v>39</v>
      </c>
      <c r="V177" t="s">
        <v>676</v>
      </c>
    </row>
    <row r="178" spans="1:22">
      <c r="A178" t="s">
        <v>520</v>
      </c>
      <c r="D178" t="s">
        <v>104</v>
      </c>
      <c r="E178" t="s">
        <v>110</v>
      </c>
      <c r="I178">
        <v>1</v>
      </c>
      <c r="J178">
        <v>0</v>
      </c>
      <c r="L178" t="s">
        <v>53</v>
      </c>
      <c r="M178" t="s">
        <v>822</v>
      </c>
      <c r="N178" t="s">
        <v>64</v>
      </c>
      <c r="O178">
        <v>2</v>
      </c>
      <c r="P178" t="s">
        <v>39</v>
      </c>
      <c r="R178" t="s">
        <v>145</v>
      </c>
      <c r="S178" t="s">
        <v>39</v>
      </c>
      <c r="V178" t="s">
        <v>27</v>
      </c>
    </row>
    <row r="179" spans="1:22">
      <c r="A179" t="s">
        <v>521</v>
      </c>
      <c r="D179" t="s">
        <v>123</v>
      </c>
      <c r="E179" t="s">
        <v>110</v>
      </c>
      <c r="I179">
        <v>2</v>
      </c>
      <c r="J179">
        <v>0</v>
      </c>
      <c r="L179" t="s">
        <v>53</v>
      </c>
      <c r="M179" t="s">
        <v>182</v>
      </c>
      <c r="N179" t="s">
        <v>66</v>
      </c>
      <c r="O179">
        <v>2</v>
      </c>
      <c r="P179" t="s">
        <v>39</v>
      </c>
      <c r="R179" t="s">
        <v>145</v>
      </c>
      <c r="S179" t="s">
        <v>39</v>
      </c>
      <c r="V179" t="s">
        <v>27</v>
      </c>
    </row>
    <row r="180" spans="1:22">
      <c r="A180" t="s">
        <v>522</v>
      </c>
      <c r="C180">
        <v>68</v>
      </c>
      <c r="D180" t="s">
        <v>104</v>
      </c>
      <c r="E180" t="s">
        <v>149</v>
      </c>
      <c r="G180" t="s">
        <v>830</v>
      </c>
      <c r="I180">
        <v>34</v>
      </c>
      <c r="J180">
        <v>9</v>
      </c>
      <c r="K180" t="s">
        <v>143</v>
      </c>
      <c r="L180" t="s">
        <v>53</v>
      </c>
      <c r="M180" t="s">
        <v>70</v>
      </c>
      <c r="N180" t="s">
        <v>137</v>
      </c>
      <c r="O180">
        <v>1</v>
      </c>
      <c r="P180" t="s">
        <v>18</v>
      </c>
      <c r="R180" t="s">
        <v>76</v>
      </c>
      <c r="S180" t="s">
        <v>39</v>
      </c>
      <c r="V180" t="s">
        <v>27</v>
      </c>
    </row>
    <row r="181" spans="1:22">
      <c r="A181" t="s">
        <v>523</v>
      </c>
      <c r="C181">
        <v>68</v>
      </c>
      <c r="D181" t="s">
        <v>104</v>
      </c>
      <c r="E181" t="s">
        <v>149</v>
      </c>
      <c r="G181" t="s">
        <v>322</v>
      </c>
      <c r="I181">
        <v>54</v>
      </c>
      <c r="J181">
        <v>15</v>
      </c>
      <c r="K181" t="s">
        <v>108</v>
      </c>
      <c r="L181" t="s">
        <v>53</v>
      </c>
      <c r="M181" t="s">
        <v>711</v>
      </c>
      <c r="N181" t="s">
        <v>126</v>
      </c>
      <c r="P181" t="s">
        <v>18</v>
      </c>
      <c r="R181" t="s">
        <v>76</v>
      </c>
      <c r="S181" t="s">
        <v>39</v>
      </c>
      <c r="V181" t="s">
        <v>27</v>
      </c>
    </row>
    <row r="182" spans="1:22">
      <c r="A182" t="s">
        <v>524</v>
      </c>
      <c r="D182" t="s">
        <v>113</v>
      </c>
      <c r="E182" t="s">
        <v>110</v>
      </c>
      <c r="I182">
        <v>5</v>
      </c>
      <c r="J182">
        <v>0</v>
      </c>
      <c r="L182" t="s">
        <v>53</v>
      </c>
      <c r="M182" t="s">
        <v>225</v>
      </c>
      <c r="N182" t="s">
        <v>323</v>
      </c>
      <c r="O182">
        <v>2</v>
      </c>
      <c r="P182" t="s">
        <v>18</v>
      </c>
      <c r="R182" t="s">
        <v>145</v>
      </c>
      <c r="S182" t="s">
        <v>39</v>
      </c>
      <c r="V182" t="s">
        <v>27</v>
      </c>
    </row>
    <row r="183" spans="1:22">
      <c r="A183" t="s">
        <v>525</v>
      </c>
      <c r="D183" t="s">
        <v>123</v>
      </c>
      <c r="E183" t="s">
        <v>118</v>
      </c>
      <c r="I183">
        <v>0</v>
      </c>
      <c r="J183">
        <v>0</v>
      </c>
      <c r="L183" t="s">
        <v>53</v>
      </c>
      <c r="M183" t="s">
        <v>182</v>
      </c>
      <c r="N183" t="s">
        <v>324</v>
      </c>
      <c r="O183">
        <v>2</v>
      </c>
      <c r="P183" t="s">
        <v>39</v>
      </c>
      <c r="R183" t="s">
        <v>145</v>
      </c>
      <c r="S183" t="s">
        <v>39</v>
      </c>
      <c r="V183" t="s">
        <v>27</v>
      </c>
    </row>
    <row r="184" spans="1:22">
      <c r="A184" t="s">
        <v>526</v>
      </c>
      <c r="D184" t="s">
        <v>104</v>
      </c>
      <c r="E184" t="s">
        <v>118</v>
      </c>
      <c r="F184" t="s">
        <v>14</v>
      </c>
      <c r="I184">
        <v>0</v>
      </c>
      <c r="J184">
        <v>0</v>
      </c>
      <c r="L184" t="s">
        <v>53</v>
      </c>
      <c r="M184" t="s">
        <v>32</v>
      </c>
      <c r="N184" t="s">
        <v>315</v>
      </c>
      <c r="O184">
        <v>2</v>
      </c>
      <c r="P184" t="s">
        <v>39</v>
      </c>
      <c r="R184" t="s">
        <v>48</v>
      </c>
      <c r="S184" t="s">
        <v>39</v>
      </c>
      <c r="V184" t="s">
        <v>27</v>
      </c>
    </row>
    <row r="185" spans="1:22">
      <c r="A185" t="s">
        <v>527</v>
      </c>
      <c r="D185" t="s">
        <v>113</v>
      </c>
      <c r="E185" t="s">
        <v>114</v>
      </c>
      <c r="G185" t="s">
        <v>153</v>
      </c>
      <c r="I185">
        <v>24</v>
      </c>
      <c r="J185">
        <v>4</v>
      </c>
      <c r="L185" t="s">
        <v>53</v>
      </c>
      <c r="M185" t="s">
        <v>32</v>
      </c>
      <c r="N185" t="s">
        <v>325</v>
      </c>
      <c r="O185">
        <v>2</v>
      </c>
      <c r="P185" t="s">
        <v>18</v>
      </c>
      <c r="R185" t="s">
        <v>76</v>
      </c>
      <c r="S185" t="s">
        <v>155</v>
      </c>
      <c r="V185" t="s">
        <v>31</v>
      </c>
    </row>
    <row r="186" spans="1:22">
      <c r="A186" t="s">
        <v>528</v>
      </c>
      <c r="D186" t="s">
        <v>123</v>
      </c>
      <c r="E186" t="s">
        <v>110</v>
      </c>
      <c r="I186">
        <v>2</v>
      </c>
      <c r="J186">
        <v>0</v>
      </c>
      <c r="L186" t="s">
        <v>53</v>
      </c>
      <c r="M186" t="s">
        <v>182</v>
      </c>
      <c r="N186" t="s">
        <v>311</v>
      </c>
      <c r="O186">
        <v>2</v>
      </c>
      <c r="P186" t="s">
        <v>39</v>
      </c>
      <c r="R186" t="s">
        <v>145</v>
      </c>
      <c r="S186" t="s">
        <v>39</v>
      </c>
      <c r="V186" t="s">
        <v>27</v>
      </c>
    </row>
    <row r="187" spans="1:22">
      <c r="A187" t="s">
        <v>529</v>
      </c>
      <c r="D187" t="s">
        <v>123</v>
      </c>
      <c r="E187" t="s">
        <v>110</v>
      </c>
      <c r="I187">
        <v>14</v>
      </c>
      <c r="J187">
        <v>0</v>
      </c>
      <c r="L187" t="s">
        <v>53</v>
      </c>
      <c r="M187" t="s">
        <v>32</v>
      </c>
      <c r="N187" t="s">
        <v>326</v>
      </c>
      <c r="O187">
        <v>2</v>
      </c>
      <c r="P187" t="s">
        <v>705</v>
      </c>
      <c r="R187" t="s">
        <v>30</v>
      </c>
      <c r="S187" t="s">
        <v>39</v>
      </c>
      <c r="V187" t="s">
        <v>27</v>
      </c>
    </row>
    <row r="188" spans="1:22">
      <c r="A188" t="s">
        <v>595</v>
      </c>
      <c r="C188">
        <v>65</v>
      </c>
      <c r="D188" t="s">
        <v>123</v>
      </c>
      <c r="E188" t="s">
        <v>149</v>
      </c>
      <c r="G188" t="s">
        <v>831</v>
      </c>
      <c r="I188">
        <v>80</v>
      </c>
      <c r="J188">
        <v>27</v>
      </c>
      <c r="K188" t="s">
        <v>222</v>
      </c>
      <c r="L188" t="s">
        <v>53</v>
      </c>
      <c r="M188" t="s">
        <v>314</v>
      </c>
      <c r="N188" t="s">
        <v>57</v>
      </c>
      <c r="O188">
        <v>1</v>
      </c>
      <c r="P188" t="s">
        <v>18</v>
      </c>
      <c r="R188" t="s">
        <v>76</v>
      </c>
      <c r="S188" t="s">
        <v>155</v>
      </c>
      <c r="V188" t="s">
        <v>31</v>
      </c>
    </row>
    <row r="189" spans="1:22">
      <c r="A189" t="s">
        <v>596</v>
      </c>
      <c r="D189" t="s">
        <v>104</v>
      </c>
      <c r="E189" t="s">
        <v>149</v>
      </c>
      <c r="F189" t="s">
        <v>14</v>
      </c>
      <c r="G189" t="s">
        <v>832</v>
      </c>
      <c r="I189">
        <v>28</v>
      </c>
      <c r="J189">
        <v>10</v>
      </c>
      <c r="K189" t="s">
        <v>105</v>
      </c>
      <c r="L189" t="s">
        <v>53</v>
      </c>
      <c r="M189" t="s">
        <v>182</v>
      </c>
      <c r="N189" t="s">
        <v>77</v>
      </c>
      <c r="O189">
        <v>2</v>
      </c>
      <c r="R189" t="s">
        <v>653</v>
      </c>
      <c r="S189" t="s">
        <v>39</v>
      </c>
      <c r="V189" t="s">
        <v>27</v>
      </c>
    </row>
    <row r="190" spans="1:22">
      <c r="A190" t="s">
        <v>597</v>
      </c>
      <c r="D190" t="s">
        <v>104</v>
      </c>
      <c r="E190" t="s">
        <v>118</v>
      </c>
      <c r="I190">
        <v>0</v>
      </c>
      <c r="J190">
        <v>0</v>
      </c>
      <c r="L190" t="s">
        <v>53</v>
      </c>
      <c r="M190" t="s">
        <v>32</v>
      </c>
      <c r="N190" t="s">
        <v>654</v>
      </c>
      <c r="O190">
        <v>1</v>
      </c>
      <c r="P190" t="s">
        <v>39</v>
      </c>
      <c r="R190" t="s">
        <v>39</v>
      </c>
      <c r="S190" t="s">
        <v>39</v>
      </c>
      <c r="V190" t="s">
        <v>27</v>
      </c>
    </row>
    <row r="191" spans="1:22">
      <c r="A191" t="s">
        <v>598</v>
      </c>
      <c r="D191" t="s">
        <v>123</v>
      </c>
      <c r="E191" t="s">
        <v>110</v>
      </c>
      <c r="I191">
        <v>3</v>
      </c>
      <c r="J191">
        <v>0</v>
      </c>
      <c r="L191" t="s">
        <v>53</v>
      </c>
      <c r="M191" t="s">
        <v>314</v>
      </c>
      <c r="N191" t="s">
        <v>33</v>
      </c>
      <c r="O191" t="s">
        <v>707</v>
      </c>
      <c r="P191" t="s">
        <v>39</v>
      </c>
      <c r="R191" t="s">
        <v>145</v>
      </c>
      <c r="S191" t="s">
        <v>39</v>
      </c>
      <c r="V191" t="s">
        <v>27</v>
      </c>
    </row>
    <row r="192" spans="1:22">
      <c r="A192" t="s">
        <v>599</v>
      </c>
      <c r="D192" t="s">
        <v>123</v>
      </c>
      <c r="E192" t="s">
        <v>114</v>
      </c>
      <c r="F192" t="s">
        <v>14</v>
      </c>
      <c r="G192" t="s">
        <v>833</v>
      </c>
      <c r="I192">
        <v>1</v>
      </c>
      <c r="J192">
        <v>1</v>
      </c>
      <c r="L192" t="s">
        <v>53</v>
      </c>
      <c r="M192" t="s">
        <v>70</v>
      </c>
      <c r="N192" t="s">
        <v>57</v>
      </c>
      <c r="O192">
        <v>2</v>
      </c>
      <c r="P192" t="s">
        <v>18</v>
      </c>
      <c r="R192" t="s">
        <v>76</v>
      </c>
      <c r="S192" t="s">
        <v>39</v>
      </c>
      <c r="V192" t="s">
        <v>27</v>
      </c>
    </row>
    <row r="193" spans="1:22">
      <c r="A193" t="s">
        <v>600</v>
      </c>
      <c r="C193">
        <v>62</v>
      </c>
      <c r="D193" t="s">
        <v>41</v>
      </c>
      <c r="E193" t="s">
        <v>15</v>
      </c>
      <c r="F193" t="s">
        <v>21</v>
      </c>
      <c r="G193" t="s">
        <v>834</v>
      </c>
      <c r="I193">
        <v>33</v>
      </c>
      <c r="J193">
        <v>12</v>
      </c>
      <c r="K193" t="s">
        <v>655</v>
      </c>
      <c r="L193" t="s">
        <v>53</v>
      </c>
      <c r="M193" t="s">
        <v>182</v>
      </c>
      <c r="N193" t="s">
        <v>122</v>
      </c>
      <c r="O193">
        <v>3</v>
      </c>
      <c r="P193" t="s">
        <v>25</v>
      </c>
      <c r="R193" t="s">
        <v>656</v>
      </c>
      <c r="S193" t="s">
        <v>25</v>
      </c>
      <c r="V193" t="s">
        <v>27</v>
      </c>
    </row>
    <row r="194" spans="1:22">
      <c r="A194" t="s">
        <v>601</v>
      </c>
      <c r="D194" t="s">
        <v>109</v>
      </c>
      <c r="E194" t="s">
        <v>149</v>
      </c>
      <c r="G194" t="s">
        <v>683</v>
      </c>
      <c r="I194">
        <v>25</v>
      </c>
      <c r="J194">
        <v>17</v>
      </c>
      <c r="L194" t="s">
        <v>53</v>
      </c>
      <c r="M194" t="s">
        <v>182</v>
      </c>
      <c r="N194" t="s">
        <v>57</v>
      </c>
      <c r="O194" t="s">
        <v>707</v>
      </c>
      <c r="P194" t="s">
        <v>18</v>
      </c>
      <c r="R194" t="s">
        <v>76</v>
      </c>
      <c r="S194" t="s">
        <v>39</v>
      </c>
      <c r="V194" t="s">
        <v>27</v>
      </c>
    </row>
    <row r="195" spans="1:22">
      <c r="A195" t="s">
        <v>602</v>
      </c>
      <c r="D195" t="s">
        <v>123</v>
      </c>
      <c r="E195" t="s">
        <v>118</v>
      </c>
      <c r="F195" t="s">
        <v>682</v>
      </c>
      <c r="I195">
        <v>0</v>
      </c>
      <c r="J195">
        <v>0</v>
      </c>
      <c r="L195" t="s">
        <v>53</v>
      </c>
      <c r="M195" t="s">
        <v>225</v>
      </c>
      <c r="N195" t="s">
        <v>47</v>
      </c>
      <c r="O195">
        <v>2</v>
      </c>
      <c r="P195" t="s">
        <v>39</v>
      </c>
      <c r="R195" t="s">
        <v>39</v>
      </c>
      <c r="S195" t="s">
        <v>39</v>
      </c>
      <c r="V195" t="s">
        <v>27</v>
      </c>
    </row>
    <row r="196" spans="1:22">
      <c r="A196" t="s">
        <v>603</v>
      </c>
      <c r="C196">
        <v>65</v>
      </c>
      <c r="D196" t="s">
        <v>104</v>
      </c>
      <c r="E196" t="s">
        <v>149</v>
      </c>
      <c r="F196" t="s">
        <v>14</v>
      </c>
      <c r="G196" t="s">
        <v>835</v>
      </c>
      <c r="I196">
        <v>53</v>
      </c>
      <c r="J196">
        <v>17</v>
      </c>
      <c r="K196" t="s">
        <v>137</v>
      </c>
      <c r="L196" t="s">
        <v>53</v>
      </c>
      <c r="M196" t="s">
        <v>314</v>
      </c>
      <c r="N196" t="s">
        <v>49</v>
      </c>
      <c r="O196">
        <v>2</v>
      </c>
      <c r="P196" t="s">
        <v>18</v>
      </c>
      <c r="R196" t="s">
        <v>76</v>
      </c>
      <c r="S196" t="s">
        <v>39</v>
      </c>
      <c r="V196" t="s">
        <v>27</v>
      </c>
    </row>
    <row r="197" spans="1:22">
      <c r="A197" t="s">
        <v>604</v>
      </c>
      <c r="D197" t="s">
        <v>113</v>
      </c>
      <c r="E197" t="s">
        <v>110</v>
      </c>
      <c r="I197">
        <v>2</v>
      </c>
      <c r="J197">
        <v>0</v>
      </c>
      <c r="L197" t="s">
        <v>53</v>
      </c>
      <c r="M197" t="s">
        <v>225</v>
      </c>
      <c r="N197" t="s">
        <v>657</v>
      </c>
      <c r="O197">
        <v>2</v>
      </c>
      <c r="P197" t="s">
        <v>39</v>
      </c>
      <c r="R197" t="s">
        <v>145</v>
      </c>
      <c r="S197" t="s">
        <v>39</v>
      </c>
      <c r="V197" t="s">
        <v>27</v>
      </c>
    </row>
    <row r="198" spans="1:22">
      <c r="A198" t="s">
        <v>605</v>
      </c>
      <c r="D198" t="s">
        <v>113</v>
      </c>
      <c r="E198" t="s">
        <v>110</v>
      </c>
      <c r="F198" t="s">
        <v>14</v>
      </c>
      <c r="I198">
        <v>3</v>
      </c>
      <c r="J198">
        <v>0</v>
      </c>
      <c r="L198" t="s">
        <v>53</v>
      </c>
      <c r="M198" t="s">
        <v>182</v>
      </c>
      <c r="N198" t="s">
        <v>187</v>
      </c>
      <c r="O198">
        <v>3</v>
      </c>
      <c r="P198" t="s">
        <v>317</v>
      </c>
      <c r="Q198" t="s">
        <v>710</v>
      </c>
      <c r="R198" t="s">
        <v>145</v>
      </c>
      <c r="S198" t="s">
        <v>39</v>
      </c>
      <c r="V198" t="s">
        <v>27</v>
      </c>
    </row>
    <row r="199" spans="1:22">
      <c r="A199" t="s">
        <v>606</v>
      </c>
      <c r="D199" t="s">
        <v>104</v>
      </c>
      <c r="E199" t="s">
        <v>110</v>
      </c>
      <c r="F199" t="s">
        <v>14</v>
      </c>
      <c r="I199">
        <v>3</v>
      </c>
      <c r="J199">
        <v>0</v>
      </c>
      <c r="L199" t="s">
        <v>53</v>
      </c>
      <c r="M199" t="s">
        <v>225</v>
      </c>
      <c r="N199" t="s">
        <v>49</v>
      </c>
      <c r="O199">
        <v>3</v>
      </c>
      <c r="P199" t="s">
        <v>39</v>
      </c>
      <c r="R199" t="s">
        <v>145</v>
      </c>
      <c r="S199" t="s">
        <v>39</v>
      </c>
      <c r="V199" t="s">
        <v>27</v>
      </c>
    </row>
    <row r="200" spans="1:22">
      <c r="A200" t="s">
        <v>607</v>
      </c>
      <c r="D200" t="s">
        <v>113</v>
      </c>
      <c r="E200" t="s">
        <v>149</v>
      </c>
      <c r="F200" t="s">
        <v>128</v>
      </c>
      <c r="G200" t="s">
        <v>836</v>
      </c>
      <c r="I200">
        <v>66</v>
      </c>
      <c r="J200">
        <v>41</v>
      </c>
      <c r="L200" t="s">
        <v>53</v>
      </c>
      <c r="M200" t="s">
        <v>837</v>
      </c>
      <c r="N200" t="s">
        <v>658</v>
      </c>
      <c r="O200">
        <v>2</v>
      </c>
      <c r="P200" t="s">
        <v>39</v>
      </c>
      <c r="R200" t="s">
        <v>76</v>
      </c>
      <c r="S200" t="s">
        <v>39</v>
      </c>
      <c r="V200" t="s">
        <v>27</v>
      </c>
    </row>
    <row r="201" spans="1:22">
      <c r="A201" t="s">
        <v>608</v>
      </c>
      <c r="D201" t="s">
        <v>104</v>
      </c>
      <c r="E201" t="s">
        <v>114</v>
      </c>
      <c r="G201" t="s">
        <v>838</v>
      </c>
      <c r="I201">
        <v>7</v>
      </c>
      <c r="J201">
        <v>2</v>
      </c>
      <c r="L201" t="s">
        <v>53</v>
      </c>
      <c r="M201" t="s">
        <v>182</v>
      </c>
      <c r="N201" t="s">
        <v>77</v>
      </c>
      <c r="O201">
        <v>2</v>
      </c>
      <c r="P201" t="s">
        <v>39</v>
      </c>
      <c r="R201" t="s">
        <v>18</v>
      </c>
      <c r="S201" t="s">
        <v>39</v>
      </c>
      <c r="V201" t="s">
        <v>27</v>
      </c>
    </row>
    <row r="202" spans="1:22">
      <c r="A202" t="s">
        <v>609</v>
      </c>
      <c r="D202" t="s">
        <v>23</v>
      </c>
      <c r="E202" t="s">
        <v>34</v>
      </c>
      <c r="G202" t="s">
        <v>839</v>
      </c>
      <c r="I202">
        <v>16</v>
      </c>
      <c r="J202">
        <v>3</v>
      </c>
      <c r="L202" t="s">
        <v>53</v>
      </c>
      <c r="M202" t="s">
        <v>182</v>
      </c>
      <c r="N202" t="s">
        <v>126</v>
      </c>
      <c r="O202">
        <v>1</v>
      </c>
      <c r="P202" t="s">
        <v>39</v>
      </c>
      <c r="R202" t="s">
        <v>659</v>
      </c>
      <c r="S202" t="s">
        <v>39</v>
      </c>
      <c r="V202" t="s">
        <v>27</v>
      </c>
    </row>
    <row r="203" spans="1:22">
      <c r="A203" t="s">
        <v>610</v>
      </c>
      <c r="D203" t="s">
        <v>104</v>
      </c>
      <c r="E203" t="s">
        <v>118</v>
      </c>
      <c r="I203">
        <v>0</v>
      </c>
      <c r="J203">
        <v>0</v>
      </c>
      <c r="L203" t="s">
        <v>53</v>
      </c>
      <c r="M203" t="s">
        <v>32</v>
      </c>
      <c r="N203" t="s">
        <v>321</v>
      </c>
      <c r="O203">
        <v>1</v>
      </c>
      <c r="R203" t="s">
        <v>339</v>
      </c>
      <c r="S203" t="s">
        <v>39</v>
      </c>
      <c r="T203" t="s">
        <v>840</v>
      </c>
      <c r="V203" t="s">
        <v>27</v>
      </c>
    </row>
    <row r="204" spans="1:22">
      <c r="A204" t="s">
        <v>611</v>
      </c>
      <c r="D204" t="s">
        <v>113</v>
      </c>
      <c r="E204" t="s">
        <v>118</v>
      </c>
      <c r="I204">
        <v>0</v>
      </c>
      <c r="J204">
        <v>0</v>
      </c>
      <c r="L204" t="s">
        <v>53</v>
      </c>
      <c r="M204" t="s">
        <v>182</v>
      </c>
      <c r="N204" t="s">
        <v>323</v>
      </c>
      <c r="O204">
        <v>2</v>
      </c>
      <c r="R204" t="s">
        <v>39</v>
      </c>
      <c r="S204" t="s">
        <v>39</v>
      </c>
      <c r="V204" t="s">
        <v>27</v>
      </c>
    </row>
    <row r="205" spans="1:22">
      <c r="A205" t="s">
        <v>612</v>
      </c>
      <c r="C205">
        <v>60</v>
      </c>
      <c r="D205" t="s">
        <v>123</v>
      </c>
      <c r="E205" t="s">
        <v>110</v>
      </c>
      <c r="I205">
        <v>3</v>
      </c>
      <c r="J205">
        <v>0</v>
      </c>
      <c r="L205" t="s">
        <v>53</v>
      </c>
      <c r="M205" t="s">
        <v>225</v>
      </c>
      <c r="N205" t="s">
        <v>33</v>
      </c>
      <c r="O205">
        <v>2</v>
      </c>
      <c r="P205" t="s">
        <v>39</v>
      </c>
      <c r="R205" t="s">
        <v>145</v>
      </c>
      <c r="S205" t="s">
        <v>39</v>
      </c>
      <c r="V205" t="s">
        <v>27</v>
      </c>
    </row>
    <row r="206" spans="1:22">
      <c r="A206" t="s">
        <v>613</v>
      </c>
      <c r="D206" t="s">
        <v>113</v>
      </c>
      <c r="E206" t="s">
        <v>110</v>
      </c>
      <c r="F206" t="s">
        <v>14</v>
      </c>
      <c r="I206">
        <v>2</v>
      </c>
      <c r="J206">
        <v>0</v>
      </c>
      <c r="L206" t="s">
        <v>53</v>
      </c>
      <c r="M206" t="s">
        <v>822</v>
      </c>
      <c r="N206" t="s">
        <v>660</v>
      </c>
      <c r="O206">
        <v>2</v>
      </c>
      <c r="P206" t="s">
        <v>39</v>
      </c>
      <c r="R206" t="s">
        <v>661</v>
      </c>
      <c r="S206" t="s">
        <v>39</v>
      </c>
      <c r="V206" t="s">
        <v>27</v>
      </c>
    </row>
    <row r="207" spans="1:22">
      <c r="A207" t="s">
        <v>614</v>
      </c>
      <c r="D207" t="s">
        <v>104</v>
      </c>
      <c r="E207" t="s">
        <v>118</v>
      </c>
      <c r="I207">
        <v>0</v>
      </c>
      <c r="J207">
        <v>0</v>
      </c>
      <c r="L207" t="s">
        <v>17</v>
      </c>
      <c r="M207" t="s">
        <v>662</v>
      </c>
      <c r="N207" t="s">
        <v>49</v>
      </c>
      <c r="O207">
        <v>1</v>
      </c>
      <c r="R207" t="s">
        <v>145</v>
      </c>
      <c r="V207" t="s">
        <v>27</v>
      </c>
    </row>
    <row r="208" spans="1:22">
      <c r="A208" t="s">
        <v>615</v>
      </c>
      <c r="D208" t="s">
        <v>104</v>
      </c>
      <c r="E208" t="s">
        <v>110</v>
      </c>
      <c r="I208">
        <v>4</v>
      </c>
      <c r="J208">
        <v>0</v>
      </c>
      <c r="L208" t="s">
        <v>17</v>
      </c>
      <c r="M208" t="s">
        <v>225</v>
      </c>
      <c r="N208" t="s">
        <v>49</v>
      </c>
      <c r="V208" t="s">
        <v>27</v>
      </c>
    </row>
    <row r="209" spans="1:22">
      <c r="A209" t="s">
        <v>616</v>
      </c>
      <c r="D209" t="s">
        <v>113</v>
      </c>
      <c r="E209" t="s">
        <v>110</v>
      </c>
      <c r="I209">
        <v>1</v>
      </c>
      <c r="J209">
        <v>0</v>
      </c>
      <c r="L209" t="s">
        <v>53</v>
      </c>
      <c r="M209" t="s">
        <v>225</v>
      </c>
      <c r="N209" t="s">
        <v>312</v>
      </c>
      <c r="O209">
        <v>2</v>
      </c>
      <c r="P209" t="s">
        <v>317</v>
      </c>
      <c r="Q209" t="s">
        <v>710</v>
      </c>
      <c r="R209" t="s">
        <v>76</v>
      </c>
      <c r="S209" t="s">
        <v>39</v>
      </c>
      <c r="V209" t="s">
        <v>27</v>
      </c>
    </row>
    <row r="210" spans="1:22">
      <c r="A210" t="s">
        <v>617</v>
      </c>
      <c r="D210" t="s">
        <v>104</v>
      </c>
      <c r="E210" t="s">
        <v>149</v>
      </c>
      <c r="F210" t="s">
        <v>14</v>
      </c>
      <c r="G210" t="s">
        <v>663</v>
      </c>
      <c r="I210">
        <v>33</v>
      </c>
      <c r="J210">
        <v>3</v>
      </c>
      <c r="L210" t="s">
        <v>53</v>
      </c>
      <c r="M210" t="s">
        <v>182</v>
      </c>
      <c r="N210" t="s">
        <v>137</v>
      </c>
      <c r="O210">
        <v>2</v>
      </c>
      <c r="P210" t="s">
        <v>18</v>
      </c>
      <c r="Q210" t="s">
        <v>710</v>
      </c>
      <c r="R210" t="s">
        <v>76</v>
      </c>
      <c r="S210" t="s">
        <v>39</v>
      </c>
      <c r="V210" t="s">
        <v>27</v>
      </c>
    </row>
    <row r="211" spans="1:22">
      <c r="A211" t="s">
        <v>618</v>
      </c>
      <c r="D211" t="s">
        <v>113</v>
      </c>
      <c r="E211" t="s">
        <v>114</v>
      </c>
      <c r="G211" t="s">
        <v>153</v>
      </c>
      <c r="I211">
        <v>4</v>
      </c>
      <c r="J211">
        <v>3</v>
      </c>
      <c r="L211" t="s">
        <v>53</v>
      </c>
      <c r="M211" t="s">
        <v>70</v>
      </c>
      <c r="N211" t="s">
        <v>187</v>
      </c>
      <c r="O211">
        <v>2</v>
      </c>
      <c r="R211" t="s">
        <v>76</v>
      </c>
      <c r="S211" t="s">
        <v>39</v>
      </c>
      <c r="V211" t="s">
        <v>31</v>
      </c>
    </row>
    <row r="212" spans="1:22">
      <c r="A212" t="s">
        <v>619</v>
      </c>
      <c r="D212" t="s">
        <v>123</v>
      </c>
      <c r="E212" t="s">
        <v>118</v>
      </c>
      <c r="I212">
        <v>0</v>
      </c>
      <c r="J212">
        <v>0</v>
      </c>
      <c r="L212" t="s">
        <v>53</v>
      </c>
      <c r="M212" t="s">
        <v>709</v>
      </c>
      <c r="N212" t="s">
        <v>324</v>
      </c>
      <c r="O212">
        <v>1</v>
      </c>
      <c r="R212" t="s">
        <v>145</v>
      </c>
      <c r="V212" t="s">
        <v>27</v>
      </c>
    </row>
    <row r="213" spans="1:22">
      <c r="A213" t="s">
        <v>620</v>
      </c>
      <c r="D213" t="s">
        <v>104</v>
      </c>
      <c r="E213" t="s">
        <v>110</v>
      </c>
      <c r="I213">
        <v>4</v>
      </c>
      <c r="J213">
        <v>0</v>
      </c>
      <c r="L213" t="s">
        <v>53</v>
      </c>
      <c r="M213" t="s">
        <v>841</v>
      </c>
      <c r="N213" t="s">
        <v>64</v>
      </c>
      <c r="O213">
        <v>2</v>
      </c>
      <c r="R213" t="s">
        <v>30</v>
      </c>
      <c r="V213" t="s">
        <v>27</v>
      </c>
    </row>
    <row r="214" spans="1:22">
      <c r="A214" t="s">
        <v>621</v>
      </c>
      <c r="D214" t="s">
        <v>35</v>
      </c>
      <c r="E214" t="s">
        <v>118</v>
      </c>
      <c r="F214" t="s">
        <v>14</v>
      </c>
      <c r="I214">
        <v>0</v>
      </c>
      <c r="J214">
        <v>0</v>
      </c>
      <c r="L214" t="s">
        <v>53</v>
      </c>
      <c r="M214" t="s">
        <v>32</v>
      </c>
      <c r="N214" t="s">
        <v>664</v>
      </c>
      <c r="O214">
        <v>2</v>
      </c>
      <c r="P214" t="s">
        <v>39</v>
      </c>
      <c r="R214" t="s">
        <v>145</v>
      </c>
      <c r="S214" t="s">
        <v>39</v>
      </c>
      <c r="V214" t="s">
        <v>27</v>
      </c>
    </row>
    <row r="215" spans="1:22">
      <c r="A215" t="s">
        <v>622</v>
      </c>
      <c r="D215" t="s">
        <v>104</v>
      </c>
      <c r="E215" t="s">
        <v>118</v>
      </c>
      <c r="I215">
        <v>0</v>
      </c>
      <c r="J215">
        <v>0</v>
      </c>
      <c r="L215" t="s">
        <v>53</v>
      </c>
      <c r="M215" t="s">
        <v>709</v>
      </c>
      <c r="N215" t="s">
        <v>64</v>
      </c>
      <c r="O215">
        <v>1</v>
      </c>
      <c r="V215" t="s">
        <v>27</v>
      </c>
    </row>
    <row r="216" spans="1:22">
      <c r="A216" t="s">
        <v>623</v>
      </c>
      <c r="D216" t="s">
        <v>113</v>
      </c>
      <c r="E216" t="s">
        <v>149</v>
      </c>
      <c r="F216" t="s">
        <v>128</v>
      </c>
      <c r="G216" t="s">
        <v>842</v>
      </c>
      <c r="I216">
        <v>40</v>
      </c>
      <c r="J216">
        <v>12</v>
      </c>
      <c r="K216" t="s">
        <v>119</v>
      </c>
      <c r="L216" t="s">
        <v>53</v>
      </c>
      <c r="M216" t="s">
        <v>681</v>
      </c>
      <c r="N216" t="s">
        <v>77</v>
      </c>
      <c r="O216">
        <v>2</v>
      </c>
      <c r="R216" t="s">
        <v>76</v>
      </c>
      <c r="S216" t="s">
        <v>705</v>
      </c>
      <c r="V216" t="s">
        <v>31</v>
      </c>
    </row>
    <row r="217" spans="1:22">
      <c r="A217" t="s">
        <v>624</v>
      </c>
      <c r="C217">
        <v>58</v>
      </c>
      <c r="D217" t="s">
        <v>123</v>
      </c>
      <c r="E217" t="s">
        <v>149</v>
      </c>
      <c r="F217" t="s">
        <v>14</v>
      </c>
      <c r="G217" t="s">
        <v>701</v>
      </c>
      <c r="I217">
        <v>32</v>
      </c>
      <c r="J217">
        <v>8</v>
      </c>
      <c r="L217" t="s">
        <v>53</v>
      </c>
      <c r="M217" t="s">
        <v>843</v>
      </c>
      <c r="N217" t="s">
        <v>326</v>
      </c>
      <c r="O217">
        <v>2</v>
      </c>
      <c r="P217" t="s">
        <v>39</v>
      </c>
      <c r="R217" t="s">
        <v>76</v>
      </c>
      <c r="S217" t="s">
        <v>39</v>
      </c>
      <c r="V217" t="s">
        <v>27</v>
      </c>
    </row>
    <row r="218" spans="1:22">
      <c r="A218" t="s">
        <v>625</v>
      </c>
      <c r="D218" t="s">
        <v>123</v>
      </c>
      <c r="E218" t="s">
        <v>110</v>
      </c>
      <c r="I218">
        <v>6</v>
      </c>
      <c r="J218">
        <v>0</v>
      </c>
      <c r="L218" t="s">
        <v>53</v>
      </c>
      <c r="M218" t="s">
        <v>182</v>
      </c>
      <c r="N218" t="s">
        <v>264</v>
      </c>
      <c r="O218">
        <v>2</v>
      </c>
      <c r="P218" t="s">
        <v>39</v>
      </c>
      <c r="R218" t="s">
        <v>145</v>
      </c>
      <c r="S218" t="s">
        <v>39</v>
      </c>
      <c r="V218" t="s">
        <v>27</v>
      </c>
    </row>
    <row r="219" spans="1:22">
      <c r="A219" t="s">
        <v>626</v>
      </c>
      <c r="D219" t="s">
        <v>104</v>
      </c>
      <c r="E219" t="s">
        <v>149</v>
      </c>
      <c r="F219" t="s">
        <v>14</v>
      </c>
      <c r="G219" t="s">
        <v>844</v>
      </c>
      <c r="I219">
        <v>55</v>
      </c>
      <c r="J219">
        <v>17</v>
      </c>
      <c r="K219" t="s">
        <v>150</v>
      </c>
      <c r="L219" t="s">
        <v>53</v>
      </c>
      <c r="M219" t="s">
        <v>845</v>
      </c>
      <c r="N219" t="s">
        <v>105</v>
      </c>
      <c r="O219">
        <v>2</v>
      </c>
      <c r="R219" t="s">
        <v>76</v>
      </c>
      <c r="V219" t="s">
        <v>27</v>
      </c>
    </row>
    <row r="220" spans="1:22">
      <c r="A220" t="s">
        <v>627</v>
      </c>
      <c r="D220" t="s">
        <v>113</v>
      </c>
      <c r="E220" t="s">
        <v>114</v>
      </c>
      <c r="I220">
        <v>3</v>
      </c>
      <c r="J220">
        <v>3</v>
      </c>
      <c r="L220" t="s">
        <v>53</v>
      </c>
      <c r="M220" t="s">
        <v>665</v>
      </c>
      <c r="N220" t="s">
        <v>666</v>
      </c>
      <c r="O220">
        <v>2</v>
      </c>
      <c r="P220" t="s">
        <v>39</v>
      </c>
      <c r="R220" t="s">
        <v>145</v>
      </c>
      <c r="S220" t="s">
        <v>39</v>
      </c>
      <c r="V220" t="s">
        <v>27</v>
      </c>
    </row>
    <row r="221" spans="1:22">
      <c r="A221" t="s">
        <v>628</v>
      </c>
      <c r="D221" t="s">
        <v>123</v>
      </c>
      <c r="E221" t="s">
        <v>110</v>
      </c>
      <c r="I221">
        <v>5</v>
      </c>
      <c r="J221">
        <v>0</v>
      </c>
      <c r="L221" t="s">
        <v>17</v>
      </c>
      <c r="M221" t="s">
        <v>225</v>
      </c>
      <c r="N221" t="s">
        <v>33</v>
      </c>
      <c r="O221">
        <v>1</v>
      </c>
      <c r="R221" t="s">
        <v>76</v>
      </c>
      <c r="S221" t="s">
        <v>39</v>
      </c>
      <c r="V221" t="s">
        <v>27</v>
      </c>
    </row>
    <row r="222" spans="1:22">
      <c r="A222" t="s">
        <v>629</v>
      </c>
      <c r="D222" t="s">
        <v>123</v>
      </c>
      <c r="E222" t="s">
        <v>110</v>
      </c>
      <c r="I222">
        <v>2</v>
      </c>
      <c r="J222">
        <v>0</v>
      </c>
      <c r="L222" t="s">
        <v>53</v>
      </c>
      <c r="M222" t="s">
        <v>225</v>
      </c>
      <c r="N222" t="s">
        <v>66</v>
      </c>
      <c r="O222">
        <v>1</v>
      </c>
      <c r="P222" t="s">
        <v>39</v>
      </c>
      <c r="R222" t="s">
        <v>39</v>
      </c>
      <c r="S222" t="s">
        <v>39</v>
      </c>
      <c r="V222" t="s">
        <v>27</v>
      </c>
    </row>
    <row r="223" spans="1:22">
      <c r="A223" t="s">
        <v>530</v>
      </c>
      <c r="D223" t="s">
        <v>35</v>
      </c>
      <c r="E223" t="s">
        <v>15</v>
      </c>
      <c r="I223">
        <v>12</v>
      </c>
      <c r="J223">
        <v>2</v>
      </c>
      <c r="L223" t="s">
        <v>17</v>
      </c>
      <c r="M223" t="s">
        <v>178</v>
      </c>
      <c r="N223" t="s">
        <v>131</v>
      </c>
      <c r="O223">
        <v>1</v>
      </c>
      <c r="P223" t="s">
        <v>30</v>
      </c>
      <c r="R223" t="s">
        <v>846</v>
      </c>
      <c r="S223" t="s">
        <v>30</v>
      </c>
      <c r="V223" t="s">
        <v>847</v>
      </c>
    </row>
    <row r="224" spans="1:22">
      <c r="A224" t="s">
        <v>531</v>
      </c>
      <c r="D224" t="s">
        <v>23</v>
      </c>
      <c r="E224" t="s">
        <v>190</v>
      </c>
      <c r="F224" t="s">
        <v>21</v>
      </c>
      <c r="I224">
        <v>2</v>
      </c>
      <c r="J224">
        <v>1</v>
      </c>
      <c r="L224" t="s">
        <v>17</v>
      </c>
      <c r="N224" t="s">
        <v>119</v>
      </c>
      <c r="O224">
        <v>1</v>
      </c>
      <c r="P224" t="s">
        <v>25</v>
      </c>
      <c r="R224" t="s">
        <v>30</v>
      </c>
      <c r="V224" t="s">
        <v>706</v>
      </c>
    </row>
    <row r="225" spans="1:22">
      <c r="A225" t="s">
        <v>532</v>
      </c>
      <c r="D225" t="s">
        <v>35</v>
      </c>
      <c r="E225" t="s">
        <v>327</v>
      </c>
      <c r="I225">
        <v>0</v>
      </c>
      <c r="J225">
        <v>0</v>
      </c>
      <c r="L225" t="s">
        <v>17</v>
      </c>
      <c r="N225" t="s">
        <v>183</v>
      </c>
      <c r="O225">
        <v>1</v>
      </c>
      <c r="P225" t="s">
        <v>18</v>
      </c>
      <c r="V225" t="s">
        <v>706</v>
      </c>
    </row>
    <row r="226" spans="1:22">
      <c r="A226" t="s">
        <v>533</v>
      </c>
      <c r="D226" t="s">
        <v>46</v>
      </c>
      <c r="E226" t="s">
        <v>327</v>
      </c>
      <c r="F226" t="s">
        <v>200</v>
      </c>
      <c r="I226">
        <v>0</v>
      </c>
      <c r="J226">
        <v>0</v>
      </c>
      <c r="L226" t="s">
        <v>53</v>
      </c>
      <c r="N226" t="s">
        <v>33</v>
      </c>
      <c r="P226" t="s">
        <v>30</v>
      </c>
      <c r="V226" t="s">
        <v>706</v>
      </c>
    </row>
    <row r="227" spans="1:22">
      <c r="A227" t="s">
        <v>534</v>
      </c>
      <c r="D227" t="s">
        <v>46</v>
      </c>
      <c r="E227" t="s">
        <v>22</v>
      </c>
      <c r="I227">
        <v>6</v>
      </c>
      <c r="J227">
        <v>0</v>
      </c>
      <c r="L227" t="s">
        <v>17</v>
      </c>
      <c r="N227" t="s">
        <v>140</v>
      </c>
      <c r="P227" t="s">
        <v>25</v>
      </c>
      <c r="V227" t="s">
        <v>706</v>
      </c>
    </row>
    <row r="228" spans="1:22">
      <c r="A228" t="s">
        <v>535</v>
      </c>
      <c r="D228" t="s">
        <v>46</v>
      </c>
      <c r="E228" t="s">
        <v>34</v>
      </c>
      <c r="F228" t="s">
        <v>21</v>
      </c>
      <c r="G228" t="s">
        <v>848</v>
      </c>
      <c r="I228">
        <v>27</v>
      </c>
      <c r="J228">
        <v>20</v>
      </c>
      <c r="L228" t="s">
        <v>17</v>
      </c>
      <c r="N228" t="s">
        <v>139</v>
      </c>
      <c r="P228" t="s">
        <v>25</v>
      </c>
      <c r="V228" t="s">
        <v>706</v>
      </c>
    </row>
    <row r="229" spans="1:22">
      <c r="A229" t="s">
        <v>536</v>
      </c>
      <c r="D229" t="s">
        <v>23</v>
      </c>
      <c r="E229" t="s">
        <v>34</v>
      </c>
      <c r="F229" t="s">
        <v>21</v>
      </c>
      <c r="G229" t="s">
        <v>848</v>
      </c>
      <c r="I229">
        <v>7</v>
      </c>
      <c r="J229">
        <v>6</v>
      </c>
      <c r="L229" t="s">
        <v>17</v>
      </c>
      <c r="N229" t="s">
        <v>131</v>
      </c>
      <c r="P229" t="s">
        <v>30</v>
      </c>
      <c r="V229" t="s">
        <v>849</v>
      </c>
    </row>
    <row r="230" spans="1:22">
      <c r="A230" t="s">
        <v>537</v>
      </c>
      <c r="D230" t="s">
        <v>35</v>
      </c>
      <c r="E230" t="s">
        <v>34</v>
      </c>
      <c r="G230" t="s">
        <v>848</v>
      </c>
      <c r="I230">
        <v>10</v>
      </c>
      <c r="J230">
        <v>2</v>
      </c>
      <c r="L230" t="s">
        <v>17</v>
      </c>
      <c r="M230" t="s">
        <v>181</v>
      </c>
      <c r="N230" t="s">
        <v>850</v>
      </c>
      <c r="O230" t="s">
        <v>151</v>
      </c>
      <c r="P230" t="s">
        <v>18</v>
      </c>
      <c r="R230" t="s">
        <v>851</v>
      </c>
      <c r="S230" t="s">
        <v>30</v>
      </c>
      <c r="V230" t="s">
        <v>329</v>
      </c>
    </row>
    <row r="231" spans="1:22">
      <c r="A231" t="s">
        <v>538</v>
      </c>
      <c r="D231" t="s">
        <v>113</v>
      </c>
      <c r="E231" t="s">
        <v>114</v>
      </c>
      <c r="G231" t="s">
        <v>852</v>
      </c>
      <c r="I231">
        <v>17</v>
      </c>
      <c r="J231">
        <v>8</v>
      </c>
      <c r="L231" t="s">
        <v>17</v>
      </c>
      <c r="N231" t="s">
        <v>202</v>
      </c>
      <c r="P231" t="s">
        <v>25</v>
      </c>
      <c r="V231" t="s">
        <v>706</v>
      </c>
    </row>
    <row r="232" spans="1:22">
      <c r="A232" t="s">
        <v>539</v>
      </c>
      <c r="D232" t="s">
        <v>23</v>
      </c>
      <c r="E232" t="s">
        <v>107</v>
      </c>
      <c r="F232" t="s">
        <v>21</v>
      </c>
      <c r="I232">
        <v>0</v>
      </c>
      <c r="J232">
        <v>0</v>
      </c>
      <c r="L232" t="s">
        <v>53</v>
      </c>
      <c r="M232" t="s">
        <v>704</v>
      </c>
      <c r="N232" t="s">
        <v>125</v>
      </c>
      <c r="O232" t="s">
        <v>151</v>
      </c>
      <c r="P232" t="s">
        <v>25</v>
      </c>
      <c r="V232" t="s">
        <v>723</v>
      </c>
    </row>
    <row r="233" spans="1:22">
      <c r="A233" t="s">
        <v>540</v>
      </c>
      <c r="D233" t="s">
        <v>35</v>
      </c>
      <c r="E233" t="s">
        <v>34</v>
      </c>
      <c r="G233" t="s">
        <v>330</v>
      </c>
      <c r="I233">
        <v>4</v>
      </c>
      <c r="J233">
        <v>1</v>
      </c>
      <c r="L233" t="s">
        <v>17</v>
      </c>
      <c r="N233" t="s">
        <v>213</v>
      </c>
      <c r="O233" t="s">
        <v>328</v>
      </c>
      <c r="P233" t="s">
        <v>30</v>
      </c>
      <c r="S233" t="s">
        <v>30</v>
      </c>
      <c r="V233" t="s">
        <v>193</v>
      </c>
    </row>
    <row r="234" spans="1:22">
      <c r="A234" t="s">
        <v>541</v>
      </c>
      <c r="D234" t="s">
        <v>23</v>
      </c>
      <c r="E234" t="s">
        <v>34</v>
      </c>
      <c r="G234" t="s">
        <v>848</v>
      </c>
      <c r="I234">
        <v>4</v>
      </c>
      <c r="J234">
        <v>1</v>
      </c>
      <c r="L234" t="s">
        <v>53</v>
      </c>
      <c r="N234" t="s">
        <v>119</v>
      </c>
      <c r="O234">
        <v>1</v>
      </c>
      <c r="P234" t="s">
        <v>18</v>
      </c>
      <c r="V234" t="s">
        <v>706</v>
      </c>
    </row>
    <row r="235" spans="1:22">
      <c r="A235" t="s">
        <v>542</v>
      </c>
      <c r="D235" t="s">
        <v>104</v>
      </c>
      <c r="E235" t="s">
        <v>110</v>
      </c>
      <c r="F235" t="s">
        <v>200</v>
      </c>
      <c r="I235">
        <v>1</v>
      </c>
      <c r="J235">
        <v>0</v>
      </c>
      <c r="L235" t="s">
        <v>53</v>
      </c>
      <c r="M235" t="s">
        <v>225</v>
      </c>
      <c r="N235" t="s">
        <v>206</v>
      </c>
      <c r="O235">
        <v>1</v>
      </c>
      <c r="P235" t="s">
        <v>331</v>
      </c>
      <c r="V235" t="s">
        <v>332</v>
      </c>
    </row>
    <row r="236" spans="1:22">
      <c r="A236" t="s">
        <v>543</v>
      </c>
      <c r="D236" t="s">
        <v>35</v>
      </c>
      <c r="E236" t="s">
        <v>15</v>
      </c>
      <c r="F236" t="s">
        <v>21</v>
      </c>
      <c r="G236" t="s">
        <v>853</v>
      </c>
      <c r="I236">
        <v>62</v>
      </c>
      <c r="J236">
        <v>23</v>
      </c>
      <c r="K236" t="s">
        <v>684</v>
      </c>
      <c r="L236" t="s">
        <v>53</v>
      </c>
      <c r="M236" t="s">
        <v>181</v>
      </c>
      <c r="N236" t="s">
        <v>685</v>
      </c>
      <c r="O236">
        <v>3</v>
      </c>
      <c r="P236" t="s">
        <v>302</v>
      </c>
      <c r="R236" t="s">
        <v>854</v>
      </c>
      <c r="S236" t="s">
        <v>30</v>
      </c>
      <c r="V236" t="s">
        <v>332</v>
      </c>
    </row>
    <row r="237" spans="1:22">
      <c r="A237" t="s">
        <v>544</v>
      </c>
      <c r="D237" t="s">
        <v>23</v>
      </c>
      <c r="E237" t="s">
        <v>34</v>
      </c>
      <c r="G237" t="s">
        <v>848</v>
      </c>
      <c r="I237">
        <v>20</v>
      </c>
      <c r="J237">
        <v>7</v>
      </c>
      <c r="L237" t="s">
        <v>17</v>
      </c>
      <c r="M237" t="s">
        <v>225</v>
      </c>
      <c r="N237" t="s">
        <v>121</v>
      </c>
      <c r="P237" t="s">
        <v>30</v>
      </c>
      <c r="R237" t="s">
        <v>849</v>
      </c>
      <c r="V237" t="s">
        <v>849</v>
      </c>
    </row>
    <row r="238" spans="1:22">
      <c r="A238" t="s">
        <v>545</v>
      </c>
      <c r="D238" t="s">
        <v>23</v>
      </c>
      <c r="E238" t="s">
        <v>22</v>
      </c>
      <c r="I238">
        <v>12</v>
      </c>
      <c r="J238">
        <v>0</v>
      </c>
      <c r="L238" t="s">
        <v>17</v>
      </c>
      <c r="N238" t="s">
        <v>119</v>
      </c>
      <c r="P238" t="s">
        <v>25</v>
      </c>
      <c r="V238" t="s">
        <v>706</v>
      </c>
    </row>
    <row r="239" spans="1:22">
      <c r="A239" t="s">
        <v>546</v>
      </c>
      <c r="D239" t="s">
        <v>23</v>
      </c>
      <c r="E239" t="s">
        <v>333</v>
      </c>
      <c r="G239" t="s">
        <v>815</v>
      </c>
      <c r="I239">
        <v>15</v>
      </c>
      <c r="J239">
        <v>3</v>
      </c>
      <c r="L239" t="s">
        <v>17</v>
      </c>
      <c r="M239" t="s">
        <v>334</v>
      </c>
      <c r="N239" t="s">
        <v>29</v>
      </c>
      <c r="O239">
        <v>1</v>
      </c>
      <c r="P239" t="s">
        <v>30</v>
      </c>
      <c r="V239" t="s">
        <v>194</v>
      </c>
    </row>
    <row r="240" spans="1:22">
      <c r="A240" t="s">
        <v>547</v>
      </c>
      <c r="D240" t="s">
        <v>23</v>
      </c>
      <c r="E240" t="s">
        <v>107</v>
      </c>
      <c r="F240" t="s">
        <v>21</v>
      </c>
      <c r="I240">
        <v>0</v>
      </c>
      <c r="J240">
        <v>0</v>
      </c>
      <c r="L240" t="s">
        <v>17</v>
      </c>
      <c r="M240" t="s">
        <v>855</v>
      </c>
      <c r="N240" t="s">
        <v>148</v>
      </c>
      <c r="O240">
        <v>1</v>
      </c>
      <c r="P240" t="s">
        <v>25</v>
      </c>
      <c r="V240" t="s">
        <v>706</v>
      </c>
    </row>
    <row r="241" spans="1:22">
      <c r="A241" t="s">
        <v>548</v>
      </c>
      <c r="C241">
        <v>64</v>
      </c>
      <c r="D241" t="s">
        <v>35</v>
      </c>
      <c r="E241" t="s">
        <v>15</v>
      </c>
      <c r="F241" t="s">
        <v>21</v>
      </c>
      <c r="G241" t="s">
        <v>856</v>
      </c>
      <c r="I241">
        <v>31</v>
      </c>
      <c r="J241">
        <v>16</v>
      </c>
      <c r="K241" t="s">
        <v>119</v>
      </c>
      <c r="L241" t="s">
        <v>53</v>
      </c>
      <c r="N241" t="s">
        <v>335</v>
      </c>
      <c r="O241">
        <v>1</v>
      </c>
      <c r="P241" t="s">
        <v>40</v>
      </c>
      <c r="R241" t="s">
        <v>44</v>
      </c>
    </row>
    <row r="242" spans="1:22">
      <c r="A242" t="s">
        <v>630</v>
      </c>
      <c r="D242" t="s">
        <v>41</v>
      </c>
      <c r="E242" t="s">
        <v>22</v>
      </c>
      <c r="I242">
        <v>3</v>
      </c>
      <c r="J242">
        <v>0</v>
      </c>
      <c r="L242" t="s">
        <v>17</v>
      </c>
      <c r="N242" t="s">
        <v>132</v>
      </c>
      <c r="P242" t="s">
        <v>39</v>
      </c>
      <c r="R242" t="s">
        <v>30</v>
      </c>
      <c r="S242" t="s">
        <v>39</v>
      </c>
      <c r="V242" t="s">
        <v>723</v>
      </c>
    </row>
    <row r="243" spans="1:22">
      <c r="A243" t="s">
        <v>549</v>
      </c>
      <c r="D243" t="s">
        <v>41</v>
      </c>
      <c r="E243" t="s">
        <v>107</v>
      </c>
      <c r="L243" t="s">
        <v>53</v>
      </c>
      <c r="M243" t="s">
        <v>225</v>
      </c>
      <c r="N243" t="s">
        <v>140</v>
      </c>
      <c r="P243" t="s">
        <v>44</v>
      </c>
      <c r="R243" t="s">
        <v>75</v>
      </c>
      <c r="V243" t="s">
        <v>44</v>
      </c>
    </row>
    <row r="244" spans="1:22">
      <c r="A244" t="s">
        <v>550</v>
      </c>
      <c r="D244" t="s">
        <v>35</v>
      </c>
      <c r="E244" t="s">
        <v>22</v>
      </c>
      <c r="I244">
        <v>18</v>
      </c>
      <c r="J244">
        <v>0</v>
      </c>
      <c r="L244" t="s">
        <v>53</v>
      </c>
      <c r="M244" t="s">
        <v>225</v>
      </c>
      <c r="N244" t="s">
        <v>336</v>
      </c>
      <c r="O244">
        <v>2</v>
      </c>
      <c r="R244" t="s">
        <v>857</v>
      </c>
      <c r="V244" t="s">
        <v>858</v>
      </c>
    </row>
    <row r="245" spans="1:22">
      <c r="A245" t="s">
        <v>551</v>
      </c>
      <c r="D245" t="s">
        <v>35</v>
      </c>
      <c r="E245" t="s">
        <v>22</v>
      </c>
      <c r="F245" t="s">
        <v>21</v>
      </c>
      <c r="I245">
        <v>3</v>
      </c>
      <c r="J245">
        <v>0</v>
      </c>
      <c r="L245" t="s">
        <v>53</v>
      </c>
      <c r="M245" t="s">
        <v>182</v>
      </c>
      <c r="N245" t="s">
        <v>175</v>
      </c>
      <c r="O245">
        <v>3</v>
      </c>
      <c r="P245" t="s">
        <v>39</v>
      </c>
      <c r="R245" t="s">
        <v>71</v>
      </c>
      <c r="S245" t="s">
        <v>146</v>
      </c>
      <c r="V245" t="s">
        <v>859</v>
      </c>
    </row>
    <row r="246" spans="1:22">
      <c r="A246" t="s">
        <v>552</v>
      </c>
      <c r="D246" t="s">
        <v>46</v>
      </c>
      <c r="E246" t="s">
        <v>34</v>
      </c>
      <c r="F246" t="s">
        <v>21</v>
      </c>
      <c r="G246" t="s">
        <v>337</v>
      </c>
      <c r="I246">
        <v>2</v>
      </c>
      <c r="J246">
        <v>2</v>
      </c>
      <c r="K246" t="s">
        <v>860</v>
      </c>
      <c r="L246" t="s">
        <v>53</v>
      </c>
      <c r="M246" t="s">
        <v>28</v>
      </c>
      <c r="N246" t="s">
        <v>139</v>
      </c>
      <c r="O246">
        <v>1</v>
      </c>
      <c r="S246" t="s">
        <v>39</v>
      </c>
      <c r="V246" t="s">
        <v>44</v>
      </c>
    </row>
    <row r="247" spans="1:22">
      <c r="A247" t="s">
        <v>553</v>
      </c>
      <c r="D247" t="s">
        <v>23</v>
      </c>
      <c r="E247" t="s">
        <v>107</v>
      </c>
      <c r="F247" t="s">
        <v>21</v>
      </c>
      <c r="L247" t="s">
        <v>53</v>
      </c>
      <c r="M247" t="s">
        <v>225</v>
      </c>
      <c r="N247" t="s">
        <v>121</v>
      </c>
      <c r="V247" t="s">
        <v>861</v>
      </c>
    </row>
    <row r="248" spans="1:22">
      <c r="A248" t="s">
        <v>554</v>
      </c>
      <c r="D248" t="s">
        <v>23</v>
      </c>
      <c r="E248" t="s">
        <v>190</v>
      </c>
      <c r="F248" t="s">
        <v>21</v>
      </c>
      <c r="I248">
        <v>4</v>
      </c>
      <c r="J248">
        <v>1</v>
      </c>
      <c r="L248" t="s">
        <v>53</v>
      </c>
      <c r="M248" t="s">
        <v>182</v>
      </c>
      <c r="N248" t="s">
        <v>38</v>
      </c>
      <c r="O248">
        <v>3</v>
      </c>
      <c r="P248" t="s">
        <v>39</v>
      </c>
      <c r="R248" t="s">
        <v>39</v>
      </c>
      <c r="S248" t="s">
        <v>39</v>
      </c>
      <c r="V248" t="s">
        <v>44</v>
      </c>
    </row>
    <row r="249" spans="1:22">
      <c r="A249" t="s">
        <v>555</v>
      </c>
      <c r="D249" t="s">
        <v>35</v>
      </c>
      <c r="E249" t="s">
        <v>34</v>
      </c>
      <c r="F249" t="s">
        <v>21</v>
      </c>
      <c r="I249">
        <v>3</v>
      </c>
      <c r="J249">
        <v>2</v>
      </c>
      <c r="L249" t="s">
        <v>53</v>
      </c>
      <c r="M249" t="s">
        <v>182</v>
      </c>
      <c r="N249" t="s">
        <v>139</v>
      </c>
      <c r="O249">
        <v>2</v>
      </c>
      <c r="P249" t="s">
        <v>39</v>
      </c>
      <c r="R249" t="s">
        <v>30</v>
      </c>
      <c r="S249" t="s">
        <v>705</v>
      </c>
      <c r="V249" t="s">
        <v>338</v>
      </c>
    </row>
    <row r="250" spans="1:22">
      <c r="A250" t="s">
        <v>556</v>
      </c>
      <c r="D250" t="s">
        <v>123</v>
      </c>
      <c r="E250" t="s">
        <v>118</v>
      </c>
      <c r="F250" t="s">
        <v>14</v>
      </c>
      <c r="L250" t="s">
        <v>53</v>
      </c>
      <c r="M250" t="s">
        <v>182</v>
      </c>
      <c r="N250" t="s">
        <v>150</v>
      </c>
      <c r="P250" t="s">
        <v>39</v>
      </c>
      <c r="R250" t="s">
        <v>339</v>
      </c>
      <c r="S250" t="s">
        <v>30</v>
      </c>
      <c r="V250" t="s">
        <v>44</v>
      </c>
    </row>
    <row r="251" spans="1:22">
      <c r="A251" t="s">
        <v>557</v>
      </c>
      <c r="D251" t="s">
        <v>199</v>
      </c>
      <c r="E251" t="s">
        <v>107</v>
      </c>
      <c r="F251" t="s">
        <v>21</v>
      </c>
      <c r="I251">
        <v>1</v>
      </c>
      <c r="J251">
        <v>0</v>
      </c>
      <c r="L251" t="s">
        <v>53</v>
      </c>
      <c r="M251" t="s">
        <v>182</v>
      </c>
      <c r="N251" t="s">
        <v>120</v>
      </c>
      <c r="O251">
        <v>6</v>
      </c>
      <c r="P251" t="s">
        <v>39</v>
      </c>
      <c r="R251" t="s">
        <v>686</v>
      </c>
      <c r="S251" t="s">
        <v>39</v>
      </c>
      <c r="V251" t="s">
        <v>862</v>
      </c>
    </row>
    <row r="252" spans="1:22">
      <c r="A252" t="s">
        <v>558</v>
      </c>
      <c r="D252" t="s">
        <v>23</v>
      </c>
      <c r="E252" t="s">
        <v>107</v>
      </c>
      <c r="L252" t="s">
        <v>53</v>
      </c>
      <c r="N252" t="s">
        <v>263</v>
      </c>
      <c r="O252">
        <v>1</v>
      </c>
      <c r="P252" t="s">
        <v>39</v>
      </c>
      <c r="R252" t="s">
        <v>340</v>
      </c>
      <c r="S252" t="s">
        <v>39</v>
      </c>
      <c r="V252" t="s">
        <v>341</v>
      </c>
    </row>
    <row r="253" spans="1:22">
      <c r="A253" t="s">
        <v>559</v>
      </c>
      <c r="D253" t="s">
        <v>35</v>
      </c>
      <c r="E253" t="s">
        <v>22</v>
      </c>
      <c r="F253" t="s">
        <v>21</v>
      </c>
      <c r="I253">
        <v>6</v>
      </c>
      <c r="J253">
        <v>0</v>
      </c>
      <c r="L253" t="s">
        <v>53</v>
      </c>
      <c r="M253" t="s">
        <v>182</v>
      </c>
      <c r="N253" t="s">
        <v>232</v>
      </c>
      <c r="O253">
        <v>1</v>
      </c>
      <c r="P253" t="s">
        <v>39</v>
      </c>
      <c r="R253" t="s">
        <v>203</v>
      </c>
      <c r="S253" t="s">
        <v>146</v>
      </c>
      <c r="V253" t="s">
        <v>191</v>
      </c>
    </row>
    <row r="254" spans="1:22">
      <c r="A254" t="s">
        <v>560</v>
      </c>
      <c r="C254">
        <v>58</v>
      </c>
      <c r="D254" t="s">
        <v>23</v>
      </c>
      <c r="E254" t="s">
        <v>22</v>
      </c>
      <c r="F254" t="s">
        <v>14</v>
      </c>
      <c r="I254">
        <v>1</v>
      </c>
      <c r="J254">
        <v>0</v>
      </c>
      <c r="L254" t="s">
        <v>53</v>
      </c>
      <c r="M254" t="s">
        <v>225</v>
      </c>
      <c r="N254" t="s">
        <v>220</v>
      </c>
      <c r="O254">
        <v>1</v>
      </c>
      <c r="P254" t="s">
        <v>39</v>
      </c>
      <c r="R254" t="s">
        <v>71</v>
      </c>
      <c r="S254" t="s">
        <v>39</v>
      </c>
      <c r="V254" t="s">
        <v>687</v>
      </c>
    </row>
    <row r="255" spans="1:22">
      <c r="A255" t="s">
        <v>561</v>
      </c>
      <c r="L255" t="s">
        <v>53</v>
      </c>
      <c r="M255" t="s">
        <v>268</v>
      </c>
      <c r="N255" t="s">
        <v>142</v>
      </c>
    </row>
    <row r="256" spans="1:22">
      <c r="A256" t="s">
        <v>562</v>
      </c>
      <c r="C256">
        <v>62</v>
      </c>
      <c r="D256" t="s">
        <v>35</v>
      </c>
      <c r="E256" t="s">
        <v>34</v>
      </c>
      <c r="F256" t="s">
        <v>14</v>
      </c>
      <c r="G256" t="s">
        <v>815</v>
      </c>
      <c r="I256">
        <v>11</v>
      </c>
      <c r="J256">
        <v>4</v>
      </c>
      <c r="L256" t="s">
        <v>53</v>
      </c>
      <c r="M256" t="s">
        <v>182</v>
      </c>
      <c r="N256" t="s">
        <v>150</v>
      </c>
      <c r="O256">
        <v>1</v>
      </c>
      <c r="P256" t="s">
        <v>48</v>
      </c>
      <c r="R256" t="s">
        <v>128</v>
      </c>
      <c r="S256" t="s">
        <v>688</v>
      </c>
      <c r="V256" t="s">
        <v>667</v>
      </c>
    </row>
    <row r="257" spans="1:22">
      <c r="A257" t="s">
        <v>563</v>
      </c>
      <c r="D257" t="s">
        <v>123</v>
      </c>
      <c r="E257" t="s">
        <v>110</v>
      </c>
      <c r="I257">
        <v>5</v>
      </c>
      <c r="J257">
        <v>0</v>
      </c>
      <c r="L257" t="s">
        <v>53</v>
      </c>
      <c r="M257" t="s">
        <v>225</v>
      </c>
      <c r="N257" t="s">
        <v>150</v>
      </c>
      <c r="O257">
        <v>2</v>
      </c>
      <c r="P257" t="s">
        <v>39</v>
      </c>
      <c r="R257" t="s">
        <v>339</v>
      </c>
      <c r="S257" t="s">
        <v>39</v>
      </c>
      <c r="V257" t="s">
        <v>667</v>
      </c>
    </row>
    <row r="258" spans="1:22">
      <c r="A258" t="s">
        <v>65</v>
      </c>
      <c r="D258" t="s">
        <v>52</v>
      </c>
      <c r="E258" t="s">
        <v>22</v>
      </c>
      <c r="F258" t="s">
        <v>14</v>
      </c>
      <c r="I258">
        <v>3</v>
      </c>
      <c r="J258">
        <v>0</v>
      </c>
      <c r="L258" t="s">
        <v>53</v>
      </c>
      <c r="N258" t="s">
        <v>269</v>
      </c>
      <c r="O258" t="s">
        <v>151</v>
      </c>
      <c r="P258" t="s">
        <v>39</v>
      </c>
      <c r="V258" t="s">
        <v>26</v>
      </c>
    </row>
    <row r="259" spans="1:22">
      <c r="A259" t="s">
        <v>564</v>
      </c>
      <c r="D259" t="s">
        <v>52</v>
      </c>
      <c r="E259" t="s">
        <v>107</v>
      </c>
      <c r="L259" t="s">
        <v>53</v>
      </c>
      <c r="M259" t="s">
        <v>225</v>
      </c>
      <c r="N259" t="s">
        <v>122</v>
      </c>
      <c r="O259" t="s">
        <v>61</v>
      </c>
      <c r="V259" t="s">
        <v>863</v>
      </c>
    </row>
    <row r="260" spans="1:22">
      <c r="A260" t="s">
        <v>565</v>
      </c>
      <c r="D260" t="s">
        <v>35</v>
      </c>
      <c r="E260" t="s">
        <v>34</v>
      </c>
      <c r="F260" t="s">
        <v>14</v>
      </c>
      <c r="G260" t="s">
        <v>712</v>
      </c>
      <c r="I260">
        <v>6</v>
      </c>
      <c r="J260">
        <v>4</v>
      </c>
      <c r="K260" t="s">
        <v>150</v>
      </c>
      <c r="L260" t="s">
        <v>53</v>
      </c>
      <c r="M260" t="s">
        <v>182</v>
      </c>
      <c r="N260" t="s">
        <v>137</v>
      </c>
      <c r="O260">
        <v>3</v>
      </c>
      <c r="P260" t="s">
        <v>39</v>
      </c>
      <c r="R260" t="s">
        <v>342</v>
      </c>
      <c r="S260" t="s">
        <v>71</v>
      </c>
      <c r="V260" t="s">
        <v>343</v>
      </c>
    </row>
    <row r="261" spans="1:22">
      <c r="A261" t="s">
        <v>566</v>
      </c>
      <c r="D261" t="s">
        <v>23</v>
      </c>
      <c r="E261" t="s">
        <v>107</v>
      </c>
      <c r="F261" t="s">
        <v>21</v>
      </c>
      <c r="L261" t="s">
        <v>17</v>
      </c>
      <c r="M261" t="s">
        <v>32</v>
      </c>
      <c r="N261" t="s">
        <v>344</v>
      </c>
      <c r="O261">
        <v>3</v>
      </c>
      <c r="P261" t="s">
        <v>39</v>
      </c>
      <c r="R261" t="s">
        <v>39</v>
      </c>
      <c r="S261" t="s">
        <v>39</v>
      </c>
      <c r="V261" t="s">
        <v>864</v>
      </c>
    </row>
    <row r="262" spans="1:22">
      <c r="A262" t="s">
        <v>567</v>
      </c>
      <c r="D262" t="s">
        <v>23</v>
      </c>
      <c r="E262" t="s">
        <v>865</v>
      </c>
      <c r="G262" t="s">
        <v>345</v>
      </c>
      <c r="I262">
        <v>23</v>
      </c>
      <c r="J262">
        <v>14</v>
      </c>
      <c r="K262" t="s">
        <v>209</v>
      </c>
      <c r="L262" t="s">
        <v>53</v>
      </c>
      <c r="N262" t="s">
        <v>119</v>
      </c>
      <c r="O262">
        <v>1</v>
      </c>
      <c r="P262" t="s">
        <v>30</v>
      </c>
      <c r="Q262" t="s">
        <v>866</v>
      </c>
      <c r="R262" t="s">
        <v>30</v>
      </c>
      <c r="S262" t="s">
        <v>867</v>
      </c>
      <c r="V262" t="s">
        <v>868</v>
      </c>
    </row>
    <row r="263" spans="1:22">
      <c r="A263" t="s">
        <v>568</v>
      </c>
      <c r="D263" t="s">
        <v>35</v>
      </c>
      <c r="E263" t="s">
        <v>22</v>
      </c>
      <c r="F263" t="s">
        <v>21</v>
      </c>
      <c r="I263">
        <v>7</v>
      </c>
      <c r="J263">
        <v>0</v>
      </c>
      <c r="L263" t="s">
        <v>53</v>
      </c>
      <c r="N263" t="s">
        <v>124</v>
      </c>
      <c r="O263">
        <v>2</v>
      </c>
      <c r="P263" t="s">
        <v>39</v>
      </c>
      <c r="S263" t="s">
        <v>705</v>
      </c>
      <c r="V263" t="s">
        <v>193</v>
      </c>
    </row>
    <row r="264" spans="1:22">
      <c r="A264" t="s">
        <v>569</v>
      </c>
      <c r="D264" t="s">
        <v>23</v>
      </c>
      <c r="E264" t="s">
        <v>190</v>
      </c>
      <c r="F264" t="s">
        <v>21</v>
      </c>
      <c r="I264">
        <v>14</v>
      </c>
      <c r="J264">
        <v>11</v>
      </c>
      <c r="K264" t="s">
        <v>346</v>
      </c>
      <c r="L264" t="s">
        <v>53</v>
      </c>
      <c r="M264" t="s">
        <v>32</v>
      </c>
      <c r="N264" t="s">
        <v>108</v>
      </c>
      <c r="P264" t="s">
        <v>30</v>
      </c>
      <c r="V264" t="s">
        <v>347</v>
      </c>
    </row>
    <row r="265" spans="1:22">
      <c r="A265" t="s">
        <v>570</v>
      </c>
      <c r="D265" t="s">
        <v>35</v>
      </c>
      <c r="E265" t="s">
        <v>22</v>
      </c>
      <c r="F265" t="s">
        <v>21</v>
      </c>
      <c r="I265">
        <v>5</v>
      </c>
      <c r="J265">
        <v>0</v>
      </c>
      <c r="L265" t="s">
        <v>17</v>
      </c>
      <c r="N265" t="s">
        <v>348</v>
      </c>
      <c r="O265">
        <v>1</v>
      </c>
      <c r="P265" t="s">
        <v>44</v>
      </c>
      <c r="S265" t="s">
        <v>30</v>
      </c>
      <c r="V265" t="s">
        <v>44</v>
      </c>
    </row>
    <row r="266" spans="1:22">
      <c r="A266" t="s">
        <v>571</v>
      </c>
      <c r="D266" t="s">
        <v>41</v>
      </c>
      <c r="E266" t="s">
        <v>34</v>
      </c>
      <c r="I266">
        <v>3</v>
      </c>
      <c r="J266">
        <v>2</v>
      </c>
      <c r="K266" t="s">
        <v>192</v>
      </c>
      <c r="L266" t="s">
        <v>53</v>
      </c>
      <c r="N266" t="s">
        <v>124</v>
      </c>
      <c r="O266">
        <v>1</v>
      </c>
      <c r="P266" t="s">
        <v>349</v>
      </c>
      <c r="R266" t="s">
        <v>350</v>
      </c>
      <c r="V266" t="s">
        <v>350</v>
      </c>
    </row>
    <row r="267" spans="1:22">
      <c r="A267" t="s">
        <v>572</v>
      </c>
      <c r="D267" t="s">
        <v>23</v>
      </c>
      <c r="E267" t="s">
        <v>22</v>
      </c>
      <c r="F267" t="s">
        <v>21</v>
      </c>
      <c r="I267">
        <v>3</v>
      </c>
      <c r="J267">
        <v>0</v>
      </c>
      <c r="L267" t="s">
        <v>17</v>
      </c>
      <c r="M267" t="s">
        <v>182</v>
      </c>
      <c r="N267" t="s">
        <v>121</v>
      </c>
      <c r="O267">
        <v>1</v>
      </c>
      <c r="P267" t="s">
        <v>189</v>
      </c>
      <c r="V267" t="s">
        <v>869</v>
      </c>
    </row>
    <row r="268" spans="1:22">
      <c r="A268" t="s">
        <v>573</v>
      </c>
      <c r="C268">
        <v>58</v>
      </c>
      <c r="D268" t="s">
        <v>113</v>
      </c>
      <c r="E268" t="s">
        <v>114</v>
      </c>
      <c r="F268" t="s">
        <v>14</v>
      </c>
      <c r="G268" t="s">
        <v>870</v>
      </c>
      <c r="I268">
        <v>18</v>
      </c>
      <c r="J268">
        <v>4</v>
      </c>
      <c r="K268" t="s">
        <v>210</v>
      </c>
      <c r="L268" t="s">
        <v>53</v>
      </c>
      <c r="M268" t="s">
        <v>797</v>
      </c>
      <c r="N268" t="s">
        <v>351</v>
      </c>
      <c r="O268">
        <v>2</v>
      </c>
      <c r="P268" t="s">
        <v>30</v>
      </c>
      <c r="Q268" t="s">
        <v>69</v>
      </c>
      <c r="R268" t="s">
        <v>39</v>
      </c>
      <c r="S268" t="s">
        <v>146</v>
      </c>
      <c r="V268" t="s">
        <v>27</v>
      </c>
    </row>
    <row r="269" spans="1:22">
      <c r="A269" t="s">
        <v>574</v>
      </c>
      <c r="C269">
        <v>60</v>
      </c>
      <c r="D269" t="s">
        <v>123</v>
      </c>
      <c r="E269" t="s">
        <v>110</v>
      </c>
      <c r="F269" t="s">
        <v>21</v>
      </c>
      <c r="I269">
        <v>20</v>
      </c>
      <c r="J269">
        <v>0</v>
      </c>
      <c r="L269" t="s">
        <v>53</v>
      </c>
      <c r="M269" t="s">
        <v>32</v>
      </c>
      <c r="N269" t="s">
        <v>124</v>
      </c>
      <c r="O269">
        <v>2</v>
      </c>
      <c r="P269" t="s">
        <v>25</v>
      </c>
      <c r="R269" t="s">
        <v>180</v>
      </c>
      <c r="S269" t="s">
        <v>39</v>
      </c>
      <c r="V269" t="s">
        <v>27</v>
      </c>
    </row>
    <row r="270" spans="1:22">
      <c r="A270" t="s">
        <v>575</v>
      </c>
      <c r="C270">
        <v>58</v>
      </c>
      <c r="D270" t="s">
        <v>104</v>
      </c>
      <c r="E270" t="s">
        <v>114</v>
      </c>
      <c r="F270" t="s">
        <v>14</v>
      </c>
      <c r="G270" t="s">
        <v>668</v>
      </c>
      <c r="I270">
        <v>14</v>
      </c>
      <c r="J270">
        <v>5</v>
      </c>
      <c r="L270" t="s">
        <v>53</v>
      </c>
      <c r="M270" t="s">
        <v>871</v>
      </c>
      <c r="N270" t="s">
        <v>263</v>
      </c>
      <c r="O270">
        <v>2</v>
      </c>
      <c r="P270" t="s">
        <v>67</v>
      </c>
      <c r="Q270" t="s">
        <v>713</v>
      </c>
      <c r="R270" t="s">
        <v>339</v>
      </c>
      <c r="S270" t="s">
        <v>30</v>
      </c>
      <c r="V270" t="s">
        <v>192</v>
      </c>
    </row>
    <row r="271" spans="1:22">
      <c r="A271" t="s">
        <v>631</v>
      </c>
      <c r="C271">
        <v>62</v>
      </c>
      <c r="D271" t="s">
        <v>113</v>
      </c>
      <c r="E271" t="s">
        <v>149</v>
      </c>
      <c r="F271" t="s">
        <v>147</v>
      </c>
      <c r="G271" t="s">
        <v>872</v>
      </c>
      <c r="I271">
        <v>11</v>
      </c>
      <c r="J271">
        <v>9</v>
      </c>
      <c r="K271" t="s">
        <v>269</v>
      </c>
      <c r="L271" t="s">
        <v>53</v>
      </c>
      <c r="M271" t="s">
        <v>873</v>
      </c>
      <c r="N271" t="s">
        <v>121</v>
      </c>
      <c r="O271">
        <v>1</v>
      </c>
      <c r="P271" t="s">
        <v>30</v>
      </c>
      <c r="Q271" t="s">
        <v>67</v>
      </c>
      <c r="R271" t="s">
        <v>30</v>
      </c>
      <c r="S271" t="s">
        <v>146</v>
      </c>
      <c r="V271" t="s">
        <v>27</v>
      </c>
    </row>
    <row r="272" spans="1:22">
      <c r="A272" t="s">
        <v>576</v>
      </c>
      <c r="D272" t="s">
        <v>113</v>
      </c>
      <c r="E272" t="s">
        <v>114</v>
      </c>
      <c r="F272" t="s">
        <v>14</v>
      </c>
      <c r="G272" t="s">
        <v>874</v>
      </c>
      <c r="I272">
        <v>9</v>
      </c>
      <c r="J272">
        <v>2</v>
      </c>
      <c r="L272" t="s">
        <v>53</v>
      </c>
      <c r="N272" t="s">
        <v>105</v>
      </c>
      <c r="O272">
        <v>1</v>
      </c>
      <c r="R272" t="s">
        <v>805</v>
      </c>
      <c r="S272" t="s">
        <v>805</v>
      </c>
      <c r="V272" t="s">
        <v>27</v>
      </c>
    </row>
    <row r="273" spans="1:22">
      <c r="A273" t="s">
        <v>577</v>
      </c>
      <c r="D273" t="s">
        <v>113</v>
      </c>
      <c r="E273" t="s">
        <v>149</v>
      </c>
      <c r="G273" t="s">
        <v>875</v>
      </c>
      <c r="I273">
        <v>19</v>
      </c>
      <c r="J273">
        <v>12</v>
      </c>
      <c r="L273" t="s">
        <v>53</v>
      </c>
      <c r="N273" t="s">
        <v>102</v>
      </c>
      <c r="O273">
        <v>1</v>
      </c>
      <c r="P273" t="s">
        <v>152</v>
      </c>
      <c r="Q273" t="s">
        <v>710</v>
      </c>
      <c r="V273" t="s">
        <v>27</v>
      </c>
    </row>
    <row r="274" spans="1:22">
      <c r="A274" t="s">
        <v>578</v>
      </c>
      <c r="D274" t="s">
        <v>113</v>
      </c>
      <c r="E274" t="s">
        <v>149</v>
      </c>
      <c r="G274" t="s">
        <v>876</v>
      </c>
      <c r="I274">
        <v>106</v>
      </c>
      <c r="J274">
        <v>23</v>
      </c>
      <c r="K274" t="s">
        <v>124</v>
      </c>
      <c r="L274" t="s">
        <v>53</v>
      </c>
      <c r="M274" t="s">
        <v>68</v>
      </c>
      <c r="N274" t="s">
        <v>105</v>
      </c>
      <c r="P274" t="s">
        <v>18</v>
      </c>
      <c r="R274" t="s">
        <v>30</v>
      </c>
      <c r="S274" t="s">
        <v>146</v>
      </c>
      <c r="V274" t="s">
        <v>689</v>
      </c>
    </row>
    <row r="275" spans="1:22">
      <c r="A275" t="s">
        <v>579</v>
      </c>
      <c r="D275" t="s">
        <v>113</v>
      </c>
      <c r="E275" t="s">
        <v>114</v>
      </c>
      <c r="F275" t="s">
        <v>14</v>
      </c>
      <c r="G275" t="s">
        <v>153</v>
      </c>
      <c r="I275">
        <v>4</v>
      </c>
      <c r="J275">
        <v>1</v>
      </c>
      <c r="L275" t="s">
        <v>17</v>
      </c>
      <c r="M275" t="s">
        <v>68</v>
      </c>
      <c r="N275" t="s">
        <v>105</v>
      </c>
      <c r="O275">
        <v>1</v>
      </c>
      <c r="R275" t="s">
        <v>805</v>
      </c>
      <c r="S275" t="s">
        <v>805</v>
      </c>
      <c r="V275" t="s">
        <v>27</v>
      </c>
    </row>
    <row r="276" spans="1:22">
      <c r="A276" t="s">
        <v>580</v>
      </c>
      <c r="D276" t="s">
        <v>113</v>
      </c>
      <c r="E276" t="s">
        <v>149</v>
      </c>
      <c r="F276" t="s">
        <v>21</v>
      </c>
      <c r="G276" t="s">
        <v>877</v>
      </c>
      <c r="I276">
        <v>40</v>
      </c>
      <c r="J276">
        <v>13</v>
      </c>
      <c r="L276" t="s">
        <v>53</v>
      </c>
      <c r="M276" t="s">
        <v>68</v>
      </c>
      <c r="N276" t="s">
        <v>211</v>
      </c>
      <c r="O276" t="s">
        <v>151</v>
      </c>
      <c r="P276" t="s">
        <v>30</v>
      </c>
      <c r="S276" t="s">
        <v>39</v>
      </c>
      <c r="V276" t="s">
        <v>27</v>
      </c>
    </row>
    <row r="277" spans="1:22">
      <c r="A277" t="s">
        <v>632</v>
      </c>
      <c r="D277" t="s">
        <v>23</v>
      </c>
      <c r="E277" t="s">
        <v>107</v>
      </c>
      <c r="F277" t="s">
        <v>21</v>
      </c>
      <c r="I277">
        <v>4</v>
      </c>
      <c r="J277">
        <v>0</v>
      </c>
      <c r="L277" t="s">
        <v>53</v>
      </c>
      <c r="N277" t="s">
        <v>129</v>
      </c>
      <c r="O277">
        <v>2</v>
      </c>
      <c r="P277" t="s">
        <v>20</v>
      </c>
      <c r="R277" t="s">
        <v>106</v>
      </c>
      <c r="S277" t="s">
        <v>20</v>
      </c>
      <c r="V277" t="s">
        <v>669</v>
      </c>
    </row>
    <row r="278" spans="1:22">
      <c r="A278" t="s">
        <v>633</v>
      </c>
      <c r="C278">
        <v>23</v>
      </c>
      <c r="D278" t="s">
        <v>23</v>
      </c>
      <c r="E278" t="s">
        <v>15</v>
      </c>
      <c r="G278" t="s">
        <v>670</v>
      </c>
      <c r="I278">
        <v>14</v>
      </c>
      <c r="J278">
        <v>8</v>
      </c>
      <c r="K278" t="s">
        <v>132</v>
      </c>
      <c r="L278" t="s">
        <v>53</v>
      </c>
      <c r="M278" t="s">
        <v>182</v>
      </c>
      <c r="N278" t="s">
        <v>124</v>
      </c>
      <c r="O278">
        <v>1</v>
      </c>
      <c r="P278" t="s">
        <v>20</v>
      </c>
      <c r="R278" t="s">
        <v>671</v>
      </c>
      <c r="S278" t="s">
        <v>106</v>
      </c>
      <c r="V278" t="s">
        <v>193</v>
      </c>
    </row>
    <row r="279" spans="1:22">
      <c r="A279" t="s">
        <v>634</v>
      </c>
      <c r="D279" t="s">
        <v>23</v>
      </c>
      <c r="E279" t="s">
        <v>22</v>
      </c>
      <c r="F279" t="s">
        <v>14</v>
      </c>
      <c r="I279">
        <v>1</v>
      </c>
      <c r="J279">
        <v>0</v>
      </c>
      <c r="L279" t="s">
        <v>53</v>
      </c>
      <c r="N279" t="s">
        <v>150</v>
      </c>
      <c r="O279">
        <v>1</v>
      </c>
      <c r="P279" t="s">
        <v>20</v>
      </c>
      <c r="R279" t="s">
        <v>106</v>
      </c>
      <c r="S279" t="s">
        <v>20</v>
      </c>
      <c r="V279" t="s">
        <v>44</v>
      </c>
    </row>
    <row r="280" spans="1:22">
      <c r="A280" t="s">
        <v>635</v>
      </c>
      <c r="D280" t="s">
        <v>23</v>
      </c>
      <c r="E280" t="s">
        <v>22</v>
      </c>
      <c r="F280" t="s">
        <v>14</v>
      </c>
      <c r="I280">
        <v>4</v>
      </c>
      <c r="J280">
        <v>0</v>
      </c>
      <c r="L280" t="s">
        <v>53</v>
      </c>
      <c r="M280" t="s">
        <v>878</v>
      </c>
      <c r="N280" t="s">
        <v>124</v>
      </c>
      <c r="O280">
        <v>1</v>
      </c>
      <c r="P280" t="s">
        <v>20</v>
      </c>
      <c r="R280" t="s">
        <v>20</v>
      </c>
      <c r="S280" t="s">
        <v>20</v>
      </c>
      <c r="V280" t="s">
        <v>44</v>
      </c>
    </row>
    <row r="281" spans="1:22">
      <c r="A281" t="s">
        <v>636</v>
      </c>
      <c r="D281" t="s">
        <v>41</v>
      </c>
      <c r="E281" t="s">
        <v>190</v>
      </c>
      <c r="G281" t="s">
        <v>879</v>
      </c>
      <c r="I281">
        <v>4</v>
      </c>
      <c r="J281">
        <v>2</v>
      </c>
      <c r="L281" t="s">
        <v>53</v>
      </c>
      <c r="N281" t="s">
        <v>672</v>
      </c>
      <c r="O281">
        <v>1</v>
      </c>
      <c r="P281" t="s">
        <v>20</v>
      </c>
      <c r="R281" t="s">
        <v>20</v>
      </c>
      <c r="S281" t="s">
        <v>20</v>
      </c>
      <c r="V281" t="s">
        <v>44</v>
      </c>
    </row>
    <row r="282" spans="1:22">
      <c r="A282" t="s">
        <v>637</v>
      </c>
      <c r="D282" t="s">
        <v>41</v>
      </c>
      <c r="E282" t="s">
        <v>107</v>
      </c>
      <c r="F282" t="s">
        <v>21</v>
      </c>
      <c r="I282">
        <v>13</v>
      </c>
      <c r="J282">
        <v>0</v>
      </c>
      <c r="L282" t="s">
        <v>53</v>
      </c>
      <c r="M282" t="s">
        <v>225</v>
      </c>
      <c r="N282" t="s">
        <v>242</v>
      </c>
      <c r="O282">
        <v>1</v>
      </c>
      <c r="P282" t="s">
        <v>880</v>
      </c>
      <c r="R282" t="s">
        <v>880</v>
      </c>
      <c r="S282" t="s">
        <v>880</v>
      </c>
      <c r="V282" t="s">
        <v>881</v>
      </c>
    </row>
    <row r="283" spans="1:22">
      <c r="A283" t="s">
        <v>638</v>
      </c>
      <c r="D283" t="s">
        <v>23</v>
      </c>
      <c r="E283" t="s">
        <v>22</v>
      </c>
      <c r="I283">
        <v>3</v>
      </c>
      <c r="J283">
        <v>0</v>
      </c>
      <c r="L283" t="s">
        <v>53</v>
      </c>
      <c r="M283" t="s">
        <v>182</v>
      </c>
      <c r="N283" t="s">
        <v>121</v>
      </c>
      <c r="P283" t="s">
        <v>39</v>
      </c>
      <c r="R283" t="s">
        <v>673</v>
      </c>
      <c r="S283" t="s">
        <v>39</v>
      </c>
      <c r="V283" t="s">
        <v>882</v>
      </c>
    </row>
    <row r="284" spans="1:22">
      <c r="A284" t="s">
        <v>639</v>
      </c>
      <c r="D284" t="s">
        <v>23</v>
      </c>
      <c r="E284" t="s">
        <v>34</v>
      </c>
      <c r="G284" t="s">
        <v>883</v>
      </c>
      <c r="I284">
        <v>1</v>
      </c>
      <c r="J284">
        <v>1</v>
      </c>
      <c r="K284" t="s">
        <v>136</v>
      </c>
      <c r="L284" t="s">
        <v>53</v>
      </c>
      <c r="M284" t="s">
        <v>704</v>
      </c>
      <c r="N284" t="s">
        <v>105</v>
      </c>
      <c r="O284">
        <v>2</v>
      </c>
    </row>
    <row r="285" spans="1:22">
      <c r="A285" t="s">
        <v>640</v>
      </c>
      <c r="D285" t="s">
        <v>113</v>
      </c>
      <c r="E285" t="s">
        <v>118</v>
      </c>
      <c r="F285" t="s">
        <v>14</v>
      </c>
      <c r="L285" t="s">
        <v>53</v>
      </c>
      <c r="M285" t="s">
        <v>182</v>
      </c>
      <c r="N285" t="s">
        <v>36</v>
      </c>
      <c r="O285">
        <v>1</v>
      </c>
      <c r="P285" t="s">
        <v>39</v>
      </c>
      <c r="R285" t="s">
        <v>48</v>
      </c>
      <c r="S285" t="s">
        <v>155</v>
      </c>
      <c r="V285" t="s">
        <v>674</v>
      </c>
    </row>
    <row r="286" spans="1:22">
      <c r="A286" t="s">
        <v>641</v>
      </c>
      <c r="D286" t="s">
        <v>35</v>
      </c>
      <c r="E286" t="s">
        <v>34</v>
      </c>
      <c r="F286" t="s">
        <v>21</v>
      </c>
      <c r="G286" t="s">
        <v>644</v>
      </c>
      <c r="I286">
        <v>33</v>
      </c>
      <c r="J286">
        <v>4</v>
      </c>
      <c r="L286" t="s">
        <v>53</v>
      </c>
      <c r="M286" t="s">
        <v>181</v>
      </c>
      <c r="N286" t="s">
        <v>244</v>
      </c>
      <c r="P286" t="s">
        <v>189</v>
      </c>
      <c r="R286" t="s">
        <v>155</v>
      </c>
      <c r="S286" t="s">
        <v>30</v>
      </c>
      <c r="V286" t="s">
        <v>884</v>
      </c>
    </row>
    <row r="287" spans="1:22">
      <c r="A287" t="s">
        <v>581</v>
      </c>
      <c r="D287" t="s">
        <v>35</v>
      </c>
      <c r="E287" t="s">
        <v>353</v>
      </c>
      <c r="F287" t="s">
        <v>21</v>
      </c>
      <c r="G287" t="s">
        <v>885</v>
      </c>
      <c r="I287">
        <v>129</v>
      </c>
      <c r="J287">
        <v>36</v>
      </c>
      <c r="K287" t="s">
        <v>352</v>
      </c>
      <c r="L287" t="s">
        <v>53</v>
      </c>
      <c r="N287" t="s">
        <v>354</v>
      </c>
      <c r="P287" t="s">
        <v>39</v>
      </c>
      <c r="R287" t="s">
        <v>355</v>
      </c>
      <c r="S287" t="s">
        <v>30</v>
      </c>
      <c r="V287" t="s">
        <v>27</v>
      </c>
    </row>
    <row r="288" spans="1:22">
      <c r="A288" t="s">
        <v>642</v>
      </c>
      <c r="C288">
        <v>45</v>
      </c>
      <c r="D288" t="s">
        <v>104</v>
      </c>
      <c r="E288" t="s">
        <v>110</v>
      </c>
      <c r="I288">
        <v>2</v>
      </c>
      <c r="J288">
        <v>0</v>
      </c>
      <c r="L288" t="s">
        <v>53</v>
      </c>
      <c r="M288" t="s">
        <v>182</v>
      </c>
      <c r="N288" t="s">
        <v>119</v>
      </c>
      <c r="O288">
        <v>1</v>
      </c>
      <c r="P288" t="s">
        <v>30</v>
      </c>
      <c r="Q288" t="s">
        <v>56</v>
      </c>
      <c r="R288" t="s">
        <v>30</v>
      </c>
      <c r="S288" t="s">
        <v>128</v>
      </c>
      <c r="V288" t="s">
        <v>44</v>
      </c>
    </row>
    <row r="289" spans="1:22">
      <c r="A289" t="s">
        <v>643</v>
      </c>
      <c r="C289" t="s">
        <v>675</v>
      </c>
      <c r="D289" t="s">
        <v>35</v>
      </c>
      <c r="E289" t="s">
        <v>34</v>
      </c>
      <c r="F289" t="s">
        <v>21</v>
      </c>
      <c r="G289" t="s">
        <v>134</v>
      </c>
      <c r="I289">
        <v>9</v>
      </c>
      <c r="J289">
        <v>1</v>
      </c>
      <c r="K289" t="s">
        <v>886</v>
      </c>
      <c r="L289" t="s">
        <v>53</v>
      </c>
      <c r="N289" t="s">
        <v>137</v>
      </c>
      <c r="O289">
        <v>3</v>
      </c>
      <c r="P289" t="s">
        <v>44</v>
      </c>
      <c r="R289" t="s">
        <v>30</v>
      </c>
      <c r="S289" t="s">
        <v>30</v>
      </c>
      <c r="V289" t="s">
        <v>44</v>
      </c>
    </row>
    <row r="290" spans="1:22">
      <c r="A290" t="s">
        <v>582</v>
      </c>
      <c r="D290" t="s">
        <v>35</v>
      </c>
      <c r="E290" t="s">
        <v>107</v>
      </c>
      <c r="F290" t="s">
        <v>21</v>
      </c>
      <c r="L290" t="s">
        <v>53</v>
      </c>
      <c r="M290" t="s">
        <v>225</v>
      </c>
      <c r="N290" t="s">
        <v>356</v>
      </c>
      <c r="O290">
        <v>2</v>
      </c>
      <c r="P290" t="s">
        <v>39</v>
      </c>
      <c r="V290"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Classification result</vt:lpstr>
      <vt:lpstr>Model output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Eric Tang</cp:lastModifiedBy>
  <cp:revision/>
  <dcterms:created xsi:type="dcterms:W3CDTF">2015-06-05T18:17:20Z</dcterms:created>
  <dcterms:modified xsi:type="dcterms:W3CDTF">2024-12-06T08:59:52Z</dcterms:modified>
  <cp:category/>
  <cp:contentStatus/>
</cp:coreProperties>
</file>