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293 TCGA-THCA pathology reports (validation)\gemma\"/>
    </mc:Choice>
  </mc:AlternateContent>
  <xr:revisionPtr revIDLastSave="0" documentId="13_ncr:1_{48F6257F-AEBA-4CA1-B184-CEA9E46BC0D9}" xr6:coauthVersionLast="47" xr6:coauthVersionMax="47" xr10:uidLastSave="{00000000-0000-0000-0000-000000000000}"/>
  <bookViews>
    <workbookView xWindow="-98" yWindow="-98" windowWidth="21795" windowHeight="11625" tabRatio="494" xr2:uid="{00000000-000D-0000-FFFF-FFFF00000000}"/>
  </bookViews>
  <sheets>
    <sheet name="Classification result" sheetId="23" r:id="rId1"/>
    <sheet name="Model output" sheetId="24" r:id="rId2"/>
  </sheets>
  <definedNames>
    <definedName name="_xlnm._FilterDatabase" localSheetId="0" hidden="1">'Classification result'!$AE$2:$AS$291</definedName>
    <definedName name="FromArray_1">_xlfn.ANCHORARRAY('Classification result'!$AE$169)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23" l="1"/>
  <c r="G5" i="23"/>
  <c r="G6" i="23"/>
  <c r="G7" i="23"/>
  <c r="G8" i="23"/>
  <c r="G9" i="23"/>
  <c r="G10" i="23"/>
  <c r="G11" i="23"/>
  <c r="G12" i="23"/>
  <c r="G13" i="23"/>
  <c r="G14" i="23"/>
  <c r="G15" i="23"/>
  <c r="G16" i="23"/>
  <c r="G17" i="23"/>
  <c r="G18" i="23"/>
  <c r="G19" i="23"/>
  <c r="G20" i="23"/>
  <c r="G21" i="23"/>
  <c r="G22" i="23"/>
  <c r="G23" i="23"/>
  <c r="G24" i="23"/>
  <c r="G25" i="23"/>
  <c r="G26" i="23"/>
  <c r="G27" i="23"/>
  <c r="G28" i="23"/>
  <c r="G29" i="23"/>
  <c r="G30" i="23"/>
  <c r="G31" i="23"/>
  <c r="G32" i="23"/>
  <c r="G33" i="23"/>
  <c r="G34" i="23"/>
  <c r="G35" i="23"/>
  <c r="G36" i="23"/>
  <c r="G37" i="23"/>
  <c r="G38" i="23"/>
  <c r="G39" i="23"/>
  <c r="G40" i="23"/>
  <c r="G41" i="23"/>
  <c r="G42" i="23"/>
  <c r="G43" i="23"/>
  <c r="G44" i="23"/>
  <c r="G45" i="23"/>
  <c r="G46" i="23"/>
  <c r="G47" i="23"/>
  <c r="G48" i="23"/>
  <c r="G49" i="23"/>
  <c r="G50" i="23"/>
  <c r="G51" i="23"/>
  <c r="G52" i="23"/>
  <c r="G53" i="23"/>
  <c r="G54" i="23"/>
  <c r="G55" i="23"/>
  <c r="G56" i="23"/>
  <c r="G57" i="23"/>
  <c r="G58" i="23"/>
  <c r="G59" i="23"/>
  <c r="G60" i="23"/>
  <c r="G61" i="23"/>
  <c r="G62" i="23"/>
  <c r="G63" i="23"/>
  <c r="G64" i="23"/>
  <c r="G65" i="23"/>
  <c r="G66" i="23"/>
  <c r="G67" i="23"/>
  <c r="G68" i="23"/>
  <c r="G69" i="23"/>
  <c r="G70" i="23"/>
  <c r="G71" i="23"/>
  <c r="G72" i="23"/>
  <c r="G73" i="23"/>
  <c r="G74" i="23"/>
  <c r="G75" i="23"/>
  <c r="G76" i="23"/>
  <c r="G77" i="23"/>
  <c r="G78" i="23"/>
  <c r="G79" i="23"/>
  <c r="G80" i="23"/>
  <c r="G81" i="23"/>
  <c r="G82" i="23"/>
  <c r="G83" i="23"/>
  <c r="G84" i="23"/>
  <c r="G85" i="23"/>
  <c r="G86" i="23"/>
  <c r="G87" i="23"/>
  <c r="G88" i="23"/>
  <c r="G89" i="23"/>
  <c r="G90" i="23"/>
  <c r="G91" i="23"/>
  <c r="G92" i="23"/>
  <c r="G93" i="23"/>
  <c r="G94" i="23"/>
  <c r="G95" i="23"/>
  <c r="G96" i="23"/>
  <c r="G97" i="23"/>
  <c r="G98" i="23"/>
  <c r="G99" i="23"/>
  <c r="G100" i="23"/>
  <c r="G101" i="23"/>
  <c r="G102" i="23"/>
  <c r="G103" i="23"/>
  <c r="G104" i="23"/>
  <c r="G105" i="23"/>
  <c r="G106" i="23"/>
  <c r="G107" i="23"/>
  <c r="G108" i="23"/>
  <c r="G109" i="23"/>
  <c r="G110" i="23"/>
  <c r="G111" i="23"/>
  <c r="G112" i="23"/>
  <c r="G113" i="23"/>
  <c r="G114" i="23"/>
  <c r="G115" i="23"/>
  <c r="G116" i="23"/>
  <c r="G117" i="23"/>
  <c r="G118" i="23"/>
  <c r="G119" i="23"/>
  <c r="G120" i="23"/>
  <c r="G121" i="23"/>
  <c r="G122" i="23"/>
  <c r="G123" i="23"/>
  <c r="G124" i="23"/>
  <c r="G125" i="23"/>
  <c r="G126" i="23"/>
  <c r="G127" i="23"/>
  <c r="G128" i="23"/>
  <c r="G129" i="23"/>
  <c r="G130" i="23"/>
  <c r="G131" i="23"/>
  <c r="G132" i="23"/>
  <c r="G133" i="23"/>
  <c r="G134" i="23"/>
  <c r="G135" i="23"/>
  <c r="G136" i="23"/>
  <c r="G137" i="23"/>
  <c r="G138" i="23"/>
  <c r="G139" i="23"/>
  <c r="G140" i="23"/>
  <c r="G141" i="23"/>
  <c r="G142" i="23"/>
  <c r="G143" i="23"/>
  <c r="G144" i="23"/>
  <c r="G145" i="23"/>
  <c r="G146" i="23"/>
  <c r="G147" i="23"/>
  <c r="G148" i="23"/>
  <c r="G149" i="23"/>
  <c r="G150" i="23"/>
  <c r="G151" i="23"/>
  <c r="G152" i="23"/>
  <c r="G153" i="23"/>
  <c r="G154" i="23"/>
  <c r="G155" i="23"/>
  <c r="G156" i="23"/>
  <c r="G157" i="23"/>
  <c r="G158" i="23"/>
  <c r="G159" i="23"/>
  <c r="G160" i="23"/>
  <c r="G161" i="23"/>
  <c r="G162" i="23"/>
  <c r="G163" i="23"/>
  <c r="G164" i="23"/>
  <c r="G165" i="23"/>
  <c r="G166" i="23"/>
  <c r="G167" i="23"/>
  <c r="G168" i="23"/>
  <c r="G169" i="23"/>
  <c r="G170" i="23"/>
  <c r="G171" i="23"/>
  <c r="G172" i="23"/>
  <c r="G173" i="23"/>
  <c r="G174" i="23"/>
  <c r="G175" i="23"/>
  <c r="G176" i="23"/>
  <c r="G177" i="23"/>
  <c r="G178" i="23"/>
  <c r="G179" i="23"/>
  <c r="G180" i="23"/>
  <c r="G181" i="23"/>
  <c r="G182" i="23"/>
  <c r="G183" i="23"/>
  <c r="G184" i="23"/>
  <c r="G185" i="23"/>
  <c r="G186" i="23"/>
  <c r="G187" i="23"/>
  <c r="G188" i="23"/>
  <c r="G189" i="23"/>
  <c r="G190" i="23"/>
  <c r="G191" i="23"/>
  <c r="G192" i="23"/>
  <c r="G193" i="23"/>
  <c r="G194" i="23"/>
  <c r="G195" i="23"/>
  <c r="G196" i="23"/>
  <c r="G197" i="23"/>
  <c r="G198" i="23"/>
  <c r="G199" i="23"/>
  <c r="G200" i="23"/>
  <c r="G201" i="23"/>
  <c r="G202" i="23"/>
  <c r="G203" i="23"/>
  <c r="G204" i="23"/>
  <c r="G205" i="23"/>
  <c r="G206" i="23"/>
  <c r="G207" i="23"/>
  <c r="G208" i="23"/>
  <c r="G209" i="23"/>
  <c r="G210" i="23"/>
  <c r="G211" i="23"/>
  <c r="G212" i="23"/>
  <c r="G213" i="23"/>
  <c r="G214" i="23"/>
  <c r="G215" i="23"/>
  <c r="G216" i="23"/>
  <c r="G217" i="23"/>
  <c r="G218" i="23"/>
  <c r="G219" i="23"/>
  <c r="G220" i="23"/>
  <c r="G221" i="23"/>
  <c r="G222" i="23"/>
  <c r="G223" i="23"/>
  <c r="G224" i="23"/>
  <c r="G225" i="23"/>
  <c r="G226" i="23"/>
  <c r="G227" i="23"/>
  <c r="G228" i="23"/>
  <c r="G229" i="23"/>
  <c r="G230" i="23"/>
  <c r="G231" i="23"/>
  <c r="G232" i="23"/>
  <c r="G233" i="23"/>
  <c r="G234" i="23"/>
  <c r="G235" i="23"/>
  <c r="G236" i="23"/>
  <c r="G237" i="23"/>
  <c r="G238" i="23"/>
  <c r="G239" i="23"/>
  <c r="G240" i="23"/>
  <c r="G241" i="23"/>
  <c r="G242" i="23"/>
  <c r="G243" i="23"/>
  <c r="G244" i="23"/>
  <c r="G245" i="23"/>
  <c r="G246" i="23"/>
  <c r="G247" i="23"/>
  <c r="G248" i="23"/>
  <c r="G249" i="23"/>
  <c r="G250" i="23"/>
  <c r="G251" i="23"/>
  <c r="G252" i="23"/>
  <c r="G253" i="23"/>
  <c r="G254" i="23"/>
  <c r="G255" i="23"/>
  <c r="G256" i="23"/>
  <c r="G257" i="23"/>
  <c r="G258" i="23"/>
  <c r="G259" i="23"/>
  <c r="G260" i="23"/>
  <c r="G261" i="23"/>
  <c r="G262" i="23"/>
  <c r="G263" i="23"/>
  <c r="G264" i="23"/>
  <c r="G265" i="23"/>
  <c r="G266" i="23"/>
  <c r="G267" i="23"/>
  <c r="G268" i="23"/>
  <c r="G269" i="23"/>
  <c r="G270" i="23"/>
  <c r="G271" i="23"/>
  <c r="G272" i="23"/>
  <c r="G273" i="23"/>
  <c r="G274" i="23"/>
  <c r="G275" i="23"/>
  <c r="G276" i="23"/>
  <c r="G277" i="23"/>
  <c r="G278" i="23"/>
  <c r="G279" i="23"/>
  <c r="G280" i="23"/>
  <c r="G281" i="23"/>
  <c r="G282" i="23"/>
  <c r="G283" i="23"/>
  <c r="G284" i="23"/>
  <c r="G285" i="23"/>
  <c r="G286" i="23"/>
  <c r="G287" i="23"/>
  <c r="G288" i="23"/>
  <c r="G289" i="23"/>
  <c r="G290" i="23"/>
  <c r="G291" i="23"/>
  <c r="G3" i="23"/>
  <c r="AH33" i="23"/>
  <c r="AH45" i="23"/>
  <c r="AI45" i="23" s="1"/>
  <c r="AH73" i="23"/>
  <c r="AH114" i="23"/>
  <c r="AH117" i="23"/>
  <c r="AI117" i="23" s="1"/>
  <c r="AH118" i="23"/>
  <c r="Y112" i="23"/>
  <c r="Y113" i="23"/>
  <c r="Y114" i="23"/>
  <c r="Y116" i="23"/>
  <c r="Y117" i="23"/>
  <c r="Y118" i="23"/>
  <c r="Y119" i="23"/>
  <c r="Y122" i="23"/>
  <c r="Y123" i="23"/>
  <c r="Y126" i="23"/>
  <c r="Y127" i="23"/>
  <c r="Y128" i="23"/>
  <c r="Y129" i="23"/>
  <c r="Y130" i="23"/>
  <c r="Y131" i="23"/>
  <c r="Y132" i="23"/>
  <c r="Y133" i="23"/>
  <c r="Y134" i="23"/>
  <c r="Y135" i="23"/>
  <c r="Y136" i="23"/>
  <c r="Y137" i="23"/>
  <c r="Y138" i="23"/>
  <c r="Y140" i="23"/>
  <c r="Y142" i="23"/>
  <c r="Y144" i="23"/>
  <c r="Y150" i="23"/>
  <c r="Y152" i="23"/>
  <c r="Y153" i="23"/>
  <c r="Y154" i="23"/>
  <c r="Y155" i="23"/>
  <c r="Y156" i="23"/>
  <c r="Y158" i="23"/>
  <c r="Y159" i="23"/>
  <c r="Y160" i="23"/>
  <c r="Y161" i="23"/>
  <c r="Y162" i="23"/>
  <c r="Y164" i="23"/>
  <c r="Y165" i="23"/>
  <c r="Y166" i="23"/>
  <c r="Y167" i="23"/>
  <c r="Y168" i="23"/>
  <c r="Y169" i="23"/>
  <c r="Y170" i="23"/>
  <c r="Y171" i="23"/>
  <c r="Y172" i="23"/>
  <c r="Y173" i="23"/>
  <c r="Y174" i="23"/>
  <c r="Y175" i="23"/>
  <c r="Y176" i="23"/>
  <c r="Y177" i="23"/>
  <c r="Y178" i="23"/>
  <c r="Y179" i="23"/>
  <c r="Y180" i="23"/>
  <c r="Y181" i="23"/>
  <c r="Y182" i="23"/>
  <c r="Y183" i="23"/>
  <c r="Y184" i="23"/>
  <c r="Y185" i="23"/>
  <c r="Y186" i="23"/>
  <c r="Y187" i="23"/>
  <c r="Y188" i="23"/>
  <c r="Y189" i="23"/>
  <c r="Y190" i="23"/>
  <c r="Y191" i="23"/>
  <c r="Y192" i="23"/>
  <c r="Y193" i="23"/>
  <c r="Y194" i="23"/>
  <c r="Y195" i="23"/>
  <c r="Y196" i="23"/>
  <c r="Y197" i="23"/>
  <c r="Y198" i="23"/>
  <c r="Y199" i="23"/>
  <c r="Y200" i="23"/>
  <c r="Y201" i="23"/>
  <c r="Y202" i="23"/>
  <c r="Y203" i="23"/>
  <c r="Y204" i="23"/>
  <c r="Y205" i="23"/>
  <c r="Y206" i="23"/>
  <c r="Y207" i="23"/>
  <c r="Y208" i="23"/>
  <c r="Y209" i="23"/>
  <c r="Y210" i="23"/>
  <c r="Y211" i="23"/>
  <c r="Y212" i="23"/>
  <c r="Y213" i="23"/>
  <c r="Y214" i="23"/>
  <c r="Y215" i="23"/>
  <c r="Y216" i="23"/>
  <c r="Y218" i="23"/>
  <c r="Y219" i="23"/>
  <c r="Y220" i="23"/>
  <c r="Y221" i="23"/>
  <c r="Y222" i="23"/>
  <c r="Y223" i="23"/>
  <c r="Y225" i="23"/>
  <c r="Y226" i="23"/>
  <c r="Y227" i="23"/>
  <c r="Y228" i="23"/>
  <c r="Y229" i="23"/>
  <c r="Y230" i="23"/>
  <c r="Y232" i="23"/>
  <c r="Y233" i="23"/>
  <c r="Y235" i="23"/>
  <c r="Y236" i="23"/>
  <c r="Y238" i="23"/>
  <c r="Y239" i="23"/>
  <c r="Y240" i="23"/>
  <c r="Y241" i="23"/>
  <c r="Y242" i="23"/>
  <c r="Y243" i="23"/>
  <c r="Y244" i="23"/>
  <c r="Y245" i="23"/>
  <c r="Y247" i="23"/>
  <c r="Y248" i="23"/>
  <c r="Y249" i="23"/>
  <c r="Y252" i="23"/>
  <c r="Y253" i="23"/>
  <c r="Y255" i="23"/>
  <c r="Y256" i="23"/>
  <c r="Y258" i="23"/>
  <c r="Y259" i="23"/>
  <c r="Y260" i="23"/>
  <c r="Y262" i="23"/>
  <c r="Y265" i="23"/>
  <c r="Y267" i="23"/>
  <c r="Y268" i="23"/>
  <c r="Y270" i="23"/>
  <c r="Y274" i="23"/>
  <c r="Y277" i="23"/>
  <c r="Y278" i="23"/>
  <c r="Y280" i="23"/>
  <c r="Y281" i="23"/>
  <c r="Y283" i="23"/>
  <c r="Y284" i="23"/>
  <c r="Y285" i="23"/>
  <c r="Y286" i="23"/>
  <c r="Y289" i="23"/>
  <c r="Y291" i="23"/>
  <c r="Y5" i="23"/>
  <c r="Y6" i="23"/>
  <c r="Y7" i="23"/>
  <c r="Y8" i="23"/>
  <c r="Y9" i="23"/>
  <c r="Y11" i="23"/>
  <c r="Y12" i="23"/>
  <c r="Y13" i="23"/>
  <c r="Y14" i="23"/>
  <c r="Y15" i="23"/>
  <c r="Y16" i="23"/>
  <c r="Y20" i="23"/>
  <c r="Y21" i="23"/>
  <c r="Y22" i="23"/>
  <c r="Y23" i="23"/>
  <c r="Y25" i="23"/>
  <c r="Y27" i="23"/>
  <c r="Y31" i="23"/>
  <c r="Y32" i="23"/>
  <c r="Y33" i="23"/>
  <c r="Y36" i="23"/>
  <c r="Y37" i="23"/>
  <c r="Y39" i="23"/>
  <c r="Y40" i="23"/>
  <c r="Y41" i="23"/>
  <c r="Y43" i="23"/>
  <c r="Y46" i="23"/>
  <c r="Y47" i="23"/>
  <c r="Y48" i="23"/>
  <c r="Y49" i="23"/>
  <c r="Y50" i="23"/>
  <c r="Y51" i="23"/>
  <c r="Y52" i="23"/>
  <c r="Y53" i="23"/>
  <c r="Y56" i="23"/>
  <c r="Y57" i="23"/>
  <c r="Y58" i="23"/>
  <c r="Y60" i="23"/>
  <c r="Y61" i="23"/>
  <c r="Y62" i="23"/>
  <c r="Y65" i="23"/>
  <c r="Y66" i="23"/>
  <c r="Y67" i="23"/>
  <c r="Y70" i="23"/>
  <c r="Y71" i="23"/>
  <c r="Y72" i="23"/>
  <c r="Y75" i="23"/>
  <c r="Y76" i="23"/>
  <c r="Y77" i="23"/>
  <c r="Y79" i="23"/>
  <c r="Y82" i="23"/>
  <c r="Y85" i="23"/>
  <c r="Y86" i="23"/>
  <c r="Y87" i="23"/>
  <c r="Y88" i="23"/>
  <c r="Y92" i="23"/>
  <c r="Y93" i="23"/>
  <c r="Y95" i="23"/>
  <c r="Y96" i="23"/>
  <c r="Y97" i="23"/>
  <c r="Y99" i="23"/>
  <c r="Y100" i="23"/>
  <c r="Y104" i="23"/>
  <c r="Y106" i="23"/>
  <c r="Y107" i="23"/>
  <c r="Y109" i="23"/>
  <c r="S100" i="23"/>
  <c r="S101" i="23"/>
  <c r="S102" i="23"/>
  <c r="S103" i="23"/>
  <c r="S104" i="23"/>
  <c r="S105" i="23"/>
  <c r="S106" i="23"/>
  <c r="S107" i="23"/>
  <c r="S108" i="23"/>
  <c r="S109" i="23"/>
  <c r="S110" i="23"/>
  <c r="S111" i="23"/>
  <c r="S112" i="23"/>
  <c r="S113" i="23"/>
  <c r="S114" i="23"/>
  <c r="S115" i="23"/>
  <c r="S116" i="23"/>
  <c r="S117" i="23"/>
  <c r="S118" i="23"/>
  <c r="S119" i="23"/>
  <c r="S120" i="23"/>
  <c r="S121" i="23"/>
  <c r="S122" i="23"/>
  <c r="S123" i="23"/>
  <c r="S124" i="23"/>
  <c r="S125" i="23"/>
  <c r="S126" i="23"/>
  <c r="S127" i="23"/>
  <c r="S128" i="23"/>
  <c r="S129" i="23"/>
  <c r="S130" i="23"/>
  <c r="S131" i="23"/>
  <c r="S132" i="23"/>
  <c r="S133" i="23"/>
  <c r="S134" i="23"/>
  <c r="S135" i="23"/>
  <c r="S136" i="23"/>
  <c r="S137" i="23"/>
  <c r="S138" i="23"/>
  <c r="S139" i="23"/>
  <c r="S140" i="23"/>
  <c r="S141" i="23"/>
  <c r="S142" i="23"/>
  <c r="S143" i="23"/>
  <c r="S144" i="23"/>
  <c r="S145" i="23"/>
  <c r="S146" i="23"/>
  <c r="S147" i="23"/>
  <c r="S148" i="23"/>
  <c r="S149" i="23"/>
  <c r="S150" i="23"/>
  <c r="S151" i="23"/>
  <c r="S152" i="23"/>
  <c r="S153" i="23"/>
  <c r="S154" i="23"/>
  <c r="S155" i="23"/>
  <c r="S156" i="23"/>
  <c r="S157" i="23"/>
  <c r="S158" i="23"/>
  <c r="S159" i="23"/>
  <c r="S160" i="23"/>
  <c r="S161" i="23"/>
  <c r="S162" i="23"/>
  <c r="S163" i="23"/>
  <c r="S164" i="23"/>
  <c r="S165" i="23"/>
  <c r="S166" i="23"/>
  <c r="S167" i="23"/>
  <c r="S168" i="23"/>
  <c r="S169" i="23"/>
  <c r="S170" i="23"/>
  <c r="S171" i="23"/>
  <c r="S172" i="23"/>
  <c r="S173" i="23"/>
  <c r="S174" i="23"/>
  <c r="S175" i="23"/>
  <c r="S176" i="23"/>
  <c r="S177" i="23"/>
  <c r="S178" i="23"/>
  <c r="S179" i="23"/>
  <c r="S180" i="23"/>
  <c r="S181" i="23"/>
  <c r="S182" i="23"/>
  <c r="S183" i="23"/>
  <c r="S184" i="23"/>
  <c r="S185" i="23"/>
  <c r="S186" i="23"/>
  <c r="S187" i="23"/>
  <c r="S188" i="23"/>
  <c r="S189" i="23"/>
  <c r="S190" i="23"/>
  <c r="S191" i="23"/>
  <c r="S192" i="23"/>
  <c r="S193" i="23"/>
  <c r="S194" i="23"/>
  <c r="S195" i="23"/>
  <c r="S196" i="23"/>
  <c r="S197" i="23"/>
  <c r="S198" i="23"/>
  <c r="S199" i="23"/>
  <c r="S200" i="23"/>
  <c r="S201" i="23"/>
  <c r="S202" i="23"/>
  <c r="S203" i="23"/>
  <c r="S204" i="23"/>
  <c r="S205" i="23"/>
  <c r="S206" i="23"/>
  <c r="S207" i="23"/>
  <c r="S208" i="23"/>
  <c r="S209" i="23"/>
  <c r="S210" i="23"/>
  <c r="S211" i="23"/>
  <c r="S212" i="23"/>
  <c r="S213" i="23"/>
  <c r="S214" i="23"/>
  <c r="S215" i="23"/>
  <c r="S216" i="23"/>
  <c r="S217" i="23"/>
  <c r="S218" i="23"/>
  <c r="S219" i="23"/>
  <c r="S220" i="23"/>
  <c r="S221" i="23"/>
  <c r="S222" i="23"/>
  <c r="S223" i="23"/>
  <c r="S224" i="23"/>
  <c r="S225" i="23"/>
  <c r="S226" i="23"/>
  <c r="S227" i="23"/>
  <c r="S228" i="23"/>
  <c r="S229" i="23"/>
  <c r="S230" i="23"/>
  <c r="S231" i="23"/>
  <c r="S232" i="23"/>
  <c r="S233" i="23"/>
  <c r="S234" i="23"/>
  <c r="S235" i="23"/>
  <c r="S236" i="23"/>
  <c r="S237" i="23"/>
  <c r="S238" i="23"/>
  <c r="S239" i="23"/>
  <c r="S240" i="23"/>
  <c r="S241" i="23"/>
  <c r="S242" i="23"/>
  <c r="S243" i="23"/>
  <c r="S244" i="23"/>
  <c r="S245" i="23"/>
  <c r="S246" i="23"/>
  <c r="S247" i="23"/>
  <c r="S248" i="23"/>
  <c r="S249" i="23"/>
  <c r="S250" i="23"/>
  <c r="S251" i="23"/>
  <c r="S252" i="23"/>
  <c r="S253" i="23"/>
  <c r="S254" i="23"/>
  <c r="S255" i="23"/>
  <c r="S256" i="23"/>
  <c r="S257" i="23"/>
  <c r="S258" i="23"/>
  <c r="S259" i="23"/>
  <c r="S260" i="23"/>
  <c r="S261" i="23"/>
  <c r="S262" i="23"/>
  <c r="S263" i="23"/>
  <c r="S264" i="23"/>
  <c r="S265" i="23"/>
  <c r="S266" i="23"/>
  <c r="S267" i="23"/>
  <c r="S268" i="23"/>
  <c r="S269" i="23"/>
  <c r="S270" i="23"/>
  <c r="S271" i="23"/>
  <c r="S272" i="23"/>
  <c r="S273" i="23"/>
  <c r="S274" i="23"/>
  <c r="S275" i="23"/>
  <c r="S276" i="23"/>
  <c r="S277" i="23"/>
  <c r="S278" i="23"/>
  <c r="S279" i="23"/>
  <c r="S280" i="23"/>
  <c r="S281" i="23"/>
  <c r="S282" i="23"/>
  <c r="S283" i="23"/>
  <c r="S284" i="23"/>
  <c r="S285" i="23"/>
  <c r="S286" i="23"/>
  <c r="S287" i="23"/>
  <c r="S288" i="23"/>
  <c r="S289" i="23"/>
  <c r="S290" i="23"/>
  <c r="S291" i="23"/>
  <c r="S3" i="23"/>
  <c r="S4" i="23"/>
  <c r="S5" i="23"/>
  <c r="S6" i="23"/>
  <c r="S7" i="23"/>
  <c r="S8" i="23"/>
  <c r="S9" i="23"/>
  <c r="S10" i="23"/>
  <c r="S11" i="23"/>
  <c r="S12" i="23"/>
  <c r="S13" i="23"/>
  <c r="S14" i="23"/>
  <c r="S15" i="23"/>
  <c r="S16" i="23"/>
  <c r="S17" i="23"/>
  <c r="S18" i="23"/>
  <c r="S19" i="23"/>
  <c r="S20" i="23"/>
  <c r="S21" i="23"/>
  <c r="S22" i="23"/>
  <c r="S23" i="23"/>
  <c r="S24" i="23"/>
  <c r="S25" i="23"/>
  <c r="S26" i="23"/>
  <c r="S27" i="23"/>
  <c r="S28" i="23"/>
  <c r="S29" i="23"/>
  <c r="S30" i="23"/>
  <c r="S31" i="23"/>
  <c r="S32" i="23"/>
  <c r="S33" i="23"/>
  <c r="S34" i="23"/>
  <c r="S35" i="23"/>
  <c r="S36" i="23"/>
  <c r="S37" i="23"/>
  <c r="S38" i="23"/>
  <c r="S39" i="23"/>
  <c r="S40" i="23"/>
  <c r="S41" i="23"/>
  <c r="S42" i="23"/>
  <c r="S43" i="23"/>
  <c r="S44" i="23"/>
  <c r="S45" i="23"/>
  <c r="S46" i="23"/>
  <c r="S47" i="23"/>
  <c r="S48" i="23"/>
  <c r="S49" i="23"/>
  <c r="S50" i="23"/>
  <c r="S51" i="23"/>
  <c r="S52" i="23"/>
  <c r="S53" i="23"/>
  <c r="S54" i="23"/>
  <c r="S55" i="23"/>
  <c r="S56" i="23"/>
  <c r="S57" i="23"/>
  <c r="S58" i="23"/>
  <c r="S59" i="23"/>
  <c r="S60" i="23"/>
  <c r="S61" i="23"/>
  <c r="S62" i="23"/>
  <c r="S63" i="23"/>
  <c r="S64" i="23"/>
  <c r="S65" i="23"/>
  <c r="S66" i="23"/>
  <c r="S67" i="23"/>
  <c r="S68" i="23"/>
  <c r="S69" i="23"/>
  <c r="S70" i="23"/>
  <c r="S71" i="23"/>
  <c r="S72" i="23"/>
  <c r="S73" i="23"/>
  <c r="S74" i="23"/>
  <c r="S75" i="23"/>
  <c r="S76" i="23"/>
  <c r="S77" i="23"/>
  <c r="S78" i="23"/>
  <c r="S79" i="23"/>
  <c r="S80" i="23"/>
  <c r="S81" i="23"/>
  <c r="S82" i="23"/>
  <c r="S83" i="23"/>
  <c r="S84" i="23"/>
  <c r="S85" i="23"/>
  <c r="S86" i="23"/>
  <c r="S87" i="23"/>
  <c r="S88" i="23"/>
  <c r="S89" i="23"/>
  <c r="S90" i="23"/>
  <c r="S91" i="23"/>
  <c r="S92" i="23"/>
  <c r="S93" i="23"/>
  <c r="S94" i="23"/>
  <c r="S95" i="23"/>
  <c r="S96" i="23"/>
  <c r="S97" i="23"/>
  <c r="S98" i="23"/>
  <c r="S99" i="23"/>
  <c r="AC81" i="23"/>
  <c r="AC82" i="23"/>
  <c r="AC83" i="23"/>
  <c r="AC84" i="23"/>
  <c r="AC85" i="23"/>
  <c r="AC86" i="23"/>
  <c r="AC87" i="23"/>
  <c r="AC88" i="23"/>
  <c r="AC89" i="23"/>
  <c r="AC90" i="23"/>
  <c r="AC91" i="23"/>
  <c r="AC92" i="23"/>
  <c r="AC93" i="23"/>
  <c r="AC94" i="23"/>
  <c r="AC95" i="23"/>
  <c r="AC96" i="23"/>
  <c r="AC97" i="23"/>
  <c r="AC98" i="23"/>
  <c r="AC99" i="23"/>
  <c r="AC100" i="23"/>
  <c r="AC101" i="23"/>
  <c r="AC102" i="23"/>
  <c r="AC103" i="23"/>
  <c r="AC104" i="23"/>
  <c r="AC105" i="23"/>
  <c r="AC106" i="23"/>
  <c r="AC107" i="23"/>
  <c r="AC108" i="23"/>
  <c r="AC109" i="23"/>
  <c r="AC110" i="23"/>
  <c r="AC111" i="23"/>
  <c r="AC112" i="23"/>
  <c r="AC113" i="23"/>
  <c r="AC114" i="23"/>
  <c r="AC115" i="23"/>
  <c r="AC116" i="23"/>
  <c r="AC117" i="23"/>
  <c r="AC118" i="23"/>
  <c r="AC119" i="23"/>
  <c r="AC120" i="23"/>
  <c r="AC121" i="23"/>
  <c r="AC122" i="23"/>
  <c r="AC123" i="23"/>
  <c r="AC124" i="23"/>
  <c r="AC125" i="23"/>
  <c r="AC126" i="23"/>
  <c r="AC127" i="23"/>
  <c r="AC128" i="23"/>
  <c r="AC129" i="23"/>
  <c r="AC130" i="23"/>
  <c r="AC131" i="23"/>
  <c r="AC132" i="23"/>
  <c r="AC133" i="23"/>
  <c r="AC134" i="23"/>
  <c r="AC135" i="23"/>
  <c r="AC136" i="23"/>
  <c r="AC137" i="23"/>
  <c r="AC138" i="23"/>
  <c r="AC139" i="23"/>
  <c r="AC140" i="23"/>
  <c r="AC141" i="23"/>
  <c r="AC142" i="23"/>
  <c r="AC143" i="23"/>
  <c r="AC144" i="23"/>
  <c r="AC145" i="23"/>
  <c r="AC146" i="23"/>
  <c r="AC147" i="23"/>
  <c r="AC148" i="23"/>
  <c r="AC149" i="23"/>
  <c r="AC150" i="23"/>
  <c r="AC151" i="23"/>
  <c r="AC152" i="23"/>
  <c r="AC153" i="23"/>
  <c r="AC154" i="23"/>
  <c r="AC155" i="23"/>
  <c r="AC156" i="23"/>
  <c r="AC157" i="23"/>
  <c r="AC158" i="23"/>
  <c r="AC159" i="23"/>
  <c r="AC160" i="23"/>
  <c r="AC161" i="23"/>
  <c r="AC162" i="23"/>
  <c r="AC163" i="23"/>
  <c r="AC164" i="23"/>
  <c r="AC165" i="23"/>
  <c r="AC166" i="23"/>
  <c r="AC167" i="23"/>
  <c r="AC168" i="23"/>
  <c r="AC169" i="23"/>
  <c r="AC170" i="23"/>
  <c r="AC171" i="23"/>
  <c r="AC172" i="23"/>
  <c r="AC173" i="23"/>
  <c r="AC174" i="23"/>
  <c r="AC175" i="23"/>
  <c r="AC176" i="23"/>
  <c r="AC177" i="23"/>
  <c r="AC178" i="23"/>
  <c r="AC179" i="23"/>
  <c r="AC180" i="23"/>
  <c r="AC181" i="23"/>
  <c r="AC182" i="23"/>
  <c r="AC183" i="23"/>
  <c r="AC184" i="23"/>
  <c r="AC185" i="23"/>
  <c r="AC186" i="23"/>
  <c r="AC187" i="23"/>
  <c r="AC188" i="23"/>
  <c r="AC189" i="23"/>
  <c r="AC190" i="23"/>
  <c r="AC191" i="23"/>
  <c r="AC192" i="23"/>
  <c r="AC193" i="23"/>
  <c r="AC194" i="23"/>
  <c r="AC195" i="23"/>
  <c r="AC196" i="23"/>
  <c r="AC197" i="23"/>
  <c r="AC198" i="23"/>
  <c r="AC199" i="23"/>
  <c r="AC200" i="23"/>
  <c r="AC201" i="23"/>
  <c r="AC202" i="23"/>
  <c r="AC203" i="23"/>
  <c r="AC204" i="23"/>
  <c r="AC205" i="23"/>
  <c r="AC206" i="23"/>
  <c r="AC207" i="23"/>
  <c r="AC208" i="23"/>
  <c r="AC209" i="23"/>
  <c r="AC210" i="23"/>
  <c r="AC211" i="23"/>
  <c r="AC212" i="23"/>
  <c r="AC213" i="23"/>
  <c r="AC214" i="23"/>
  <c r="AC215" i="23"/>
  <c r="AC216" i="23"/>
  <c r="AC217" i="23"/>
  <c r="AC218" i="23"/>
  <c r="AC219" i="23"/>
  <c r="AC220" i="23"/>
  <c r="AC221" i="23"/>
  <c r="AC222" i="23"/>
  <c r="AC223" i="23"/>
  <c r="AC224" i="23"/>
  <c r="AC225" i="23"/>
  <c r="AC226" i="23"/>
  <c r="AC227" i="23"/>
  <c r="AC228" i="23"/>
  <c r="AC229" i="23"/>
  <c r="AC230" i="23"/>
  <c r="AC231" i="23"/>
  <c r="AC232" i="23"/>
  <c r="AC233" i="23"/>
  <c r="AC234" i="23"/>
  <c r="AC235" i="23"/>
  <c r="AC236" i="23"/>
  <c r="AC237" i="23"/>
  <c r="AC238" i="23"/>
  <c r="AC239" i="23"/>
  <c r="AC240" i="23"/>
  <c r="AC241" i="23"/>
  <c r="AC242" i="23"/>
  <c r="AC243" i="23"/>
  <c r="AC244" i="23"/>
  <c r="AC245" i="23"/>
  <c r="AC246" i="23"/>
  <c r="AC247" i="23"/>
  <c r="AC248" i="23"/>
  <c r="AC249" i="23"/>
  <c r="AC250" i="23"/>
  <c r="AC251" i="23"/>
  <c r="AC252" i="23"/>
  <c r="AC253" i="23"/>
  <c r="AC254" i="23"/>
  <c r="AC255" i="23"/>
  <c r="AC256" i="23"/>
  <c r="AC257" i="23"/>
  <c r="AC258" i="23"/>
  <c r="AC259" i="23"/>
  <c r="AC260" i="23"/>
  <c r="AC261" i="23"/>
  <c r="AC262" i="23"/>
  <c r="AC263" i="23"/>
  <c r="AC264" i="23"/>
  <c r="AC265" i="23"/>
  <c r="AC266" i="23"/>
  <c r="AC267" i="23"/>
  <c r="AC268" i="23"/>
  <c r="AC269" i="23"/>
  <c r="AC270" i="23"/>
  <c r="AC271" i="23"/>
  <c r="AC272" i="23"/>
  <c r="AC273" i="23"/>
  <c r="AC274" i="23"/>
  <c r="AC275" i="23"/>
  <c r="AC276" i="23"/>
  <c r="AC277" i="23"/>
  <c r="AC278" i="23"/>
  <c r="AC279" i="23"/>
  <c r="AC280" i="23"/>
  <c r="AC281" i="23"/>
  <c r="AC282" i="23"/>
  <c r="AC283" i="23"/>
  <c r="AC284" i="23"/>
  <c r="AC285" i="23"/>
  <c r="AC286" i="23"/>
  <c r="AC287" i="23"/>
  <c r="AC288" i="23"/>
  <c r="AC289" i="23"/>
  <c r="AC290" i="23"/>
  <c r="AC291" i="23"/>
  <c r="AC3" i="23"/>
  <c r="AC4" i="23"/>
  <c r="AC5" i="23"/>
  <c r="AC6" i="23"/>
  <c r="AC7" i="23"/>
  <c r="AC8" i="23"/>
  <c r="AC9" i="23"/>
  <c r="AC10" i="23"/>
  <c r="AC11" i="23"/>
  <c r="AC12" i="23"/>
  <c r="AC13" i="23"/>
  <c r="AC14" i="23"/>
  <c r="AC15" i="23"/>
  <c r="AC16" i="23"/>
  <c r="AC17" i="23"/>
  <c r="AC18" i="23"/>
  <c r="AC19" i="23"/>
  <c r="AC20" i="23"/>
  <c r="AC21" i="23"/>
  <c r="AC22" i="23"/>
  <c r="AC23" i="23"/>
  <c r="AC24" i="23"/>
  <c r="AC25" i="23"/>
  <c r="AC26" i="23"/>
  <c r="AC27" i="23"/>
  <c r="AC28" i="23"/>
  <c r="AC29" i="23"/>
  <c r="AC30" i="23"/>
  <c r="AC31" i="23"/>
  <c r="AC32" i="23"/>
  <c r="AC33" i="23"/>
  <c r="AC34" i="23"/>
  <c r="AC35" i="23"/>
  <c r="AC36" i="23"/>
  <c r="AC37" i="23"/>
  <c r="AC38" i="23"/>
  <c r="AC39" i="23"/>
  <c r="AC40" i="23"/>
  <c r="AC41" i="23"/>
  <c r="AC42" i="23"/>
  <c r="AC43" i="23"/>
  <c r="AC44" i="23"/>
  <c r="AC45" i="23"/>
  <c r="AC46" i="23"/>
  <c r="AC47" i="23"/>
  <c r="AC48" i="23"/>
  <c r="AC49" i="23"/>
  <c r="AC50" i="23"/>
  <c r="AC51" i="23"/>
  <c r="AC52" i="23"/>
  <c r="AC53" i="23"/>
  <c r="AC54" i="23"/>
  <c r="AC55" i="23"/>
  <c r="AC56" i="23"/>
  <c r="AC57" i="23"/>
  <c r="AC58" i="23"/>
  <c r="AC59" i="23"/>
  <c r="AC60" i="23"/>
  <c r="AC61" i="23"/>
  <c r="AC62" i="23"/>
  <c r="AC63" i="23"/>
  <c r="AC64" i="23"/>
  <c r="AC65" i="23"/>
  <c r="AC66" i="23"/>
  <c r="AC67" i="23"/>
  <c r="AC68" i="23"/>
  <c r="AC69" i="23"/>
  <c r="AC70" i="23"/>
  <c r="AC71" i="23"/>
  <c r="AC72" i="23"/>
  <c r="AC73" i="23"/>
  <c r="AC74" i="23"/>
  <c r="AC75" i="23"/>
  <c r="AC76" i="23"/>
  <c r="AC77" i="23"/>
  <c r="AC78" i="23"/>
  <c r="AC79" i="23"/>
  <c r="AC80" i="23"/>
  <c r="H4" i="23"/>
  <c r="AH4" i="23" s="1"/>
  <c r="H5" i="23"/>
  <c r="AH5" i="23" s="1"/>
  <c r="H6" i="23"/>
  <c r="AH6" i="23" s="1"/>
  <c r="H7" i="23"/>
  <c r="AH7" i="23" s="1"/>
  <c r="H8" i="23"/>
  <c r="AH8" i="23" s="1"/>
  <c r="AI8" i="23" s="1"/>
  <c r="H9" i="23"/>
  <c r="AH9" i="23" s="1"/>
  <c r="H10" i="23"/>
  <c r="AH10" i="23" s="1"/>
  <c r="H11" i="23"/>
  <c r="AH11" i="23" s="1"/>
  <c r="H12" i="23"/>
  <c r="AH12" i="23" s="1"/>
  <c r="H13" i="23"/>
  <c r="AH13" i="23" s="1"/>
  <c r="H14" i="23"/>
  <c r="AH14" i="23" s="1"/>
  <c r="H15" i="23"/>
  <c r="AH15" i="23" s="1"/>
  <c r="AI15" i="23" s="1"/>
  <c r="H16" i="23"/>
  <c r="AH16" i="23" s="1"/>
  <c r="H17" i="23"/>
  <c r="AH17" i="23" s="1"/>
  <c r="H18" i="23"/>
  <c r="AH18" i="23" s="1"/>
  <c r="H19" i="23"/>
  <c r="AH19" i="23" s="1"/>
  <c r="H20" i="23"/>
  <c r="AH20" i="23" s="1"/>
  <c r="H21" i="23"/>
  <c r="AH21" i="23" s="1"/>
  <c r="AI21" i="23" s="1"/>
  <c r="H22" i="23"/>
  <c r="AH22" i="23" s="1"/>
  <c r="AI22" i="23" s="1"/>
  <c r="H23" i="23"/>
  <c r="AH23" i="23" s="1"/>
  <c r="AI23" i="23" s="1"/>
  <c r="H24" i="23"/>
  <c r="AH24" i="23" s="1"/>
  <c r="H25" i="23"/>
  <c r="AH25" i="23" s="1"/>
  <c r="AI25" i="23" s="1"/>
  <c r="H26" i="23"/>
  <c r="AH26" i="23" s="1"/>
  <c r="H27" i="23"/>
  <c r="AH27" i="23" s="1"/>
  <c r="H28" i="23"/>
  <c r="AH28" i="23" s="1"/>
  <c r="H29" i="23"/>
  <c r="AH29" i="23" s="1"/>
  <c r="AI29" i="23" s="1"/>
  <c r="H30" i="23"/>
  <c r="AH30" i="23" s="1"/>
  <c r="AI30" i="23" s="1"/>
  <c r="H31" i="23"/>
  <c r="AH31" i="23" s="1"/>
  <c r="H32" i="23"/>
  <c r="AH32" i="23" s="1"/>
  <c r="AI32" i="23" s="1"/>
  <c r="H33" i="23"/>
  <c r="H34" i="23"/>
  <c r="AH34" i="23" s="1"/>
  <c r="AI34" i="23" s="1"/>
  <c r="H35" i="23"/>
  <c r="AH35" i="23" s="1"/>
  <c r="H36" i="23"/>
  <c r="AH36" i="23" s="1"/>
  <c r="AI36" i="23" s="1"/>
  <c r="H37" i="23"/>
  <c r="AH37" i="23" s="1"/>
  <c r="AI37" i="23" s="1"/>
  <c r="H38" i="23"/>
  <c r="AH38" i="23" s="1"/>
  <c r="AI38" i="23" s="1"/>
  <c r="H39" i="23"/>
  <c r="AH39" i="23" s="1"/>
  <c r="H40" i="23"/>
  <c r="AH40" i="23" s="1"/>
  <c r="AI40" i="23" s="1"/>
  <c r="H41" i="23"/>
  <c r="AH41" i="23" s="1"/>
  <c r="AI41" i="23" s="1"/>
  <c r="H42" i="23"/>
  <c r="AH42" i="23" s="1"/>
  <c r="AI42" i="23" s="1"/>
  <c r="H43" i="23"/>
  <c r="AH43" i="23" s="1"/>
  <c r="AI43" i="23" s="1"/>
  <c r="H44" i="23"/>
  <c r="AH44" i="23" s="1"/>
  <c r="AI44" i="23" s="1"/>
  <c r="H45" i="23"/>
  <c r="H46" i="23"/>
  <c r="AH46" i="23" s="1"/>
  <c r="H47" i="23"/>
  <c r="AH47" i="23" s="1"/>
  <c r="AI47" i="23" s="1"/>
  <c r="H48" i="23"/>
  <c r="AH48" i="23" s="1"/>
  <c r="H49" i="23"/>
  <c r="AH49" i="23" s="1"/>
  <c r="AI49" i="23" s="1"/>
  <c r="H50" i="23"/>
  <c r="AH50" i="23" s="1"/>
  <c r="H51" i="23"/>
  <c r="AH51" i="23" s="1"/>
  <c r="AI51" i="23" s="1"/>
  <c r="H52" i="23"/>
  <c r="AH52" i="23" s="1"/>
  <c r="AI52" i="23" s="1"/>
  <c r="H53" i="23"/>
  <c r="AH53" i="23" s="1"/>
  <c r="AI53" i="23" s="1"/>
  <c r="H54" i="23"/>
  <c r="AH54" i="23" s="1"/>
  <c r="H55" i="23"/>
  <c r="AH55" i="23" s="1"/>
  <c r="AI55" i="23" s="1"/>
  <c r="H56" i="23"/>
  <c r="AH56" i="23" s="1"/>
  <c r="H57" i="23"/>
  <c r="AH57" i="23" s="1"/>
  <c r="AI57" i="23" s="1"/>
  <c r="H58" i="23"/>
  <c r="AH58" i="23" s="1"/>
  <c r="H59" i="23"/>
  <c r="AH59" i="23" s="1"/>
  <c r="H60" i="23"/>
  <c r="AH60" i="23" s="1"/>
  <c r="H61" i="23"/>
  <c r="AH61" i="23" s="1"/>
  <c r="AI61" i="23" s="1"/>
  <c r="H62" i="23"/>
  <c r="AH62" i="23" s="1"/>
  <c r="AI62" i="23" s="1"/>
  <c r="H63" i="23"/>
  <c r="AH63" i="23" s="1"/>
  <c r="H64" i="23"/>
  <c r="AH64" i="23" s="1"/>
  <c r="AI64" i="23" s="1"/>
  <c r="H65" i="23"/>
  <c r="AH65" i="23" s="1"/>
  <c r="H66" i="23"/>
  <c r="AH66" i="23" s="1"/>
  <c r="AI66" i="23" s="1"/>
  <c r="H67" i="23"/>
  <c r="AH67" i="23" s="1"/>
  <c r="H68" i="23"/>
  <c r="AH68" i="23" s="1"/>
  <c r="AI68" i="23" s="1"/>
  <c r="H69" i="23"/>
  <c r="AH69" i="23" s="1"/>
  <c r="AI69" i="23" s="1"/>
  <c r="H70" i="23"/>
  <c r="AH70" i="23" s="1"/>
  <c r="AI70" i="23" s="1"/>
  <c r="H71" i="23"/>
  <c r="AH71" i="23" s="1"/>
  <c r="H72" i="23"/>
  <c r="AH72" i="23" s="1"/>
  <c r="H73" i="23"/>
  <c r="H74" i="23"/>
  <c r="AH74" i="23" s="1"/>
  <c r="H75" i="23"/>
  <c r="AH75" i="23" s="1"/>
  <c r="H76" i="23"/>
  <c r="AH76" i="23" s="1"/>
  <c r="H77" i="23"/>
  <c r="AH77" i="23" s="1"/>
  <c r="H78" i="23"/>
  <c r="AH78" i="23" s="1"/>
  <c r="H79" i="23"/>
  <c r="AH79" i="23" s="1"/>
  <c r="H80" i="23"/>
  <c r="AH80" i="23" s="1"/>
  <c r="H81" i="23"/>
  <c r="AH81" i="23" s="1"/>
  <c r="AI81" i="23" s="1"/>
  <c r="H82" i="23"/>
  <c r="AH82" i="23" s="1"/>
  <c r="AI82" i="23" s="1"/>
  <c r="H83" i="23"/>
  <c r="AH83" i="23" s="1"/>
  <c r="H84" i="23"/>
  <c r="AH84" i="23" s="1"/>
  <c r="AI84" i="23" s="1"/>
  <c r="H85" i="23"/>
  <c r="AH85" i="23" s="1"/>
  <c r="H86" i="23"/>
  <c r="AH86" i="23" s="1"/>
  <c r="H87" i="23"/>
  <c r="AH87" i="23" s="1"/>
  <c r="H88" i="23"/>
  <c r="AH88" i="23" s="1"/>
  <c r="H89" i="23"/>
  <c r="AH89" i="23" s="1"/>
  <c r="H90" i="23"/>
  <c r="AH90" i="23" s="1"/>
  <c r="AI90" i="23" s="1"/>
  <c r="H91" i="23"/>
  <c r="AH91" i="23" s="1"/>
  <c r="AI91" i="23" s="1"/>
  <c r="H92" i="23"/>
  <c r="AH92" i="23" s="1"/>
  <c r="AI92" i="23" s="1"/>
  <c r="H93" i="23"/>
  <c r="AH93" i="23" s="1"/>
  <c r="H94" i="23"/>
  <c r="AH94" i="23" s="1"/>
  <c r="AI94" i="23" s="1"/>
  <c r="H95" i="23"/>
  <c r="AH95" i="23" s="1"/>
  <c r="AI95" i="23" s="1"/>
  <c r="H96" i="23"/>
  <c r="AH96" i="23" s="1"/>
  <c r="AI96" i="23" s="1"/>
  <c r="H97" i="23"/>
  <c r="AH97" i="23" s="1"/>
  <c r="AI97" i="23" s="1"/>
  <c r="H98" i="23"/>
  <c r="AH98" i="23" s="1"/>
  <c r="H99" i="23"/>
  <c r="AH99" i="23" s="1"/>
  <c r="AI99" i="23" s="1"/>
  <c r="H100" i="23"/>
  <c r="AH100" i="23" s="1"/>
  <c r="H101" i="23"/>
  <c r="AH101" i="23" s="1"/>
  <c r="H102" i="23"/>
  <c r="AH102" i="23" s="1"/>
  <c r="AI102" i="23" s="1"/>
  <c r="H103" i="23"/>
  <c r="AH103" i="23" s="1"/>
  <c r="H104" i="23"/>
  <c r="AH104" i="23" s="1"/>
  <c r="AI104" i="23" s="1"/>
  <c r="H105" i="23"/>
  <c r="AH105" i="23" s="1"/>
  <c r="H106" i="23"/>
  <c r="AH106" i="23" s="1"/>
  <c r="AI106" i="23" s="1"/>
  <c r="H107" i="23"/>
  <c r="AH107" i="23" s="1"/>
  <c r="AI107" i="23" s="1"/>
  <c r="H108" i="23"/>
  <c r="AH108" i="23" s="1"/>
  <c r="H109" i="23"/>
  <c r="AH109" i="23" s="1"/>
  <c r="AI109" i="23" s="1"/>
  <c r="H110" i="23"/>
  <c r="AH110" i="23" s="1"/>
  <c r="AI110" i="23" s="1"/>
  <c r="H111" i="23"/>
  <c r="AH111" i="23" s="1"/>
  <c r="H112" i="23"/>
  <c r="AH112" i="23" s="1"/>
  <c r="AI112" i="23" s="1"/>
  <c r="H113" i="23"/>
  <c r="AH113" i="23" s="1"/>
  <c r="H114" i="23"/>
  <c r="H115" i="23"/>
  <c r="AH115" i="23" s="1"/>
  <c r="H116" i="23"/>
  <c r="AH116" i="23" s="1"/>
  <c r="H117" i="23"/>
  <c r="H118" i="23"/>
  <c r="H119" i="23"/>
  <c r="AH119" i="23" s="1"/>
  <c r="AI119" i="23" s="1"/>
  <c r="H120" i="23"/>
  <c r="AH120" i="23" s="1"/>
  <c r="H121" i="23"/>
  <c r="AH121" i="23" s="1"/>
  <c r="AI121" i="23" s="1"/>
  <c r="H122" i="23"/>
  <c r="AH122" i="23" s="1"/>
  <c r="H123" i="23"/>
  <c r="AH123" i="23" s="1"/>
  <c r="AI123" i="23" s="1"/>
  <c r="H124" i="23"/>
  <c r="AH124" i="23" s="1"/>
  <c r="H125" i="23"/>
  <c r="AH125" i="23" s="1"/>
  <c r="H126" i="23"/>
  <c r="AH126" i="23" s="1"/>
  <c r="H127" i="23"/>
  <c r="AH127" i="23" s="1"/>
  <c r="H128" i="23"/>
  <c r="AH128" i="23" s="1"/>
  <c r="H129" i="23"/>
  <c r="AH129" i="23" s="1"/>
  <c r="H130" i="23"/>
  <c r="AH130" i="23" s="1"/>
  <c r="AI130" i="23" s="1"/>
  <c r="H131" i="23"/>
  <c r="AH131" i="23" s="1"/>
  <c r="H132" i="23"/>
  <c r="AH132" i="23" s="1"/>
  <c r="H133" i="23"/>
  <c r="AH133" i="23" s="1"/>
  <c r="H134" i="23"/>
  <c r="AH134" i="23" s="1"/>
  <c r="AI134" i="23" s="1"/>
  <c r="H135" i="23"/>
  <c r="AH135" i="23" s="1"/>
  <c r="H136" i="23"/>
  <c r="AH136" i="23" s="1"/>
  <c r="AI136" i="23" s="1"/>
  <c r="H137" i="23"/>
  <c r="AH137" i="23" s="1"/>
  <c r="H138" i="23"/>
  <c r="AH138" i="23" s="1"/>
  <c r="AI138" i="23" s="1"/>
  <c r="H139" i="23"/>
  <c r="AH139" i="23" s="1"/>
  <c r="AI139" i="23" s="1"/>
  <c r="H140" i="23"/>
  <c r="AH140" i="23" s="1"/>
  <c r="H141" i="23"/>
  <c r="AH141" i="23" s="1"/>
  <c r="AI141" i="23" s="1"/>
  <c r="H142" i="23"/>
  <c r="AH142" i="23" s="1"/>
  <c r="H143" i="23"/>
  <c r="AH143" i="23" s="1"/>
  <c r="H144" i="23"/>
  <c r="AH144" i="23" s="1"/>
  <c r="AI144" i="23" s="1"/>
  <c r="H145" i="23"/>
  <c r="AH145" i="23" s="1"/>
  <c r="AI145" i="23" s="1"/>
  <c r="H146" i="23"/>
  <c r="AH146" i="23" s="1"/>
  <c r="H147" i="23"/>
  <c r="AH147" i="23" s="1"/>
  <c r="H148" i="23"/>
  <c r="AH148" i="23" s="1"/>
  <c r="H149" i="23"/>
  <c r="AH149" i="23" s="1"/>
  <c r="AI149" i="23" s="1"/>
  <c r="H150" i="23"/>
  <c r="AH150" i="23" s="1"/>
  <c r="AI150" i="23" s="1"/>
  <c r="H151" i="23"/>
  <c r="AH151" i="23" s="1"/>
  <c r="H152" i="23"/>
  <c r="AH152" i="23" s="1"/>
  <c r="AI152" i="23" s="1"/>
  <c r="H153" i="23"/>
  <c r="AH153" i="23" s="1"/>
  <c r="AI153" i="23" s="1"/>
  <c r="H154" i="23"/>
  <c r="AH154" i="23" s="1"/>
  <c r="AI154" i="23" s="1"/>
  <c r="H155" i="23"/>
  <c r="AH155" i="23" s="1"/>
  <c r="H156" i="23"/>
  <c r="AH156" i="23" s="1"/>
  <c r="H157" i="23"/>
  <c r="AH157" i="23" s="1"/>
  <c r="AI157" i="23" s="1"/>
  <c r="H158" i="23"/>
  <c r="AH158" i="23" s="1"/>
  <c r="H159" i="23"/>
  <c r="AH159" i="23" s="1"/>
  <c r="AI159" i="23" s="1"/>
  <c r="H160" i="23"/>
  <c r="AH160" i="23" s="1"/>
  <c r="AI160" i="23" s="1"/>
  <c r="H161" i="23"/>
  <c r="AH161" i="23" s="1"/>
  <c r="H162" i="23"/>
  <c r="AH162" i="23" s="1"/>
  <c r="H163" i="23"/>
  <c r="AH163" i="23" s="1"/>
  <c r="H164" i="23"/>
  <c r="AH164" i="23" s="1"/>
  <c r="H165" i="23"/>
  <c r="AH165" i="23" s="1"/>
  <c r="AI165" i="23" s="1"/>
  <c r="H166" i="23"/>
  <c r="AH166" i="23" s="1"/>
  <c r="AI166" i="23" s="1"/>
  <c r="H167" i="23"/>
  <c r="AH167" i="23" s="1"/>
  <c r="AI167" i="23" s="1"/>
  <c r="H168" i="23"/>
  <c r="AH168" i="23" s="1"/>
  <c r="AI168" i="23" s="1"/>
  <c r="H169" i="23"/>
  <c r="AH169" i="23" s="1"/>
  <c r="H170" i="23"/>
  <c r="AH170" i="23" s="1"/>
  <c r="H171" i="23"/>
  <c r="AH171" i="23" s="1"/>
  <c r="AI171" i="23" s="1"/>
  <c r="H172" i="23"/>
  <c r="AH172" i="23" s="1"/>
  <c r="H173" i="23"/>
  <c r="AH173" i="23" s="1"/>
  <c r="H174" i="23"/>
  <c r="AH174" i="23" s="1"/>
  <c r="AI174" i="23" s="1"/>
  <c r="H175" i="23"/>
  <c r="AH175" i="23" s="1"/>
  <c r="H176" i="23"/>
  <c r="AH176" i="23" s="1"/>
  <c r="H177" i="23"/>
  <c r="AH177" i="23" s="1"/>
  <c r="AI177" i="23" s="1"/>
  <c r="H178" i="23"/>
  <c r="AH178" i="23" s="1"/>
  <c r="AI178" i="23" s="1"/>
  <c r="H179" i="23"/>
  <c r="AH179" i="23" s="1"/>
  <c r="AI179" i="23" s="1"/>
  <c r="H180" i="23"/>
  <c r="AH180" i="23" s="1"/>
  <c r="H181" i="23"/>
  <c r="AH181" i="23" s="1"/>
  <c r="H182" i="23"/>
  <c r="AH182" i="23" s="1"/>
  <c r="AI182" i="23" s="1"/>
  <c r="H183" i="23"/>
  <c r="AH183" i="23" s="1"/>
  <c r="H184" i="23"/>
  <c r="AH184" i="23" s="1"/>
  <c r="H185" i="23"/>
  <c r="AH185" i="23" s="1"/>
  <c r="H186" i="23"/>
  <c r="AH186" i="23" s="1"/>
  <c r="AI186" i="23" s="1"/>
  <c r="H187" i="23"/>
  <c r="AH187" i="23" s="1"/>
  <c r="H188" i="23"/>
  <c r="AH188" i="23" s="1"/>
  <c r="H189" i="23"/>
  <c r="AH189" i="23" s="1"/>
  <c r="H190" i="23"/>
  <c r="AH190" i="23" s="1"/>
  <c r="H191" i="23"/>
  <c r="AH191" i="23" s="1"/>
  <c r="AI191" i="23" s="1"/>
  <c r="H192" i="23"/>
  <c r="AH192" i="23" s="1"/>
  <c r="H193" i="23"/>
  <c r="AH193" i="23" s="1"/>
  <c r="AI193" i="23" s="1"/>
  <c r="H194" i="23"/>
  <c r="AH194" i="23" s="1"/>
  <c r="H195" i="23"/>
  <c r="AH195" i="23" s="1"/>
  <c r="H196" i="23"/>
  <c r="AH196" i="23" s="1"/>
  <c r="H197" i="23"/>
  <c r="AH197" i="23" s="1"/>
  <c r="H198" i="23"/>
  <c r="AH198" i="23" s="1"/>
  <c r="AI198" i="23" s="1"/>
  <c r="H199" i="23"/>
  <c r="AH199" i="23" s="1"/>
  <c r="AI199" i="23" s="1"/>
  <c r="H200" i="23"/>
  <c r="AH200" i="23" s="1"/>
  <c r="H201" i="23"/>
  <c r="AH201" i="23" s="1"/>
  <c r="H202" i="23"/>
  <c r="AH202" i="23" s="1"/>
  <c r="H203" i="23"/>
  <c r="AH203" i="23" s="1"/>
  <c r="H204" i="23"/>
  <c r="AH204" i="23" s="1"/>
  <c r="AI204" i="23" s="1"/>
  <c r="H205" i="23"/>
  <c r="AH205" i="23" s="1"/>
  <c r="AI205" i="23" s="1"/>
  <c r="H206" i="23"/>
  <c r="AH206" i="23" s="1"/>
  <c r="H207" i="23"/>
  <c r="AH207" i="23" s="1"/>
  <c r="AI207" i="23" s="1"/>
  <c r="H208" i="23"/>
  <c r="AH208" i="23" s="1"/>
  <c r="H209" i="23"/>
  <c r="AH209" i="23" s="1"/>
  <c r="AI209" i="23" s="1"/>
  <c r="H210" i="23"/>
  <c r="AH210" i="23" s="1"/>
  <c r="H211" i="23"/>
  <c r="AH211" i="23" s="1"/>
  <c r="AI211" i="23" s="1"/>
  <c r="H212" i="23"/>
  <c r="AH212" i="23" s="1"/>
  <c r="H213" i="23"/>
  <c r="AH213" i="23" s="1"/>
  <c r="H214" i="23"/>
  <c r="AH214" i="23" s="1"/>
  <c r="AI214" i="23" s="1"/>
  <c r="H215" i="23"/>
  <c r="AH215" i="23" s="1"/>
  <c r="H216" i="23"/>
  <c r="AH216" i="23" s="1"/>
  <c r="AI216" i="23" s="1"/>
  <c r="H217" i="23"/>
  <c r="AH217" i="23" s="1"/>
  <c r="H218" i="23"/>
  <c r="AH218" i="23" s="1"/>
  <c r="AI218" i="23" s="1"/>
  <c r="H219" i="23"/>
  <c r="AH219" i="23" s="1"/>
  <c r="H220" i="23"/>
  <c r="AH220" i="23" s="1"/>
  <c r="AI220" i="23" s="1"/>
  <c r="H221" i="23"/>
  <c r="AH221" i="23" s="1"/>
  <c r="AI221" i="23" s="1"/>
  <c r="H222" i="23"/>
  <c r="AH222" i="23" s="1"/>
  <c r="H223" i="23"/>
  <c r="AH223" i="23" s="1"/>
  <c r="AI223" i="23" s="1"/>
  <c r="H224" i="23"/>
  <c r="AH224" i="23" s="1"/>
  <c r="AI224" i="23" s="1"/>
  <c r="H225" i="23"/>
  <c r="AH225" i="23" s="1"/>
  <c r="AI225" i="23" s="1"/>
  <c r="H226" i="23"/>
  <c r="AH226" i="23" s="1"/>
  <c r="AI226" i="23" s="1"/>
  <c r="H227" i="23"/>
  <c r="AH227" i="23" s="1"/>
  <c r="H228" i="23"/>
  <c r="AH228" i="23" s="1"/>
  <c r="AI228" i="23" s="1"/>
  <c r="H229" i="23"/>
  <c r="AH229" i="23" s="1"/>
  <c r="AI229" i="23" s="1"/>
  <c r="H230" i="23"/>
  <c r="AH230" i="23" s="1"/>
  <c r="AI230" i="23" s="1"/>
  <c r="H231" i="23"/>
  <c r="AH231" i="23" s="1"/>
  <c r="AI231" i="23" s="1"/>
  <c r="H232" i="23"/>
  <c r="AH232" i="23" s="1"/>
  <c r="H233" i="23"/>
  <c r="AH233" i="23" s="1"/>
  <c r="AI233" i="23" s="1"/>
  <c r="H234" i="23"/>
  <c r="AH234" i="23" s="1"/>
  <c r="AI234" i="23" s="1"/>
  <c r="H235" i="23"/>
  <c r="AH235" i="23" s="1"/>
  <c r="H236" i="23"/>
  <c r="AH236" i="23" s="1"/>
  <c r="AI236" i="23" s="1"/>
  <c r="H237" i="23"/>
  <c r="AH237" i="23" s="1"/>
  <c r="AI237" i="23" s="1"/>
  <c r="H238" i="23"/>
  <c r="AH238" i="23" s="1"/>
  <c r="AI238" i="23" s="1"/>
  <c r="H239" i="23"/>
  <c r="AH239" i="23" s="1"/>
  <c r="H240" i="23"/>
  <c r="AH240" i="23" s="1"/>
  <c r="AI240" i="23" s="1"/>
  <c r="H241" i="23"/>
  <c r="AH241" i="23" s="1"/>
  <c r="AI241" i="23" s="1"/>
  <c r="H242" i="23"/>
  <c r="AH242" i="23" s="1"/>
  <c r="H243" i="23"/>
  <c r="AH243" i="23" s="1"/>
  <c r="H244" i="23"/>
  <c r="AH244" i="23" s="1"/>
  <c r="H245" i="23"/>
  <c r="AH245" i="23" s="1"/>
  <c r="H246" i="23"/>
  <c r="AH246" i="23" s="1"/>
  <c r="H247" i="23"/>
  <c r="AH247" i="23" s="1"/>
  <c r="AI247" i="23" s="1"/>
  <c r="H248" i="23"/>
  <c r="AH248" i="23" s="1"/>
  <c r="H249" i="23"/>
  <c r="AH249" i="23" s="1"/>
  <c r="AI249" i="23" s="1"/>
  <c r="H250" i="23"/>
  <c r="AH250" i="23" s="1"/>
  <c r="AI250" i="23" s="1"/>
  <c r="H251" i="23"/>
  <c r="AH251" i="23" s="1"/>
  <c r="H252" i="23"/>
  <c r="AH252" i="23" s="1"/>
  <c r="H253" i="23"/>
  <c r="AH253" i="23" s="1"/>
  <c r="AI253" i="23" s="1"/>
  <c r="H254" i="23"/>
  <c r="AH254" i="23" s="1"/>
  <c r="H255" i="23"/>
  <c r="AH255" i="23" s="1"/>
  <c r="H256" i="23"/>
  <c r="AH256" i="23" s="1"/>
  <c r="AI256" i="23" s="1"/>
  <c r="H257" i="23"/>
  <c r="AH257" i="23" s="1"/>
  <c r="H258" i="23"/>
  <c r="AH258" i="23" s="1"/>
  <c r="AI258" i="23" s="1"/>
  <c r="H259" i="23"/>
  <c r="AH259" i="23" s="1"/>
  <c r="H260" i="23"/>
  <c r="AH260" i="23" s="1"/>
  <c r="H261" i="23"/>
  <c r="AH261" i="23" s="1"/>
  <c r="AI261" i="23" s="1"/>
  <c r="H262" i="23"/>
  <c r="AH262" i="23" s="1"/>
  <c r="AI262" i="23" s="1"/>
  <c r="H263" i="23"/>
  <c r="AH263" i="23" s="1"/>
  <c r="AI263" i="23" s="1"/>
  <c r="H264" i="23"/>
  <c r="AH264" i="23" s="1"/>
  <c r="AI264" i="23" s="1"/>
  <c r="H265" i="23"/>
  <c r="AH265" i="23" s="1"/>
  <c r="AI265" i="23" s="1"/>
  <c r="H266" i="23"/>
  <c r="AH266" i="23" s="1"/>
  <c r="H267" i="23"/>
  <c r="AH267" i="23" s="1"/>
  <c r="H268" i="23"/>
  <c r="AH268" i="23" s="1"/>
  <c r="AI268" i="23" s="1"/>
  <c r="H269" i="23"/>
  <c r="AH269" i="23" s="1"/>
  <c r="AI269" i="23" s="1"/>
  <c r="H270" i="23"/>
  <c r="AH270" i="23" s="1"/>
  <c r="AI270" i="23" s="1"/>
  <c r="H271" i="23"/>
  <c r="AH271" i="23" s="1"/>
  <c r="AI271" i="23" s="1"/>
  <c r="H272" i="23"/>
  <c r="AH272" i="23" s="1"/>
  <c r="AI272" i="23" s="1"/>
  <c r="H273" i="23"/>
  <c r="AH273" i="23" s="1"/>
  <c r="AI273" i="23" s="1"/>
  <c r="H274" i="23"/>
  <c r="AH274" i="23" s="1"/>
  <c r="AI274" i="23" s="1"/>
  <c r="H275" i="23"/>
  <c r="AH275" i="23" s="1"/>
  <c r="AI275" i="23" s="1"/>
  <c r="H276" i="23"/>
  <c r="AH276" i="23" s="1"/>
  <c r="AI276" i="23" s="1"/>
  <c r="H277" i="23"/>
  <c r="AH277" i="23" s="1"/>
  <c r="AI277" i="23" s="1"/>
  <c r="H278" i="23"/>
  <c r="AH278" i="23" s="1"/>
  <c r="AI278" i="23" s="1"/>
  <c r="H279" i="23"/>
  <c r="AH279" i="23" s="1"/>
  <c r="AI279" i="23" s="1"/>
  <c r="H280" i="23"/>
  <c r="AH280" i="23" s="1"/>
  <c r="AI280" i="23" s="1"/>
  <c r="H281" i="23"/>
  <c r="AH281" i="23" s="1"/>
  <c r="H282" i="23"/>
  <c r="AH282" i="23" s="1"/>
  <c r="AI282" i="23" s="1"/>
  <c r="H283" i="23"/>
  <c r="AH283" i="23" s="1"/>
  <c r="H284" i="23"/>
  <c r="AH284" i="23" s="1"/>
  <c r="AI284" i="23" s="1"/>
  <c r="H285" i="23"/>
  <c r="AH285" i="23" s="1"/>
  <c r="AI285" i="23" s="1"/>
  <c r="H286" i="23"/>
  <c r="AH286" i="23" s="1"/>
  <c r="AI286" i="23" s="1"/>
  <c r="H287" i="23"/>
  <c r="AH287" i="23" s="1"/>
  <c r="H288" i="23"/>
  <c r="AH288" i="23" s="1"/>
  <c r="AI288" i="23" s="1"/>
  <c r="H289" i="23"/>
  <c r="AH289" i="23" s="1"/>
  <c r="AI289" i="23" s="1"/>
  <c r="H290" i="23"/>
  <c r="AH290" i="23" s="1"/>
  <c r="AI290" i="23" s="1"/>
  <c r="H291" i="23"/>
  <c r="AH291" i="23" s="1"/>
  <c r="H3" i="23"/>
  <c r="AH3" i="23" s="1"/>
  <c r="AI93" i="23" l="1"/>
  <c r="AI13" i="23"/>
  <c r="AI105" i="23"/>
  <c r="AI194" i="23"/>
  <c r="AI31" i="23"/>
  <c r="AI195" i="23"/>
  <c r="AI181" i="23"/>
  <c r="AI148" i="23"/>
  <c r="AI267" i="23"/>
  <c r="AI188" i="23"/>
  <c r="AI206" i="23"/>
  <c r="AI118" i="23"/>
  <c r="AI266" i="23"/>
  <c r="AI235" i="23"/>
  <c r="AI129" i="23"/>
  <c r="AI201" i="23"/>
  <c r="AI127" i="23"/>
  <c r="AI39" i="23"/>
  <c r="AI26" i="23"/>
  <c r="AI12" i="23"/>
  <c r="AI189" i="23"/>
  <c r="AI246" i="23"/>
  <c r="AI232" i="23"/>
  <c r="AI175" i="23"/>
  <c r="AI161" i="23"/>
  <c r="AI79" i="23"/>
  <c r="AI213" i="23"/>
  <c r="AI172" i="23"/>
  <c r="AI35" i="23"/>
  <c r="AI212" i="23"/>
  <c r="AI103" i="23"/>
  <c r="AI73" i="23"/>
  <c r="AI183" i="23"/>
  <c r="AI128" i="23"/>
  <c r="AI33" i="23"/>
  <c r="AI244" i="23"/>
  <c r="AI184" i="23"/>
  <c r="AI173" i="23"/>
  <c r="AI137" i="23"/>
  <c r="AI126" i="23"/>
  <c r="AI116" i="23"/>
  <c r="AI80" i="23"/>
  <c r="AI56" i="23"/>
  <c r="AI11" i="23"/>
  <c r="AI125" i="23"/>
  <c r="AI67" i="23"/>
  <c r="AI9" i="23"/>
  <c r="AI88" i="23"/>
  <c r="AI18" i="23"/>
  <c r="AI7" i="23"/>
  <c r="AI132" i="23"/>
  <c r="AI76" i="23"/>
  <c r="AI87" i="23"/>
  <c r="AI17" i="23"/>
  <c r="AI142" i="23"/>
  <c r="AI86" i="23"/>
  <c r="A225" i="23"/>
  <c r="C225" i="23"/>
  <c r="D225" i="23"/>
  <c r="E225" i="23"/>
  <c r="I225" i="23"/>
  <c r="J225" i="23" s="1"/>
  <c r="K225" i="23" a="1"/>
  <c r="K225" i="23" s="1"/>
  <c r="L225" i="23" s="1"/>
  <c r="N225" i="23"/>
  <c r="O225" i="23"/>
  <c r="P225" i="23"/>
  <c r="Q225" i="23" s="1"/>
  <c r="R225" i="23" s="1" a="1"/>
  <c r="R225" i="23" s="1"/>
  <c r="U225" i="23"/>
  <c r="T225" i="23"/>
  <c r="W225" i="23"/>
  <c r="X225" i="23"/>
  <c r="Z225" i="23"/>
  <c r="AA225" i="23"/>
  <c r="AB225" i="23" s="1"/>
  <c r="A226" i="23"/>
  <c r="C226" i="23"/>
  <c r="D226" i="23"/>
  <c r="E226" i="23"/>
  <c r="I226" i="23"/>
  <c r="J226" i="23" s="1"/>
  <c r="AG226" i="23" s="1"/>
  <c r="K226" i="23" a="1"/>
  <c r="K226" i="23" s="1"/>
  <c r="L226" i="23" s="1"/>
  <c r="N226" i="23"/>
  <c r="O226" i="23"/>
  <c r="P226" i="23"/>
  <c r="Q226" i="23" s="1"/>
  <c r="R226" i="23" s="1" a="1"/>
  <c r="R226" i="23" s="1"/>
  <c r="U226" i="23"/>
  <c r="T226" i="23"/>
  <c r="W226" i="23"/>
  <c r="X226" i="23"/>
  <c r="Z226" i="23" s="1"/>
  <c r="AA226" i="23"/>
  <c r="AB226" i="23" s="1"/>
  <c r="A227" i="23"/>
  <c r="C227" i="23"/>
  <c r="D227" i="23"/>
  <c r="E227" i="23"/>
  <c r="I227" i="23"/>
  <c r="J227" i="23" s="1"/>
  <c r="AG227" i="23" s="1"/>
  <c r="K227" i="23" a="1"/>
  <c r="K227" i="23" s="1"/>
  <c r="L227" i="23" s="1"/>
  <c r="M227" i="23" s="1" a="1"/>
  <c r="M227" i="23" s="1"/>
  <c r="N227" i="23"/>
  <c r="O227" i="23"/>
  <c r="P227" i="23"/>
  <c r="Q227" i="23" s="1"/>
  <c r="R227" i="23" s="1" a="1"/>
  <c r="R227" i="23" s="1"/>
  <c r="T227" i="23"/>
  <c r="W227" i="23"/>
  <c r="X227" i="23"/>
  <c r="Z227" i="23"/>
  <c r="AA227" i="23"/>
  <c r="AB227" i="23" s="1"/>
  <c r="A228" i="23"/>
  <c r="C228" i="23"/>
  <c r="D228" i="23"/>
  <c r="E228" i="23"/>
  <c r="I228" i="23"/>
  <c r="J228" i="23" s="1"/>
  <c r="AG228" i="23" s="1"/>
  <c r="K228" i="23" a="1"/>
  <c r="K228" i="23" s="1"/>
  <c r="L228" i="23" s="1"/>
  <c r="N228" i="23"/>
  <c r="O228" i="23"/>
  <c r="P228" i="23"/>
  <c r="Q228" i="23" s="1"/>
  <c r="R228" i="23" s="1" a="1"/>
  <c r="R228" i="23" s="1"/>
  <c r="U228" i="23"/>
  <c r="T228" i="23"/>
  <c r="W228" i="23"/>
  <c r="X228" i="23"/>
  <c r="Z228" i="23"/>
  <c r="AA228" i="23"/>
  <c r="AB228" i="23" s="1"/>
  <c r="A229" i="23"/>
  <c r="C229" i="23"/>
  <c r="D229" i="23"/>
  <c r="E229" i="23"/>
  <c r="I229" i="23"/>
  <c r="J229" i="23" s="1"/>
  <c r="K229" i="23" a="1"/>
  <c r="K229" i="23" s="1"/>
  <c r="L229" i="23" s="1"/>
  <c r="M229" i="23" s="1" a="1"/>
  <c r="M229" i="23" s="1"/>
  <c r="N229" i="23"/>
  <c r="O229" i="23"/>
  <c r="P229" i="23"/>
  <c r="Q229" i="23" s="1"/>
  <c r="R229" i="23" s="1" a="1"/>
  <c r="R229" i="23" s="1"/>
  <c r="T229" i="23"/>
  <c r="W229" i="23"/>
  <c r="X229" i="23"/>
  <c r="Z229" i="23"/>
  <c r="AA229" i="23"/>
  <c r="AB229" i="23" s="1"/>
  <c r="A230" i="23"/>
  <c r="C230" i="23"/>
  <c r="D230" i="23"/>
  <c r="E230" i="23"/>
  <c r="I230" i="23"/>
  <c r="J230" i="23" s="1"/>
  <c r="K230" i="23" a="1"/>
  <c r="K230" i="23" s="1"/>
  <c r="L230" i="23" s="1"/>
  <c r="M230" i="23" s="1" a="1"/>
  <c r="M230" i="23" s="1"/>
  <c r="N230" i="23"/>
  <c r="O230" i="23"/>
  <c r="P230" i="23"/>
  <c r="Q230" i="23" s="1"/>
  <c r="R230" i="23" s="1" a="1"/>
  <c r="R230" i="23" s="1"/>
  <c r="T230" i="23"/>
  <c r="W230" i="23"/>
  <c r="X230" i="23"/>
  <c r="Z230" i="23"/>
  <c r="AA230" i="23"/>
  <c r="AB230" i="23" s="1"/>
  <c r="A231" i="23"/>
  <c r="C231" i="23"/>
  <c r="D231" i="23"/>
  <c r="E231" i="23"/>
  <c r="I231" i="23"/>
  <c r="J231" i="23" s="1"/>
  <c r="K231" i="23" a="1"/>
  <c r="K231" i="23" s="1"/>
  <c r="L231" i="23" s="1"/>
  <c r="M231" i="23" s="1" a="1"/>
  <c r="M231" i="23" s="1"/>
  <c r="N231" i="23"/>
  <c r="O231" i="23"/>
  <c r="P231" i="23"/>
  <c r="Q231" i="23" s="1"/>
  <c r="R231" i="23" s="1" a="1"/>
  <c r="R231" i="23" s="1"/>
  <c r="U231" i="23"/>
  <c r="T231" i="23"/>
  <c r="W231" i="23"/>
  <c r="X231" i="23"/>
  <c r="Z231" i="23" s="1"/>
  <c r="Y231" i="23" s="1"/>
  <c r="AA231" i="23"/>
  <c r="AB231" i="23" s="1"/>
  <c r="A232" i="23"/>
  <c r="C232" i="23"/>
  <c r="D232" i="23"/>
  <c r="E232" i="23"/>
  <c r="I232" i="23"/>
  <c r="J232" i="23" s="1"/>
  <c r="K232" i="23" a="1"/>
  <c r="K232" i="23" s="1"/>
  <c r="L232" i="23" s="1"/>
  <c r="M232" i="23" s="1" a="1"/>
  <c r="M232" i="23" s="1"/>
  <c r="N232" i="23"/>
  <c r="O232" i="23"/>
  <c r="P232" i="23"/>
  <c r="Q232" i="23" s="1"/>
  <c r="R232" i="23" s="1" a="1"/>
  <c r="R232" i="23" s="1"/>
  <c r="T232" i="23"/>
  <c r="W232" i="23"/>
  <c r="X232" i="23"/>
  <c r="Z232" i="23"/>
  <c r="AA232" i="23"/>
  <c r="AB232" i="23" s="1"/>
  <c r="A233" i="23"/>
  <c r="C233" i="23"/>
  <c r="D233" i="23"/>
  <c r="E233" i="23"/>
  <c r="I233" i="23"/>
  <c r="J233" i="23" s="1"/>
  <c r="AG233" i="23" s="1"/>
  <c r="K233" i="23" a="1"/>
  <c r="K233" i="23" s="1"/>
  <c r="L233" i="23" s="1"/>
  <c r="M233" i="23" s="1" a="1"/>
  <c r="M233" i="23" s="1"/>
  <c r="N233" i="23"/>
  <c r="O233" i="23"/>
  <c r="P233" i="23"/>
  <c r="Q233" i="23" s="1"/>
  <c r="R233" i="23" s="1" a="1"/>
  <c r="R233" i="23" s="1"/>
  <c r="U233" i="23"/>
  <c r="T233" i="23"/>
  <c r="W233" i="23"/>
  <c r="X233" i="23"/>
  <c r="Z233" i="23"/>
  <c r="AA233" i="23"/>
  <c r="AB233" i="23" s="1"/>
  <c r="A234" i="23"/>
  <c r="C234" i="23"/>
  <c r="D234" i="23"/>
  <c r="E234" i="23"/>
  <c r="I234" i="23"/>
  <c r="J234" i="23" s="1"/>
  <c r="K234" i="23" a="1"/>
  <c r="K234" i="23" s="1"/>
  <c r="L234" i="23" s="1"/>
  <c r="M234" i="23" s="1" a="1"/>
  <c r="M234" i="23" s="1"/>
  <c r="N234" i="23"/>
  <c r="O234" i="23"/>
  <c r="P234" i="23"/>
  <c r="Q234" i="23" s="1"/>
  <c r="R234" i="23" s="1" a="1"/>
  <c r="R234" i="23" s="1"/>
  <c r="T234" i="23"/>
  <c r="W234" i="23"/>
  <c r="X234" i="23"/>
  <c r="Z234" i="23" s="1"/>
  <c r="Y234" i="23" s="1"/>
  <c r="AA234" i="23"/>
  <c r="AB234" i="23" s="1"/>
  <c r="A235" i="23"/>
  <c r="C235" i="23"/>
  <c r="D235" i="23"/>
  <c r="E235" i="23"/>
  <c r="I235" i="23"/>
  <c r="J235" i="23" s="1"/>
  <c r="K235" i="23" a="1"/>
  <c r="K235" i="23" s="1"/>
  <c r="L235" i="23" s="1"/>
  <c r="M235" i="23" s="1" a="1"/>
  <c r="M235" i="23" s="1"/>
  <c r="N235" i="23"/>
  <c r="O235" i="23"/>
  <c r="P235" i="23"/>
  <c r="Q235" i="23" s="1"/>
  <c r="R235" i="23" s="1" a="1"/>
  <c r="R235" i="23" s="1"/>
  <c r="U235" i="23"/>
  <c r="V235" i="23" s="1"/>
  <c r="T235" i="23"/>
  <c r="W235" i="23"/>
  <c r="X235" i="23"/>
  <c r="Z235" i="23"/>
  <c r="AA235" i="23"/>
  <c r="AB235" i="23" s="1"/>
  <c r="A236" i="23"/>
  <c r="C236" i="23"/>
  <c r="D236" i="23"/>
  <c r="E236" i="23"/>
  <c r="I236" i="23"/>
  <c r="J236" i="23" s="1"/>
  <c r="AG236" i="23" s="1"/>
  <c r="K236" i="23" a="1"/>
  <c r="K236" i="23" s="1"/>
  <c r="L236" i="23" s="1"/>
  <c r="M236" i="23" s="1" a="1"/>
  <c r="M236" i="23" s="1"/>
  <c r="N236" i="23"/>
  <c r="O236" i="23"/>
  <c r="P236" i="23"/>
  <c r="Q236" i="23" s="1"/>
  <c r="U236" i="23"/>
  <c r="T236" i="23"/>
  <c r="W236" i="23"/>
  <c r="X236" i="23"/>
  <c r="Z236" i="23"/>
  <c r="AA236" i="23"/>
  <c r="AB236" i="23" s="1"/>
  <c r="A237" i="23"/>
  <c r="C237" i="23"/>
  <c r="D237" i="23"/>
  <c r="E237" i="23"/>
  <c r="I237" i="23"/>
  <c r="J237" i="23" s="1"/>
  <c r="K237" i="23" a="1"/>
  <c r="K237" i="23" s="1"/>
  <c r="N237" i="23"/>
  <c r="O237" i="23"/>
  <c r="P237" i="23"/>
  <c r="Q237" i="23" s="1"/>
  <c r="R237" i="23" s="1" a="1"/>
  <c r="R237" i="23" s="1"/>
  <c r="U237" i="23"/>
  <c r="T237" i="23"/>
  <c r="W237" i="23"/>
  <c r="X237" i="23"/>
  <c r="Z237" i="23" s="1"/>
  <c r="Y237" i="23" s="1"/>
  <c r="AA237" i="23"/>
  <c r="AB237" i="23" s="1"/>
  <c r="A238" i="23"/>
  <c r="C238" i="23"/>
  <c r="D238" i="23"/>
  <c r="E238" i="23"/>
  <c r="I238" i="23"/>
  <c r="J238" i="23" s="1"/>
  <c r="K238" i="23" a="1"/>
  <c r="K238" i="23" s="1"/>
  <c r="L238" i="23" s="1"/>
  <c r="M238" i="23" s="1" a="1"/>
  <c r="M238" i="23" s="1"/>
  <c r="N238" i="23"/>
  <c r="O238" i="23"/>
  <c r="P238" i="23"/>
  <c r="Q238" i="23" s="1"/>
  <c r="R238" i="23" s="1" a="1"/>
  <c r="R238" i="23" s="1"/>
  <c r="T238" i="23"/>
  <c r="W238" i="23"/>
  <c r="X238" i="23"/>
  <c r="Z238" i="23"/>
  <c r="AA238" i="23"/>
  <c r="AB238" i="23" s="1"/>
  <c r="A239" i="23"/>
  <c r="C239" i="23"/>
  <c r="D239" i="23"/>
  <c r="E239" i="23"/>
  <c r="I239" i="23"/>
  <c r="J239" i="23" s="1"/>
  <c r="AG239" i="23" s="1"/>
  <c r="K239" i="23" a="1"/>
  <c r="K239" i="23" s="1"/>
  <c r="N239" i="23"/>
  <c r="O239" i="23"/>
  <c r="P239" i="23"/>
  <c r="Q239" i="23" s="1"/>
  <c r="R239" i="23" s="1" a="1"/>
  <c r="R239" i="23" s="1"/>
  <c r="U239" i="23"/>
  <c r="T239" i="23"/>
  <c r="W239" i="23"/>
  <c r="X239" i="23"/>
  <c r="Z239" i="23"/>
  <c r="AA239" i="23"/>
  <c r="AB239" i="23" s="1"/>
  <c r="A240" i="23"/>
  <c r="C240" i="23"/>
  <c r="D240" i="23"/>
  <c r="E240" i="23"/>
  <c r="I240" i="23"/>
  <c r="J240" i="23" s="1"/>
  <c r="K240" i="23" a="1"/>
  <c r="K240" i="23" s="1"/>
  <c r="L240" i="23" s="1"/>
  <c r="M240" i="23" s="1" a="1"/>
  <c r="M240" i="23" s="1"/>
  <c r="N240" i="23"/>
  <c r="O240" i="23"/>
  <c r="P240" i="23"/>
  <c r="Q240" i="23" s="1"/>
  <c r="R240" i="23" s="1" a="1"/>
  <c r="R240" i="23" s="1"/>
  <c r="T240" i="23"/>
  <c r="W240" i="23"/>
  <c r="X240" i="23"/>
  <c r="Z240" i="23"/>
  <c r="AA240" i="23"/>
  <c r="AB240" i="23" s="1"/>
  <c r="A241" i="23"/>
  <c r="C241" i="23"/>
  <c r="D241" i="23"/>
  <c r="E241" i="23"/>
  <c r="I241" i="23"/>
  <c r="J241" i="23" s="1"/>
  <c r="AG241" i="23" s="1"/>
  <c r="K241" i="23" a="1"/>
  <c r="K241" i="23" s="1"/>
  <c r="L241" i="23" s="1"/>
  <c r="M241" i="23" s="1" a="1"/>
  <c r="M241" i="23" s="1"/>
  <c r="N241" i="23"/>
  <c r="O241" i="23"/>
  <c r="P241" i="23"/>
  <c r="Q241" i="23" s="1"/>
  <c r="R241" i="23" s="1" a="1"/>
  <c r="R241" i="23" s="1"/>
  <c r="V241" i="23"/>
  <c r="T241" i="23"/>
  <c r="W241" i="23"/>
  <c r="X241" i="23"/>
  <c r="Z241" i="23"/>
  <c r="AA241" i="23"/>
  <c r="AB241" i="23" s="1"/>
  <c r="A242" i="23"/>
  <c r="C242" i="23"/>
  <c r="D242" i="23"/>
  <c r="E242" i="23"/>
  <c r="I242" i="23"/>
  <c r="J242" i="23" s="1"/>
  <c r="K242" i="23" a="1"/>
  <c r="K242" i="23" s="1"/>
  <c r="L242" i="23" s="1"/>
  <c r="N242" i="23"/>
  <c r="O242" i="23"/>
  <c r="P242" i="23"/>
  <c r="Q242" i="23" s="1"/>
  <c r="R242" i="23" s="1" a="1"/>
  <c r="R242" i="23" s="1"/>
  <c r="U242" i="23"/>
  <c r="T242" i="23"/>
  <c r="W242" i="23"/>
  <c r="X242" i="23"/>
  <c r="Z242" i="23"/>
  <c r="AA242" i="23"/>
  <c r="AB242" i="23" s="1"/>
  <c r="A243" i="23"/>
  <c r="C243" i="23"/>
  <c r="D243" i="23"/>
  <c r="E243" i="23"/>
  <c r="I243" i="23"/>
  <c r="J243" i="23" s="1"/>
  <c r="AG243" i="23" s="1"/>
  <c r="K243" i="23" a="1"/>
  <c r="K243" i="23" s="1"/>
  <c r="L243" i="23" s="1"/>
  <c r="N243" i="23"/>
  <c r="O243" i="23"/>
  <c r="P243" i="23"/>
  <c r="Q243" i="23" s="1"/>
  <c r="R243" i="23" s="1" a="1"/>
  <c r="R243" i="23" s="1"/>
  <c r="U243" i="23"/>
  <c r="T243" i="23"/>
  <c r="W243" i="23"/>
  <c r="X243" i="23"/>
  <c r="Z243" i="23"/>
  <c r="AA243" i="23"/>
  <c r="AB243" i="23" s="1"/>
  <c r="A244" i="23"/>
  <c r="C244" i="23"/>
  <c r="D244" i="23"/>
  <c r="E244" i="23"/>
  <c r="I244" i="23"/>
  <c r="J244" i="23"/>
  <c r="AG244" i="23" s="1"/>
  <c r="K244" i="23" a="1"/>
  <c r="K244" i="23" s="1"/>
  <c r="L244" i="23" s="1"/>
  <c r="M244" i="23" s="1" a="1"/>
  <c r="M244" i="23" s="1"/>
  <c r="N244" i="23"/>
  <c r="O244" i="23"/>
  <c r="P244" i="23"/>
  <c r="Q244" i="23" s="1"/>
  <c r="R244" i="23" s="1" a="1"/>
  <c r="R244" i="23" s="1"/>
  <c r="V244" i="23"/>
  <c r="T244" i="23"/>
  <c r="W244" i="23"/>
  <c r="X244" i="23"/>
  <c r="Z244" i="23"/>
  <c r="AA244" i="23"/>
  <c r="AB244" i="23" s="1"/>
  <c r="A245" i="23"/>
  <c r="C245" i="23"/>
  <c r="D245" i="23"/>
  <c r="E245" i="23"/>
  <c r="I245" i="23"/>
  <c r="J245" i="23" s="1"/>
  <c r="AG245" i="23" s="1"/>
  <c r="K245" i="23" a="1"/>
  <c r="K245" i="23" s="1"/>
  <c r="L245" i="23" s="1"/>
  <c r="M245" i="23" s="1" a="1"/>
  <c r="M245" i="23" s="1"/>
  <c r="N245" i="23"/>
  <c r="O245" i="23"/>
  <c r="P245" i="23"/>
  <c r="Q245" i="23" s="1"/>
  <c r="R245" i="23" s="1" a="1"/>
  <c r="R245" i="23" s="1"/>
  <c r="T245" i="23"/>
  <c r="W245" i="23"/>
  <c r="X245" i="23"/>
  <c r="Z245" i="23"/>
  <c r="AA245" i="23"/>
  <c r="AB245" i="23" s="1"/>
  <c r="A246" i="23"/>
  <c r="C246" i="23"/>
  <c r="D246" i="23"/>
  <c r="E246" i="23"/>
  <c r="I246" i="23"/>
  <c r="J246" i="23" s="1"/>
  <c r="AG246" i="23" s="1"/>
  <c r="K246" i="23" a="1"/>
  <c r="K246" i="23" s="1"/>
  <c r="L246" i="23" s="1"/>
  <c r="N246" i="23"/>
  <c r="O246" i="23"/>
  <c r="P246" i="23"/>
  <c r="Q246" i="23" s="1"/>
  <c r="R246" i="23" s="1" a="1"/>
  <c r="R246" i="23" s="1"/>
  <c r="U246" i="23"/>
  <c r="T246" i="23"/>
  <c r="W246" i="23"/>
  <c r="X246" i="23"/>
  <c r="Z246" i="23"/>
  <c r="Y246" i="23" s="1"/>
  <c r="AA246" i="23"/>
  <c r="AB246" i="23" s="1"/>
  <c r="A247" i="23"/>
  <c r="C247" i="23"/>
  <c r="D247" i="23"/>
  <c r="E247" i="23"/>
  <c r="I247" i="23"/>
  <c r="J247" i="23" s="1"/>
  <c r="K247" i="23" a="1"/>
  <c r="K247" i="23" s="1"/>
  <c r="L247" i="23" s="1"/>
  <c r="M247" i="23" s="1" a="1"/>
  <c r="M247" i="23" s="1"/>
  <c r="N247" i="23"/>
  <c r="O247" i="23"/>
  <c r="P247" i="23"/>
  <c r="Q247" i="23" s="1"/>
  <c r="R247" i="23" s="1" a="1"/>
  <c r="R247" i="23" s="1"/>
  <c r="T247" i="23"/>
  <c r="W247" i="23"/>
  <c r="X247" i="23"/>
  <c r="Z247" i="23"/>
  <c r="AA247" i="23"/>
  <c r="AB247" i="23" s="1"/>
  <c r="A248" i="23"/>
  <c r="C248" i="23"/>
  <c r="D248" i="23"/>
  <c r="E248" i="23"/>
  <c r="I248" i="23"/>
  <c r="J248" i="23" s="1"/>
  <c r="AG248" i="23" s="1"/>
  <c r="K248" i="23" a="1"/>
  <c r="K248" i="23" s="1"/>
  <c r="L248" i="23" s="1"/>
  <c r="M248" i="23" s="1" a="1"/>
  <c r="M248" i="23" s="1"/>
  <c r="N248" i="23"/>
  <c r="O248" i="23"/>
  <c r="P248" i="23"/>
  <c r="Q248" i="23" s="1"/>
  <c r="R248" i="23" s="1" a="1"/>
  <c r="R248" i="23" s="1"/>
  <c r="V248" i="23"/>
  <c r="T248" i="23"/>
  <c r="W248" i="23"/>
  <c r="X248" i="23"/>
  <c r="Z248" i="23"/>
  <c r="AA248" i="23"/>
  <c r="AB248" i="23" s="1"/>
  <c r="A249" i="23"/>
  <c r="C249" i="23"/>
  <c r="D249" i="23"/>
  <c r="E249" i="23"/>
  <c r="I249" i="23"/>
  <c r="J249" i="23" s="1"/>
  <c r="K249" i="23" a="1"/>
  <c r="K249" i="23" s="1"/>
  <c r="L249" i="23" s="1"/>
  <c r="N249" i="23"/>
  <c r="O249" i="23"/>
  <c r="P249" i="23"/>
  <c r="Q249" i="23" s="1"/>
  <c r="R249" i="23" s="1" a="1"/>
  <c r="R249" i="23" s="1"/>
  <c r="T249" i="23"/>
  <c r="W249" i="23"/>
  <c r="X249" i="23"/>
  <c r="Z249" i="23"/>
  <c r="AA249" i="23"/>
  <c r="AB249" i="23" s="1"/>
  <c r="A250" i="23"/>
  <c r="C250" i="23"/>
  <c r="D250" i="23"/>
  <c r="E250" i="23"/>
  <c r="I250" i="23"/>
  <c r="J250" i="23" s="1"/>
  <c r="K250" i="23" a="1"/>
  <c r="K250" i="23" s="1"/>
  <c r="N250" i="23"/>
  <c r="O250" i="23"/>
  <c r="P250" i="23"/>
  <c r="Q250" i="23" s="1"/>
  <c r="R250" i="23" s="1" a="1"/>
  <c r="R250" i="23" s="1"/>
  <c r="T250" i="23"/>
  <c r="W250" i="23"/>
  <c r="X250" i="23"/>
  <c r="Z250" i="23"/>
  <c r="Y250" i="23" s="1"/>
  <c r="AA250" i="23"/>
  <c r="AB250" i="23" s="1"/>
  <c r="A251" i="23"/>
  <c r="C251" i="23"/>
  <c r="D251" i="23"/>
  <c r="E251" i="23"/>
  <c r="I251" i="23"/>
  <c r="J251" i="23" s="1"/>
  <c r="AG251" i="23" s="1"/>
  <c r="K251" i="23" a="1"/>
  <c r="K251" i="23" s="1"/>
  <c r="L251" i="23" s="1"/>
  <c r="M251" i="23" s="1" a="1"/>
  <c r="M251" i="23" s="1"/>
  <c r="N251" i="23"/>
  <c r="O251" i="23"/>
  <c r="P251" i="23"/>
  <c r="Q251" i="23" s="1"/>
  <c r="V251" i="23"/>
  <c r="T251" i="23"/>
  <c r="W251" i="23"/>
  <c r="X251" i="23"/>
  <c r="Z251" i="23" s="1"/>
  <c r="Y251" i="23" s="1"/>
  <c r="AA251" i="23"/>
  <c r="AB251" i="23" s="1"/>
  <c r="A252" i="23"/>
  <c r="C252" i="23"/>
  <c r="D252" i="23"/>
  <c r="E252" i="23"/>
  <c r="I252" i="23"/>
  <c r="J252" i="23" s="1"/>
  <c r="AG252" i="23" s="1"/>
  <c r="K252" i="23" a="1"/>
  <c r="K252" i="23" s="1"/>
  <c r="L252" i="23" s="1"/>
  <c r="M252" i="23" s="1" a="1"/>
  <c r="M252" i="23" s="1"/>
  <c r="N252" i="23"/>
  <c r="O252" i="23"/>
  <c r="P252" i="23"/>
  <c r="Q252" i="23" s="1"/>
  <c r="R252" i="23" s="1" a="1"/>
  <c r="R252" i="23" s="1"/>
  <c r="T252" i="23"/>
  <c r="W252" i="23"/>
  <c r="X252" i="23"/>
  <c r="Z252" i="23"/>
  <c r="AA252" i="23"/>
  <c r="AB252" i="23" s="1"/>
  <c r="A253" i="23"/>
  <c r="C253" i="23"/>
  <c r="D253" i="23"/>
  <c r="E253" i="23"/>
  <c r="I253" i="23"/>
  <c r="J253" i="23"/>
  <c r="AG253" i="23" s="1"/>
  <c r="K253" i="23" a="1"/>
  <c r="K253" i="23" s="1"/>
  <c r="L253" i="23" s="1"/>
  <c r="M253" i="23" s="1" a="1"/>
  <c r="M253" i="23" s="1"/>
  <c r="N253" i="23"/>
  <c r="O253" i="23"/>
  <c r="P253" i="23"/>
  <c r="Q253" i="23" s="1"/>
  <c r="R253" i="23" s="1" a="1"/>
  <c r="R253" i="23" s="1"/>
  <c r="T253" i="23"/>
  <c r="W253" i="23"/>
  <c r="X253" i="23"/>
  <c r="Z253" i="23"/>
  <c r="AA253" i="23"/>
  <c r="AB253" i="23" s="1"/>
  <c r="A254" i="23"/>
  <c r="C254" i="23"/>
  <c r="D254" i="23"/>
  <c r="E254" i="23"/>
  <c r="I254" i="23"/>
  <c r="J254" i="23" s="1"/>
  <c r="AG254" i="23" s="1"/>
  <c r="K254" i="23" a="1"/>
  <c r="K254" i="23" s="1"/>
  <c r="L254" i="23" s="1"/>
  <c r="M254" i="23" s="1" a="1"/>
  <c r="M254" i="23" s="1"/>
  <c r="N254" i="23"/>
  <c r="O254" i="23"/>
  <c r="P254" i="23"/>
  <c r="Q254" i="23" s="1"/>
  <c r="R254" i="23" s="1" a="1"/>
  <c r="R254" i="23" s="1"/>
  <c r="T254" i="23"/>
  <c r="W254" i="23"/>
  <c r="X254" i="23"/>
  <c r="Z254" i="23" s="1"/>
  <c r="Y254" i="23" s="1"/>
  <c r="AA254" i="23"/>
  <c r="AB254" i="23" s="1"/>
  <c r="A255" i="23"/>
  <c r="C255" i="23"/>
  <c r="D255" i="23"/>
  <c r="E255" i="23"/>
  <c r="I255" i="23"/>
  <c r="J255" i="23" s="1"/>
  <c r="K255" i="23" a="1"/>
  <c r="K255" i="23" s="1"/>
  <c r="N255" i="23"/>
  <c r="O255" i="23"/>
  <c r="P255" i="23"/>
  <c r="Q255" i="23" s="1"/>
  <c r="R255" i="23" s="1" a="1"/>
  <c r="R255" i="23" s="1"/>
  <c r="V255" i="23"/>
  <c r="T255" i="23"/>
  <c r="W255" i="23"/>
  <c r="X255" i="23"/>
  <c r="Z255" i="23"/>
  <c r="AA255" i="23"/>
  <c r="AB255" i="23" s="1"/>
  <c r="A256" i="23"/>
  <c r="C256" i="23"/>
  <c r="D256" i="23"/>
  <c r="E256" i="23"/>
  <c r="I256" i="23"/>
  <c r="J256" i="23" s="1"/>
  <c r="AG256" i="23" s="1"/>
  <c r="K256" i="23" a="1"/>
  <c r="K256" i="23" s="1"/>
  <c r="L256" i="23" s="1"/>
  <c r="M256" i="23" s="1" a="1"/>
  <c r="M256" i="23" s="1"/>
  <c r="N256" i="23"/>
  <c r="O256" i="23"/>
  <c r="P256" i="23"/>
  <c r="Q256" i="23" s="1"/>
  <c r="R256" i="23" s="1" a="1"/>
  <c r="R256" i="23" s="1"/>
  <c r="T256" i="23"/>
  <c r="W256" i="23"/>
  <c r="X256" i="23"/>
  <c r="Z256" i="23"/>
  <c r="AA256" i="23"/>
  <c r="AB256" i="23" s="1"/>
  <c r="A257" i="23"/>
  <c r="C257" i="23"/>
  <c r="D257" i="23"/>
  <c r="E257" i="23"/>
  <c r="I257" i="23"/>
  <c r="J257" i="23" s="1"/>
  <c r="K257" i="23" a="1"/>
  <c r="K257" i="23" s="1"/>
  <c r="L257" i="23" s="1"/>
  <c r="N257" i="23"/>
  <c r="O257" i="23"/>
  <c r="P257" i="23"/>
  <c r="Q257" i="23" s="1"/>
  <c r="R257" i="23" s="1" a="1"/>
  <c r="R257" i="23" s="1"/>
  <c r="U257" i="23"/>
  <c r="T257" i="23"/>
  <c r="W257" i="23"/>
  <c r="X257" i="23"/>
  <c r="Z257" i="23"/>
  <c r="Y257" i="23" s="1"/>
  <c r="AA257" i="23"/>
  <c r="AB257" i="23" s="1"/>
  <c r="A258" i="23"/>
  <c r="C258" i="23"/>
  <c r="D258" i="23"/>
  <c r="E258" i="23"/>
  <c r="I258" i="23"/>
  <c r="J258" i="23" s="1"/>
  <c r="AG258" i="23" s="1"/>
  <c r="K258" i="23" a="1"/>
  <c r="K258" i="23" s="1"/>
  <c r="N258" i="23"/>
  <c r="O258" i="23"/>
  <c r="P258" i="23"/>
  <c r="Q258" i="23" s="1"/>
  <c r="R258" i="23" s="1" a="1"/>
  <c r="R258" i="23" s="1"/>
  <c r="T258" i="23"/>
  <c r="W258" i="23"/>
  <c r="X258" i="23"/>
  <c r="Z258" i="23"/>
  <c r="AA258" i="23"/>
  <c r="AB258" i="23" s="1"/>
  <c r="A259" i="23"/>
  <c r="C259" i="23"/>
  <c r="D259" i="23"/>
  <c r="E259" i="23"/>
  <c r="I259" i="23"/>
  <c r="J259" i="23" s="1"/>
  <c r="AG259" i="23" s="1"/>
  <c r="K259" i="23" a="1"/>
  <c r="K259" i="23" s="1"/>
  <c r="N259" i="23"/>
  <c r="O259" i="23"/>
  <c r="P259" i="23"/>
  <c r="Q259" i="23" s="1"/>
  <c r="R259" i="23" s="1" a="1"/>
  <c r="R259" i="23" s="1"/>
  <c r="T259" i="23"/>
  <c r="W259" i="23"/>
  <c r="X259" i="23"/>
  <c r="Z259" i="23"/>
  <c r="AA259" i="23"/>
  <c r="AB259" i="23" s="1"/>
  <c r="A260" i="23"/>
  <c r="C260" i="23"/>
  <c r="D260" i="23"/>
  <c r="E260" i="23"/>
  <c r="I260" i="23"/>
  <c r="J260" i="23"/>
  <c r="AG260" i="23" s="1"/>
  <c r="K260" i="23" a="1"/>
  <c r="K260" i="23" s="1"/>
  <c r="L260" i="23" s="1"/>
  <c r="M260" i="23" s="1" a="1"/>
  <c r="M260" i="23" s="1"/>
  <c r="N260" i="23"/>
  <c r="O260" i="23"/>
  <c r="P260" i="23"/>
  <c r="Q260" i="23" s="1"/>
  <c r="R260" i="23" s="1" a="1"/>
  <c r="R260" i="23" s="1"/>
  <c r="V260" i="23"/>
  <c r="T260" i="23"/>
  <c r="W260" i="23"/>
  <c r="X260" i="23"/>
  <c r="Z260" i="23"/>
  <c r="AA260" i="23"/>
  <c r="AB260" i="23" s="1"/>
  <c r="A261" i="23"/>
  <c r="C261" i="23"/>
  <c r="D261" i="23"/>
  <c r="E261" i="23"/>
  <c r="I261" i="23"/>
  <c r="J261" i="23" s="1"/>
  <c r="K261" i="23" a="1"/>
  <c r="K261" i="23" s="1"/>
  <c r="L261" i="23" s="1"/>
  <c r="M261" i="23" s="1" a="1"/>
  <c r="M261" i="23" s="1"/>
  <c r="N261" i="23"/>
  <c r="O261" i="23"/>
  <c r="P261" i="23"/>
  <c r="Q261" i="23" s="1"/>
  <c r="R261" i="23" s="1" a="1"/>
  <c r="R261" i="23" s="1"/>
  <c r="V261" i="23"/>
  <c r="T261" i="23"/>
  <c r="W261" i="23"/>
  <c r="X261" i="23"/>
  <c r="Z261" i="23"/>
  <c r="Y261" i="23" s="1"/>
  <c r="AA261" i="23"/>
  <c r="AB261" i="23" s="1"/>
  <c r="A262" i="23"/>
  <c r="C262" i="23"/>
  <c r="D262" i="23"/>
  <c r="E262" i="23"/>
  <c r="I262" i="23"/>
  <c r="J262" i="23" s="1"/>
  <c r="AG262" i="23" s="1"/>
  <c r="K262" i="23" a="1"/>
  <c r="K262" i="23" s="1"/>
  <c r="N262" i="23"/>
  <c r="O262" i="23"/>
  <c r="P262" i="23"/>
  <c r="Q262" i="23" s="1"/>
  <c r="R262" i="23" s="1" a="1"/>
  <c r="R262" i="23" s="1"/>
  <c r="U262" i="23"/>
  <c r="T262" i="23"/>
  <c r="W262" i="23"/>
  <c r="X262" i="23"/>
  <c r="Z262" i="23"/>
  <c r="AA262" i="23"/>
  <c r="AB262" i="23" s="1"/>
  <c r="A263" i="23"/>
  <c r="C263" i="23"/>
  <c r="D263" i="23"/>
  <c r="E263" i="23"/>
  <c r="I263" i="23"/>
  <c r="J263" i="23" s="1"/>
  <c r="K263" i="23" a="1"/>
  <c r="K263" i="23" s="1"/>
  <c r="L263" i="23" s="1"/>
  <c r="M263" i="23" s="1" a="1"/>
  <c r="M263" i="23" s="1"/>
  <c r="N263" i="23"/>
  <c r="O263" i="23"/>
  <c r="P263" i="23"/>
  <c r="Q263" i="23" s="1"/>
  <c r="R263" i="23" s="1" a="1"/>
  <c r="R263" i="23" s="1"/>
  <c r="T263" i="23"/>
  <c r="U263" i="23"/>
  <c r="W263" i="23"/>
  <c r="X263" i="23"/>
  <c r="Z263" i="23" s="1"/>
  <c r="Y263" i="23" s="1"/>
  <c r="AA263" i="23"/>
  <c r="AB263" i="23" s="1"/>
  <c r="A264" i="23"/>
  <c r="C264" i="23"/>
  <c r="D264" i="23"/>
  <c r="E264" i="23"/>
  <c r="I264" i="23"/>
  <c r="J264" i="23" s="1"/>
  <c r="AG264" i="23" s="1"/>
  <c r="K264" i="23" a="1"/>
  <c r="K264" i="23" s="1"/>
  <c r="N264" i="23"/>
  <c r="O264" i="23"/>
  <c r="P264" i="23"/>
  <c r="Q264" i="23" s="1"/>
  <c r="R264" i="23" s="1" a="1"/>
  <c r="R264" i="23" s="1"/>
  <c r="T264" i="23"/>
  <c r="W264" i="23"/>
  <c r="X264" i="23"/>
  <c r="Z264" i="23"/>
  <c r="Y264" i="23" s="1"/>
  <c r="AA264" i="23"/>
  <c r="AB264" i="23" s="1"/>
  <c r="A265" i="23"/>
  <c r="C265" i="23"/>
  <c r="D265" i="23"/>
  <c r="E265" i="23"/>
  <c r="I265" i="23"/>
  <c r="J265" i="23" s="1"/>
  <c r="K265" i="23" a="1"/>
  <c r="K265" i="23" s="1"/>
  <c r="L265" i="23" s="1"/>
  <c r="N265" i="23"/>
  <c r="O265" i="23"/>
  <c r="P265" i="23"/>
  <c r="Q265" i="23" s="1"/>
  <c r="R265" i="23" s="1" a="1"/>
  <c r="R265" i="23" s="1"/>
  <c r="U265" i="23"/>
  <c r="V265" i="23" s="1"/>
  <c r="T265" i="23"/>
  <c r="W265" i="23"/>
  <c r="X265" i="23"/>
  <c r="Z265" i="23"/>
  <c r="AA265" i="23"/>
  <c r="AB265" i="23" s="1"/>
  <c r="A266" i="23"/>
  <c r="C266" i="23"/>
  <c r="D266" i="23"/>
  <c r="E266" i="23"/>
  <c r="I266" i="23"/>
  <c r="J266" i="23" s="1"/>
  <c r="AG266" i="23" s="1"/>
  <c r="K266" i="23" a="1"/>
  <c r="K266" i="23" s="1"/>
  <c r="L266" i="23" s="1"/>
  <c r="N266" i="23"/>
  <c r="O266" i="23"/>
  <c r="P266" i="23"/>
  <c r="Q266" i="23" s="1"/>
  <c r="R266" i="23" s="1" a="1"/>
  <c r="R266" i="23" s="1"/>
  <c r="V266" i="23"/>
  <c r="T266" i="23"/>
  <c r="W266" i="23"/>
  <c r="X266" i="23"/>
  <c r="Z266" i="23" s="1"/>
  <c r="Y266" i="23" s="1"/>
  <c r="AA266" i="23"/>
  <c r="AB266" i="23" s="1"/>
  <c r="A267" i="23"/>
  <c r="C267" i="23"/>
  <c r="D267" i="23"/>
  <c r="E267" i="23"/>
  <c r="I267" i="23"/>
  <c r="J267" i="23" s="1"/>
  <c r="K267" i="23" a="1"/>
  <c r="K267" i="23" s="1"/>
  <c r="L267" i="23" s="1"/>
  <c r="M267" i="23" s="1" a="1"/>
  <c r="M267" i="23" s="1"/>
  <c r="N267" i="23"/>
  <c r="O267" i="23"/>
  <c r="P267" i="23"/>
  <c r="Q267" i="23" s="1"/>
  <c r="R267" i="23" s="1" a="1"/>
  <c r="R267" i="23" s="1"/>
  <c r="U267" i="23"/>
  <c r="T267" i="23"/>
  <c r="W267" i="23"/>
  <c r="X267" i="23"/>
  <c r="Z267" i="23"/>
  <c r="AA267" i="23"/>
  <c r="AB267" i="23" s="1"/>
  <c r="A268" i="23"/>
  <c r="C268" i="23"/>
  <c r="D268" i="23"/>
  <c r="E268" i="23"/>
  <c r="I268" i="23"/>
  <c r="J268" i="23" s="1"/>
  <c r="AG268" i="23" s="1"/>
  <c r="K268" i="23" a="1"/>
  <c r="K268" i="23" s="1"/>
  <c r="L268" i="23" s="1"/>
  <c r="N268" i="23"/>
  <c r="O268" i="23"/>
  <c r="P268" i="23"/>
  <c r="Q268" i="23" s="1"/>
  <c r="R268" i="23" s="1" a="1"/>
  <c r="R268" i="23" s="1"/>
  <c r="U268" i="23"/>
  <c r="V268" i="23" s="1"/>
  <c r="T268" i="23"/>
  <c r="W268" i="23"/>
  <c r="X268" i="23"/>
  <c r="Z268" i="23"/>
  <c r="AA268" i="23"/>
  <c r="AB268" i="23" s="1"/>
  <c r="A269" i="23"/>
  <c r="C269" i="23"/>
  <c r="D269" i="23"/>
  <c r="E269" i="23"/>
  <c r="I269" i="23"/>
  <c r="J269" i="23" s="1"/>
  <c r="K269" i="23" a="1"/>
  <c r="K269" i="23" s="1"/>
  <c r="L269" i="23" s="1"/>
  <c r="M269" i="23" s="1" a="1"/>
  <c r="M269" i="23" s="1"/>
  <c r="N269" i="23"/>
  <c r="O269" i="23"/>
  <c r="P269" i="23"/>
  <c r="Q269" i="23" s="1"/>
  <c r="R269" i="23" s="1" a="1"/>
  <c r="R269" i="23" s="1"/>
  <c r="T269" i="23"/>
  <c r="U269" i="23"/>
  <c r="W269" i="23"/>
  <c r="X269" i="23"/>
  <c r="Z269" i="23"/>
  <c r="Y269" i="23" s="1"/>
  <c r="AA269" i="23"/>
  <c r="AB269" i="23" s="1"/>
  <c r="A270" i="23"/>
  <c r="C270" i="23"/>
  <c r="D270" i="23"/>
  <c r="E270" i="23"/>
  <c r="I270" i="23"/>
  <c r="J270" i="23" s="1"/>
  <c r="AG270" i="23" s="1"/>
  <c r="K270" i="23" a="1"/>
  <c r="K270" i="23" s="1"/>
  <c r="N270" i="23"/>
  <c r="O270" i="23"/>
  <c r="P270" i="23"/>
  <c r="Q270" i="23" s="1"/>
  <c r="R270" i="23" s="1" a="1"/>
  <c r="R270" i="23" s="1"/>
  <c r="T270" i="23"/>
  <c r="W270" i="23"/>
  <c r="X270" i="23"/>
  <c r="Z270" i="23"/>
  <c r="AA270" i="23"/>
  <c r="AB270" i="23" s="1"/>
  <c r="A271" i="23"/>
  <c r="C271" i="23"/>
  <c r="D271" i="23"/>
  <c r="E271" i="23"/>
  <c r="I271" i="23"/>
  <c r="J271" i="23" s="1"/>
  <c r="K271" i="23" a="1"/>
  <c r="K271" i="23" s="1"/>
  <c r="L271" i="23" s="1"/>
  <c r="M271" i="23" s="1" a="1"/>
  <c r="M271" i="23" s="1"/>
  <c r="N271" i="23"/>
  <c r="O271" i="23"/>
  <c r="P271" i="23"/>
  <c r="Q271" i="23" s="1"/>
  <c r="R271" i="23" s="1" a="1"/>
  <c r="R271" i="23" s="1"/>
  <c r="T271" i="23"/>
  <c r="U271" i="23"/>
  <c r="W271" i="23"/>
  <c r="X271" i="23"/>
  <c r="Z271" i="23" s="1"/>
  <c r="Y271" i="23" s="1"/>
  <c r="AA271" i="23"/>
  <c r="AB271" i="23" s="1"/>
  <c r="A272" i="23"/>
  <c r="C272" i="23"/>
  <c r="D272" i="23"/>
  <c r="E272" i="23"/>
  <c r="I272" i="23"/>
  <c r="J272" i="23" s="1"/>
  <c r="K272" i="23" a="1"/>
  <c r="K272" i="23" s="1"/>
  <c r="L272" i="23" s="1"/>
  <c r="M272" i="23" s="1" a="1"/>
  <c r="M272" i="23" s="1"/>
  <c r="N272" i="23"/>
  <c r="O272" i="23"/>
  <c r="P272" i="23"/>
  <c r="Q272" i="23" s="1"/>
  <c r="R272" i="23" s="1" a="1"/>
  <c r="R272" i="23" s="1"/>
  <c r="T272" i="23"/>
  <c r="U272" i="23"/>
  <c r="W272" i="23"/>
  <c r="X272" i="23"/>
  <c r="Z272" i="23"/>
  <c r="Y272" i="23" s="1"/>
  <c r="AA272" i="23"/>
  <c r="AB272" i="23" s="1"/>
  <c r="A273" i="23"/>
  <c r="C273" i="23"/>
  <c r="D273" i="23"/>
  <c r="E273" i="23"/>
  <c r="I273" i="23"/>
  <c r="J273" i="23" s="1"/>
  <c r="K273" i="23" a="1"/>
  <c r="K273" i="23" s="1"/>
  <c r="N273" i="23"/>
  <c r="O273" i="23"/>
  <c r="P273" i="23"/>
  <c r="Q273" i="23" s="1"/>
  <c r="R273" i="23" s="1" a="1"/>
  <c r="R273" i="23" s="1"/>
  <c r="V273" i="23"/>
  <c r="T273" i="23"/>
  <c r="W273" i="23"/>
  <c r="X273" i="23"/>
  <c r="Z273" i="23"/>
  <c r="Y273" i="23" s="1"/>
  <c r="AA273" i="23"/>
  <c r="AB273" i="23" s="1"/>
  <c r="A274" i="23"/>
  <c r="C274" i="23"/>
  <c r="D274" i="23"/>
  <c r="E274" i="23"/>
  <c r="I274" i="23"/>
  <c r="J274" i="23" s="1"/>
  <c r="K274" i="23" a="1"/>
  <c r="K274" i="23" s="1"/>
  <c r="L274" i="23" s="1"/>
  <c r="M274" i="23" s="1" a="1"/>
  <c r="M274" i="23" s="1"/>
  <c r="N274" i="23"/>
  <c r="O274" i="23"/>
  <c r="P274" i="23"/>
  <c r="Q274" i="23" s="1"/>
  <c r="R274" i="23" s="1" a="1"/>
  <c r="R274" i="23" s="1"/>
  <c r="U274" i="23"/>
  <c r="T274" i="23"/>
  <c r="W274" i="23"/>
  <c r="X274" i="23"/>
  <c r="Z274" i="23"/>
  <c r="AA274" i="23"/>
  <c r="AB274" i="23" s="1"/>
  <c r="A275" i="23"/>
  <c r="C275" i="23"/>
  <c r="D275" i="23"/>
  <c r="E275" i="23"/>
  <c r="I275" i="23"/>
  <c r="J275" i="23" s="1"/>
  <c r="K275" i="23" a="1"/>
  <c r="K275" i="23" s="1"/>
  <c r="L275" i="23" s="1"/>
  <c r="M275" i="23" s="1" a="1"/>
  <c r="M275" i="23" s="1"/>
  <c r="N275" i="23"/>
  <c r="O275" i="23"/>
  <c r="P275" i="23"/>
  <c r="Q275" i="23" s="1"/>
  <c r="R275" i="23" s="1" a="1"/>
  <c r="R275" i="23" s="1"/>
  <c r="U275" i="23"/>
  <c r="T275" i="23"/>
  <c r="W275" i="23"/>
  <c r="X275" i="23"/>
  <c r="Z275" i="23"/>
  <c r="Y275" i="23" s="1"/>
  <c r="AA275" i="23"/>
  <c r="AB275" i="23" s="1"/>
  <c r="A276" i="23"/>
  <c r="C276" i="23"/>
  <c r="D276" i="23"/>
  <c r="E276" i="23"/>
  <c r="I276" i="23"/>
  <c r="J276" i="23" s="1"/>
  <c r="K276" i="23" a="1"/>
  <c r="K276" i="23" s="1"/>
  <c r="L276" i="23" s="1"/>
  <c r="M276" i="23" s="1" a="1"/>
  <c r="M276" i="23" s="1"/>
  <c r="N276" i="23"/>
  <c r="O276" i="23"/>
  <c r="P276" i="23"/>
  <c r="Q276" i="23" s="1"/>
  <c r="R276" i="23" s="1" a="1"/>
  <c r="R276" i="23" s="1"/>
  <c r="T276" i="23"/>
  <c r="W276" i="23"/>
  <c r="X276" i="23"/>
  <c r="Z276" i="23"/>
  <c r="Y276" i="23" s="1"/>
  <c r="AA276" i="23"/>
  <c r="AB276" i="23" s="1"/>
  <c r="A277" i="23"/>
  <c r="C277" i="23"/>
  <c r="D277" i="23"/>
  <c r="E277" i="23"/>
  <c r="I277" i="23"/>
  <c r="J277" i="23" s="1"/>
  <c r="K277" i="23" a="1"/>
  <c r="K277" i="23" s="1"/>
  <c r="L277" i="23" s="1"/>
  <c r="N277" i="23"/>
  <c r="O277" i="23"/>
  <c r="P277" i="23"/>
  <c r="Q277" i="23" s="1"/>
  <c r="R277" i="23" s="1" a="1"/>
  <c r="R277" i="23" s="1"/>
  <c r="T277" i="23"/>
  <c r="W277" i="23"/>
  <c r="X277" i="23"/>
  <c r="Z277" i="23"/>
  <c r="AA277" i="23"/>
  <c r="AB277" i="23" s="1"/>
  <c r="A278" i="23"/>
  <c r="C278" i="23"/>
  <c r="D278" i="23"/>
  <c r="E278" i="23"/>
  <c r="I278" i="23"/>
  <c r="J278" i="23" s="1"/>
  <c r="AG278" i="23" s="1"/>
  <c r="K278" i="23" a="1"/>
  <c r="K278" i="23" s="1"/>
  <c r="L278" i="23" s="1"/>
  <c r="M278" i="23" s="1" a="1"/>
  <c r="M278" i="23" s="1"/>
  <c r="N278" i="23"/>
  <c r="O278" i="23"/>
  <c r="P278" i="23"/>
  <c r="Q278" i="23" s="1"/>
  <c r="R278" i="23" s="1" a="1"/>
  <c r="R278" i="23" s="1"/>
  <c r="V278" i="23"/>
  <c r="T278" i="23"/>
  <c r="W278" i="23"/>
  <c r="X278" i="23"/>
  <c r="Z278" i="23"/>
  <c r="AA278" i="23"/>
  <c r="AB278" i="23" s="1"/>
  <c r="A279" i="23"/>
  <c r="C279" i="23"/>
  <c r="D279" i="23"/>
  <c r="E279" i="23"/>
  <c r="I279" i="23"/>
  <c r="J279" i="23" s="1"/>
  <c r="K279" i="23" a="1"/>
  <c r="K279" i="23" s="1"/>
  <c r="L279" i="23" s="1"/>
  <c r="M279" i="23" s="1" a="1"/>
  <c r="M279" i="23" s="1"/>
  <c r="N279" i="23"/>
  <c r="O279" i="23"/>
  <c r="P279" i="23"/>
  <c r="Q279" i="23" s="1"/>
  <c r="R279" i="23" s="1" a="1"/>
  <c r="R279" i="23" s="1"/>
  <c r="U279" i="23"/>
  <c r="T279" i="23"/>
  <c r="W279" i="23"/>
  <c r="X279" i="23"/>
  <c r="Z279" i="23" s="1"/>
  <c r="Y279" i="23" s="1"/>
  <c r="AA279" i="23"/>
  <c r="AB279" i="23" s="1"/>
  <c r="A280" i="23"/>
  <c r="C280" i="23"/>
  <c r="D280" i="23"/>
  <c r="E280" i="23"/>
  <c r="I280" i="23"/>
  <c r="J280" i="23" s="1"/>
  <c r="K280" i="23" a="1"/>
  <c r="K280" i="23" s="1"/>
  <c r="L280" i="23" s="1"/>
  <c r="M280" i="23" s="1" a="1"/>
  <c r="M280" i="23" s="1"/>
  <c r="N280" i="23"/>
  <c r="O280" i="23"/>
  <c r="P280" i="23"/>
  <c r="Q280" i="23" s="1"/>
  <c r="R280" i="23" s="1" a="1"/>
  <c r="R280" i="23" s="1"/>
  <c r="T280" i="23"/>
  <c r="W280" i="23"/>
  <c r="X280" i="23"/>
  <c r="Z280" i="23"/>
  <c r="AA280" i="23"/>
  <c r="AB280" i="23" s="1"/>
  <c r="A281" i="23"/>
  <c r="C281" i="23"/>
  <c r="D281" i="23"/>
  <c r="E281" i="23"/>
  <c r="I281" i="23"/>
  <c r="J281" i="23" s="1"/>
  <c r="K281" i="23" a="1"/>
  <c r="K281" i="23" s="1"/>
  <c r="L281" i="23" s="1"/>
  <c r="M281" i="23" s="1" a="1"/>
  <c r="M281" i="23" s="1"/>
  <c r="N281" i="23"/>
  <c r="O281" i="23"/>
  <c r="P281" i="23"/>
  <c r="Q281" i="23" s="1"/>
  <c r="R281" i="23" s="1" a="1"/>
  <c r="R281" i="23" s="1"/>
  <c r="T281" i="23"/>
  <c r="W281" i="23"/>
  <c r="X281" i="23"/>
  <c r="Z281" i="23"/>
  <c r="AA281" i="23"/>
  <c r="AB281" i="23" s="1"/>
  <c r="A282" i="23"/>
  <c r="C282" i="23"/>
  <c r="D282" i="23"/>
  <c r="E282" i="23"/>
  <c r="I282" i="23"/>
  <c r="J282" i="23" s="1"/>
  <c r="K282" i="23" a="1"/>
  <c r="K282" i="23" s="1"/>
  <c r="L282" i="23" s="1"/>
  <c r="M282" i="23" s="1" a="1"/>
  <c r="M282" i="23" s="1"/>
  <c r="N282" i="23"/>
  <c r="O282" i="23"/>
  <c r="P282" i="23"/>
  <c r="Q282" i="23" s="1"/>
  <c r="R282" i="23" s="1" a="1"/>
  <c r="R282" i="23" s="1"/>
  <c r="T282" i="23"/>
  <c r="W282" i="23"/>
  <c r="X282" i="23"/>
  <c r="AA282" i="23"/>
  <c r="AB282" i="23" s="1"/>
  <c r="A283" i="23"/>
  <c r="C283" i="23"/>
  <c r="D283" i="23"/>
  <c r="E283" i="23"/>
  <c r="I283" i="23"/>
  <c r="J283" i="23" s="1"/>
  <c r="AG283" i="23" s="1"/>
  <c r="K283" i="23" a="1"/>
  <c r="K283" i="23" s="1"/>
  <c r="L283" i="23" s="1"/>
  <c r="N283" i="23"/>
  <c r="O283" i="23"/>
  <c r="P283" i="23"/>
  <c r="Q283" i="23" s="1"/>
  <c r="R283" i="23" s="1" a="1"/>
  <c r="R283" i="23" s="1"/>
  <c r="U283" i="23"/>
  <c r="T283" i="23"/>
  <c r="W283" i="23"/>
  <c r="X283" i="23"/>
  <c r="Z283" i="23"/>
  <c r="AA283" i="23"/>
  <c r="AB283" i="23" s="1"/>
  <c r="A284" i="23"/>
  <c r="C284" i="23"/>
  <c r="D284" i="23"/>
  <c r="E284" i="23"/>
  <c r="I284" i="23"/>
  <c r="J284" i="23" s="1"/>
  <c r="AG284" i="23" s="1"/>
  <c r="K284" i="23" a="1"/>
  <c r="K284" i="23" s="1"/>
  <c r="L284" i="23" s="1"/>
  <c r="M284" i="23" s="1" a="1"/>
  <c r="M284" i="23" s="1"/>
  <c r="N284" i="23"/>
  <c r="O284" i="23"/>
  <c r="P284" i="23"/>
  <c r="Q284" i="23" s="1"/>
  <c r="R284" i="23" s="1" a="1"/>
  <c r="R284" i="23" s="1"/>
  <c r="T284" i="23"/>
  <c r="W284" i="23"/>
  <c r="X284" i="23"/>
  <c r="Z284" i="23"/>
  <c r="AA284" i="23"/>
  <c r="AB284" i="23" s="1"/>
  <c r="A285" i="23"/>
  <c r="C285" i="23"/>
  <c r="D285" i="23"/>
  <c r="E285" i="23"/>
  <c r="I285" i="23"/>
  <c r="J285" i="23" s="1"/>
  <c r="K285" i="23" a="1"/>
  <c r="K285" i="23" s="1"/>
  <c r="L285" i="23" s="1"/>
  <c r="M285" i="23" s="1" a="1"/>
  <c r="M285" i="23" s="1"/>
  <c r="N285" i="23"/>
  <c r="O285" i="23"/>
  <c r="P285" i="23"/>
  <c r="Q285" i="23" s="1"/>
  <c r="R285" i="23" s="1" a="1"/>
  <c r="R285" i="23" s="1"/>
  <c r="U285" i="23"/>
  <c r="T285" i="23"/>
  <c r="W285" i="23"/>
  <c r="X285" i="23"/>
  <c r="Z285" i="23"/>
  <c r="AA285" i="23"/>
  <c r="AB285" i="23" s="1"/>
  <c r="A286" i="23"/>
  <c r="C286" i="23"/>
  <c r="D286" i="23"/>
  <c r="E286" i="23"/>
  <c r="I286" i="23"/>
  <c r="J286" i="23"/>
  <c r="AG286" i="23" s="1"/>
  <c r="K286" i="23" a="1"/>
  <c r="K286" i="23" s="1"/>
  <c r="L286" i="23" s="1"/>
  <c r="M286" i="23" s="1" a="1"/>
  <c r="M286" i="23" s="1"/>
  <c r="N286" i="23"/>
  <c r="O286" i="23"/>
  <c r="P286" i="23"/>
  <c r="Q286" i="23" s="1"/>
  <c r="R286" i="23" s="1" a="1"/>
  <c r="R286" i="23" s="1"/>
  <c r="T286" i="23"/>
  <c r="W286" i="23"/>
  <c r="X286" i="23"/>
  <c r="Z286" i="23"/>
  <c r="AA286" i="23"/>
  <c r="AB286" i="23" s="1"/>
  <c r="A287" i="23"/>
  <c r="C287" i="23"/>
  <c r="D287" i="23"/>
  <c r="E287" i="23"/>
  <c r="I287" i="23"/>
  <c r="J287" i="23" s="1"/>
  <c r="K287" i="23" a="1"/>
  <c r="K287" i="23" s="1"/>
  <c r="L287" i="23" s="1"/>
  <c r="M287" i="23" s="1" a="1"/>
  <c r="M287" i="23" s="1"/>
  <c r="N287" i="23"/>
  <c r="O287" i="23"/>
  <c r="P287" i="23"/>
  <c r="Q287" i="23" s="1"/>
  <c r="R287" i="23" s="1" a="1"/>
  <c r="R287" i="23" s="1"/>
  <c r="U287" i="23"/>
  <c r="V287" i="23" s="1"/>
  <c r="T287" i="23"/>
  <c r="W287" i="23"/>
  <c r="X287" i="23"/>
  <c r="Z287" i="23" s="1"/>
  <c r="Y287" i="23" s="1"/>
  <c r="AA287" i="23"/>
  <c r="AB287" i="23" s="1"/>
  <c r="A288" i="23"/>
  <c r="C288" i="23"/>
  <c r="D288" i="23"/>
  <c r="E288" i="23"/>
  <c r="I288" i="23"/>
  <c r="J288" i="23" s="1"/>
  <c r="K288" i="23" a="1"/>
  <c r="K288" i="23" s="1"/>
  <c r="L288" i="23" s="1"/>
  <c r="M288" i="23" s="1" a="1"/>
  <c r="M288" i="23" s="1"/>
  <c r="N288" i="23"/>
  <c r="O288" i="23"/>
  <c r="P288" i="23"/>
  <c r="Q288" i="23" s="1"/>
  <c r="R288" i="23" s="1" a="1"/>
  <c r="R288" i="23" s="1"/>
  <c r="V288" i="23"/>
  <c r="T288" i="23"/>
  <c r="W288" i="23"/>
  <c r="X288" i="23"/>
  <c r="Z288" i="23" s="1"/>
  <c r="Y288" i="23" s="1"/>
  <c r="AA288" i="23"/>
  <c r="AB288" i="23" s="1"/>
  <c r="A289" i="23"/>
  <c r="C289" i="23"/>
  <c r="D289" i="23"/>
  <c r="E289" i="23"/>
  <c r="I289" i="23"/>
  <c r="J289" i="23" s="1"/>
  <c r="AG289" i="23" s="1"/>
  <c r="K289" i="23" a="1"/>
  <c r="K289" i="23" s="1"/>
  <c r="L289" i="23" s="1"/>
  <c r="N289" i="23"/>
  <c r="O289" i="23"/>
  <c r="P289" i="23"/>
  <c r="Q289" i="23" s="1"/>
  <c r="R289" i="23" s="1" a="1"/>
  <c r="R289" i="23" s="1"/>
  <c r="T289" i="23"/>
  <c r="U289" i="23"/>
  <c r="W289" i="23"/>
  <c r="X289" i="23"/>
  <c r="Z289" i="23"/>
  <c r="AA289" i="23"/>
  <c r="AB289" i="23" s="1"/>
  <c r="A290" i="23"/>
  <c r="C290" i="23"/>
  <c r="D290" i="23"/>
  <c r="E290" i="23"/>
  <c r="I290" i="23"/>
  <c r="J290" i="23" s="1"/>
  <c r="K290" i="23" a="1"/>
  <c r="K290" i="23" s="1"/>
  <c r="L290" i="23" s="1"/>
  <c r="M290" i="23" s="1" a="1"/>
  <c r="M290" i="23" s="1"/>
  <c r="N290" i="23"/>
  <c r="O290" i="23"/>
  <c r="P290" i="23"/>
  <c r="Q290" i="23" s="1"/>
  <c r="R290" i="23" s="1" a="1"/>
  <c r="R290" i="23" s="1"/>
  <c r="V290" i="23"/>
  <c r="T290" i="23"/>
  <c r="W290" i="23"/>
  <c r="X290" i="23"/>
  <c r="Z290" i="23" s="1"/>
  <c r="Y290" i="23" s="1"/>
  <c r="AA290" i="23"/>
  <c r="AB290" i="23" s="1"/>
  <c r="A291" i="23"/>
  <c r="C291" i="23"/>
  <c r="D291" i="23"/>
  <c r="E291" i="23"/>
  <c r="I291" i="23"/>
  <c r="J291" i="23"/>
  <c r="AG291" i="23" s="1"/>
  <c r="K291" i="23" a="1"/>
  <c r="K291" i="23" s="1"/>
  <c r="L291" i="23" s="1"/>
  <c r="M291" i="23" s="1" a="1"/>
  <c r="M291" i="23" s="1"/>
  <c r="N291" i="23"/>
  <c r="O291" i="23"/>
  <c r="P291" i="23"/>
  <c r="Q291" i="23" s="1"/>
  <c r="R291" i="23" s="1" a="1"/>
  <c r="R291" i="23" s="1"/>
  <c r="T291" i="23"/>
  <c r="W291" i="23"/>
  <c r="X291" i="23"/>
  <c r="Z291" i="23"/>
  <c r="AA291" i="23"/>
  <c r="AB291" i="23" s="1"/>
  <c r="A223" i="23"/>
  <c r="C223" i="23"/>
  <c r="D223" i="23"/>
  <c r="E223" i="23"/>
  <c r="I223" i="23"/>
  <c r="J223" i="23" s="1"/>
  <c r="AG223" i="23" s="1"/>
  <c r="K223" i="23" a="1"/>
  <c r="K223" i="23" s="1"/>
  <c r="L223" i="23" s="1"/>
  <c r="N223" i="23"/>
  <c r="O223" i="23"/>
  <c r="P223" i="23"/>
  <c r="Q223" i="23" s="1"/>
  <c r="R223" i="23" s="1" a="1"/>
  <c r="R223" i="23" s="1"/>
  <c r="T223" i="23"/>
  <c r="W223" i="23"/>
  <c r="X223" i="23"/>
  <c r="Z223" i="23" s="1"/>
  <c r="AA223" i="23"/>
  <c r="AB223" i="23" s="1"/>
  <c r="A224" i="23"/>
  <c r="C224" i="23"/>
  <c r="D224" i="23"/>
  <c r="E224" i="23"/>
  <c r="I224" i="23"/>
  <c r="J224" i="23" s="1"/>
  <c r="K224" i="23" a="1"/>
  <c r="K224" i="23" s="1"/>
  <c r="L224" i="23" s="1"/>
  <c r="N224" i="23"/>
  <c r="O224" i="23"/>
  <c r="P224" i="23"/>
  <c r="Q224" i="23" s="1"/>
  <c r="R224" i="23" s="1" a="1"/>
  <c r="R224" i="23" s="1"/>
  <c r="U224" i="23"/>
  <c r="T224" i="23"/>
  <c r="W224" i="23"/>
  <c r="X224" i="23"/>
  <c r="Z224" i="23" s="1"/>
  <c r="Y224" i="23" s="1"/>
  <c r="AA224" i="23"/>
  <c r="AB224" i="23" s="1"/>
  <c r="A67" i="23"/>
  <c r="C67" i="23"/>
  <c r="D67" i="23"/>
  <c r="E67" i="23"/>
  <c r="I67" i="23"/>
  <c r="J67" i="23" s="1"/>
  <c r="K67" i="23" a="1"/>
  <c r="K67" i="23" s="1"/>
  <c r="L67" i="23" s="1"/>
  <c r="N67" i="23"/>
  <c r="O67" i="23"/>
  <c r="P67" i="23"/>
  <c r="Q67" i="23" s="1"/>
  <c r="R67" i="23" s="1" a="1"/>
  <c r="R67" i="23" s="1"/>
  <c r="U67" i="23"/>
  <c r="T67" i="23"/>
  <c r="W67" i="23"/>
  <c r="X67" i="23"/>
  <c r="Z67" i="23" s="1"/>
  <c r="AA67" i="23"/>
  <c r="AB67" i="23" s="1"/>
  <c r="A68" i="23"/>
  <c r="C68" i="23"/>
  <c r="D68" i="23"/>
  <c r="E68" i="23"/>
  <c r="I68" i="23"/>
  <c r="J68" i="23" s="1"/>
  <c r="K68" i="23" a="1"/>
  <c r="K68" i="23" s="1"/>
  <c r="L68" i="23" s="1"/>
  <c r="N68" i="23"/>
  <c r="O68" i="23"/>
  <c r="P68" i="23"/>
  <c r="Q68" i="23" s="1"/>
  <c r="R68" i="23" s="1" a="1"/>
  <c r="R68" i="23" s="1"/>
  <c r="T68" i="23"/>
  <c r="W68" i="23"/>
  <c r="X68" i="23"/>
  <c r="Z68" i="23" s="1"/>
  <c r="Y68" i="23" s="1"/>
  <c r="AA68" i="23"/>
  <c r="AB68" i="23" s="1"/>
  <c r="A69" i="23"/>
  <c r="C69" i="23"/>
  <c r="D69" i="23"/>
  <c r="E69" i="23"/>
  <c r="I69" i="23"/>
  <c r="J69" i="23" s="1"/>
  <c r="K69" i="23" a="1"/>
  <c r="K69" i="23" s="1"/>
  <c r="L69" i="23" s="1"/>
  <c r="N69" i="23"/>
  <c r="O69" i="23"/>
  <c r="P69" i="23"/>
  <c r="Q69" i="23" s="1"/>
  <c r="R69" i="23" s="1" a="1"/>
  <c r="R69" i="23" s="1"/>
  <c r="T69" i="23"/>
  <c r="W69" i="23"/>
  <c r="X69" i="23"/>
  <c r="Z69" i="23"/>
  <c r="Y69" i="23" s="1"/>
  <c r="AA69" i="23"/>
  <c r="AB69" i="23" s="1"/>
  <c r="A70" i="23"/>
  <c r="C70" i="23"/>
  <c r="D70" i="23"/>
  <c r="E70" i="23"/>
  <c r="I70" i="23"/>
  <c r="J70" i="23" s="1"/>
  <c r="K70" i="23" a="1"/>
  <c r="K70" i="23" s="1"/>
  <c r="L70" i="23" s="1"/>
  <c r="N70" i="23"/>
  <c r="O70" i="23"/>
  <c r="P70" i="23"/>
  <c r="Q70" i="23" s="1"/>
  <c r="R70" i="23" s="1" a="1"/>
  <c r="R70" i="23" s="1"/>
  <c r="T70" i="23"/>
  <c r="W70" i="23"/>
  <c r="X70" i="23"/>
  <c r="Z70" i="23"/>
  <c r="AA70" i="23"/>
  <c r="AB70" i="23" s="1"/>
  <c r="A71" i="23"/>
  <c r="C71" i="23"/>
  <c r="D71" i="23"/>
  <c r="E71" i="23"/>
  <c r="I71" i="23"/>
  <c r="J71" i="23" s="1"/>
  <c r="K71" i="23" a="1"/>
  <c r="K71" i="23" s="1"/>
  <c r="L71" i="23" s="1"/>
  <c r="N71" i="23"/>
  <c r="O71" i="23"/>
  <c r="P71" i="23"/>
  <c r="Q71" i="23" s="1"/>
  <c r="R71" i="23" s="1" a="1"/>
  <c r="R71" i="23" s="1"/>
  <c r="T71" i="23"/>
  <c r="W71" i="23"/>
  <c r="X71" i="23"/>
  <c r="Z71" i="23"/>
  <c r="AA71" i="23"/>
  <c r="AB71" i="23" s="1"/>
  <c r="A72" i="23"/>
  <c r="C72" i="23"/>
  <c r="D72" i="23"/>
  <c r="E72" i="23"/>
  <c r="I72" i="23"/>
  <c r="J72" i="23" s="1"/>
  <c r="K72" i="23" a="1"/>
  <c r="K72" i="23" s="1"/>
  <c r="L72" i="23" s="1"/>
  <c r="N72" i="23"/>
  <c r="O72" i="23"/>
  <c r="P72" i="23"/>
  <c r="Q72" i="23" s="1"/>
  <c r="R72" i="23" s="1" a="1"/>
  <c r="R72" i="23" s="1"/>
  <c r="T72" i="23"/>
  <c r="W72" i="23"/>
  <c r="X72" i="23"/>
  <c r="Z72" i="23" s="1"/>
  <c r="AA72" i="23"/>
  <c r="AB72" i="23" s="1"/>
  <c r="A73" i="23"/>
  <c r="C73" i="23"/>
  <c r="D73" i="23"/>
  <c r="E73" i="23"/>
  <c r="I73" i="23"/>
  <c r="J73" i="23" s="1"/>
  <c r="K73" i="23" a="1"/>
  <c r="K73" i="23" s="1"/>
  <c r="L73" i="23" s="1"/>
  <c r="N73" i="23"/>
  <c r="O73" i="23"/>
  <c r="P73" i="23"/>
  <c r="Q73" i="23" s="1"/>
  <c r="R73" i="23" s="1" a="1"/>
  <c r="R73" i="23" s="1"/>
  <c r="U73" i="23"/>
  <c r="T73" i="23"/>
  <c r="W73" i="23"/>
  <c r="X73" i="23"/>
  <c r="Z73" i="23" s="1"/>
  <c r="Y73" i="23" s="1"/>
  <c r="AA73" i="23"/>
  <c r="AB73" i="23" s="1"/>
  <c r="A74" i="23"/>
  <c r="C74" i="23"/>
  <c r="D74" i="23"/>
  <c r="E74" i="23"/>
  <c r="I74" i="23"/>
  <c r="J74" i="23" s="1"/>
  <c r="AG74" i="23" s="1"/>
  <c r="K74" i="23" a="1"/>
  <c r="K74" i="23" s="1"/>
  <c r="L74" i="23" s="1"/>
  <c r="N74" i="23"/>
  <c r="O74" i="23"/>
  <c r="P74" i="23"/>
  <c r="Q74" i="23" s="1"/>
  <c r="R74" i="23" s="1" a="1"/>
  <c r="R74" i="23" s="1"/>
  <c r="T74" i="23"/>
  <c r="W74" i="23"/>
  <c r="X74" i="23"/>
  <c r="Z74" i="23" s="1"/>
  <c r="Y74" i="23" s="1"/>
  <c r="AA74" i="23"/>
  <c r="AB74" i="23" s="1"/>
  <c r="A75" i="23"/>
  <c r="C75" i="23"/>
  <c r="D75" i="23"/>
  <c r="E75" i="23"/>
  <c r="I75" i="23"/>
  <c r="J75" i="23" s="1"/>
  <c r="K75" i="23" a="1"/>
  <c r="K75" i="23" s="1"/>
  <c r="L75" i="23" s="1"/>
  <c r="N75" i="23"/>
  <c r="O75" i="23"/>
  <c r="P75" i="23"/>
  <c r="Q75" i="23" s="1"/>
  <c r="R75" i="23" s="1" a="1"/>
  <c r="R75" i="23" s="1"/>
  <c r="V75" i="23"/>
  <c r="T75" i="23"/>
  <c r="W75" i="23"/>
  <c r="X75" i="23"/>
  <c r="Z75" i="23"/>
  <c r="AA75" i="23"/>
  <c r="AB75" i="23" s="1"/>
  <c r="A76" i="23"/>
  <c r="C76" i="23"/>
  <c r="D76" i="23"/>
  <c r="E76" i="23"/>
  <c r="I76" i="23"/>
  <c r="J76" i="23" s="1"/>
  <c r="K76" i="23" a="1"/>
  <c r="K76" i="23" s="1"/>
  <c r="L76" i="23" s="1"/>
  <c r="N76" i="23"/>
  <c r="O76" i="23"/>
  <c r="P76" i="23"/>
  <c r="Q76" i="23" s="1"/>
  <c r="R76" i="23" s="1" a="1"/>
  <c r="R76" i="23" s="1"/>
  <c r="T76" i="23"/>
  <c r="W76" i="23"/>
  <c r="X76" i="23"/>
  <c r="Z76" i="23"/>
  <c r="AA76" i="23"/>
  <c r="AB76" i="23" s="1"/>
  <c r="A77" i="23"/>
  <c r="C77" i="23"/>
  <c r="D77" i="23"/>
  <c r="E77" i="23"/>
  <c r="I77" i="23"/>
  <c r="J77" i="23" s="1"/>
  <c r="K77" i="23" a="1"/>
  <c r="K77" i="23" s="1"/>
  <c r="L77" i="23" s="1"/>
  <c r="N77" i="23"/>
  <c r="O77" i="23"/>
  <c r="P77" i="23"/>
  <c r="Q77" i="23" s="1"/>
  <c r="R77" i="23" s="1" a="1"/>
  <c r="R77" i="23" s="1"/>
  <c r="U77" i="23"/>
  <c r="T77" i="23"/>
  <c r="W77" i="23"/>
  <c r="X77" i="23"/>
  <c r="Z77" i="23"/>
  <c r="AA77" i="23"/>
  <c r="AB77" i="23" s="1"/>
  <c r="A78" i="23"/>
  <c r="C78" i="23"/>
  <c r="D78" i="23"/>
  <c r="E78" i="23"/>
  <c r="I78" i="23"/>
  <c r="J78" i="23" s="1"/>
  <c r="K78" i="23" a="1"/>
  <c r="K78" i="23" s="1"/>
  <c r="L78" i="23" s="1"/>
  <c r="N78" i="23"/>
  <c r="O78" i="23"/>
  <c r="P78" i="23"/>
  <c r="Q78" i="23" s="1"/>
  <c r="R78" i="23" s="1" a="1"/>
  <c r="R78" i="23" s="1"/>
  <c r="T78" i="23"/>
  <c r="W78" i="23"/>
  <c r="X78" i="23"/>
  <c r="Z78" i="23" s="1"/>
  <c r="Y78" i="23" s="1"/>
  <c r="AA78" i="23"/>
  <c r="AB78" i="23" s="1"/>
  <c r="A79" i="23"/>
  <c r="C79" i="23"/>
  <c r="D79" i="23"/>
  <c r="E79" i="23"/>
  <c r="I79" i="23"/>
  <c r="J79" i="23" s="1"/>
  <c r="K79" i="23" a="1"/>
  <c r="K79" i="23" s="1"/>
  <c r="L79" i="23" s="1"/>
  <c r="N79" i="23"/>
  <c r="O79" i="23"/>
  <c r="P79" i="23"/>
  <c r="Q79" i="23" s="1"/>
  <c r="R79" i="23" s="1" a="1"/>
  <c r="R79" i="23" s="1"/>
  <c r="T79" i="23"/>
  <c r="W79" i="23"/>
  <c r="X79" i="23"/>
  <c r="Z79" i="23" s="1"/>
  <c r="AA79" i="23"/>
  <c r="AB79" i="23" s="1"/>
  <c r="A80" i="23"/>
  <c r="C80" i="23"/>
  <c r="D80" i="23"/>
  <c r="E80" i="23"/>
  <c r="I80" i="23"/>
  <c r="J80" i="23" s="1"/>
  <c r="K80" i="23" a="1"/>
  <c r="K80" i="23" s="1"/>
  <c r="L80" i="23" s="1"/>
  <c r="N80" i="23"/>
  <c r="O80" i="23"/>
  <c r="P80" i="23"/>
  <c r="Q80" i="23" s="1"/>
  <c r="R80" i="23" s="1" a="1"/>
  <c r="R80" i="23" s="1"/>
  <c r="T80" i="23"/>
  <c r="W80" i="23"/>
  <c r="X80" i="23"/>
  <c r="Z80" i="23" s="1"/>
  <c r="Y80" i="23" s="1"/>
  <c r="AA80" i="23"/>
  <c r="AB80" i="23" s="1"/>
  <c r="A81" i="23"/>
  <c r="C81" i="23"/>
  <c r="D81" i="23"/>
  <c r="E81" i="23"/>
  <c r="I81" i="23"/>
  <c r="J81" i="23" s="1"/>
  <c r="K81" i="23" a="1"/>
  <c r="K81" i="23" s="1"/>
  <c r="L81" i="23" s="1"/>
  <c r="N81" i="23"/>
  <c r="O81" i="23"/>
  <c r="P81" i="23"/>
  <c r="Q81" i="23" s="1"/>
  <c r="R81" i="23" s="1" a="1"/>
  <c r="R81" i="23" s="1"/>
  <c r="T81" i="23"/>
  <c r="W81" i="23"/>
  <c r="X81" i="23"/>
  <c r="Z81" i="23" s="1"/>
  <c r="Y81" i="23" s="1"/>
  <c r="AA81" i="23"/>
  <c r="AB81" i="23" s="1"/>
  <c r="A82" i="23"/>
  <c r="C82" i="23"/>
  <c r="D82" i="23"/>
  <c r="E82" i="23"/>
  <c r="I82" i="23"/>
  <c r="J82" i="23" s="1"/>
  <c r="K82" i="23" a="1"/>
  <c r="K82" i="23" s="1"/>
  <c r="L82" i="23" s="1"/>
  <c r="N82" i="23"/>
  <c r="O82" i="23"/>
  <c r="P82" i="23"/>
  <c r="Q82" i="23" s="1"/>
  <c r="R82" i="23" s="1" a="1"/>
  <c r="R82" i="23" s="1"/>
  <c r="V82" i="23"/>
  <c r="T82" i="23"/>
  <c r="W82" i="23"/>
  <c r="X82" i="23"/>
  <c r="Z82" i="23" s="1"/>
  <c r="AA82" i="23"/>
  <c r="AB82" i="23" s="1"/>
  <c r="A83" i="23"/>
  <c r="C83" i="23"/>
  <c r="D83" i="23"/>
  <c r="E83" i="23"/>
  <c r="I83" i="23"/>
  <c r="J83" i="23" s="1"/>
  <c r="K83" i="23" a="1"/>
  <c r="K83" i="23" s="1"/>
  <c r="L83" i="23" s="1"/>
  <c r="N83" i="23"/>
  <c r="O83" i="23"/>
  <c r="P83" i="23"/>
  <c r="Q83" i="23" s="1"/>
  <c r="R83" i="23" s="1" a="1"/>
  <c r="R83" i="23" s="1"/>
  <c r="T83" i="23"/>
  <c r="W83" i="23"/>
  <c r="X83" i="23"/>
  <c r="Z83" i="23" s="1"/>
  <c r="Y83" i="23" s="1"/>
  <c r="AA83" i="23"/>
  <c r="AB83" i="23" s="1"/>
  <c r="A84" i="23"/>
  <c r="C84" i="23"/>
  <c r="D84" i="23"/>
  <c r="E84" i="23"/>
  <c r="I84" i="23"/>
  <c r="J84" i="23" s="1"/>
  <c r="K84" i="23" a="1"/>
  <c r="K84" i="23" s="1"/>
  <c r="L84" i="23" s="1"/>
  <c r="N84" i="23"/>
  <c r="O84" i="23"/>
  <c r="P84" i="23"/>
  <c r="Q84" i="23" s="1"/>
  <c r="R84" i="23" s="1" a="1"/>
  <c r="R84" i="23" s="1"/>
  <c r="T84" i="23"/>
  <c r="W84" i="23"/>
  <c r="X84" i="23"/>
  <c r="Z84" i="23" s="1"/>
  <c r="Y84" i="23" s="1"/>
  <c r="AA84" i="23"/>
  <c r="AB84" i="23" s="1"/>
  <c r="A85" i="23"/>
  <c r="C85" i="23"/>
  <c r="D85" i="23"/>
  <c r="E85" i="23"/>
  <c r="I85" i="23"/>
  <c r="J85" i="23" s="1"/>
  <c r="AG85" i="23" s="1"/>
  <c r="K85" i="23" a="1"/>
  <c r="K85" i="23" s="1"/>
  <c r="L85" i="23" s="1"/>
  <c r="N85" i="23"/>
  <c r="O85" i="23"/>
  <c r="P85" i="23"/>
  <c r="Q85" i="23" s="1"/>
  <c r="R85" i="23" s="1" a="1"/>
  <c r="R85" i="23" s="1"/>
  <c r="T85" i="23"/>
  <c r="W85" i="23"/>
  <c r="X85" i="23"/>
  <c r="Z85" i="23"/>
  <c r="AA85" i="23"/>
  <c r="AB85" i="23" s="1"/>
  <c r="A86" i="23"/>
  <c r="C86" i="23"/>
  <c r="D86" i="23"/>
  <c r="E86" i="23"/>
  <c r="I86" i="23"/>
  <c r="J86" i="23" s="1"/>
  <c r="K86" i="23" a="1"/>
  <c r="K86" i="23" s="1"/>
  <c r="L86" i="23" s="1"/>
  <c r="N86" i="23"/>
  <c r="O86" i="23"/>
  <c r="P86" i="23"/>
  <c r="Q86" i="23" s="1"/>
  <c r="R86" i="23" s="1" a="1"/>
  <c r="R86" i="23" s="1"/>
  <c r="T86" i="23"/>
  <c r="W86" i="23"/>
  <c r="X86" i="23"/>
  <c r="Z86" i="23"/>
  <c r="AA86" i="23"/>
  <c r="AB86" i="23" s="1"/>
  <c r="A87" i="23"/>
  <c r="C87" i="23"/>
  <c r="D87" i="23"/>
  <c r="E87" i="23"/>
  <c r="I87" i="23"/>
  <c r="J87" i="23" s="1"/>
  <c r="AG87" i="23" s="1"/>
  <c r="K87" i="23" a="1"/>
  <c r="K87" i="23" s="1"/>
  <c r="L87" i="23" s="1"/>
  <c r="N87" i="23"/>
  <c r="O87" i="23"/>
  <c r="P87" i="23"/>
  <c r="Q87" i="23" s="1"/>
  <c r="R87" i="23" s="1" a="1"/>
  <c r="R87" i="23" s="1"/>
  <c r="T87" i="23"/>
  <c r="W87" i="23"/>
  <c r="X87" i="23"/>
  <c r="Z87" i="23"/>
  <c r="AA87" i="23"/>
  <c r="AB87" i="23" s="1"/>
  <c r="A88" i="23"/>
  <c r="C88" i="23"/>
  <c r="D88" i="23"/>
  <c r="E88" i="23"/>
  <c r="I88" i="23"/>
  <c r="J88" i="23" s="1"/>
  <c r="K88" i="23" a="1"/>
  <c r="K88" i="23" s="1"/>
  <c r="L88" i="23" s="1"/>
  <c r="N88" i="23"/>
  <c r="O88" i="23"/>
  <c r="P88" i="23"/>
  <c r="Q88" i="23" s="1"/>
  <c r="R88" i="23" s="1" a="1"/>
  <c r="R88" i="23" s="1"/>
  <c r="U88" i="23"/>
  <c r="T88" i="23"/>
  <c r="W88" i="23"/>
  <c r="X88" i="23"/>
  <c r="Z88" i="23" s="1"/>
  <c r="AA88" i="23"/>
  <c r="AB88" i="23" s="1"/>
  <c r="A89" i="23"/>
  <c r="C89" i="23"/>
  <c r="D89" i="23"/>
  <c r="E89" i="23"/>
  <c r="I89" i="23"/>
  <c r="J89" i="23" s="1"/>
  <c r="K89" i="23" a="1"/>
  <c r="K89" i="23" s="1"/>
  <c r="L89" i="23" s="1"/>
  <c r="N89" i="23"/>
  <c r="O89" i="23"/>
  <c r="P89" i="23"/>
  <c r="Q89" i="23" s="1"/>
  <c r="R89" i="23" s="1" a="1"/>
  <c r="R89" i="23" s="1"/>
  <c r="T89" i="23"/>
  <c r="W89" i="23"/>
  <c r="X89" i="23"/>
  <c r="Z89" i="23" s="1"/>
  <c r="Y89" i="23" s="1"/>
  <c r="AA89" i="23"/>
  <c r="AB89" i="23" s="1"/>
  <c r="A90" i="23"/>
  <c r="C90" i="23"/>
  <c r="D90" i="23"/>
  <c r="E90" i="23"/>
  <c r="I90" i="23"/>
  <c r="J90" i="23" s="1"/>
  <c r="K90" i="23" a="1"/>
  <c r="K90" i="23" s="1"/>
  <c r="L90" i="23" s="1"/>
  <c r="N90" i="23"/>
  <c r="O90" i="23"/>
  <c r="P90" i="23"/>
  <c r="Q90" i="23" s="1"/>
  <c r="R90" i="23" s="1" a="1"/>
  <c r="R90" i="23" s="1"/>
  <c r="T90" i="23"/>
  <c r="W90" i="23"/>
  <c r="X90" i="23"/>
  <c r="Z90" i="23" s="1"/>
  <c r="Y90" i="23" s="1"/>
  <c r="AA90" i="23"/>
  <c r="AB90" i="23" s="1"/>
  <c r="A91" i="23"/>
  <c r="C91" i="23"/>
  <c r="D91" i="23"/>
  <c r="E91" i="23"/>
  <c r="I91" i="23"/>
  <c r="J91" i="23" s="1"/>
  <c r="K91" i="23" a="1"/>
  <c r="K91" i="23" s="1"/>
  <c r="L91" i="23" s="1"/>
  <c r="N91" i="23"/>
  <c r="O91" i="23"/>
  <c r="P91" i="23"/>
  <c r="Q91" i="23" s="1"/>
  <c r="R91" i="23" s="1" a="1"/>
  <c r="R91" i="23" s="1"/>
  <c r="T91" i="23"/>
  <c r="W91" i="23"/>
  <c r="X91" i="23"/>
  <c r="Z91" i="23" s="1"/>
  <c r="Y91" i="23" s="1"/>
  <c r="AA91" i="23"/>
  <c r="AB91" i="23" s="1"/>
  <c r="A92" i="23"/>
  <c r="C92" i="23"/>
  <c r="D92" i="23"/>
  <c r="E92" i="23"/>
  <c r="I92" i="23"/>
  <c r="J92" i="23" s="1"/>
  <c r="AG92" i="23" s="1"/>
  <c r="K92" i="23" a="1"/>
  <c r="K92" i="23" s="1"/>
  <c r="L92" i="23" s="1"/>
  <c r="N92" i="23"/>
  <c r="O92" i="23"/>
  <c r="P92" i="23"/>
  <c r="Q92" i="23" s="1"/>
  <c r="R92" i="23" s="1" a="1"/>
  <c r="R92" i="23" s="1"/>
  <c r="T92" i="23"/>
  <c r="W92" i="23"/>
  <c r="X92" i="23"/>
  <c r="Z92" i="23"/>
  <c r="AA92" i="23"/>
  <c r="AB92" i="23" s="1"/>
  <c r="A93" i="23"/>
  <c r="C93" i="23"/>
  <c r="D93" i="23"/>
  <c r="E93" i="23"/>
  <c r="I93" i="23"/>
  <c r="J93" i="23" s="1"/>
  <c r="AG93" i="23" s="1"/>
  <c r="K93" i="23" a="1"/>
  <c r="K93" i="23" s="1"/>
  <c r="L93" i="23" s="1"/>
  <c r="N93" i="23"/>
  <c r="O93" i="23"/>
  <c r="P93" i="23"/>
  <c r="Q93" i="23" s="1"/>
  <c r="R93" i="23" s="1" a="1"/>
  <c r="R93" i="23" s="1"/>
  <c r="T93" i="23"/>
  <c r="W93" i="23"/>
  <c r="X93" i="23"/>
  <c r="Z93" i="23" s="1"/>
  <c r="AA93" i="23"/>
  <c r="AB93" i="23" s="1"/>
  <c r="A94" i="23"/>
  <c r="C94" i="23"/>
  <c r="D94" i="23"/>
  <c r="E94" i="23"/>
  <c r="I94" i="23"/>
  <c r="J94" i="23" s="1"/>
  <c r="AG94" i="23" s="1"/>
  <c r="K94" i="23" a="1"/>
  <c r="K94" i="23" s="1"/>
  <c r="L94" i="23" s="1"/>
  <c r="N94" i="23"/>
  <c r="O94" i="23"/>
  <c r="P94" i="23"/>
  <c r="Q94" i="23" s="1"/>
  <c r="R94" i="23" s="1" a="1"/>
  <c r="R94" i="23" s="1"/>
  <c r="U94" i="23"/>
  <c r="T94" i="23"/>
  <c r="W94" i="23"/>
  <c r="X94" i="23"/>
  <c r="Z94" i="23" s="1"/>
  <c r="Y94" i="23" s="1"/>
  <c r="AA94" i="23"/>
  <c r="AB94" i="23" s="1"/>
  <c r="A95" i="23"/>
  <c r="C95" i="23"/>
  <c r="D95" i="23"/>
  <c r="E95" i="23"/>
  <c r="I95" i="23"/>
  <c r="J95" i="23" s="1"/>
  <c r="AG95" i="23" s="1"/>
  <c r="K95" i="23" a="1"/>
  <c r="K95" i="23" s="1"/>
  <c r="N95" i="23"/>
  <c r="O95" i="23"/>
  <c r="P95" i="23"/>
  <c r="Q95" i="23" s="1"/>
  <c r="R95" i="23" s="1" a="1"/>
  <c r="R95" i="23" s="1"/>
  <c r="T95" i="23"/>
  <c r="W95" i="23"/>
  <c r="X95" i="23"/>
  <c r="Z95" i="23"/>
  <c r="AA95" i="23"/>
  <c r="AB95" i="23" s="1"/>
  <c r="A96" i="23"/>
  <c r="C96" i="23"/>
  <c r="D96" i="23"/>
  <c r="E96" i="23"/>
  <c r="I96" i="23"/>
  <c r="J96" i="23" s="1"/>
  <c r="AG96" i="23" s="1"/>
  <c r="K96" i="23" a="1"/>
  <c r="K96" i="23" s="1"/>
  <c r="L96" i="23" s="1"/>
  <c r="N96" i="23"/>
  <c r="O96" i="23"/>
  <c r="P96" i="23"/>
  <c r="Q96" i="23" s="1"/>
  <c r="R96" i="23" s="1" a="1"/>
  <c r="R96" i="23" s="1"/>
  <c r="T96" i="23"/>
  <c r="W96" i="23"/>
  <c r="X96" i="23"/>
  <c r="Z96" i="23"/>
  <c r="AA96" i="23"/>
  <c r="AB96" i="23" s="1"/>
  <c r="A97" i="23"/>
  <c r="C97" i="23"/>
  <c r="D97" i="23"/>
  <c r="E97" i="23"/>
  <c r="I97" i="23"/>
  <c r="J97" i="23" s="1"/>
  <c r="AG97" i="23" s="1"/>
  <c r="K97" i="23" a="1"/>
  <c r="K97" i="23" s="1"/>
  <c r="L97" i="23" s="1"/>
  <c r="N97" i="23"/>
  <c r="O97" i="23"/>
  <c r="P97" i="23"/>
  <c r="Q97" i="23" s="1"/>
  <c r="R97" i="23" s="1" a="1"/>
  <c r="R97" i="23" s="1"/>
  <c r="T97" i="23"/>
  <c r="W97" i="23"/>
  <c r="X97" i="23"/>
  <c r="Z97" i="23" s="1"/>
  <c r="AA97" i="23"/>
  <c r="AB97" i="23" s="1"/>
  <c r="A98" i="23"/>
  <c r="C98" i="23"/>
  <c r="D98" i="23"/>
  <c r="E98" i="23"/>
  <c r="I98" i="23"/>
  <c r="J98" i="23" s="1"/>
  <c r="K98" i="23" a="1"/>
  <c r="K98" i="23" s="1"/>
  <c r="L98" i="23" s="1"/>
  <c r="N98" i="23"/>
  <c r="O98" i="23"/>
  <c r="P98" i="23"/>
  <c r="Q98" i="23" s="1"/>
  <c r="R98" i="23" s="1" a="1"/>
  <c r="R98" i="23" s="1"/>
  <c r="T98" i="23"/>
  <c r="W98" i="23"/>
  <c r="X98" i="23"/>
  <c r="Z98" i="23" s="1"/>
  <c r="Y98" i="23" s="1"/>
  <c r="AA98" i="23"/>
  <c r="AB98" i="23" s="1"/>
  <c r="A99" i="23"/>
  <c r="C99" i="23"/>
  <c r="D99" i="23"/>
  <c r="E99" i="23"/>
  <c r="I99" i="23"/>
  <c r="J99" i="23" s="1"/>
  <c r="K99" i="23" a="1"/>
  <c r="K99" i="23" s="1"/>
  <c r="L99" i="23" s="1"/>
  <c r="N99" i="23"/>
  <c r="O99" i="23"/>
  <c r="P99" i="23"/>
  <c r="Q99" i="23" s="1"/>
  <c r="R99" i="23" s="1" a="1"/>
  <c r="R99" i="23" s="1"/>
  <c r="T99" i="23"/>
  <c r="W99" i="23"/>
  <c r="X99" i="23"/>
  <c r="Z99" i="23"/>
  <c r="AA99" i="23"/>
  <c r="AB99" i="23" s="1"/>
  <c r="A100" i="23"/>
  <c r="C100" i="23"/>
  <c r="D100" i="23"/>
  <c r="E100" i="23"/>
  <c r="I100" i="23"/>
  <c r="J100" i="23" s="1"/>
  <c r="AG100" i="23" s="1"/>
  <c r="K100" i="23" a="1"/>
  <c r="K100" i="23" s="1"/>
  <c r="L100" i="23" s="1"/>
  <c r="N100" i="23"/>
  <c r="O100" i="23"/>
  <c r="P100" i="23"/>
  <c r="Q100" i="23" s="1"/>
  <c r="R100" i="23" s="1" a="1"/>
  <c r="R100" i="23" s="1"/>
  <c r="T100" i="23"/>
  <c r="W100" i="23"/>
  <c r="X100" i="23"/>
  <c r="Z100" i="23" s="1"/>
  <c r="AA100" i="23"/>
  <c r="AB100" i="23" s="1"/>
  <c r="A101" i="23"/>
  <c r="C101" i="23"/>
  <c r="D101" i="23"/>
  <c r="E101" i="23"/>
  <c r="I101" i="23"/>
  <c r="J101" i="23" s="1"/>
  <c r="AG101" i="23" s="1"/>
  <c r="K101" i="23" a="1"/>
  <c r="K101" i="23" s="1"/>
  <c r="N101" i="23"/>
  <c r="O101" i="23"/>
  <c r="P101" i="23"/>
  <c r="Q101" i="23" s="1"/>
  <c r="R101" i="23" s="1" a="1"/>
  <c r="R101" i="23" s="1"/>
  <c r="T101" i="23"/>
  <c r="W101" i="23"/>
  <c r="X101" i="23"/>
  <c r="Z101" i="23" s="1"/>
  <c r="Y101" i="23" s="1"/>
  <c r="AA101" i="23"/>
  <c r="AB101" i="23" s="1"/>
  <c r="A102" i="23"/>
  <c r="C102" i="23"/>
  <c r="D102" i="23"/>
  <c r="E102" i="23"/>
  <c r="I102" i="23"/>
  <c r="J102" i="23" s="1"/>
  <c r="K102" i="23" a="1"/>
  <c r="K102" i="23" s="1"/>
  <c r="N102" i="23"/>
  <c r="O102" i="23"/>
  <c r="P102" i="23"/>
  <c r="Q102" i="23" s="1"/>
  <c r="R102" i="23" s="1" a="1"/>
  <c r="R102" i="23" s="1"/>
  <c r="T102" i="23"/>
  <c r="W102" i="23"/>
  <c r="X102" i="23"/>
  <c r="Z102" i="23" s="1"/>
  <c r="Y102" i="23" s="1"/>
  <c r="AA102" i="23"/>
  <c r="AB102" i="23" s="1"/>
  <c r="A103" i="23"/>
  <c r="C103" i="23"/>
  <c r="D103" i="23"/>
  <c r="E103" i="23"/>
  <c r="I103" i="23"/>
  <c r="J103" i="23" s="1"/>
  <c r="K103" i="23" a="1"/>
  <c r="K103" i="23" s="1"/>
  <c r="N103" i="23"/>
  <c r="O103" i="23"/>
  <c r="P103" i="23"/>
  <c r="Q103" i="23" s="1"/>
  <c r="R103" i="23" s="1" a="1"/>
  <c r="R103" i="23" s="1"/>
  <c r="V103" i="23"/>
  <c r="T103" i="23"/>
  <c r="W103" i="23"/>
  <c r="X103" i="23"/>
  <c r="Z103" i="23" s="1"/>
  <c r="Y103" i="23" s="1"/>
  <c r="AA103" i="23"/>
  <c r="AB103" i="23" s="1"/>
  <c r="A104" i="23"/>
  <c r="C104" i="23"/>
  <c r="D104" i="23"/>
  <c r="E104" i="23"/>
  <c r="I104" i="23"/>
  <c r="J104" i="23" s="1"/>
  <c r="K104" i="23" a="1"/>
  <c r="K104" i="23" s="1"/>
  <c r="N104" i="23"/>
  <c r="O104" i="23"/>
  <c r="P104" i="23"/>
  <c r="Q104" i="23" s="1"/>
  <c r="R104" i="23" s="1" a="1"/>
  <c r="R104" i="23" s="1"/>
  <c r="T104" i="23"/>
  <c r="W104" i="23"/>
  <c r="X104" i="23"/>
  <c r="Z104" i="23" s="1"/>
  <c r="AA104" i="23"/>
  <c r="AB104" i="23" s="1"/>
  <c r="A105" i="23"/>
  <c r="C105" i="23"/>
  <c r="D105" i="23"/>
  <c r="E105" i="23"/>
  <c r="I105" i="23"/>
  <c r="J105" i="23" s="1"/>
  <c r="K105" i="23" a="1"/>
  <c r="K105" i="23" s="1"/>
  <c r="L105" i="23" s="1"/>
  <c r="N105" i="23"/>
  <c r="O105" i="23"/>
  <c r="P105" i="23"/>
  <c r="Q105" i="23" s="1"/>
  <c r="R105" i="23" s="1" a="1"/>
  <c r="R105" i="23" s="1"/>
  <c r="T105" i="23"/>
  <c r="W105" i="23"/>
  <c r="X105" i="23"/>
  <c r="Z105" i="23" s="1"/>
  <c r="Y105" i="23" s="1"/>
  <c r="AA105" i="23"/>
  <c r="AB105" i="23" s="1"/>
  <c r="A106" i="23"/>
  <c r="C106" i="23"/>
  <c r="D106" i="23"/>
  <c r="E106" i="23"/>
  <c r="I106" i="23"/>
  <c r="J106" i="23" s="1"/>
  <c r="K106" i="23" a="1"/>
  <c r="K106" i="23" s="1"/>
  <c r="L106" i="23" s="1"/>
  <c r="N106" i="23"/>
  <c r="O106" i="23"/>
  <c r="P106" i="23"/>
  <c r="Q106" i="23" s="1"/>
  <c r="R106" i="23" s="1" a="1"/>
  <c r="R106" i="23" s="1"/>
  <c r="V106" i="23"/>
  <c r="T106" i="23"/>
  <c r="W106" i="23"/>
  <c r="X106" i="23"/>
  <c r="Z106" i="23"/>
  <c r="AA106" i="23"/>
  <c r="AB106" i="23" s="1"/>
  <c r="A107" i="23"/>
  <c r="C107" i="23"/>
  <c r="D107" i="23"/>
  <c r="E107" i="23"/>
  <c r="I107" i="23"/>
  <c r="J107" i="23" s="1"/>
  <c r="AG107" i="23" s="1"/>
  <c r="K107" i="23" a="1"/>
  <c r="K107" i="23" s="1"/>
  <c r="L107" i="23" s="1"/>
  <c r="N107" i="23"/>
  <c r="O107" i="23"/>
  <c r="P107" i="23"/>
  <c r="Q107" i="23" s="1"/>
  <c r="R107" i="23" s="1" a="1"/>
  <c r="R107" i="23" s="1"/>
  <c r="T107" i="23"/>
  <c r="W107" i="23"/>
  <c r="X107" i="23"/>
  <c r="Z107" i="23"/>
  <c r="AA107" i="23"/>
  <c r="AB107" i="23" s="1"/>
  <c r="A108" i="23"/>
  <c r="C108" i="23"/>
  <c r="D108" i="23"/>
  <c r="E108" i="23"/>
  <c r="I108" i="23"/>
  <c r="J108" i="23" s="1"/>
  <c r="K108" i="23" a="1"/>
  <c r="K108" i="23" s="1"/>
  <c r="L108" i="23" s="1"/>
  <c r="N108" i="23"/>
  <c r="O108" i="23"/>
  <c r="P108" i="23"/>
  <c r="Q108" i="23" s="1"/>
  <c r="R108" i="23" s="1" a="1"/>
  <c r="R108" i="23" s="1"/>
  <c r="U108" i="23"/>
  <c r="T108" i="23"/>
  <c r="W108" i="23"/>
  <c r="X108" i="23"/>
  <c r="Z108" i="23" s="1"/>
  <c r="Y108" i="23" s="1"/>
  <c r="AA108" i="23"/>
  <c r="AB108" i="23" s="1"/>
  <c r="A109" i="23"/>
  <c r="C109" i="23"/>
  <c r="D109" i="23"/>
  <c r="E109" i="23"/>
  <c r="I109" i="23"/>
  <c r="J109" i="23" s="1"/>
  <c r="K109" i="23" a="1"/>
  <c r="K109" i="23" s="1"/>
  <c r="L109" i="23" s="1"/>
  <c r="N109" i="23"/>
  <c r="O109" i="23"/>
  <c r="P109" i="23"/>
  <c r="Q109" i="23" s="1"/>
  <c r="R109" i="23" s="1" a="1"/>
  <c r="R109" i="23" s="1"/>
  <c r="U109" i="23"/>
  <c r="T109" i="23"/>
  <c r="W109" i="23"/>
  <c r="X109" i="23"/>
  <c r="Z109" i="23" s="1"/>
  <c r="AA109" i="23"/>
  <c r="AB109" i="23" s="1"/>
  <c r="A110" i="23"/>
  <c r="C110" i="23"/>
  <c r="D110" i="23"/>
  <c r="E110" i="23"/>
  <c r="I110" i="23"/>
  <c r="J110" i="23" s="1"/>
  <c r="K110" i="23" a="1"/>
  <c r="K110" i="23" s="1"/>
  <c r="L110" i="23" s="1"/>
  <c r="N110" i="23"/>
  <c r="O110" i="23"/>
  <c r="P110" i="23"/>
  <c r="Q110" i="23" s="1"/>
  <c r="R110" i="23" s="1" a="1"/>
  <c r="R110" i="23" s="1"/>
  <c r="T110" i="23"/>
  <c r="W110" i="23"/>
  <c r="X110" i="23"/>
  <c r="Z110" i="23" s="1"/>
  <c r="Y110" i="23" s="1"/>
  <c r="AA110" i="23"/>
  <c r="AB110" i="23" s="1"/>
  <c r="A111" i="23"/>
  <c r="C111" i="23"/>
  <c r="D111" i="23"/>
  <c r="E111" i="23"/>
  <c r="I111" i="23"/>
  <c r="J111" i="23" s="1"/>
  <c r="AG111" i="23" s="1"/>
  <c r="K111" i="23" a="1"/>
  <c r="K111" i="23" s="1"/>
  <c r="L111" i="23" s="1"/>
  <c r="N111" i="23"/>
  <c r="O111" i="23"/>
  <c r="P111" i="23"/>
  <c r="Q111" i="23" s="1"/>
  <c r="R111" i="23" s="1" a="1"/>
  <c r="R111" i="23" s="1"/>
  <c r="T111" i="23"/>
  <c r="W111" i="23"/>
  <c r="X111" i="23"/>
  <c r="Z111" i="23"/>
  <c r="Y111" i="23" s="1"/>
  <c r="AA111" i="23"/>
  <c r="AB111" i="23" s="1"/>
  <c r="A112" i="23"/>
  <c r="C112" i="23"/>
  <c r="D112" i="23"/>
  <c r="E112" i="23"/>
  <c r="I112" i="23"/>
  <c r="J112" i="23" s="1"/>
  <c r="AG112" i="23" s="1"/>
  <c r="K112" i="23" a="1"/>
  <c r="K112" i="23" s="1"/>
  <c r="L112" i="23" s="1"/>
  <c r="N112" i="23"/>
  <c r="O112" i="23"/>
  <c r="P112" i="23"/>
  <c r="Q112" i="23" s="1"/>
  <c r="R112" i="23" s="1" a="1"/>
  <c r="R112" i="23" s="1"/>
  <c r="T112" i="23"/>
  <c r="W112" i="23"/>
  <c r="X112" i="23"/>
  <c r="Z112" i="23"/>
  <c r="AA112" i="23"/>
  <c r="AB112" i="23" s="1"/>
  <c r="A113" i="23"/>
  <c r="C113" i="23"/>
  <c r="D113" i="23"/>
  <c r="E113" i="23"/>
  <c r="I113" i="23"/>
  <c r="J113" i="23" s="1"/>
  <c r="AG113" i="23" s="1"/>
  <c r="K113" i="23" a="1"/>
  <c r="K113" i="23" s="1"/>
  <c r="L113" i="23" s="1"/>
  <c r="N113" i="23"/>
  <c r="O113" i="23"/>
  <c r="P113" i="23"/>
  <c r="Q113" i="23" s="1"/>
  <c r="R113" i="23" s="1" a="1"/>
  <c r="R113" i="23" s="1"/>
  <c r="T113" i="23"/>
  <c r="W113" i="23"/>
  <c r="X113" i="23"/>
  <c r="Z113" i="23"/>
  <c r="AA113" i="23"/>
  <c r="AB113" i="23" s="1"/>
  <c r="A114" i="23"/>
  <c r="C114" i="23"/>
  <c r="D114" i="23"/>
  <c r="E114" i="23"/>
  <c r="I114" i="23"/>
  <c r="J114" i="23" s="1"/>
  <c r="K114" i="23" a="1"/>
  <c r="K114" i="23" s="1"/>
  <c r="L114" i="23" s="1"/>
  <c r="N114" i="23"/>
  <c r="O114" i="23"/>
  <c r="P114" i="23"/>
  <c r="Q114" i="23" s="1"/>
  <c r="R114" i="23" s="1" a="1"/>
  <c r="R114" i="23" s="1"/>
  <c r="T114" i="23"/>
  <c r="W114" i="23"/>
  <c r="X114" i="23"/>
  <c r="Z114" i="23"/>
  <c r="AA114" i="23"/>
  <c r="AB114" i="23" s="1"/>
  <c r="A115" i="23"/>
  <c r="C115" i="23"/>
  <c r="D115" i="23"/>
  <c r="E115" i="23"/>
  <c r="I115" i="23"/>
  <c r="J115" i="23" s="1"/>
  <c r="K115" i="23" a="1"/>
  <c r="K115" i="23" s="1"/>
  <c r="N115" i="23"/>
  <c r="O115" i="23"/>
  <c r="P115" i="23"/>
  <c r="Q115" i="23" s="1"/>
  <c r="R115" i="23" s="1" a="1"/>
  <c r="R115" i="23" s="1"/>
  <c r="T115" i="23"/>
  <c r="W115" i="23"/>
  <c r="X115" i="23"/>
  <c r="Z115" i="23" s="1"/>
  <c r="Y115" i="23" s="1"/>
  <c r="AA115" i="23"/>
  <c r="AB115" i="23" s="1"/>
  <c r="A116" i="23"/>
  <c r="C116" i="23"/>
  <c r="D116" i="23"/>
  <c r="E116" i="23"/>
  <c r="I116" i="23"/>
  <c r="J116" i="23" s="1"/>
  <c r="K116" i="23" a="1"/>
  <c r="K116" i="23" s="1"/>
  <c r="L116" i="23" s="1"/>
  <c r="N116" i="23"/>
  <c r="O116" i="23"/>
  <c r="P116" i="23"/>
  <c r="Q116" i="23" s="1"/>
  <c r="R116" i="23" s="1" a="1"/>
  <c r="R116" i="23" s="1"/>
  <c r="V116" i="23"/>
  <c r="T116" i="23"/>
  <c r="W116" i="23"/>
  <c r="X116" i="23"/>
  <c r="Z116" i="23"/>
  <c r="AA116" i="23"/>
  <c r="AB116" i="23" s="1"/>
  <c r="A117" i="23"/>
  <c r="C117" i="23"/>
  <c r="D117" i="23"/>
  <c r="E117" i="23"/>
  <c r="I117" i="23"/>
  <c r="J117" i="23" s="1"/>
  <c r="AG117" i="23" s="1"/>
  <c r="K117" i="23" a="1"/>
  <c r="K117" i="23" s="1"/>
  <c r="L117" i="23" s="1"/>
  <c r="N117" i="23"/>
  <c r="O117" i="23"/>
  <c r="P117" i="23"/>
  <c r="Q117" i="23" s="1"/>
  <c r="R117" i="23" s="1" a="1"/>
  <c r="R117" i="23" s="1"/>
  <c r="T117" i="23"/>
  <c r="W117" i="23"/>
  <c r="X117" i="23"/>
  <c r="Z117" i="23"/>
  <c r="AA117" i="23"/>
  <c r="AB117" i="23" s="1"/>
  <c r="A118" i="23"/>
  <c r="C118" i="23"/>
  <c r="D118" i="23"/>
  <c r="E118" i="23"/>
  <c r="I118" i="23"/>
  <c r="J118" i="23" s="1"/>
  <c r="AG118" i="23" s="1"/>
  <c r="K118" i="23" a="1"/>
  <c r="K118" i="23" s="1"/>
  <c r="L118" i="23" s="1"/>
  <c r="N118" i="23"/>
  <c r="O118" i="23"/>
  <c r="P118" i="23"/>
  <c r="Q118" i="23" s="1"/>
  <c r="R118" i="23" s="1" a="1"/>
  <c r="R118" i="23" s="1"/>
  <c r="T118" i="23"/>
  <c r="W118" i="23"/>
  <c r="X118" i="23"/>
  <c r="Z118" i="23"/>
  <c r="AA118" i="23"/>
  <c r="AB118" i="23" s="1"/>
  <c r="A119" i="23"/>
  <c r="C119" i="23"/>
  <c r="D119" i="23"/>
  <c r="E119" i="23"/>
  <c r="I119" i="23"/>
  <c r="J119" i="23" s="1"/>
  <c r="K119" i="23" a="1"/>
  <c r="K119" i="23" s="1"/>
  <c r="L119" i="23" s="1"/>
  <c r="N119" i="23"/>
  <c r="O119" i="23"/>
  <c r="P119" i="23"/>
  <c r="Q119" i="23" s="1"/>
  <c r="R119" i="23" s="1" a="1"/>
  <c r="R119" i="23" s="1"/>
  <c r="T119" i="23"/>
  <c r="W119" i="23"/>
  <c r="X119" i="23"/>
  <c r="Z119" i="23" s="1"/>
  <c r="AA119" i="23"/>
  <c r="AB119" i="23" s="1"/>
  <c r="A120" i="23"/>
  <c r="C120" i="23"/>
  <c r="D120" i="23"/>
  <c r="E120" i="23"/>
  <c r="I120" i="23"/>
  <c r="J120" i="23" s="1"/>
  <c r="K120" i="23" a="1"/>
  <c r="K120" i="23" s="1"/>
  <c r="L120" i="23" s="1"/>
  <c r="N120" i="23"/>
  <c r="O120" i="23"/>
  <c r="P120" i="23"/>
  <c r="Q120" i="23" s="1"/>
  <c r="R120" i="23" s="1" a="1"/>
  <c r="R120" i="23" s="1"/>
  <c r="T120" i="23"/>
  <c r="W120" i="23"/>
  <c r="X120" i="23"/>
  <c r="Z120" i="23" s="1"/>
  <c r="Y120" i="23" s="1"/>
  <c r="AA120" i="23"/>
  <c r="AB120" i="23" s="1"/>
  <c r="A121" i="23"/>
  <c r="C121" i="23"/>
  <c r="D121" i="23"/>
  <c r="E121" i="23"/>
  <c r="I121" i="23"/>
  <c r="J121" i="23" s="1"/>
  <c r="K121" i="23" a="1"/>
  <c r="K121" i="23" s="1"/>
  <c r="N121" i="23"/>
  <c r="O121" i="23"/>
  <c r="P121" i="23"/>
  <c r="Q121" i="23" s="1"/>
  <c r="R121" i="23" s="1" a="1"/>
  <c r="R121" i="23" s="1"/>
  <c r="T121" i="23"/>
  <c r="W121" i="23"/>
  <c r="X121" i="23"/>
  <c r="Z121" i="23"/>
  <c r="Y121" i="23" s="1"/>
  <c r="AA121" i="23"/>
  <c r="AB121" i="23" s="1"/>
  <c r="A122" i="23"/>
  <c r="C122" i="23"/>
  <c r="D122" i="23"/>
  <c r="E122" i="23"/>
  <c r="I122" i="23"/>
  <c r="J122" i="23" s="1"/>
  <c r="AG122" i="23" s="1"/>
  <c r="K122" i="23" a="1"/>
  <c r="K122" i="23" s="1"/>
  <c r="L122" i="23" s="1"/>
  <c r="N122" i="23"/>
  <c r="O122" i="23"/>
  <c r="P122" i="23"/>
  <c r="Q122" i="23" s="1"/>
  <c r="R122" i="23" s="1" a="1"/>
  <c r="R122" i="23" s="1"/>
  <c r="T122" i="23"/>
  <c r="W122" i="23"/>
  <c r="X122" i="23"/>
  <c r="Z122" i="23"/>
  <c r="AA122" i="23"/>
  <c r="AB122" i="23" s="1"/>
  <c r="A123" i="23"/>
  <c r="C123" i="23"/>
  <c r="D123" i="23"/>
  <c r="E123" i="23"/>
  <c r="I123" i="23"/>
  <c r="J123" i="23" s="1"/>
  <c r="AG123" i="23" s="1"/>
  <c r="K123" i="23" a="1"/>
  <c r="K123" i="23" s="1"/>
  <c r="L123" i="23" s="1"/>
  <c r="N123" i="23"/>
  <c r="O123" i="23"/>
  <c r="P123" i="23"/>
  <c r="Q123" i="23" s="1"/>
  <c r="R123" i="23" s="1" a="1"/>
  <c r="R123" i="23" s="1"/>
  <c r="U123" i="23"/>
  <c r="T123" i="23"/>
  <c r="W123" i="23"/>
  <c r="X123" i="23"/>
  <c r="Z123" i="23"/>
  <c r="AA123" i="23"/>
  <c r="AB123" i="23" s="1"/>
  <c r="A124" i="23"/>
  <c r="C124" i="23"/>
  <c r="D124" i="23"/>
  <c r="E124" i="23"/>
  <c r="I124" i="23"/>
  <c r="J124" i="23" s="1"/>
  <c r="AG124" i="23" s="1"/>
  <c r="K124" i="23" a="1"/>
  <c r="K124" i="23" s="1"/>
  <c r="N124" i="23"/>
  <c r="O124" i="23"/>
  <c r="P124" i="23"/>
  <c r="Q124" i="23" s="1"/>
  <c r="R124" i="23" s="1" a="1"/>
  <c r="R124" i="23" s="1"/>
  <c r="T124" i="23"/>
  <c r="W124" i="23"/>
  <c r="X124" i="23"/>
  <c r="Z124" i="23" s="1"/>
  <c r="Y124" i="23" s="1"/>
  <c r="AA124" i="23"/>
  <c r="AB124" i="23" s="1"/>
  <c r="A125" i="23"/>
  <c r="C125" i="23"/>
  <c r="D125" i="23"/>
  <c r="E125" i="23"/>
  <c r="I125" i="23"/>
  <c r="J125" i="23" s="1"/>
  <c r="K125" i="23" a="1"/>
  <c r="K125" i="23" s="1"/>
  <c r="L125" i="23" s="1"/>
  <c r="N125" i="23"/>
  <c r="O125" i="23"/>
  <c r="P125" i="23"/>
  <c r="Q125" i="23" s="1"/>
  <c r="R125" i="23" s="1" a="1"/>
  <c r="R125" i="23" s="1"/>
  <c r="T125" i="23"/>
  <c r="W125" i="23"/>
  <c r="X125" i="23"/>
  <c r="Z125" i="23" s="1"/>
  <c r="Y125" i="23" s="1"/>
  <c r="AA125" i="23"/>
  <c r="AB125" i="23" s="1"/>
  <c r="A126" i="23"/>
  <c r="C126" i="23"/>
  <c r="D126" i="23"/>
  <c r="E126" i="23"/>
  <c r="I126" i="23"/>
  <c r="J126" i="23" s="1"/>
  <c r="K126" i="23" a="1"/>
  <c r="K126" i="23" s="1"/>
  <c r="L126" i="23" s="1"/>
  <c r="N126" i="23"/>
  <c r="O126" i="23"/>
  <c r="P126" i="23"/>
  <c r="Q126" i="23" s="1"/>
  <c r="R126" i="23" s="1" a="1"/>
  <c r="R126" i="23" s="1"/>
  <c r="T126" i="23"/>
  <c r="W126" i="23"/>
  <c r="X126" i="23"/>
  <c r="Z126" i="23" s="1"/>
  <c r="AA126" i="23"/>
  <c r="AB126" i="23" s="1"/>
  <c r="A127" i="23"/>
  <c r="C127" i="23"/>
  <c r="D127" i="23"/>
  <c r="E127" i="23"/>
  <c r="I127" i="23"/>
  <c r="J127" i="23"/>
  <c r="AG127" i="23" s="1"/>
  <c r="K127" i="23" a="1"/>
  <c r="K127" i="23" s="1"/>
  <c r="L127" i="23" s="1"/>
  <c r="N127" i="23"/>
  <c r="O127" i="23"/>
  <c r="P127" i="23"/>
  <c r="Q127" i="23" s="1"/>
  <c r="R127" i="23" s="1" a="1"/>
  <c r="R127" i="23" s="1"/>
  <c r="T127" i="23"/>
  <c r="W127" i="23"/>
  <c r="X127" i="23"/>
  <c r="Z127" i="23"/>
  <c r="AA127" i="23"/>
  <c r="AB127" i="23" s="1"/>
  <c r="A128" i="23"/>
  <c r="C128" i="23"/>
  <c r="D128" i="23"/>
  <c r="E128" i="23"/>
  <c r="I128" i="23"/>
  <c r="J128" i="23" s="1"/>
  <c r="K128" i="23" a="1"/>
  <c r="K128" i="23" s="1"/>
  <c r="L128" i="23" s="1"/>
  <c r="N128" i="23"/>
  <c r="O128" i="23"/>
  <c r="P128" i="23"/>
  <c r="Q128" i="23" s="1"/>
  <c r="R128" i="23" s="1" a="1"/>
  <c r="R128" i="23" s="1"/>
  <c r="T128" i="23"/>
  <c r="W128" i="23"/>
  <c r="X128" i="23"/>
  <c r="Z128" i="23" s="1"/>
  <c r="AA128" i="23"/>
  <c r="AB128" i="23" s="1"/>
  <c r="A129" i="23"/>
  <c r="C129" i="23"/>
  <c r="D129" i="23"/>
  <c r="E129" i="23"/>
  <c r="I129" i="23"/>
  <c r="J129" i="23" s="1"/>
  <c r="AG129" i="23" s="1"/>
  <c r="K129" i="23" a="1"/>
  <c r="K129" i="23" s="1"/>
  <c r="L129" i="23" s="1"/>
  <c r="N129" i="23"/>
  <c r="O129" i="23"/>
  <c r="P129" i="23"/>
  <c r="Q129" i="23" s="1"/>
  <c r="R129" i="23" s="1" a="1"/>
  <c r="R129" i="23" s="1"/>
  <c r="T129" i="23"/>
  <c r="W129" i="23"/>
  <c r="X129" i="23"/>
  <c r="Z129" i="23"/>
  <c r="AA129" i="23"/>
  <c r="AB129" i="23" s="1"/>
  <c r="A130" i="23"/>
  <c r="C130" i="23"/>
  <c r="D130" i="23"/>
  <c r="E130" i="23"/>
  <c r="I130" i="23"/>
  <c r="J130" i="23" s="1"/>
  <c r="K130" i="23" a="1"/>
  <c r="K130" i="23" s="1"/>
  <c r="N130" i="23"/>
  <c r="O130" i="23"/>
  <c r="P130" i="23"/>
  <c r="Q130" i="23" s="1"/>
  <c r="R130" i="23" s="1" a="1"/>
  <c r="R130" i="23" s="1"/>
  <c r="U130" i="23"/>
  <c r="V130" i="23" s="1"/>
  <c r="T130" i="23"/>
  <c r="W130" i="23"/>
  <c r="X130" i="23"/>
  <c r="Z130" i="23"/>
  <c r="AA130" i="23"/>
  <c r="AB130" i="23" s="1"/>
  <c r="A131" i="23"/>
  <c r="C131" i="23"/>
  <c r="D131" i="23"/>
  <c r="E131" i="23"/>
  <c r="I131" i="23"/>
  <c r="J131" i="23" s="1"/>
  <c r="AG131" i="23" s="1"/>
  <c r="K131" i="23" a="1"/>
  <c r="K131" i="23" s="1"/>
  <c r="L131" i="23" s="1"/>
  <c r="N131" i="23"/>
  <c r="O131" i="23"/>
  <c r="P131" i="23"/>
  <c r="Q131" i="23" s="1"/>
  <c r="R131" i="23" s="1" a="1"/>
  <c r="R131" i="23" s="1"/>
  <c r="T131" i="23"/>
  <c r="W131" i="23"/>
  <c r="X131" i="23"/>
  <c r="Z131" i="23" s="1"/>
  <c r="AA131" i="23"/>
  <c r="AB131" i="23" s="1"/>
  <c r="A132" i="23"/>
  <c r="C132" i="23"/>
  <c r="D132" i="23"/>
  <c r="E132" i="23"/>
  <c r="I132" i="23"/>
  <c r="J132" i="23" s="1"/>
  <c r="K132" i="23" a="1"/>
  <c r="K132" i="23" s="1"/>
  <c r="L132" i="23" s="1"/>
  <c r="N132" i="23"/>
  <c r="O132" i="23"/>
  <c r="P132" i="23"/>
  <c r="Q132" i="23" s="1"/>
  <c r="R132" i="23" s="1" a="1"/>
  <c r="R132" i="23" s="1"/>
  <c r="V132" i="23"/>
  <c r="T132" i="23"/>
  <c r="W132" i="23"/>
  <c r="X132" i="23"/>
  <c r="Z132" i="23" s="1"/>
  <c r="AA132" i="23"/>
  <c r="AB132" i="23" s="1"/>
  <c r="A133" i="23"/>
  <c r="C133" i="23"/>
  <c r="D133" i="23"/>
  <c r="E133" i="23"/>
  <c r="I133" i="23"/>
  <c r="J133" i="23" s="1"/>
  <c r="AG133" i="23" s="1"/>
  <c r="K133" i="23" a="1"/>
  <c r="K133" i="23" s="1"/>
  <c r="N133" i="23"/>
  <c r="O133" i="23"/>
  <c r="P133" i="23"/>
  <c r="Q133" i="23" s="1"/>
  <c r="R133" i="23" s="1" a="1"/>
  <c r="R133" i="23" s="1"/>
  <c r="T133" i="23"/>
  <c r="W133" i="23"/>
  <c r="X133" i="23"/>
  <c r="Z133" i="23" s="1"/>
  <c r="AA133" i="23"/>
  <c r="AB133" i="23" s="1"/>
  <c r="A134" i="23"/>
  <c r="C134" i="23"/>
  <c r="D134" i="23"/>
  <c r="E134" i="23"/>
  <c r="I134" i="23"/>
  <c r="J134" i="23" s="1"/>
  <c r="AG134" i="23" s="1"/>
  <c r="K134" i="23" a="1"/>
  <c r="K134" i="23" s="1"/>
  <c r="L134" i="23" s="1"/>
  <c r="N134" i="23"/>
  <c r="O134" i="23"/>
  <c r="P134" i="23"/>
  <c r="Q134" i="23" s="1"/>
  <c r="R134" i="23" s="1" a="1"/>
  <c r="R134" i="23" s="1"/>
  <c r="T134" i="23"/>
  <c r="W134" i="23"/>
  <c r="X134" i="23"/>
  <c r="Z134" i="23"/>
  <c r="AA134" i="23"/>
  <c r="AB134" i="23" s="1"/>
  <c r="A135" i="23"/>
  <c r="C135" i="23"/>
  <c r="D135" i="23"/>
  <c r="E135" i="23"/>
  <c r="I135" i="23"/>
  <c r="J135" i="23" s="1"/>
  <c r="K135" i="23" a="1"/>
  <c r="K135" i="23" s="1"/>
  <c r="L135" i="23" s="1"/>
  <c r="N135" i="23"/>
  <c r="O135" i="23"/>
  <c r="P135" i="23"/>
  <c r="Q135" i="23" s="1"/>
  <c r="R135" i="23" s="1" a="1"/>
  <c r="R135" i="23" s="1"/>
  <c r="T135" i="23"/>
  <c r="W135" i="23"/>
  <c r="X135" i="23"/>
  <c r="Z135" i="23" s="1"/>
  <c r="AA135" i="23"/>
  <c r="AB135" i="23" s="1"/>
  <c r="A136" i="23"/>
  <c r="C136" i="23"/>
  <c r="D136" i="23"/>
  <c r="E136" i="23"/>
  <c r="I136" i="23"/>
  <c r="J136" i="23" s="1"/>
  <c r="K136" i="23" a="1"/>
  <c r="K136" i="23" s="1"/>
  <c r="L136" i="23" s="1"/>
  <c r="N136" i="23"/>
  <c r="O136" i="23"/>
  <c r="P136" i="23"/>
  <c r="Q136" i="23" s="1"/>
  <c r="R136" i="23" s="1" a="1"/>
  <c r="R136" i="23" s="1"/>
  <c r="T136" i="23"/>
  <c r="W136" i="23"/>
  <c r="X136" i="23"/>
  <c r="Z136" i="23"/>
  <c r="AA136" i="23"/>
  <c r="AB136" i="23" s="1"/>
  <c r="A137" i="23"/>
  <c r="C137" i="23"/>
  <c r="D137" i="23"/>
  <c r="E137" i="23"/>
  <c r="I137" i="23"/>
  <c r="J137" i="23" s="1"/>
  <c r="AG137" i="23" s="1"/>
  <c r="K137" i="23" a="1"/>
  <c r="K137" i="23" s="1"/>
  <c r="L137" i="23" s="1"/>
  <c r="N137" i="23"/>
  <c r="O137" i="23"/>
  <c r="P137" i="23"/>
  <c r="Q137" i="23" s="1"/>
  <c r="R137" i="23" s="1" a="1"/>
  <c r="R137" i="23" s="1"/>
  <c r="T137" i="23"/>
  <c r="W137" i="23"/>
  <c r="X137" i="23"/>
  <c r="Z137" i="23"/>
  <c r="AA137" i="23"/>
  <c r="AB137" i="23" s="1"/>
  <c r="A138" i="23"/>
  <c r="C138" i="23"/>
  <c r="D138" i="23"/>
  <c r="E138" i="23"/>
  <c r="I138" i="23"/>
  <c r="J138" i="23"/>
  <c r="AG138" i="23" s="1"/>
  <c r="K138" i="23" a="1"/>
  <c r="K138" i="23" s="1"/>
  <c r="L138" i="23" s="1"/>
  <c r="N138" i="23"/>
  <c r="O138" i="23"/>
  <c r="P138" i="23"/>
  <c r="Q138" i="23" s="1"/>
  <c r="R138" i="23" s="1" a="1"/>
  <c r="R138" i="23" s="1"/>
  <c r="U138" i="23"/>
  <c r="T138" i="23"/>
  <c r="W138" i="23"/>
  <c r="X138" i="23"/>
  <c r="Z138" i="23"/>
  <c r="AA138" i="23"/>
  <c r="AB138" i="23" s="1"/>
  <c r="A139" i="23"/>
  <c r="C139" i="23"/>
  <c r="D139" i="23"/>
  <c r="E139" i="23"/>
  <c r="I139" i="23"/>
  <c r="J139" i="23" s="1"/>
  <c r="K139" i="23" a="1"/>
  <c r="K139" i="23" s="1"/>
  <c r="L139" i="23" s="1"/>
  <c r="N139" i="23"/>
  <c r="O139" i="23"/>
  <c r="P139" i="23"/>
  <c r="Q139" i="23" s="1"/>
  <c r="R139" i="23" s="1" a="1"/>
  <c r="R139" i="23" s="1"/>
  <c r="U139" i="23"/>
  <c r="T139" i="23"/>
  <c r="W139" i="23"/>
  <c r="X139" i="23"/>
  <c r="Z139" i="23" s="1"/>
  <c r="Y139" i="23" s="1"/>
  <c r="AA139" i="23"/>
  <c r="AB139" i="23" s="1"/>
  <c r="A140" i="23"/>
  <c r="C140" i="23"/>
  <c r="D140" i="23"/>
  <c r="E140" i="23"/>
  <c r="I140" i="23"/>
  <c r="J140" i="23" s="1"/>
  <c r="AG140" i="23" s="1"/>
  <c r="K140" i="23" a="1"/>
  <c r="K140" i="23" s="1"/>
  <c r="L140" i="23" s="1"/>
  <c r="N140" i="23"/>
  <c r="O140" i="23"/>
  <c r="P140" i="23"/>
  <c r="Q140" i="23" s="1"/>
  <c r="R140" i="23" s="1" a="1"/>
  <c r="R140" i="23" s="1"/>
  <c r="V140" i="23"/>
  <c r="T140" i="23"/>
  <c r="W140" i="23"/>
  <c r="X140" i="23"/>
  <c r="Z140" i="23"/>
  <c r="AA140" i="23"/>
  <c r="AB140" i="23" s="1"/>
  <c r="A141" i="23"/>
  <c r="C141" i="23"/>
  <c r="D141" i="23"/>
  <c r="E141" i="23"/>
  <c r="I141" i="23"/>
  <c r="J141" i="23" s="1"/>
  <c r="K141" i="23" a="1"/>
  <c r="K141" i="23" s="1"/>
  <c r="L141" i="23" s="1"/>
  <c r="N141" i="23"/>
  <c r="O141" i="23"/>
  <c r="P141" i="23"/>
  <c r="Q141" i="23" s="1"/>
  <c r="R141" i="23" s="1" a="1"/>
  <c r="R141" i="23" s="1"/>
  <c r="T141" i="23"/>
  <c r="W141" i="23"/>
  <c r="X141" i="23"/>
  <c r="Z141" i="23" s="1"/>
  <c r="Y141" i="23" s="1"/>
  <c r="AA141" i="23"/>
  <c r="AB141" i="23" s="1"/>
  <c r="A142" i="23"/>
  <c r="C142" i="23"/>
  <c r="D142" i="23"/>
  <c r="E142" i="23"/>
  <c r="I142" i="23"/>
  <c r="J142" i="23" s="1"/>
  <c r="AG142" i="23" s="1"/>
  <c r="K142" i="23" a="1"/>
  <c r="K142" i="23" s="1"/>
  <c r="L142" i="23" s="1"/>
  <c r="N142" i="23"/>
  <c r="O142" i="23"/>
  <c r="P142" i="23"/>
  <c r="Q142" i="23" s="1"/>
  <c r="R142" i="23" s="1" a="1"/>
  <c r="R142" i="23" s="1"/>
  <c r="T142" i="23"/>
  <c r="W142" i="23"/>
  <c r="X142" i="23"/>
  <c r="Z142" i="23"/>
  <c r="AA142" i="23"/>
  <c r="AB142" i="23" s="1"/>
  <c r="A143" i="23"/>
  <c r="C143" i="23"/>
  <c r="D143" i="23"/>
  <c r="E143" i="23"/>
  <c r="I143" i="23"/>
  <c r="J143" i="23" s="1"/>
  <c r="K143" i="23" a="1"/>
  <c r="K143" i="23" s="1"/>
  <c r="L143" i="23" s="1"/>
  <c r="N143" i="23"/>
  <c r="O143" i="23"/>
  <c r="P143" i="23"/>
  <c r="Q143" i="23" s="1"/>
  <c r="R143" i="23" s="1" a="1"/>
  <c r="R143" i="23" s="1"/>
  <c r="U143" i="23"/>
  <c r="T143" i="23"/>
  <c r="W143" i="23"/>
  <c r="X143" i="23"/>
  <c r="Z143" i="23" s="1"/>
  <c r="Y143" i="23" s="1"/>
  <c r="AA143" i="23"/>
  <c r="AB143" i="23" s="1"/>
  <c r="A144" i="23"/>
  <c r="C144" i="23"/>
  <c r="D144" i="23"/>
  <c r="E144" i="23"/>
  <c r="I144" i="23"/>
  <c r="J144" i="23" s="1"/>
  <c r="AG144" i="23" s="1"/>
  <c r="K144" i="23" a="1"/>
  <c r="K144" i="23" s="1"/>
  <c r="L144" i="23" s="1"/>
  <c r="N144" i="23"/>
  <c r="O144" i="23"/>
  <c r="P144" i="23"/>
  <c r="Q144" i="23" s="1"/>
  <c r="R144" i="23" s="1" a="1"/>
  <c r="R144" i="23" s="1"/>
  <c r="T144" i="23"/>
  <c r="W144" i="23"/>
  <c r="X144" i="23"/>
  <c r="Z144" i="23"/>
  <c r="AA144" i="23"/>
  <c r="AB144" i="23" s="1"/>
  <c r="A145" i="23"/>
  <c r="C145" i="23"/>
  <c r="D145" i="23"/>
  <c r="E145" i="23"/>
  <c r="I145" i="23"/>
  <c r="J145" i="23" s="1"/>
  <c r="K145" i="23" a="1"/>
  <c r="K145" i="23" s="1"/>
  <c r="L145" i="23" s="1"/>
  <c r="N145" i="23"/>
  <c r="O145" i="23"/>
  <c r="P145" i="23"/>
  <c r="Q145" i="23" s="1"/>
  <c r="R145" i="23" s="1" a="1"/>
  <c r="R145" i="23" s="1"/>
  <c r="U145" i="23"/>
  <c r="T145" i="23"/>
  <c r="W145" i="23"/>
  <c r="X145" i="23"/>
  <c r="Z145" i="23" s="1"/>
  <c r="Y145" i="23" s="1"/>
  <c r="AA145" i="23"/>
  <c r="AB145" i="23" s="1"/>
  <c r="A146" i="23"/>
  <c r="C146" i="23"/>
  <c r="D146" i="23"/>
  <c r="E146" i="23"/>
  <c r="I146" i="23"/>
  <c r="J146" i="23" s="1"/>
  <c r="K146" i="23" a="1"/>
  <c r="K146" i="23" s="1"/>
  <c r="L146" i="23" s="1"/>
  <c r="N146" i="23"/>
  <c r="O146" i="23"/>
  <c r="P146" i="23"/>
  <c r="Q146" i="23" s="1"/>
  <c r="R146" i="23" s="1" a="1"/>
  <c r="R146" i="23" s="1"/>
  <c r="T146" i="23"/>
  <c r="W146" i="23"/>
  <c r="X146" i="23"/>
  <c r="Z146" i="23" s="1"/>
  <c r="Y146" i="23" s="1"/>
  <c r="AA146" i="23"/>
  <c r="AB146" i="23" s="1"/>
  <c r="A147" i="23"/>
  <c r="C147" i="23"/>
  <c r="D147" i="23"/>
  <c r="E147" i="23"/>
  <c r="I147" i="23"/>
  <c r="J147" i="23" s="1"/>
  <c r="K147" i="23" a="1"/>
  <c r="K147" i="23" s="1"/>
  <c r="L147" i="23" s="1"/>
  <c r="N147" i="23"/>
  <c r="O147" i="23"/>
  <c r="P147" i="23"/>
  <c r="Q147" i="23" s="1"/>
  <c r="R147" i="23" s="1" a="1"/>
  <c r="R147" i="23" s="1"/>
  <c r="T147" i="23"/>
  <c r="W147" i="23"/>
  <c r="X147" i="23"/>
  <c r="Z147" i="23" s="1"/>
  <c r="Y147" i="23" s="1"/>
  <c r="AA147" i="23"/>
  <c r="AB147" i="23" s="1"/>
  <c r="A148" i="23"/>
  <c r="C148" i="23"/>
  <c r="D148" i="23"/>
  <c r="E148" i="23"/>
  <c r="I148" i="23"/>
  <c r="J148" i="23" s="1"/>
  <c r="K148" i="23" a="1"/>
  <c r="K148" i="23" s="1"/>
  <c r="L148" i="23" s="1"/>
  <c r="N148" i="23"/>
  <c r="O148" i="23"/>
  <c r="P148" i="23"/>
  <c r="Q148" i="23" s="1"/>
  <c r="R148" i="23" s="1" a="1"/>
  <c r="R148" i="23" s="1"/>
  <c r="T148" i="23"/>
  <c r="W148" i="23"/>
  <c r="X148" i="23"/>
  <c r="Z148" i="23" s="1"/>
  <c r="Y148" i="23" s="1"/>
  <c r="AA148" i="23"/>
  <c r="AB148" i="23" s="1"/>
  <c r="A149" i="23"/>
  <c r="C149" i="23"/>
  <c r="D149" i="23"/>
  <c r="E149" i="23"/>
  <c r="I149" i="23"/>
  <c r="J149" i="23" s="1"/>
  <c r="AG149" i="23" s="1"/>
  <c r="K149" i="23" a="1"/>
  <c r="K149" i="23" s="1"/>
  <c r="L149" i="23" s="1"/>
  <c r="N149" i="23"/>
  <c r="O149" i="23"/>
  <c r="P149" i="23"/>
  <c r="Q149" i="23" s="1"/>
  <c r="R149" i="23" s="1" a="1"/>
  <c r="R149" i="23" s="1"/>
  <c r="T149" i="23"/>
  <c r="W149" i="23"/>
  <c r="X149" i="23"/>
  <c r="Z149" i="23" s="1"/>
  <c r="Y149" i="23" s="1"/>
  <c r="AA149" i="23"/>
  <c r="AB149" i="23" s="1"/>
  <c r="A150" i="23"/>
  <c r="C150" i="23"/>
  <c r="D150" i="23"/>
  <c r="E150" i="23"/>
  <c r="I150" i="23"/>
  <c r="J150" i="23" s="1"/>
  <c r="K150" i="23" a="1"/>
  <c r="K150" i="23" s="1"/>
  <c r="L150" i="23" s="1"/>
  <c r="N150" i="23"/>
  <c r="O150" i="23"/>
  <c r="P150" i="23"/>
  <c r="Q150" i="23" s="1"/>
  <c r="R150" i="23" s="1" a="1"/>
  <c r="R150" i="23" s="1"/>
  <c r="T150" i="23"/>
  <c r="W150" i="23"/>
  <c r="X150" i="23"/>
  <c r="Z150" i="23"/>
  <c r="AA150" i="23"/>
  <c r="AB150" i="23" s="1"/>
  <c r="A151" i="23"/>
  <c r="C151" i="23"/>
  <c r="D151" i="23"/>
  <c r="E151" i="23"/>
  <c r="I151" i="23"/>
  <c r="J151" i="23" s="1"/>
  <c r="K151" i="23" a="1"/>
  <c r="K151" i="23" s="1"/>
  <c r="L151" i="23" s="1"/>
  <c r="N151" i="23"/>
  <c r="O151" i="23"/>
  <c r="P151" i="23"/>
  <c r="Q151" i="23" s="1"/>
  <c r="R151" i="23" s="1" a="1"/>
  <c r="R151" i="23" s="1"/>
  <c r="T151" i="23"/>
  <c r="W151" i="23"/>
  <c r="X151" i="23"/>
  <c r="Z151" i="23" s="1"/>
  <c r="Y151" i="23" s="1"/>
  <c r="AA151" i="23"/>
  <c r="AB151" i="23" s="1"/>
  <c r="A152" i="23"/>
  <c r="C152" i="23"/>
  <c r="D152" i="23"/>
  <c r="E152" i="23"/>
  <c r="I152" i="23"/>
  <c r="J152" i="23" s="1"/>
  <c r="K152" i="23" a="1"/>
  <c r="K152" i="23" s="1"/>
  <c r="L152" i="23" s="1"/>
  <c r="N152" i="23"/>
  <c r="O152" i="23"/>
  <c r="P152" i="23"/>
  <c r="Q152" i="23" s="1"/>
  <c r="R152" i="23" s="1" a="1"/>
  <c r="R152" i="23" s="1"/>
  <c r="U152" i="23"/>
  <c r="T152" i="23"/>
  <c r="W152" i="23"/>
  <c r="X152" i="23"/>
  <c r="Z152" i="23"/>
  <c r="AA152" i="23"/>
  <c r="AB152" i="23" s="1"/>
  <c r="A153" i="23"/>
  <c r="C153" i="23"/>
  <c r="D153" i="23"/>
  <c r="E153" i="23"/>
  <c r="I153" i="23"/>
  <c r="J153" i="23" s="1"/>
  <c r="AG153" i="23" s="1"/>
  <c r="K153" i="23" a="1"/>
  <c r="K153" i="23" s="1"/>
  <c r="L153" i="23" s="1"/>
  <c r="N153" i="23"/>
  <c r="O153" i="23"/>
  <c r="P153" i="23"/>
  <c r="Q153" i="23" s="1"/>
  <c r="R153" i="23" s="1" a="1"/>
  <c r="R153" i="23" s="1"/>
  <c r="V153" i="23"/>
  <c r="T153" i="23"/>
  <c r="W153" i="23"/>
  <c r="X153" i="23"/>
  <c r="Z153" i="23"/>
  <c r="AA153" i="23"/>
  <c r="AB153" i="23" s="1"/>
  <c r="A154" i="23"/>
  <c r="C154" i="23"/>
  <c r="D154" i="23"/>
  <c r="E154" i="23"/>
  <c r="I154" i="23"/>
  <c r="J154" i="23" s="1"/>
  <c r="AG154" i="23" s="1"/>
  <c r="K154" i="23" a="1"/>
  <c r="K154" i="23" s="1"/>
  <c r="L154" i="23" s="1"/>
  <c r="N154" i="23"/>
  <c r="O154" i="23"/>
  <c r="P154" i="23"/>
  <c r="Q154" i="23" s="1"/>
  <c r="R154" i="23" s="1" a="1"/>
  <c r="R154" i="23" s="1"/>
  <c r="V154" i="23"/>
  <c r="T154" i="23"/>
  <c r="W154" i="23"/>
  <c r="X154" i="23"/>
  <c r="Z154" i="23"/>
  <c r="AA154" i="23"/>
  <c r="AB154" i="23" s="1"/>
  <c r="A155" i="23"/>
  <c r="C155" i="23"/>
  <c r="D155" i="23"/>
  <c r="E155" i="23"/>
  <c r="I155" i="23"/>
  <c r="J155" i="23" s="1"/>
  <c r="K155" i="23" a="1"/>
  <c r="K155" i="23" s="1"/>
  <c r="L155" i="23" s="1"/>
  <c r="N155" i="23"/>
  <c r="O155" i="23"/>
  <c r="P155" i="23"/>
  <c r="Q155" i="23" s="1"/>
  <c r="R155" i="23" s="1" a="1"/>
  <c r="R155" i="23" s="1"/>
  <c r="T155" i="23"/>
  <c r="W155" i="23"/>
  <c r="X155" i="23"/>
  <c r="Z155" i="23"/>
  <c r="AA155" i="23"/>
  <c r="AB155" i="23" s="1"/>
  <c r="A156" i="23"/>
  <c r="C156" i="23"/>
  <c r="D156" i="23"/>
  <c r="E156" i="23"/>
  <c r="I156" i="23"/>
  <c r="J156" i="23" s="1"/>
  <c r="K156" i="23" a="1"/>
  <c r="K156" i="23" s="1"/>
  <c r="L156" i="23" s="1"/>
  <c r="N156" i="23"/>
  <c r="O156" i="23"/>
  <c r="P156" i="23"/>
  <c r="Q156" i="23" s="1"/>
  <c r="R156" i="23" s="1" a="1"/>
  <c r="R156" i="23" s="1"/>
  <c r="U156" i="23"/>
  <c r="T156" i="23"/>
  <c r="W156" i="23"/>
  <c r="X156" i="23"/>
  <c r="Z156" i="23"/>
  <c r="AA156" i="23"/>
  <c r="AB156" i="23" s="1"/>
  <c r="A157" i="23"/>
  <c r="C157" i="23"/>
  <c r="D157" i="23"/>
  <c r="E157" i="23"/>
  <c r="I157" i="23"/>
  <c r="J157" i="23" s="1"/>
  <c r="AG157" i="23" s="1"/>
  <c r="K157" i="23" a="1"/>
  <c r="K157" i="23" s="1"/>
  <c r="L157" i="23" s="1"/>
  <c r="N157" i="23"/>
  <c r="O157" i="23"/>
  <c r="P157" i="23"/>
  <c r="Q157" i="23" s="1"/>
  <c r="R157" i="23" s="1" a="1"/>
  <c r="R157" i="23" s="1"/>
  <c r="T157" i="23"/>
  <c r="W157" i="23"/>
  <c r="X157" i="23"/>
  <c r="Z157" i="23"/>
  <c r="Y157" i="23" s="1"/>
  <c r="AA157" i="23"/>
  <c r="AB157" i="23" s="1"/>
  <c r="A158" i="23"/>
  <c r="C158" i="23"/>
  <c r="D158" i="23"/>
  <c r="E158" i="23"/>
  <c r="I158" i="23"/>
  <c r="J158" i="23" s="1"/>
  <c r="K158" i="23" a="1"/>
  <c r="K158" i="23" s="1"/>
  <c r="L158" i="23" s="1"/>
  <c r="N158" i="23"/>
  <c r="O158" i="23"/>
  <c r="P158" i="23"/>
  <c r="Q158" i="23" s="1"/>
  <c r="R158" i="23" s="1" a="1"/>
  <c r="R158" i="23" s="1"/>
  <c r="T158" i="23"/>
  <c r="W158" i="23"/>
  <c r="X158" i="23"/>
  <c r="Z158" i="23"/>
  <c r="AA158" i="23"/>
  <c r="AB158" i="23" s="1"/>
  <c r="A159" i="23"/>
  <c r="C159" i="23"/>
  <c r="D159" i="23"/>
  <c r="E159" i="23"/>
  <c r="I159" i="23"/>
  <c r="J159" i="23" s="1"/>
  <c r="K159" i="23" a="1"/>
  <c r="K159" i="23" s="1"/>
  <c r="N159" i="23"/>
  <c r="O159" i="23"/>
  <c r="P159" i="23"/>
  <c r="Q159" i="23" s="1"/>
  <c r="R159" i="23" s="1" a="1"/>
  <c r="R159" i="23" s="1"/>
  <c r="V159" i="23"/>
  <c r="T159" i="23"/>
  <c r="W159" i="23"/>
  <c r="X159" i="23"/>
  <c r="Z159" i="23"/>
  <c r="AA159" i="23"/>
  <c r="AB159" i="23" s="1"/>
  <c r="A160" i="23"/>
  <c r="C160" i="23"/>
  <c r="D160" i="23"/>
  <c r="E160" i="23"/>
  <c r="I160" i="23"/>
  <c r="J160" i="23" s="1"/>
  <c r="AG160" i="23" s="1"/>
  <c r="K160" i="23" a="1"/>
  <c r="K160" i="23" s="1"/>
  <c r="L160" i="23" s="1"/>
  <c r="N160" i="23"/>
  <c r="O160" i="23"/>
  <c r="P160" i="23"/>
  <c r="Q160" i="23" s="1"/>
  <c r="R160" i="23" s="1" a="1"/>
  <c r="R160" i="23" s="1"/>
  <c r="U160" i="23"/>
  <c r="T160" i="23"/>
  <c r="W160" i="23"/>
  <c r="X160" i="23"/>
  <c r="Z160" i="23"/>
  <c r="AA160" i="23"/>
  <c r="AB160" i="23" s="1"/>
  <c r="A161" i="23"/>
  <c r="C161" i="23"/>
  <c r="D161" i="23"/>
  <c r="E161" i="23"/>
  <c r="I161" i="23"/>
  <c r="J161" i="23" s="1"/>
  <c r="K161" i="23" a="1"/>
  <c r="K161" i="23" s="1"/>
  <c r="L161" i="23" s="1"/>
  <c r="N161" i="23"/>
  <c r="O161" i="23"/>
  <c r="P161" i="23"/>
  <c r="Q161" i="23" s="1"/>
  <c r="R161" i="23" s="1" a="1"/>
  <c r="R161" i="23" s="1"/>
  <c r="T161" i="23"/>
  <c r="W161" i="23"/>
  <c r="X161" i="23"/>
  <c r="Z161" i="23"/>
  <c r="AA161" i="23"/>
  <c r="AB161" i="23" s="1"/>
  <c r="A162" i="23"/>
  <c r="C162" i="23"/>
  <c r="D162" i="23"/>
  <c r="E162" i="23"/>
  <c r="I162" i="23"/>
  <c r="J162" i="23" s="1"/>
  <c r="AG162" i="23" s="1"/>
  <c r="K162" i="23" a="1"/>
  <c r="K162" i="23" s="1"/>
  <c r="L162" i="23" s="1"/>
  <c r="N162" i="23"/>
  <c r="O162" i="23"/>
  <c r="P162" i="23"/>
  <c r="Q162" i="23" s="1"/>
  <c r="R162" i="23" s="1" a="1"/>
  <c r="R162" i="23" s="1"/>
  <c r="U162" i="23"/>
  <c r="T162" i="23"/>
  <c r="W162" i="23"/>
  <c r="X162" i="23"/>
  <c r="Z162" i="23"/>
  <c r="AA162" i="23"/>
  <c r="AB162" i="23" s="1"/>
  <c r="A163" i="23"/>
  <c r="C163" i="23"/>
  <c r="D163" i="23"/>
  <c r="E163" i="23"/>
  <c r="I163" i="23"/>
  <c r="J163" i="23" s="1"/>
  <c r="K163" i="23" a="1"/>
  <c r="K163" i="23" s="1"/>
  <c r="N163" i="23"/>
  <c r="O163" i="23"/>
  <c r="P163" i="23"/>
  <c r="Q163" i="23" s="1"/>
  <c r="R163" i="23" s="1" a="1"/>
  <c r="R163" i="23" s="1"/>
  <c r="T163" i="23"/>
  <c r="W163" i="23"/>
  <c r="X163" i="23"/>
  <c r="Z163" i="23" s="1"/>
  <c r="Y163" i="23" s="1"/>
  <c r="AA163" i="23"/>
  <c r="AB163" i="23" s="1"/>
  <c r="A164" i="23"/>
  <c r="C164" i="23"/>
  <c r="D164" i="23"/>
  <c r="E164" i="23"/>
  <c r="I164" i="23"/>
  <c r="J164" i="23" s="1"/>
  <c r="K164" i="23" a="1"/>
  <c r="K164" i="23" s="1"/>
  <c r="N164" i="23"/>
  <c r="O164" i="23"/>
  <c r="P164" i="23"/>
  <c r="Q164" i="23" s="1"/>
  <c r="R164" i="23" s="1" a="1"/>
  <c r="R164" i="23" s="1"/>
  <c r="T164" i="23"/>
  <c r="W164" i="23"/>
  <c r="X164" i="23"/>
  <c r="Z164" i="23"/>
  <c r="AA164" i="23"/>
  <c r="AB164" i="23" s="1"/>
  <c r="A165" i="23"/>
  <c r="C165" i="23"/>
  <c r="D165" i="23"/>
  <c r="E165" i="23"/>
  <c r="I165" i="23"/>
  <c r="J165" i="23" s="1"/>
  <c r="K165" i="23" a="1"/>
  <c r="K165" i="23" s="1"/>
  <c r="L165" i="23" s="1"/>
  <c r="N165" i="23"/>
  <c r="O165" i="23"/>
  <c r="P165" i="23"/>
  <c r="Q165" i="23" s="1"/>
  <c r="R165" i="23" s="1" a="1"/>
  <c r="R165" i="23" s="1"/>
  <c r="T165" i="23"/>
  <c r="W165" i="23"/>
  <c r="X165" i="23"/>
  <c r="Z165" i="23"/>
  <c r="AA165" i="23"/>
  <c r="AB165" i="23" s="1"/>
  <c r="A166" i="23"/>
  <c r="C166" i="23"/>
  <c r="D166" i="23"/>
  <c r="E166" i="23"/>
  <c r="I166" i="23"/>
  <c r="J166" i="23" s="1"/>
  <c r="AG166" i="23" s="1"/>
  <c r="K166" i="23" a="1"/>
  <c r="K166" i="23" s="1"/>
  <c r="L166" i="23" s="1"/>
  <c r="N166" i="23"/>
  <c r="O166" i="23"/>
  <c r="P166" i="23"/>
  <c r="Q166" i="23" s="1"/>
  <c r="R166" i="23" s="1" a="1"/>
  <c r="R166" i="23" s="1"/>
  <c r="T166" i="23"/>
  <c r="W166" i="23"/>
  <c r="X166" i="23"/>
  <c r="Z166" i="23"/>
  <c r="AA166" i="23"/>
  <c r="AB166" i="23" s="1"/>
  <c r="A167" i="23"/>
  <c r="C167" i="23"/>
  <c r="D167" i="23"/>
  <c r="E167" i="23"/>
  <c r="I167" i="23"/>
  <c r="J167" i="23" s="1"/>
  <c r="K167" i="23" a="1"/>
  <c r="K167" i="23" s="1"/>
  <c r="L167" i="23" s="1"/>
  <c r="N167" i="23"/>
  <c r="O167" i="23"/>
  <c r="P167" i="23"/>
  <c r="Q167" i="23" s="1"/>
  <c r="R167" i="23" s="1" a="1"/>
  <c r="R167" i="23" s="1"/>
  <c r="T167" i="23"/>
  <c r="W167" i="23"/>
  <c r="X167" i="23"/>
  <c r="Z167" i="23"/>
  <c r="AA167" i="23"/>
  <c r="AB167" i="23" s="1"/>
  <c r="A168" i="23"/>
  <c r="C168" i="23"/>
  <c r="D168" i="23"/>
  <c r="E168" i="23"/>
  <c r="I168" i="23"/>
  <c r="J168" i="23" s="1"/>
  <c r="AG168" i="23" s="1"/>
  <c r="K168" i="23" a="1"/>
  <c r="K168" i="23" s="1"/>
  <c r="L168" i="23" s="1"/>
  <c r="N168" i="23"/>
  <c r="O168" i="23"/>
  <c r="P168" i="23"/>
  <c r="Q168" i="23" s="1"/>
  <c r="R168" i="23" s="1" a="1"/>
  <c r="R168" i="23" s="1"/>
  <c r="V168" i="23"/>
  <c r="T168" i="23"/>
  <c r="W168" i="23"/>
  <c r="X168" i="23"/>
  <c r="Z168" i="23"/>
  <c r="AA168" i="23"/>
  <c r="AB168" i="23" s="1"/>
  <c r="A169" i="23"/>
  <c r="C169" i="23"/>
  <c r="D169" i="23"/>
  <c r="E169" i="23"/>
  <c r="I169" i="23"/>
  <c r="J169" i="23" s="1"/>
  <c r="AG169" i="23" s="1"/>
  <c r="K169" i="23" a="1"/>
  <c r="K169" i="23" s="1"/>
  <c r="L169" i="23" s="1"/>
  <c r="N169" i="23"/>
  <c r="O169" i="23"/>
  <c r="P169" i="23"/>
  <c r="Q169" i="23" s="1"/>
  <c r="R169" i="23" s="1" a="1"/>
  <c r="R169" i="23" s="1"/>
  <c r="T169" i="23"/>
  <c r="W169" i="23"/>
  <c r="X169" i="23"/>
  <c r="Z169" i="23"/>
  <c r="AA169" i="23"/>
  <c r="AB169" i="23" s="1"/>
  <c r="A170" i="23"/>
  <c r="C170" i="23"/>
  <c r="D170" i="23"/>
  <c r="E170" i="23"/>
  <c r="I170" i="23"/>
  <c r="J170" i="23" s="1"/>
  <c r="AG170" i="23" s="1"/>
  <c r="K170" i="23" a="1"/>
  <c r="K170" i="23" s="1"/>
  <c r="N170" i="23"/>
  <c r="O170" i="23"/>
  <c r="P170" i="23"/>
  <c r="Q170" i="23" s="1"/>
  <c r="R170" i="23" s="1" a="1"/>
  <c r="R170" i="23" s="1"/>
  <c r="V170" i="23"/>
  <c r="T170" i="23"/>
  <c r="W170" i="23"/>
  <c r="X170" i="23"/>
  <c r="Z170" i="23"/>
  <c r="AA170" i="23"/>
  <c r="AB170" i="23" s="1"/>
  <c r="A171" i="23"/>
  <c r="C171" i="23"/>
  <c r="D171" i="23"/>
  <c r="E171" i="23"/>
  <c r="I171" i="23"/>
  <c r="J171" i="23" s="1"/>
  <c r="AG171" i="23" s="1"/>
  <c r="K171" i="23" a="1"/>
  <c r="K171" i="23" s="1"/>
  <c r="L171" i="23" s="1"/>
  <c r="N171" i="23"/>
  <c r="O171" i="23"/>
  <c r="P171" i="23"/>
  <c r="Q171" i="23" s="1"/>
  <c r="R171" i="23" s="1" a="1"/>
  <c r="R171" i="23" s="1"/>
  <c r="U171" i="23"/>
  <c r="T171" i="23"/>
  <c r="W171" i="23"/>
  <c r="X171" i="23"/>
  <c r="Z171" i="23"/>
  <c r="AA171" i="23"/>
  <c r="AB171" i="23" s="1"/>
  <c r="A172" i="23"/>
  <c r="C172" i="23"/>
  <c r="D172" i="23"/>
  <c r="E172" i="23"/>
  <c r="I172" i="23"/>
  <c r="J172" i="23" s="1"/>
  <c r="K172" i="23" a="1"/>
  <c r="K172" i="23" s="1"/>
  <c r="L172" i="23" s="1"/>
  <c r="N172" i="23"/>
  <c r="O172" i="23"/>
  <c r="P172" i="23"/>
  <c r="Q172" i="23" s="1"/>
  <c r="R172" i="23" s="1" a="1"/>
  <c r="R172" i="23" s="1"/>
  <c r="U172" i="23"/>
  <c r="T172" i="23"/>
  <c r="W172" i="23"/>
  <c r="X172" i="23"/>
  <c r="Z172" i="23"/>
  <c r="AA172" i="23"/>
  <c r="AB172" i="23" s="1"/>
  <c r="A173" i="23"/>
  <c r="C173" i="23"/>
  <c r="D173" i="23"/>
  <c r="E173" i="23"/>
  <c r="I173" i="23"/>
  <c r="J173" i="23" s="1"/>
  <c r="K173" i="23" a="1"/>
  <c r="K173" i="23" s="1"/>
  <c r="N173" i="23"/>
  <c r="O173" i="23"/>
  <c r="P173" i="23"/>
  <c r="Q173" i="23" s="1"/>
  <c r="R173" i="23" s="1" a="1"/>
  <c r="R173" i="23" s="1"/>
  <c r="T173" i="23"/>
  <c r="W173" i="23"/>
  <c r="X173" i="23"/>
  <c r="Z173" i="23"/>
  <c r="AA173" i="23"/>
  <c r="AB173" i="23" s="1"/>
  <c r="A174" i="23"/>
  <c r="C174" i="23"/>
  <c r="D174" i="23"/>
  <c r="E174" i="23"/>
  <c r="I174" i="23"/>
  <c r="J174" i="23" s="1"/>
  <c r="AG174" i="23" s="1"/>
  <c r="K174" i="23" a="1"/>
  <c r="K174" i="23" s="1"/>
  <c r="N174" i="23"/>
  <c r="O174" i="23"/>
  <c r="P174" i="23"/>
  <c r="Q174" i="23" s="1"/>
  <c r="R174" i="23" s="1" a="1"/>
  <c r="R174" i="23" s="1"/>
  <c r="U174" i="23"/>
  <c r="T174" i="23"/>
  <c r="W174" i="23"/>
  <c r="X174" i="23"/>
  <c r="Z174" i="23" s="1"/>
  <c r="AA174" i="23"/>
  <c r="AB174" i="23" s="1"/>
  <c r="A175" i="23"/>
  <c r="C175" i="23"/>
  <c r="D175" i="23"/>
  <c r="E175" i="23"/>
  <c r="I175" i="23"/>
  <c r="J175" i="23" s="1"/>
  <c r="K175" i="23" a="1"/>
  <c r="K175" i="23" s="1"/>
  <c r="L175" i="23" s="1"/>
  <c r="N175" i="23"/>
  <c r="O175" i="23"/>
  <c r="P175" i="23"/>
  <c r="Q175" i="23" s="1"/>
  <c r="R175" i="23" s="1" a="1"/>
  <c r="R175" i="23" s="1"/>
  <c r="T175" i="23"/>
  <c r="W175" i="23"/>
  <c r="X175" i="23"/>
  <c r="Z175" i="23"/>
  <c r="AA175" i="23"/>
  <c r="AB175" i="23" s="1"/>
  <c r="A176" i="23"/>
  <c r="C176" i="23"/>
  <c r="D176" i="23"/>
  <c r="E176" i="23"/>
  <c r="I176" i="23"/>
  <c r="J176" i="23" s="1"/>
  <c r="AG176" i="23" s="1"/>
  <c r="K176" i="23" a="1"/>
  <c r="K176" i="23" s="1"/>
  <c r="L176" i="23" s="1"/>
  <c r="N176" i="23"/>
  <c r="O176" i="23"/>
  <c r="P176" i="23"/>
  <c r="Q176" i="23" s="1"/>
  <c r="R176" i="23" s="1" a="1"/>
  <c r="R176" i="23" s="1"/>
  <c r="V176" i="23"/>
  <c r="T176" i="23"/>
  <c r="W176" i="23"/>
  <c r="X176" i="23"/>
  <c r="Z176" i="23"/>
  <c r="AA176" i="23"/>
  <c r="AB176" i="23" s="1"/>
  <c r="A177" i="23"/>
  <c r="C177" i="23"/>
  <c r="D177" i="23"/>
  <c r="E177" i="23"/>
  <c r="I177" i="23"/>
  <c r="J177" i="23" s="1"/>
  <c r="AG177" i="23" s="1"/>
  <c r="K177" i="23" a="1"/>
  <c r="K177" i="23" s="1"/>
  <c r="L177" i="23" s="1"/>
  <c r="N177" i="23"/>
  <c r="O177" i="23"/>
  <c r="P177" i="23"/>
  <c r="Q177" i="23" s="1"/>
  <c r="R177" i="23" s="1" a="1"/>
  <c r="R177" i="23" s="1"/>
  <c r="V177" i="23"/>
  <c r="T177" i="23"/>
  <c r="W177" i="23"/>
  <c r="X177" i="23"/>
  <c r="Z177" i="23"/>
  <c r="AA177" i="23"/>
  <c r="AB177" i="23" s="1"/>
  <c r="A178" i="23"/>
  <c r="C178" i="23"/>
  <c r="D178" i="23"/>
  <c r="E178" i="23"/>
  <c r="I178" i="23"/>
  <c r="J178" i="23" s="1"/>
  <c r="K178" i="23" a="1"/>
  <c r="K178" i="23" s="1"/>
  <c r="L178" i="23" s="1"/>
  <c r="N178" i="23"/>
  <c r="O178" i="23"/>
  <c r="P178" i="23"/>
  <c r="Q178" i="23" s="1"/>
  <c r="R178" i="23" s="1" a="1"/>
  <c r="R178" i="23" s="1"/>
  <c r="T178" i="23"/>
  <c r="W178" i="23"/>
  <c r="X178" i="23"/>
  <c r="Z178" i="23"/>
  <c r="AA178" i="23"/>
  <c r="AB178" i="23" s="1"/>
  <c r="A179" i="23"/>
  <c r="C179" i="23"/>
  <c r="D179" i="23"/>
  <c r="E179" i="23"/>
  <c r="I179" i="23"/>
  <c r="J179" i="23" s="1"/>
  <c r="K179" i="23" a="1"/>
  <c r="K179" i="23" s="1"/>
  <c r="L179" i="23" s="1"/>
  <c r="N179" i="23"/>
  <c r="O179" i="23"/>
  <c r="P179" i="23"/>
  <c r="Q179" i="23" s="1"/>
  <c r="R179" i="23" s="1" a="1"/>
  <c r="R179" i="23" s="1"/>
  <c r="U179" i="23"/>
  <c r="V179" i="23" s="1"/>
  <c r="T179" i="23"/>
  <c r="W179" i="23"/>
  <c r="X179" i="23"/>
  <c r="Z179" i="23" s="1"/>
  <c r="AA179" i="23"/>
  <c r="AB179" i="23" s="1"/>
  <c r="A180" i="23"/>
  <c r="C180" i="23"/>
  <c r="D180" i="23"/>
  <c r="E180" i="23"/>
  <c r="I180" i="23"/>
  <c r="J180" i="23" s="1"/>
  <c r="K180" i="23" a="1"/>
  <c r="K180" i="23" s="1"/>
  <c r="L180" i="23" s="1"/>
  <c r="N180" i="23"/>
  <c r="O180" i="23"/>
  <c r="P180" i="23"/>
  <c r="Q180" i="23" s="1"/>
  <c r="R180" i="23" s="1" a="1"/>
  <c r="R180" i="23" s="1"/>
  <c r="T180" i="23"/>
  <c r="W180" i="23"/>
  <c r="X180" i="23"/>
  <c r="Z180" i="23"/>
  <c r="AA180" i="23"/>
  <c r="AB180" i="23" s="1"/>
  <c r="A181" i="23"/>
  <c r="C181" i="23"/>
  <c r="D181" i="23"/>
  <c r="E181" i="23"/>
  <c r="I181" i="23"/>
  <c r="J181" i="23" s="1"/>
  <c r="K181" i="23" a="1"/>
  <c r="K181" i="23" s="1"/>
  <c r="N181" i="23"/>
  <c r="O181" i="23"/>
  <c r="P181" i="23"/>
  <c r="Q181" i="23" s="1"/>
  <c r="R181" i="23" s="1" a="1"/>
  <c r="R181" i="23" s="1"/>
  <c r="T181" i="23"/>
  <c r="W181" i="23"/>
  <c r="X181" i="23"/>
  <c r="Z181" i="23"/>
  <c r="AA181" i="23"/>
  <c r="AB181" i="23" s="1"/>
  <c r="A182" i="23"/>
  <c r="C182" i="23"/>
  <c r="D182" i="23"/>
  <c r="E182" i="23"/>
  <c r="I182" i="23"/>
  <c r="J182" i="23" s="1"/>
  <c r="K182" i="23" a="1"/>
  <c r="K182" i="23" s="1"/>
  <c r="N182" i="23"/>
  <c r="O182" i="23"/>
  <c r="P182" i="23"/>
  <c r="Q182" i="23" s="1"/>
  <c r="R182" i="23" s="1" a="1"/>
  <c r="R182" i="23" s="1"/>
  <c r="U182" i="23"/>
  <c r="T182" i="23"/>
  <c r="W182" i="23"/>
  <c r="X182" i="23"/>
  <c r="Z182" i="23" s="1"/>
  <c r="AA182" i="23"/>
  <c r="AB182" i="23" s="1"/>
  <c r="A183" i="23"/>
  <c r="C183" i="23"/>
  <c r="D183" i="23"/>
  <c r="E183" i="23"/>
  <c r="I183" i="23"/>
  <c r="J183" i="23" s="1"/>
  <c r="K183" i="23" a="1"/>
  <c r="K183" i="23" s="1"/>
  <c r="N183" i="23"/>
  <c r="O183" i="23"/>
  <c r="P183" i="23"/>
  <c r="Q183" i="23" s="1"/>
  <c r="R183" i="23" s="1" a="1"/>
  <c r="R183" i="23" s="1"/>
  <c r="T183" i="23"/>
  <c r="W183" i="23"/>
  <c r="X183" i="23"/>
  <c r="Z183" i="23"/>
  <c r="AA183" i="23"/>
  <c r="AB183" i="23" s="1"/>
  <c r="A184" i="23"/>
  <c r="C184" i="23"/>
  <c r="D184" i="23"/>
  <c r="E184" i="23"/>
  <c r="I184" i="23"/>
  <c r="J184" i="23" s="1"/>
  <c r="AG184" i="23" s="1"/>
  <c r="K184" i="23" a="1"/>
  <c r="K184" i="23" s="1"/>
  <c r="N184" i="23"/>
  <c r="O184" i="23"/>
  <c r="P184" i="23"/>
  <c r="Q184" i="23" s="1"/>
  <c r="R184" i="23" s="1" a="1"/>
  <c r="R184" i="23" s="1"/>
  <c r="T184" i="23"/>
  <c r="W184" i="23"/>
  <c r="X184" i="23"/>
  <c r="Z184" i="23"/>
  <c r="AA184" i="23"/>
  <c r="AB184" i="23" s="1"/>
  <c r="A185" i="23"/>
  <c r="C185" i="23"/>
  <c r="D185" i="23"/>
  <c r="E185" i="23"/>
  <c r="I185" i="23"/>
  <c r="J185" i="23" s="1"/>
  <c r="K185" i="23" a="1"/>
  <c r="K185" i="23" s="1"/>
  <c r="L185" i="23" s="1"/>
  <c r="N185" i="23"/>
  <c r="O185" i="23"/>
  <c r="P185" i="23"/>
  <c r="Q185" i="23" s="1"/>
  <c r="R185" i="23" s="1" a="1"/>
  <c r="R185" i="23" s="1"/>
  <c r="T185" i="23"/>
  <c r="W185" i="23"/>
  <c r="X185" i="23"/>
  <c r="Z185" i="23"/>
  <c r="AA185" i="23"/>
  <c r="AB185" i="23" s="1"/>
  <c r="A186" i="23"/>
  <c r="C186" i="23"/>
  <c r="D186" i="23"/>
  <c r="E186" i="23"/>
  <c r="I186" i="23"/>
  <c r="J186" i="23" s="1"/>
  <c r="K186" i="23" a="1"/>
  <c r="K186" i="23" s="1"/>
  <c r="L186" i="23" s="1"/>
  <c r="N186" i="23"/>
  <c r="O186" i="23"/>
  <c r="P186" i="23"/>
  <c r="Q186" i="23" s="1"/>
  <c r="R186" i="23" s="1" a="1"/>
  <c r="R186" i="23" s="1"/>
  <c r="T186" i="23"/>
  <c r="W186" i="23"/>
  <c r="X186" i="23"/>
  <c r="Z186" i="23"/>
  <c r="AA186" i="23"/>
  <c r="AB186" i="23" s="1"/>
  <c r="A187" i="23"/>
  <c r="C187" i="23"/>
  <c r="D187" i="23"/>
  <c r="E187" i="23"/>
  <c r="I187" i="23"/>
  <c r="J187" i="23" s="1"/>
  <c r="AG187" i="23" s="1"/>
  <c r="K187" i="23" a="1"/>
  <c r="K187" i="23" s="1"/>
  <c r="L187" i="23" s="1"/>
  <c r="N187" i="23"/>
  <c r="O187" i="23"/>
  <c r="P187" i="23"/>
  <c r="Q187" i="23" s="1"/>
  <c r="R187" i="23" s="1" a="1"/>
  <c r="R187" i="23" s="1"/>
  <c r="T187" i="23"/>
  <c r="W187" i="23"/>
  <c r="X187" i="23"/>
  <c r="Z187" i="23"/>
  <c r="AA187" i="23"/>
  <c r="AB187" i="23" s="1"/>
  <c r="A188" i="23"/>
  <c r="C188" i="23"/>
  <c r="D188" i="23"/>
  <c r="E188" i="23"/>
  <c r="I188" i="23"/>
  <c r="J188" i="23" s="1"/>
  <c r="AG188" i="23" s="1"/>
  <c r="K188" i="23" a="1"/>
  <c r="K188" i="23" s="1"/>
  <c r="L188" i="23" s="1"/>
  <c r="N188" i="23"/>
  <c r="O188" i="23"/>
  <c r="P188" i="23"/>
  <c r="Q188" i="23" s="1"/>
  <c r="R188" i="23" s="1" a="1"/>
  <c r="R188" i="23" s="1"/>
  <c r="T188" i="23"/>
  <c r="W188" i="23"/>
  <c r="X188" i="23"/>
  <c r="Z188" i="23"/>
  <c r="AA188" i="23"/>
  <c r="AB188" i="23" s="1"/>
  <c r="A189" i="23"/>
  <c r="C189" i="23"/>
  <c r="D189" i="23"/>
  <c r="E189" i="23"/>
  <c r="I189" i="23"/>
  <c r="J189" i="23" s="1"/>
  <c r="K189" i="23" a="1"/>
  <c r="K189" i="23" s="1"/>
  <c r="L189" i="23" s="1"/>
  <c r="N189" i="23"/>
  <c r="O189" i="23"/>
  <c r="P189" i="23"/>
  <c r="Q189" i="23" s="1"/>
  <c r="R189" i="23" s="1" a="1"/>
  <c r="R189" i="23" s="1"/>
  <c r="T189" i="23"/>
  <c r="W189" i="23"/>
  <c r="X189" i="23"/>
  <c r="Z189" i="23"/>
  <c r="AA189" i="23"/>
  <c r="AB189" i="23" s="1"/>
  <c r="A190" i="23"/>
  <c r="C190" i="23"/>
  <c r="D190" i="23"/>
  <c r="E190" i="23"/>
  <c r="I190" i="23"/>
  <c r="J190" i="23" s="1"/>
  <c r="K190" i="23" a="1"/>
  <c r="K190" i="23" s="1"/>
  <c r="N190" i="23"/>
  <c r="O190" i="23"/>
  <c r="P190" i="23"/>
  <c r="Q190" i="23" s="1"/>
  <c r="R190" i="23" s="1" a="1"/>
  <c r="R190" i="23" s="1"/>
  <c r="T190" i="23"/>
  <c r="W190" i="23"/>
  <c r="X190" i="23"/>
  <c r="Z190" i="23"/>
  <c r="AA190" i="23"/>
  <c r="AB190" i="23" s="1"/>
  <c r="A191" i="23"/>
  <c r="C191" i="23"/>
  <c r="D191" i="23"/>
  <c r="E191" i="23"/>
  <c r="I191" i="23"/>
  <c r="J191" i="23" s="1"/>
  <c r="AG191" i="23" s="1"/>
  <c r="K191" i="23" a="1"/>
  <c r="K191" i="23" s="1"/>
  <c r="N191" i="23"/>
  <c r="O191" i="23"/>
  <c r="P191" i="23"/>
  <c r="Q191" i="23" s="1"/>
  <c r="R191" i="23" s="1" a="1"/>
  <c r="R191" i="23" s="1"/>
  <c r="V191" i="23"/>
  <c r="T191" i="23"/>
  <c r="W191" i="23"/>
  <c r="X191" i="23"/>
  <c r="Z191" i="23"/>
  <c r="AA191" i="23"/>
  <c r="AB191" i="23" s="1"/>
  <c r="A192" i="23"/>
  <c r="C192" i="23"/>
  <c r="D192" i="23"/>
  <c r="E192" i="23"/>
  <c r="I192" i="23"/>
  <c r="J192" i="23" s="1"/>
  <c r="AG192" i="23" s="1"/>
  <c r="K192" i="23" a="1"/>
  <c r="K192" i="23" s="1"/>
  <c r="N192" i="23"/>
  <c r="O192" i="23"/>
  <c r="P192" i="23"/>
  <c r="Q192" i="23" s="1"/>
  <c r="R192" i="23" s="1" a="1"/>
  <c r="R192" i="23" s="1"/>
  <c r="T192" i="23"/>
  <c r="W192" i="23"/>
  <c r="X192" i="23"/>
  <c r="Z192" i="23"/>
  <c r="AA192" i="23"/>
  <c r="AB192" i="23" s="1"/>
  <c r="A193" i="23"/>
  <c r="C193" i="23"/>
  <c r="D193" i="23"/>
  <c r="E193" i="23"/>
  <c r="I193" i="23"/>
  <c r="J193" i="23" s="1"/>
  <c r="K193" i="23" a="1"/>
  <c r="K193" i="23" s="1"/>
  <c r="L193" i="23" s="1"/>
  <c r="N193" i="23"/>
  <c r="O193" i="23"/>
  <c r="P193" i="23"/>
  <c r="Q193" i="23" s="1"/>
  <c r="R193" i="23" s="1" a="1"/>
  <c r="R193" i="23" s="1"/>
  <c r="T193" i="23"/>
  <c r="W193" i="23"/>
  <c r="X193" i="23"/>
  <c r="Z193" i="23"/>
  <c r="AA193" i="23"/>
  <c r="AB193" i="23" s="1"/>
  <c r="A194" i="23"/>
  <c r="C194" i="23"/>
  <c r="D194" i="23"/>
  <c r="E194" i="23"/>
  <c r="I194" i="23"/>
  <c r="J194" i="23" s="1"/>
  <c r="K194" i="23" a="1"/>
  <c r="K194" i="23" s="1"/>
  <c r="L194" i="23" s="1"/>
  <c r="N194" i="23"/>
  <c r="O194" i="23"/>
  <c r="P194" i="23"/>
  <c r="Q194" i="23" s="1"/>
  <c r="R194" i="23" s="1" a="1"/>
  <c r="R194" i="23" s="1"/>
  <c r="T194" i="23"/>
  <c r="W194" i="23"/>
  <c r="X194" i="23"/>
  <c r="Z194" i="23"/>
  <c r="AA194" i="23"/>
  <c r="AB194" i="23" s="1"/>
  <c r="A195" i="23"/>
  <c r="C195" i="23"/>
  <c r="D195" i="23"/>
  <c r="E195" i="23"/>
  <c r="I195" i="23"/>
  <c r="J195" i="23" s="1"/>
  <c r="K195" i="23" a="1"/>
  <c r="K195" i="23" s="1"/>
  <c r="N195" i="23"/>
  <c r="O195" i="23"/>
  <c r="P195" i="23"/>
  <c r="Q195" i="23" s="1"/>
  <c r="R195" i="23" s="1" a="1"/>
  <c r="R195" i="23" s="1"/>
  <c r="U195" i="23"/>
  <c r="T195" i="23"/>
  <c r="W195" i="23"/>
  <c r="X195" i="23"/>
  <c r="Z195" i="23"/>
  <c r="AA195" i="23"/>
  <c r="AB195" i="23" s="1"/>
  <c r="A196" i="23"/>
  <c r="C196" i="23"/>
  <c r="D196" i="23"/>
  <c r="E196" i="23"/>
  <c r="I196" i="23"/>
  <c r="J196" i="23" s="1"/>
  <c r="K196" i="23" a="1"/>
  <c r="K196" i="23" s="1"/>
  <c r="L196" i="23" s="1"/>
  <c r="N196" i="23"/>
  <c r="O196" i="23"/>
  <c r="P196" i="23"/>
  <c r="Q196" i="23" s="1"/>
  <c r="R196" i="23" s="1" a="1"/>
  <c r="R196" i="23" s="1"/>
  <c r="T196" i="23"/>
  <c r="W196" i="23"/>
  <c r="X196" i="23"/>
  <c r="Z196" i="23"/>
  <c r="AA196" i="23"/>
  <c r="AB196" i="23" s="1"/>
  <c r="A197" i="23"/>
  <c r="C197" i="23"/>
  <c r="D197" i="23"/>
  <c r="E197" i="23"/>
  <c r="I197" i="23"/>
  <c r="J197" i="23" s="1"/>
  <c r="K197" i="23" a="1"/>
  <c r="K197" i="23" s="1"/>
  <c r="L197" i="23" s="1"/>
  <c r="N197" i="23"/>
  <c r="O197" i="23"/>
  <c r="P197" i="23"/>
  <c r="Q197" i="23" s="1"/>
  <c r="R197" i="23" s="1" a="1"/>
  <c r="R197" i="23" s="1"/>
  <c r="T197" i="23"/>
  <c r="W197" i="23"/>
  <c r="X197" i="23"/>
  <c r="Z197" i="23"/>
  <c r="AA197" i="23"/>
  <c r="AB197" i="23" s="1"/>
  <c r="A198" i="23"/>
  <c r="C198" i="23"/>
  <c r="D198" i="23"/>
  <c r="E198" i="23"/>
  <c r="I198" i="23"/>
  <c r="J198" i="23" s="1"/>
  <c r="AG198" i="23" s="1"/>
  <c r="K198" i="23" a="1"/>
  <c r="K198" i="23" s="1"/>
  <c r="L198" i="23" s="1"/>
  <c r="N198" i="23"/>
  <c r="O198" i="23"/>
  <c r="P198" i="23"/>
  <c r="Q198" i="23" s="1"/>
  <c r="R198" i="23" s="1" a="1"/>
  <c r="R198" i="23" s="1"/>
  <c r="T198" i="23"/>
  <c r="W198" i="23"/>
  <c r="X198" i="23"/>
  <c r="Z198" i="23" s="1"/>
  <c r="AA198" i="23"/>
  <c r="AB198" i="23" s="1"/>
  <c r="A199" i="23"/>
  <c r="C199" i="23"/>
  <c r="D199" i="23"/>
  <c r="E199" i="23"/>
  <c r="I199" i="23"/>
  <c r="J199" i="23" s="1"/>
  <c r="AG199" i="23" s="1"/>
  <c r="K199" i="23" a="1"/>
  <c r="K199" i="23" s="1"/>
  <c r="N199" i="23"/>
  <c r="O199" i="23"/>
  <c r="P199" i="23"/>
  <c r="Q199" i="23" s="1"/>
  <c r="R199" i="23" s="1" a="1"/>
  <c r="R199" i="23" s="1"/>
  <c r="U199" i="23"/>
  <c r="T199" i="23"/>
  <c r="W199" i="23"/>
  <c r="X199" i="23"/>
  <c r="Z199" i="23"/>
  <c r="AA199" i="23"/>
  <c r="AB199" i="23" s="1"/>
  <c r="A200" i="23"/>
  <c r="C200" i="23"/>
  <c r="D200" i="23"/>
  <c r="E200" i="23"/>
  <c r="I200" i="23"/>
  <c r="J200" i="23" s="1"/>
  <c r="AG200" i="23" s="1"/>
  <c r="K200" i="23" a="1"/>
  <c r="K200" i="23" s="1"/>
  <c r="L200" i="23" s="1"/>
  <c r="N200" i="23"/>
  <c r="O200" i="23"/>
  <c r="P200" i="23"/>
  <c r="Q200" i="23" s="1"/>
  <c r="R200" i="23" s="1" a="1"/>
  <c r="R200" i="23" s="1"/>
  <c r="T200" i="23"/>
  <c r="W200" i="23"/>
  <c r="X200" i="23"/>
  <c r="Z200" i="23"/>
  <c r="AA200" i="23"/>
  <c r="AB200" i="23" s="1"/>
  <c r="A201" i="23"/>
  <c r="C201" i="23"/>
  <c r="D201" i="23"/>
  <c r="E201" i="23"/>
  <c r="I201" i="23"/>
  <c r="J201" i="23" s="1"/>
  <c r="K201" i="23" a="1"/>
  <c r="K201" i="23" s="1"/>
  <c r="N201" i="23"/>
  <c r="O201" i="23"/>
  <c r="P201" i="23"/>
  <c r="Q201" i="23" s="1"/>
  <c r="R201" i="23" s="1" a="1"/>
  <c r="R201" i="23" s="1"/>
  <c r="V201" i="23"/>
  <c r="T201" i="23"/>
  <c r="W201" i="23"/>
  <c r="X201" i="23"/>
  <c r="Z201" i="23"/>
  <c r="AA201" i="23"/>
  <c r="AB201" i="23" s="1"/>
  <c r="A202" i="23"/>
  <c r="C202" i="23"/>
  <c r="D202" i="23"/>
  <c r="E202" i="23"/>
  <c r="I202" i="23"/>
  <c r="J202" i="23" s="1"/>
  <c r="K202" i="23" a="1"/>
  <c r="K202" i="23" s="1"/>
  <c r="L202" i="23" s="1"/>
  <c r="N202" i="23"/>
  <c r="O202" i="23"/>
  <c r="P202" i="23"/>
  <c r="Q202" i="23" s="1"/>
  <c r="R202" i="23" s="1" a="1"/>
  <c r="R202" i="23" s="1"/>
  <c r="T202" i="23"/>
  <c r="W202" i="23"/>
  <c r="X202" i="23"/>
  <c r="Z202" i="23"/>
  <c r="AA202" i="23"/>
  <c r="AB202" i="23" s="1"/>
  <c r="A203" i="23"/>
  <c r="C203" i="23"/>
  <c r="D203" i="23"/>
  <c r="E203" i="23"/>
  <c r="I203" i="23"/>
  <c r="J203" i="23" s="1"/>
  <c r="K203" i="23" a="1"/>
  <c r="K203" i="23" s="1"/>
  <c r="L203" i="23" s="1"/>
  <c r="N203" i="23"/>
  <c r="O203" i="23"/>
  <c r="P203" i="23"/>
  <c r="Q203" i="23" s="1"/>
  <c r="R203" i="23" s="1" a="1"/>
  <c r="R203" i="23" s="1"/>
  <c r="T203" i="23"/>
  <c r="W203" i="23"/>
  <c r="X203" i="23"/>
  <c r="Z203" i="23"/>
  <c r="AA203" i="23"/>
  <c r="AB203" i="23" s="1"/>
  <c r="A204" i="23"/>
  <c r="C204" i="23"/>
  <c r="D204" i="23"/>
  <c r="E204" i="23"/>
  <c r="I204" i="23"/>
  <c r="J204" i="23" s="1"/>
  <c r="K204" i="23" a="1"/>
  <c r="K204" i="23" s="1"/>
  <c r="L204" i="23" s="1"/>
  <c r="N204" i="23"/>
  <c r="O204" i="23"/>
  <c r="P204" i="23"/>
  <c r="Q204" i="23" s="1"/>
  <c r="R204" i="23" s="1" a="1"/>
  <c r="R204" i="23" s="1"/>
  <c r="U204" i="23"/>
  <c r="T204" i="23"/>
  <c r="W204" i="23"/>
  <c r="X204" i="23"/>
  <c r="Z204" i="23"/>
  <c r="AA204" i="23"/>
  <c r="AB204" i="23" s="1"/>
  <c r="A205" i="23"/>
  <c r="C205" i="23"/>
  <c r="D205" i="23"/>
  <c r="E205" i="23"/>
  <c r="I205" i="23"/>
  <c r="J205" i="23" s="1"/>
  <c r="AG205" i="23" s="1"/>
  <c r="K205" i="23" a="1"/>
  <c r="K205" i="23" s="1"/>
  <c r="L205" i="23" s="1"/>
  <c r="N205" i="23"/>
  <c r="O205" i="23"/>
  <c r="P205" i="23"/>
  <c r="Q205" i="23" s="1"/>
  <c r="R205" i="23" s="1" a="1"/>
  <c r="R205" i="23" s="1"/>
  <c r="V205" i="23"/>
  <c r="T205" i="23"/>
  <c r="W205" i="23"/>
  <c r="X205" i="23"/>
  <c r="Z205" i="23"/>
  <c r="AA205" i="23"/>
  <c r="AB205" i="23" s="1"/>
  <c r="A206" i="23"/>
  <c r="C206" i="23"/>
  <c r="D206" i="23"/>
  <c r="E206" i="23"/>
  <c r="I206" i="23"/>
  <c r="J206" i="23" s="1"/>
  <c r="AG206" i="23" s="1"/>
  <c r="K206" i="23" a="1"/>
  <c r="K206" i="23" s="1"/>
  <c r="L206" i="23" s="1"/>
  <c r="N206" i="23"/>
  <c r="O206" i="23"/>
  <c r="P206" i="23"/>
  <c r="Q206" i="23" s="1"/>
  <c r="R206" i="23" s="1" a="1"/>
  <c r="R206" i="23" s="1"/>
  <c r="T206" i="23"/>
  <c r="W206" i="23"/>
  <c r="X206" i="23"/>
  <c r="Z206" i="23"/>
  <c r="AA206" i="23"/>
  <c r="AB206" i="23" s="1"/>
  <c r="A207" i="23"/>
  <c r="C207" i="23"/>
  <c r="D207" i="23"/>
  <c r="E207" i="23"/>
  <c r="I207" i="23"/>
  <c r="J207" i="23" s="1"/>
  <c r="K207" i="23" a="1"/>
  <c r="K207" i="23" s="1"/>
  <c r="L207" i="23" s="1"/>
  <c r="N207" i="23"/>
  <c r="O207" i="23"/>
  <c r="P207" i="23"/>
  <c r="Q207" i="23" s="1"/>
  <c r="R207" i="23" s="1" a="1"/>
  <c r="R207" i="23" s="1"/>
  <c r="T207" i="23"/>
  <c r="W207" i="23"/>
  <c r="X207" i="23"/>
  <c r="Z207" i="23"/>
  <c r="AA207" i="23"/>
  <c r="AB207" i="23" s="1"/>
  <c r="A208" i="23"/>
  <c r="C208" i="23"/>
  <c r="D208" i="23"/>
  <c r="E208" i="23"/>
  <c r="I208" i="23"/>
  <c r="J208" i="23" s="1"/>
  <c r="AG208" i="23" s="1"/>
  <c r="K208" i="23" a="1"/>
  <c r="K208" i="23" s="1"/>
  <c r="L208" i="23" s="1"/>
  <c r="N208" i="23"/>
  <c r="O208" i="23"/>
  <c r="P208" i="23"/>
  <c r="Q208" i="23" s="1"/>
  <c r="R208" i="23" s="1" a="1"/>
  <c r="R208" i="23" s="1"/>
  <c r="V208" i="23"/>
  <c r="T208" i="23"/>
  <c r="W208" i="23"/>
  <c r="X208" i="23"/>
  <c r="Z208" i="23"/>
  <c r="AA208" i="23"/>
  <c r="AB208" i="23" s="1"/>
  <c r="A209" i="23"/>
  <c r="C209" i="23"/>
  <c r="D209" i="23"/>
  <c r="E209" i="23"/>
  <c r="I209" i="23"/>
  <c r="J209" i="23" s="1"/>
  <c r="AG209" i="23" s="1"/>
  <c r="K209" i="23" a="1"/>
  <c r="K209" i="23" s="1"/>
  <c r="L209" i="23" s="1"/>
  <c r="N209" i="23"/>
  <c r="O209" i="23"/>
  <c r="P209" i="23"/>
  <c r="Q209" i="23" s="1"/>
  <c r="R209" i="23" s="1" a="1"/>
  <c r="R209" i="23" s="1"/>
  <c r="U209" i="23"/>
  <c r="T209" i="23"/>
  <c r="W209" i="23"/>
  <c r="X209" i="23"/>
  <c r="Z209" i="23" s="1"/>
  <c r="AA209" i="23"/>
  <c r="AB209" i="23" s="1"/>
  <c r="A210" i="23"/>
  <c r="C210" i="23"/>
  <c r="D210" i="23"/>
  <c r="E210" i="23"/>
  <c r="I210" i="23"/>
  <c r="J210" i="23" s="1"/>
  <c r="AG210" i="23" s="1"/>
  <c r="K210" i="23" a="1"/>
  <c r="K210" i="23" s="1"/>
  <c r="N210" i="23"/>
  <c r="O210" i="23"/>
  <c r="P210" i="23"/>
  <c r="Q210" i="23" s="1"/>
  <c r="R210" i="23" s="1" a="1"/>
  <c r="R210" i="23" s="1"/>
  <c r="U210" i="23"/>
  <c r="T210" i="23"/>
  <c r="W210" i="23"/>
  <c r="X210" i="23"/>
  <c r="Z210" i="23"/>
  <c r="AA210" i="23"/>
  <c r="AB210" i="23" s="1"/>
  <c r="A211" i="23"/>
  <c r="C211" i="23"/>
  <c r="D211" i="23"/>
  <c r="E211" i="23"/>
  <c r="I211" i="23"/>
  <c r="J211" i="23" s="1"/>
  <c r="K211" i="23" a="1"/>
  <c r="K211" i="23" s="1"/>
  <c r="L211" i="23" s="1"/>
  <c r="N211" i="23"/>
  <c r="O211" i="23"/>
  <c r="P211" i="23"/>
  <c r="Q211" i="23" s="1"/>
  <c r="R211" i="23" s="1" a="1"/>
  <c r="R211" i="23" s="1"/>
  <c r="T211" i="23"/>
  <c r="W211" i="23"/>
  <c r="X211" i="23"/>
  <c r="Z211" i="23"/>
  <c r="AA211" i="23"/>
  <c r="AB211" i="23" s="1"/>
  <c r="A212" i="23"/>
  <c r="C212" i="23"/>
  <c r="D212" i="23"/>
  <c r="E212" i="23"/>
  <c r="I212" i="23"/>
  <c r="J212" i="23" s="1"/>
  <c r="K212" i="23" a="1"/>
  <c r="K212" i="23" s="1"/>
  <c r="L212" i="23" s="1"/>
  <c r="N212" i="23"/>
  <c r="O212" i="23"/>
  <c r="P212" i="23"/>
  <c r="Q212" i="23" s="1"/>
  <c r="R212" i="23" s="1" a="1"/>
  <c r="R212" i="23" s="1"/>
  <c r="V212" i="23"/>
  <c r="T212" i="23"/>
  <c r="W212" i="23"/>
  <c r="X212" i="23"/>
  <c r="Z212" i="23"/>
  <c r="AA212" i="23"/>
  <c r="AB212" i="23" s="1"/>
  <c r="A213" i="23"/>
  <c r="C213" i="23"/>
  <c r="D213" i="23"/>
  <c r="E213" i="23"/>
  <c r="I213" i="23"/>
  <c r="J213" i="23" s="1"/>
  <c r="K213" i="23" a="1"/>
  <c r="K213" i="23" s="1"/>
  <c r="L213" i="23" s="1"/>
  <c r="N213" i="23"/>
  <c r="O213" i="23"/>
  <c r="P213" i="23"/>
  <c r="Q213" i="23" s="1"/>
  <c r="R213" i="23" s="1" a="1"/>
  <c r="R213" i="23" s="1"/>
  <c r="T213" i="23"/>
  <c r="W213" i="23"/>
  <c r="X213" i="23"/>
  <c r="Z213" i="23"/>
  <c r="AA213" i="23"/>
  <c r="AB213" i="23" s="1"/>
  <c r="A214" i="23"/>
  <c r="C214" i="23"/>
  <c r="D214" i="23"/>
  <c r="E214" i="23"/>
  <c r="I214" i="23"/>
  <c r="J214" i="23" s="1"/>
  <c r="AG214" i="23" s="1"/>
  <c r="K214" i="23" a="1"/>
  <c r="K214" i="23" s="1"/>
  <c r="L214" i="23" s="1"/>
  <c r="N214" i="23"/>
  <c r="O214" i="23"/>
  <c r="P214" i="23"/>
  <c r="Q214" i="23" s="1"/>
  <c r="R214" i="23" s="1" a="1"/>
  <c r="R214" i="23" s="1"/>
  <c r="T214" i="23"/>
  <c r="W214" i="23"/>
  <c r="X214" i="23"/>
  <c r="Z214" i="23"/>
  <c r="AA214" i="23"/>
  <c r="AB214" i="23" s="1"/>
  <c r="A215" i="23"/>
  <c r="C215" i="23"/>
  <c r="D215" i="23"/>
  <c r="E215" i="23"/>
  <c r="I215" i="23"/>
  <c r="J215" i="23" s="1"/>
  <c r="K215" i="23" a="1"/>
  <c r="K215" i="23" s="1"/>
  <c r="L215" i="23" s="1"/>
  <c r="N215" i="23"/>
  <c r="O215" i="23"/>
  <c r="P215" i="23"/>
  <c r="Q215" i="23" s="1"/>
  <c r="R215" i="23" s="1" a="1"/>
  <c r="R215" i="23" s="1"/>
  <c r="U215" i="23"/>
  <c r="T215" i="23"/>
  <c r="W215" i="23"/>
  <c r="X215" i="23"/>
  <c r="Z215" i="23"/>
  <c r="AA215" i="23"/>
  <c r="AB215" i="23" s="1"/>
  <c r="A216" i="23"/>
  <c r="C216" i="23"/>
  <c r="D216" i="23"/>
  <c r="E216" i="23"/>
  <c r="I216" i="23"/>
  <c r="J216" i="23" s="1"/>
  <c r="AG216" i="23" s="1"/>
  <c r="K216" i="23" a="1"/>
  <c r="K216" i="23" s="1"/>
  <c r="L216" i="23" s="1"/>
  <c r="N216" i="23"/>
  <c r="O216" i="23"/>
  <c r="P216" i="23"/>
  <c r="Q216" i="23" s="1"/>
  <c r="R216" i="23" s="1" a="1"/>
  <c r="R216" i="23" s="1"/>
  <c r="V216" i="23"/>
  <c r="T216" i="23"/>
  <c r="W216" i="23"/>
  <c r="X216" i="23"/>
  <c r="Z216" i="23"/>
  <c r="AA216" i="23"/>
  <c r="AB216" i="23" s="1"/>
  <c r="A217" i="23"/>
  <c r="C217" i="23"/>
  <c r="D217" i="23"/>
  <c r="E217" i="23"/>
  <c r="I217" i="23"/>
  <c r="J217" i="23" s="1"/>
  <c r="K217" i="23" a="1"/>
  <c r="K217" i="23" s="1"/>
  <c r="L217" i="23" s="1"/>
  <c r="N217" i="23"/>
  <c r="O217" i="23"/>
  <c r="P217" i="23"/>
  <c r="Q217" i="23" s="1"/>
  <c r="R217" i="23" s="1" a="1"/>
  <c r="R217" i="23" s="1"/>
  <c r="U217" i="23"/>
  <c r="T217" i="23"/>
  <c r="W217" i="23"/>
  <c r="X217" i="23"/>
  <c r="Z217" i="23" s="1"/>
  <c r="Y217" i="23" s="1"/>
  <c r="AA217" i="23"/>
  <c r="AB217" i="23" s="1"/>
  <c r="A218" i="23"/>
  <c r="C218" i="23"/>
  <c r="D218" i="23"/>
  <c r="E218" i="23"/>
  <c r="I218" i="23"/>
  <c r="J218" i="23" s="1"/>
  <c r="K218" i="23" a="1"/>
  <c r="K218" i="23" s="1"/>
  <c r="L218" i="23" s="1"/>
  <c r="N218" i="23"/>
  <c r="O218" i="23"/>
  <c r="P218" i="23"/>
  <c r="Q218" i="23" s="1"/>
  <c r="R218" i="23" s="1" a="1"/>
  <c r="R218" i="23" s="1"/>
  <c r="T218" i="23"/>
  <c r="W218" i="23"/>
  <c r="X218" i="23"/>
  <c r="Z218" i="23"/>
  <c r="AA218" i="23"/>
  <c r="AB218" i="23" s="1"/>
  <c r="A219" i="23"/>
  <c r="C219" i="23"/>
  <c r="D219" i="23"/>
  <c r="E219" i="23"/>
  <c r="I219" i="23"/>
  <c r="J219" i="23" s="1"/>
  <c r="K219" i="23" a="1"/>
  <c r="K219" i="23" s="1"/>
  <c r="N219" i="23"/>
  <c r="O219" i="23"/>
  <c r="P219" i="23"/>
  <c r="Q219" i="23" s="1"/>
  <c r="R219" i="23" s="1" a="1"/>
  <c r="R219" i="23" s="1"/>
  <c r="U219" i="23"/>
  <c r="T219" i="23"/>
  <c r="W219" i="23"/>
  <c r="X219" i="23"/>
  <c r="Z219" i="23"/>
  <c r="AA219" i="23"/>
  <c r="AB219" i="23" s="1"/>
  <c r="A220" i="23"/>
  <c r="C220" i="23"/>
  <c r="D220" i="23"/>
  <c r="E220" i="23"/>
  <c r="I220" i="23"/>
  <c r="J220" i="23" s="1"/>
  <c r="K220" i="23" a="1"/>
  <c r="K220" i="23" s="1"/>
  <c r="L220" i="23" s="1"/>
  <c r="N220" i="23"/>
  <c r="O220" i="23"/>
  <c r="P220" i="23"/>
  <c r="Q220" i="23" s="1"/>
  <c r="R220" i="23" s="1" a="1"/>
  <c r="R220" i="23" s="1"/>
  <c r="T220" i="23"/>
  <c r="W220" i="23"/>
  <c r="X220" i="23"/>
  <c r="Z220" i="23"/>
  <c r="AA220" i="23"/>
  <c r="AB220" i="23" s="1"/>
  <c r="A221" i="23"/>
  <c r="C221" i="23"/>
  <c r="D221" i="23"/>
  <c r="E221" i="23"/>
  <c r="I221" i="23"/>
  <c r="J221" i="23" s="1"/>
  <c r="K221" i="23" a="1"/>
  <c r="K221" i="23" s="1"/>
  <c r="L221" i="23" s="1"/>
  <c r="N221" i="23"/>
  <c r="O221" i="23"/>
  <c r="P221" i="23"/>
  <c r="Q221" i="23" s="1"/>
  <c r="R221" i="23" s="1" a="1"/>
  <c r="R221" i="23" s="1"/>
  <c r="V221" i="23"/>
  <c r="T221" i="23"/>
  <c r="W221" i="23"/>
  <c r="X221" i="23"/>
  <c r="Z221" i="23"/>
  <c r="AA221" i="23"/>
  <c r="AB221" i="23" s="1"/>
  <c r="A222" i="23"/>
  <c r="C222" i="23"/>
  <c r="D222" i="23"/>
  <c r="E222" i="23"/>
  <c r="I222" i="23"/>
  <c r="J222" i="23" s="1"/>
  <c r="K222" i="23" a="1"/>
  <c r="K222" i="23" s="1"/>
  <c r="L222" i="23" s="1"/>
  <c r="M222" i="23" s="1" a="1"/>
  <c r="M222" i="23" s="1"/>
  <c r="N222" i="23"/>
  <c r="O222" i="23"/>
  <c r="P222" i="23"/>
  <c r="Q222" i="23" s="1"/>
  <c r="R222" i="23" s="1" a="1"/>
  <c r="R222" i="23" s="1"/>
  <c r="U222" i="23"/>
  <c r="T222" i="23"/>
  <c r="W222" i="23"/>
  <c r="X222" i="23"/>
  <c r="Z222" i="23"/>
  <c r="AA222" i="23"/>
  <c r="AB222" i="23" s="1"/>
  <c r="A54" i="23"/>
  <c r="C54" i="23"/>
  <c r="D54" i="23"/>
  <c r="E54" i="23"/>
  <c r="I54" i="23"/>
  <c r="J54" i="23"/>
  <c r="K54" i="23" a="1"/>
  <c r="K54" i="23" s="1"/>
  <c r="L54" i="23" s="1"/>
  <c r="N54" i="23"/>
  <c r="O54" i="23"/>
  <c r="P54" i="23"/>
  <c r="Q54" i="23" s="1"/>
  <c r="R54" i="23" s="1" a="1"/>
  <c r="R54" i="23" s="1"/>
  <c r="U54" i="23"/>
  <c r="T54" i="23"/>
  <c r="W54" i="23"/>
  <c r="X54" i="23"/>
  <c r="Z54" i="23" s="1"/>
  <c r="Y54" i="23" s="1"/>
  <c r="AA54" i="23"/>
  <c r="AB54" i="23" s="1"/>
  <c r="A55" i="23"/>
  <c r="C55" i="23"/>
  <c r="D55" i="23"/>
  <c r="E55" i="23"/>
  <c r="I55" i="23"/>
  <c r="J55" i="23" s="1"/>
  <c r="K55" i="23" a="1"/>
  <c r="K55" i="23" s="1"/>
  <c r="L55" i="23" s="1"/>
  <c r="N55" i="23"/>
  <c r="O55" i="23"/>
  <c r="P55" i="23"/>
  <c r="Q55" i="23" s="1"/>
  <c r="R55" i="23" s="1" a="1"/>
  <c r="R55" i="23" s="1"/>
  <c r="V55" i="23"/>
  <c r="T55" i="23"/>
  <c r="W55" i="23"/>
  <c r="X55" i="23"/>
  <c r="Z55" i="23" s="1"/>
  <c r="Y55" i="23" s="1"/>
  <c r="AA55" i="23"/>
  <c r="AB55" i="23" s="1"/>
  <c r="A56" i="23"/>
  <c r="C56" i="23"/>
  <c r="D56" i="23"/>
  <c r="E56" i="23"/>
  <c r="I56" i="23"/>
  <c r="J56" i="23" s="1"/>
  <c r="AG56" i="23" s="1"/>
  <c r="K56" i="23" a="1"/>
  <c r="K56" i="23" s="1"/>
  <c r="N56" i="23"/>
  <c r="O56" i="23"/>
  <c r="P56" i="23"/>
  <c r="Q56" i="23" s="1"/>
  <c r="R56" i="23" s="1" a="1"/>
  <c r="R56" i="23" s="1"/>
  <c r="V56" i="23"/>
  <c r="T56" i="23"/>
  <c r="W56" i="23"/>
  <c r="X56" i="23"/>
  <c r="Z56" i="23"/>
  <c r="AA56" i="23"/>
  <c r="AB56" i="23" s="1"/>
  <c r="A57" i="23"/>
  <c r="C57" i="23"/>
  <c r="D57" i="23"/>
  <c r="E57" i="23"/>
  <c r="I57" i="23"/>
  <c r="J57" i="23" s="1"/>
  <c r="AG57" i="23" s="1"/>
  <c r="K57" i="23" a="1"/>
  <c r="K57" i="23" s="1"/>
  <c r="N57" i="23"/>
  <c r="O57" i="23"/>
  <c r="P57" i="23"/>
  <c r="Q57" i="23" s="1"/>
  <c r="R57" i="23" s="1" a="1"/>
  <c r="R57" i="23" s="1"/>
  <c r="T57" i="23"/>
  <c r="W57" i="23"/>
  <c r="X57" i="23"/>
  <c r="Z57" i="23"/>
  <c r="AA57" i="23"/>
  <c r="AB57" i="23" s="1"/>
  <c r="A58" i="23"/>
  <c r="C58" i="23"/>
  <c r="D58" i="23"/>
  <c r="E58" i="23"/>
  <c r="I58" i="23"/>
  <c r="J58" i="23" s="1"/>
  <c r="K58" i="23" a="1"/>
  <c r="K58" i="23" s="1"/>
  <c r="L58" i="23" s="1"/>
  <c r="N58" i="23"/>
  <c r="O58" i="23"/>
  <c r="P58" i="23"/>
  <c r="Q58" i="23" s="1"/>
  <c r="R58" i="23" s="1" a="1"/>
  <c r="R58" i="23" s="1"/>
  <c r="T58" i="23"/>
  <c r="W58" i="23"/>
  <c r="X58" i="23"/>
  <c r="Z58" i="23" s="1"/>
  <c r="AA58" i="23"/>
  <c r="AB58" i="23" s="1"/>
  <c r="A59" i="23"/>
  <c r="C59" i="23"/>
  <c r="D59" i="23"/>
  <c r="E59" i="23"/>
  <c r="I59" i="23"/>
  <c r="J59" i="23" s="1"/>
  <c r="K59" i="23" a="1"/>
  <c r="K59" i="23" s="1"/>
  <c r="L59" i="23" s="1"/>
  <c r="N59" i="23"/>
  <c r="O59" i="23"/>
  <c r="P59" i="23"/>
  <c r="Q59" i="23" s="1"/>
  <c r="R59" i="23" s="1" a="1"/>
  <c r="R59" i="23" s="1"/>
  <c r="V59" i="23"/>
  <c r="T59" i="23"/>
  <c r="W59" i="23"/>
  <c r="X59" i="23"/>
  <c r="Z59" i="23" s="1"/>
  <c r="Y59" i="23" s="1"/>
  <c r="AA59" i="23"/>
  <c r="AB59" i="23" s="1"/>
  <c r="A60" i="23"/>
  <c r="C60" i="23"/>
  <c r="D60" i="23"/>
  <c r="E60" i="23"/>
  <c r="I60" i="23"/>
  <c r="J60" i="23" s="1"/>
  <c r="AG60" i="23" s="1"/>
  <c r="K60" i="23" a="1"/>
  <c r="K60" i="23" s="1"/>
  <c r="L60" i="23" s="1"/>
  <c r="N60" i="23"/>
  <c r="O60" i="23"/>
  <c r="P60" i="23"/>
  <c r="Q60" i="23" s="1"/>
  <c r="R60" i="23" s="1" a="1"/>
  <c r="R60" i="23" s="1"/>
  <c r="T60" i="23"/>
  <c r="W60" i="23"/>
  <c r="X60" i="23"/>
  <c r="Z60" i="23"/>
  <c r="AA60" i="23"/>
  <c r="AB60" i="23" s="1"/>
  <c r="A61" i="23"/>
  <c r="C61" i="23"/>
  <c r="D61" i="23"/>
  <c r="E61" i="23"/>
  <c r="I61" i="23"/>
  <c r="J61" i="23" s="1"/>
  <c r="AG61" i="23" s="1"/>
  <c r="K61" i="23" a="1"/>
  <c r="K61" i="23" s="1"/>
  <c r="L61" i="23" s="1"/>
  <c r="N61" i="23"/>
  <c r="O61" i="23"/>
  <c r="P61" i="23"/>
  <c r="Q61" i="23" s="1"/>
  <c r="R61" i="23" s="1" a="1"/>
  <c r="R61" i="23" s="1"/>
  <c r="T61" i="23"/>
  <c r="W61" i="23"/>
  <c r="X61" i="23"/>
  <c r="Z61" i="23"/>
  <c r="AA61" i="23"/>
  <c r="AB61" i="23" s="1"/>
  <c r="A62" i="23"/>
  <c r="C62" i="23"/>
  <c r="D62" i="23"/>
  <c r="E62" i="23"/>
  <c r="I62" i="23"/>
  <c r="J62" i="23" s="1"/>
  <c r="AG62" i="23" s="1"/>
  <c r="K62" i="23" a="1"/>
  <c r="K62" i="23" s="1"/>
  <c r="L62" i="23" s="1"/>
  <c r="N62" i="23"/>
  <c r="O62" i="23"/>
  <c r="P62" i="23"/>
  <c r="Q62" i="23" s="1"/>
  <c r="R62" i="23" s="1" a="1"/>
  <c r="R62" i="23" s="1"/>
  <c r="T62" i="23"/>
  <c r="W62" i="23"/>
  <c r="X62" i="23"/>
  <c r="Z62" i="23" s="1"/>
  <c r="AA62" i="23"/>
  <c r="AB62" i="23" s="1"/>
  <c r="A63" i="23"/>
  <c r="C63" i="23"/>
  <c r="D63" i="23"/>
  <c r="E63" i="23"/>
  <c r="I63" i="23"/>
  <c r="J63" i="23" s="1"/>
  <c r="AG63" i="23" s="1"/>
  <c r="K63" i="23" a="1"/>
  <c r="K63" i="23" s="1"/>
  <c r="L63" i="23" s="1"/>
  <c r="N63" i="23"/>
  <c r="O63" i="23"/>
  <c r="P63" i="23"/>
  <c r="Q63" i="23" s="1"/>
  <c r="R63" i="23" s="1" a="1"/>
  <c r="R63" i="23" s="1"/>
  <c r="T63" i="23"/>
  <c r="W63" i="23"/>
  <c r="X63" i="23"/>
  <c r="Z63" i="23" s="1"/>
  <c r="Y63" i="23" s="1"/>
  <c r="AA63" i="23"/>
  <c r="AB63" i="23" s="1"/>
  <c r="A64" i="23"/>
  <c r="C64" i="23"/>
  <c r="D64" i="23"/>
  <c r="E64" i="23"/>
  <c r="I64" i="23"/>
  <c r="J64" i="23" s="1"/>
  <c r="AG64" i="23" s="1"/>
  <c r="K64" i="23" a="1"/>
  <c r="K64" i="23" s="1"/>
  <c r="N64" i="23"/>
  <c r="O64" i="23"/>
  <c r="P64" i="23"/>
  <c r="Q64" i="23" s="1"/>
  <c r="R64" i="23" s="1" a="1"/>
  <c r="R64" i="23" s="1"/>
  <c r="T64" i="23"/>
  <c r="W64" i="23"/>
  <c r="X64" i="23"/>
  <c r="Z64" i="23" s="1"/>
  <c r="Y64" i="23" s="1"/>
  <c r="AA64" i="23"/>
  <c r="AB64" i="23" s="1"/>
  <c r="A65" i="23"/>
  <c r="C65" i="23"/>
  <c r="D65" i="23"/>
  <c r="E65" i="23"/>
  <c r="I65" i="23"/>
  <c r="J65" i="23" s="1"/>
  <c r="AG65" i="23" s="1"/>
  <c r="K65" i="23" a="1"/>
  <c r="K65" i="23" s="1"/>
  <c r="N65" i="23"/>
  <c r="O65" i="23"/>
  <c r="P65" i="23"/>
  <c r="Q65" i="23" s="1"/>
  <c r="R65" i="23" s="1" a="1"/>
  <c r="R65" i="23" s="1"/>
  <c r="T65" i="23"/>
  <c r="W65" i="23"/>
  <c r="X65" i="23"/>
  <c r="Z65" i="23"/>
  <c r="AA65" i="23"/>
  <c r="AB65" i="23" s="1"/>
  <c r="A66" i="23"/>
  <c r="C66" i="23"/>
  <c r="D66" i="23"/>
  <c r="E66" i="23"/>
  <c r="I66" i="23"/>
  <c r="J66" i="23" s="1"/>
  <c r="K66" i="23" a="1"/>
  <c r="K66" i="23" s="1"/>
  <c r="L66" i="23" s="1"/>
  <c r="N66" i="23"/>
  <c r="O66" i="23"/>
  <c r="P66" i="23"/>
  <c r="Q66" i="23" s="1"/>
  <c r="R66" i="23" s="1" a="1"/>
  <c r="R66" i="23" s="1"/>
  <c r="T66" i="23"/>
  <c r="W66" i="23"/>
  <c r="X66" i="23"/>
  <c r="Z66" i="23"/>
  <c r="AA66" i="23"/>
  <c r="AB66" i="23" s="1"/>
  <c r="AR61" i="23" l="1"/>
  <c r="AR140" i="23"/>
  <c r="AR130" i="23"/>
  <c r="AR181" i="23"/>
  <c r="AR274" i="23"/>
  <c r="AR64" i="23"/>
  <c r="AQ117" i="23"/>
  <c r="AR117" i="23"/>
  <c r="AS117" i="23"/>
  <c r="AR105" i="23"/>
  <c r="AR102" i="23"/>
  <c r="AR99" i="23"/>
  <c r="AR96" i="23"/>
  <c r="AS288" i="23"/>
  <c r="AR288" i="23"/>
  <c r="AR281" i="23"/>
  <c r="AR58" i="23"/>
  <c r="AQ216" i="23"/>
  <c r="AR216" i="23"/>
  <c r="AS216" i="23"/>
  <c r="AQ144" i="23"/>
  <c r="AQ93" i="23"/>
  <c r="AR93" i="23"/>
  <c r="AQ160" i="23"/>
  <c r="AR160" i="23"/>
  <c r="AR263" i="23"/>
  <c r="AQ259" i="23"/>
  <c r="AR259" i="23"/>
  <c r="AR252" i="23"/>
  <c r="AQ252" i="23"/>
  <c r="AR245" i="23"/>
  <c r="AQ205" i="23"/>
  <c r="AR205" i="23"/>
  <c r="AQ198" i="23"/>
  <c r="AR198" i="23"/>
  <c r="AQ191" i="23"/>
  <c r="AR191" i="23"/>
  <c r="AR174" i="23"/>
  <c r="AR71" i="23"/>
  <c r="AS90" i="23"/>
  <c r="AR90" i="23"/>
  <c r="AR68" i="23"/>
  <c r="AR209" i="23"/>
  <c r="AQ188" i="23"/>
  <c r="AR188" i="23"/>
  <c r="AQ87" i="23"/>
  <c r="AR87" i="23"/>
  <c r="AR78" i="23"/>
  <c r="AQ57" i="23"/>
  <c r="AR57" i="23"/>
  <c r="AR204" i="23"/>
  <c r="AR139" i="23"/>
  <c r="AS92" i="23"/>
  <c r="AR92" i="23"/>
  <c r="AQ92" i="23"/>
  <c r="AR67" i="23"/>
  <c r="AQ258" i="23"/>
  <c r="AR258" i="23"/>
  <c r="AQ251" i="23"/>
  <c r="AR251" i="23"/>
  <c r="AQ64" i="23"/>
  <c r="AQ61" i="23"/>
  <c r="AQ187" i="23"/>
  <c r="AR187" i="23"/>
  <c r="AQ166" i="23"/>
  <c r="AR166" i="23"/>
  <c r="AR159" i="23"/>
  <c r="AR219" i="23"/>
  <c r="AQ209" i="23"/>
  <c r="AR201" i="23"/>
  <c r="AQ184" i="23"/>
  <c r="AR184" i="23"/>
  <c r="AR152" i="23"/>
  <c r="AQ149" i="23"/>
  <c r="AS149" i="23"/>
  <c r="AR149" i="23"/>
  <c r="AQ123" i="23"/>
  <c r="AR123" i="23"/>
  <c r="AR108" i="23"/>
  <c r="AR284" i="23"/>
  <c r="AQ284" i="23"/>
  <c r="AQ266" i="23"/>
  <c r="AR266" i="23"/>
  <c r="AR248" i="23"/>
  <c r="AR54" i="23"/>
  <c r="AR212" i="23"/>
  <c r="AQ170" i="23"/>
  <c r="AR170" i="23"/>
  <c r="AR156" i="23"/>
  <c r="AR143" i="23"/>
  <c r="AR136" i="23"/>
  <c r="AR133" i="23"/>
  <c r="AQ133" i="23"/>
  <c r="AR120" i="23"/>
  <c r="AR74" i="23"/>
  <c r="AQ74" i="23"/>
  <c r="AQ270" i="23"/>
  <c r="AR270" i="23"/>
  <c r="AR255" i="23"/>
  <c r="AS237" i="23"/>
  <c r="AR237" i="23"/>
  <c r="AR230" i="23"/>
  <c r="AR206" i="23"/>
  <c r="AQ206" i="23"/>
  <c r="AQ192" i="23"/>
  <c r="AR192" i="23"/>
  <c r="AR150" i="23"/>
  <c r="AR144" i="23"/>
  <c r="AQ137" i="23"/>
  <c r="AR137" i="23"/>
  <c r="AS271" i="23"/>
  <c r="AR271" i="23"/>
  <c r="AR238" i="23"/>
  <c r="AR231" i="23"/>
  <c r="AR178" i="23"/>
  <c r="AR167" i="23"/>
  <c r="AR241" i="23"/>
  <c r="AQ241" i="23"/>
  <c r="AR234" i="23"/>
  <c r="AS234" i="23"/>
  <c r="AQ124" i="23"/>
  <c r="AR124" i="23"/>
  <c r="AS249" i="23"/>
  <c r="AR249" i="23"/>
  <c r="AR213" i="23"/>
  <c r="AR147" i="23"/>
  <c r="AQ62" i="23"/>
  <c r="AR62" i="23"/>
  <c r="AR175" i="23"/>
  <c r="AR97" i="23"/>
  <c r="AR75" i="23"/>
  <c r="AR72" i="23"/>
  <c r="AQ199" i="23"/>
  <c r="AR199" i="23"/>
  <c r="AR106" i="23"/>
  <c r="AR103" i="23"/>
  <c r="AQ264" i="23"/>
  <c r="AS264" i="23"/>
  <c r="AR264" i="23"/>
  <c r="AQ260" i="23"/>
  <c r="AR260" i="23"/>
  <c r="AR253" i="23"/>
  <c r="AQ253" i="23"/>
  <c r="AQ246" i="23"/>
  <c r="AR246" i="23"/>
  <c r="AR242" i="23"/>
  <c r="AR59" i="23"/>
  <c r="AR210" i="23"/>
  <c r="AQ210" i="23"/>
  <c r="AR196" i="23"/>
  <c r="AS189" i="23"/>
  <c r="AR189" i="23"/>
  <c r="AR179" i="23"/>
  <c r="AS179" i="23"/>
  <c r="AQ168" i="23"/>
  <c r="AR168" i="23"/>
  <c r="AQ154" i="23"/>
  <c r="AR154" i="23"/>
  <c r="AR115" i="23"/>
  <c r="AQ94" i="23"/>
  <c r="AR94" i="23"/>
  <c r="AR91" i="23"/>
  <c r="AR88" i="23"/>
  <c r="AR69" i="23"/>
  <c r="AR279" i="23"/>
  <c r="AQ228" i="23"/>
  <c r="AR228" i="23"/>
  <c r="AR221" i="23"/>
  <c r="AR203" i="23"/>
  <c r="AR172" i="23"/>
  <c r="AQ129" i="23"/>
  <c r="AR129" i="23"/>
  <c r="AQ113" i="23"/>
  <c r="AR113" i="23"/>
  <c r="AR79" i="23"/>
  <c r="AS79" i="23"/>
  <c r="AR224" i="23"/>
  <c r="AQ286" i="23"/>
  <c r="AR286" i="23"/>
  <c r="AS286" i="23"/>
  <c r="AR268" i="23"/>
  <c r="AQ268" i="23"/>
  <c r="AR250" i="23"/>
  <c r="AR235" i="23"/>
  <c r="AS235" i="23"/>
  <c r="AR128" i="23"/>
  <c r="AR109" i="23"/>
  <c r="AR65" i="23"/>
  <c r="AQ65" i="23"/>
  <c r="AQ223" i="23"/>
  <c r="AR223" i="23"/>
  <c r="AS223" i="23"/>
  <c r="AR220" i="23"/>
  <c r="AR185" i="23"/>
  <c r="AQ171" i="23"/>
  <c r="AR171" i="23"/>
  <c r="AR164" i="23"/>
  <c r="AR157" i="23"/>
  <c r="AQ157" i="23"/>
  <c r="AR182" i="23"/>
  <c r="AR84" i="23"/>
  <c r="AR81" i="23"/>
  <c r="AQ278" i="23"/>
  <c r="AR278" i="23"/>
  <c r="AR267" i="23"/>
  <c r="AQ97" i="23"/>
  <c r="AR202" i="23"/>
  <c r="AR195" i="23"/>
  <c r="AQ153" i="23"/>
  <c r="AR153" i="23"/>
  <c r="AR112" i="23"/>
  <c r="AQ112" i="23"/>
  <c r="AR285" i="23"/>
  <c r="AS285" i="23"/>
  <c r="AQ256" i="23"/>
  <c r="AR256" i="23"/>
  <c r="AR161" i="23"/>
  <c r="AR141" i="23"/>
  <c r="AQ134" i="23"/>
  <c r="AR134" i="23"/>
  <c r="AR131" i="23"/>
  <c r="AQ131" i="23"/>
  <c r="AR121" i="23"/>
  <c r="AR118" i="23"/>
  <c r="AQ118" i="23"/>
  <c r="AQ100" i="23"/>
  <c r="AR100" i="23"/>
  <c r="AR282" i="23"/>
  <c r="AS282" i="23"/>
  <c r="AQ56" i="23"/>
  <c r="AR56" i="23"/>
  <c r="AR186" i="23"/>
  <c r="AR165" i="23"/>
  <c r="AR158" i="23"/>
  <c r="AR110" i="23"/>
  <c r="AQ85" i="23"/>
  <c r="AR85" i="23"/>
  <c r="AR82" i="23"/>
  <c r="AR257" i="23"/>
  <c r="AR207" i="23"/>
  <c r="AS193" i="23"/>
  <c r="AR193" i="23"/>
  <c r="AR151" i="23"/>
  <c r="AS148" i="23"/>
  <c r="AR148" i="23"/>
  <c r="AR145" i="23"/>
  <c r="AR261" i="23"/>
  <c r="AR232" i="23"/>
  <c r="AR200" i="23"/>
  <c r="AQ200" i="23"/>
  <c r="AR183" i="23"/>
  <c r="AQ107" i="23"/>
  <c r="AR107" i="23"/>
  <c r="AQ291" i="23"/>
  <c r="AQ254" i="23"/>
  <c r="AR254" i="23"/>
  <c r="AS247" i="23"/>
  <c r="AR247" i="23"/>
  <c r="AR243" i="23"/>
  <c r="AR66" i="23"/>
  <c r="AR63" i="23"/>
  <c r="AQ63" i="23"/>
  <c r="AS211" i="23"/>
  <c r="AR211" i="23"/>
  <c r="AQ169" i="23"/>
  <c r="AR169" i="23"/>
  <c r="AR155" i="23"/>
  <c r="AQ142" i="23"/>
  <c r="AR142" i="23"/>
  <c r="AR132" i="23"/>
  <c r="AR104" i="23"/>
  <c r="AQ101" i="23"/>
  <c r="AR101" i="23"/>
  <c r="AR98" i="23"/>
  <c r="AR73" i="23"/>
  <c r="AR283" i="23"/>
  <c r="AQ283" i="23"/>
  <c r="AS265" i="23"/>
  <c r="AR265" i="23"/>
  <c r="AR229" i="23"/>
  <c r="AQ227" i="23"/>
  <c r="AR227" i="23"/>
  <c r="AR55" i="23"/>
  <c r="AR217" i="23"/>
  <c r="AQ214" i="23"/>
  <c r="AQ289" i="23"/>
  <c r="AR289" i="23"/>
  <c r="AR275" i="23"/>
  <c r="AR214" i="23"/>
  <c r="AR126" i="23"/>
  <c r="AS126" i="23"/>
  <c r="AQ138" i="23"/>
  <c r="AR138" i="23"/>
  <c r="AR76" i="23"/>
  <c r="AS290" i="23"/>
  <c r="AR290" i="23"/>
  <c r="AR276" i="23"/>
  <c r="AS272" i="23"/>
  <c r="AR272" i="23"/>
  <c r="AR239" i="23"/>
  <c r="AQ239" i="23"/>
  <c r="AR225" i="23"/>
  <c r="AR218" i="23"/>
  <c r="AQ176" i="23"/>
  <c r="AR176" i="23"/>
  <c r="AQ162" i="23"/>
  <c r="AR162" i="23"/>
  <c r="AR135" i="23"/>
  <c r="AQ122" i="23"/>
  <c r="AR122" i="23"/>
  <c r="AR119" i="23"/>
  <c r="AQ60" i="23"/>
  <c r="AR60" i="23"/>
  <c r="AR222" i="23"/>
  <c r="AR197" i="23"/>
  <c r="AR190" i="23"/>
  <c r="AR180" i="23"/>
  <c r="AR173" i="23"/>
  <c r="AQ95" i="23"/>
  <c r="AR95" i="23"/>
  <c r="AR89" i="23"/>
  <c r="AR70" i="23"/>
  <c r="AR287" i="23"/>
  <c r="AR280" i="23"/>
  <c r="AS269" i="23"/>
  <c r="AR269" i="23"/>
  <c r="AQ236" i="23"/>
  <c r="AR236" i="23"/>
  <c r="AS240" i="23"/>
  <c r="AR240" i="23"/>
  <c r="AQ226" i="23"/>
  <c r="AR226" i="23"/>
  <c r="AR116" i="23"/>
  <c r="AR114" i="23"/>
  <c r="AR215" i="23"/>
  <c r="AQ174" i="23"/>
  <c r="AR125" i="23"/>
  <c r="AQ96" i="23"/>
  <c r="AR86" i="23"/>
  <c r="AR83" i="23"/>
  <c r="AR80" i="23"/>
  <c r="AR273" i="23"/>
  <c r="AQ262" i="23"/>
  <c r="AR262" i="23"/>
  <c r="AR208" i="23"/>
  <c r="AQ208" i="23"/>
  <c r="AR194" i="23"/>
  <c r="AQ177" i="23"/>
  <c r="AR177" i="23"/>
  <c r="AR163" i="23"/>
  <c r="AR146" i="23"/>
  <c r="AQ140" i="23"/>
  <c r="AR127" i="23"/>
  <c r="AQ127" i="23"/>
  <c r="AR111" i="23"/>
  <c r="AQ111" i="23"/>
  <c r="AR77" i="23"/>
  <c r="AR291" i="23"/>
  <c r="AR277" i="23"/>
  <c r="AS277" i="23"/>
  <c r="AQ245" i="23"/>
  <c r="AS244" i="23"/>
  <c r="AQ244" i="23"/>
  <c r="AR244" i="23"/>
  <c r="AQ233" i="23"/>
  <c r="AR233" i="23"/>
  <c r="AQ243" i="23"/>
  <c r="AQ248" i="23"/>
  <c r="AE261" i="23" a="1"/>
  <c r="AE261" i="23" s="1"/>
  <c r="AE248" i="23" a="1"/>
  <c r="AE248" i="23" s="1"/>
  <c r="AO248" i="23" s="1"/>
  <c r="AE244" i="23" a="1"/>
  <c r="AE244" i="23" s="1"/>
  <c r="AE235" i="23" a="1"/>
  <c r="AE235" i="23" s="1"/>
  <c r="AE288" i="23" a="1"/>
  <c r="AE288" i="23" s="1"/>
  <c r="AE251" i="23" a="1"/>
  <c r="AE251" i="23" s="1"/>
  <c r="AE278" i="23" a="1"/>
  <c r="AE278" i="23" s="1"/>
  <c r="AE241" i="23" a="1"/>
  <c r="AE241" i="23" s="1"/>
  <c r="AO241" i="23" s="1"/>
  <c r="AE290" i="23" a="1"/>
  <c r="AE290" i="23" s="1"/>
  <c r="AE260" i="23" a="1"/>
  <c r="AE260" i="23" s="1"/>
  <c r="AE287" i="23" a="1"/>
  <c r="AE287" i="23" s="1"/>
  <c r="AG234" i="23"/>
  <c r="AG217" i="23"/>
  <c r="AG237" i="23"/>
  <c r="AQ237" i="23" s="1"/>
  <c r="AG269" i="23"/>
  <c r="AG261" i="23"/>
  <c r="AG203" i="23"/>
  <c r="AG159" i="23"/>
  <c r="AG121" i="23"/>
  <c r="U266" i="23"/>
  <c r="AG257" i="23"/>
  <c r="U244" i="23"/>
  <c r="V285" i="23"/>
  <c r="AS258" i="23"/>
  <c r="V246" i="23"/>
  <c r="U255" i="23"/>
  <c r="V231" i="23"/>
  <c r="F261" i="23"/>
  <c r="U260" i="23"/>
  <c r="AG76" i="23"/>
  <c r="AG55" i="23"/>
  <c r="AG108" i="23"/>
  <c r="AG99" i="23"/>
  <c r="AG110" i="23"/>
  <c r="AQ110" i="23" s="1"/>
  <c r="V257" i="23"/>
  <c r="AS262" i="23"/>
  <c r="AG218" i="23"/>
  <c r="AG148" i="23"/>
  <c r="AG230" i="23"/>
  <c r="AG195" i="23"/>
  <c r="AG238" i="23"/>
  <c r="AG167" i="23"/>
  <c r="V162" i="23"/>
  <c r="AG267" i="23"/>
  <c r="V225" i="23"/>
  <c r="U248" i="23"/>
  <c r="AG250" i="23"/>
  <c r="V271" i="23"/>
  <c r="U241" i="23"/>
  <c r="U221" i="23"/>
  <c r="U82" i="23"/>
  <c r="V243" i="23"/>
  <c r="V236" i="23"/>
  <c r="V73" i="23"/>
  <c r="V283" i="23"/>
  <c r="AG73" i="23"/>
  <c r="AG285" i="23"/>
  <c r="AG181" i="23"/>
  <c r="AG71" i="23"/>
  <c r="U288" i="23"/>
  <c r="AG276" i="23"/>
  <c r="V272" i="23"/>
  <c r="AE272" i="23" s="1" a="1"/>
  <c r="AE272" i="23" s="1"/>
  <c r="AG175" i="23"/>
  <c r="V228" i="23"/>
  <c r="V279" i="23"/>
  <c r="AG235" i="23"/>
  <c r="V233" i="23"/>
  <c r="AF242" i="23"/>
  <c r="U103" i="23"/>
  <c r="V239" i="23"/>
  <c r="U212" i="23"/>
  <c r="AG145" i="23"/>
  <c r="AG247" i="23"/>
  <c r="V274" i="23"/>
  <c r="AG249" i="23"/>
  <c r="V263" i="23"/>
  <c r="AG164" i="23"/>
  <c r="U273" i="23"/>
  <c r="U261" i="23"/>
  <c r="U232" i="23"/>
  <c r="V232" i="23"/>
  <c r="U276" i="23"/>
  <c r="V276" i="23"/>
  <c r="AG232" i="23"/>
  <c r="V172" i="23"/>
  <c r="F256" i="23"/>
  <c r="U240" i="23"/>
  <c r="V240" i="23" s="1"/>
  <c r="AG211" i="23"/>
  <c r="V267" i="23"/>
  <c r="U281" i="23"/>
  <c r="V281" i="23"/>
  <c r="U252" i="23"/>
  <c r="V252" i="23"/>
  <c r="AG274" i="23"/>
  <c r="AQ274" i="23" s="1"/>
  <c r="AG125" i="23"/>
  <c r="Z282" i="23"/>
  <c r="Y282" i="23" s="1"/>
  <c r="U251" i="23"/>
  <c r="V242" i="23"/>
  <c r="AG152" i="23"/>
  <c r="V143" i="23"/>
  <c r="F254" i="23"/>
  <c r="AG290" i="23"/>
  <c r="F271" i="23"/>
  <c r="U270" i="23"/>
  <c r="V270" i="23"/>
  <c r="V229" i="23"/>
  <c r="U229" i="23"/>
  <c r="L133" i="23"/>
  <c r="M133" i="23" s="1" a="1"/>
  <c r="M133" i="23" s="1"/>
  <c r="F133" i="23" s="1"/>
  <c r="L184" i="23"/>
  <c r="M184" i="23" s="1" a="1"/>
  <c r="M184" i="23" s="1"/>
  <c r="F184" i="23" s="1"/>
  <c r="L182" i="23"/>
  <c r="M182" i="23" s="1" a="1"/>
  <c r="M182" i="23" s="1"/>
  <c r="F182" i="23" s="1"/>
  <c r="L183" i="23"/>
  <c r="M183" i="23" s="1" a="1"/>
  <c r="M183" i="23" s="1"/>
  <c r="F183" i="23" s="1"/>
  <c r="L181" i="23"/>
  <c r="M181" i="23" s="1" a="1"/>
  <c r="M181" i="23" s="1"/>
  <c r="F181" i="23" s="1"/>
  <c r="L103" i="23"/>
  <c r="M103" i="23" s="1" a="1"/>
  <c r="M103" i="23" s="1"/>
  <c r="AE103" i="23" s="1" a="1"/>
  <c r="AE103" i="23" s="1"/>
  <c r="U245" i="23"/>
  <c r="V245" i="23"/>
  <c r="L239" i="23"/>
  <c r="M239" i="23" s="1" a="1"/>
  <c r="M239" i="23" s="1"/>
  <c r="U234" i="23"/>
  <c r="V234" i="23" s="1"/>
  <c r="L57" i="23"/>
  <c r="M57" i="23" s="1" a="1"/>
  <c r="M57" i="23" s="1"/>
  <c r="F57" i="23" s="1"/>
  <c r="U91" i="23"/>
  <c r="V91" i="23"/>
  <c r="L56" i="23"/>
  <c r="M56" i="23" s="1" a="1"/>
  <c r="M56" i="23" s="1"/>
  <c r="AE56" i="23" s="1" a="1"/>
  <c r="AE56" i="23" s="1"/>
  <c r="V118" i="23"/>
  <c r="U118" i="23"/>
  <c r="L195" i="23"/>
  <c r="M195" i="23" s="1" a="1"/>
  <c r="M195" i="23" s="1"/>
  <c r="F195" i="23" s="1"/>
  <c r="U284" i="23"/>
  <c r="V284" i="23"/>
  <c r="U290" i="23"/>
  <c r="V72" i="23"/>
  <c r="U72" i="23"/>
  <c r="V202" i="23"/>
  <c r="U202" i="23"/>
  <c r="AF260" i="23"/>
  <c r="L259" i="23"/>
  <c r="M259" i="23" s="1" a="1"/>
  <c r="M259" i="23" s="1"/>
  <c r="R236" i="23" a="1"/>
  <c r="R236" i="23" s="1"/>
  <c r="M203" i="23" a="1"/>
  <c r="M203" i="23" s="1"/>
  <c r="F203" i="23" s="1"/>
  <c r="V136" i="23"/>
  <c r="U136" i="23"/>
  <c r="L262" i="23"/>
  <c r="M262" i="23" s="1" a="1"/>
  <c r="M262" i="23" s="1"/>
  <c r="R251" i="23" a="1"/>
  <c r="R251" i="23" s="1"/>
  <c r="AF251" i="23" s="1"/>
  <c r="L65" i="23"/>
  <c r="M65" i="23" s="1" a="1"/>
  <c r="M65" i="23" s="1"/>
  <c r="F65" i="23" s="1"/>
  <c r="L64" i="23"/>
  <c r="M64" i="23" s="1" a="1"/>
  <c r="M64" i="23" s="1"/>
  <c r="F64" i="23" s="1"/>
  <c r="L190" i="23"/>
  <c r="M190" i="23" s="1" a="1"/>
  <c r="M190" i="23" s="1"/>
  <c r="F190" i="23" s="1"/>
  <c r="M158" i="23" a="1"/>
  <c r="M158" i="23" s="1"/>
  <c r="F158" i="23" s="1"/>
  <c r="F290" i="23"/>
  <c r="L255" i="23"/>
  <c r="M255" i="23" s="1" a="1"/>
  <c r="M255" i="23" s="1"/>
  <c r="AE255" i="23" s="1" a="1"/>
  <c r="AE255" i="23" s="1"/>
  <c r="L264" i="23"/>
  <c r="M264" i="23" s="1" a="1"/>
  <c r="M264" i="23" s="1"/>
  <c r="F264" i="23" s="1"/>
  <c r="U154" i="23"/>
  <c r="M283" i="23" a="1"/>
  <c r="M283" i="23" s="1"/>
  <c r="U250" i="23"/>
  <c r="V250" i="23"/>
  <c r="V167" i="23"/>
  <c r="U167" i="23"/>
  <c r="V105" i="23"/>
  <c r="U105" i="23"/>
  <c r="AF291" i="23"/>
  <c r="U278" i="23"/>
  <c r="L170" i="23"/>
  <c r="M170" i="23" s="1" a="1"/>
  <c r="M170" i="23" s="1"/>
  <c r="AE170" i="23" s="1" a="1"/>
  <c r="AE170" i="23" s="1"/>
  <c r="L258" i="23"/>
  <c r="M258" i="23" s="1" a="1"/>
  <c r="M258" i="23" s="1"/>
  <c r="F258" i="23" s="1"/>
  <c r="M185" i="23" a="1"/>
  <c r="M185" i="23" s="1"/>
  <c r="F185" i="23" s="1"/>
  <c r="L199" i="23"/>
  <c r="M199" i="23" s="1" a="1"/>
  <c r="M199" i="23" s="1"/>
  <c r="F199" i="23" s="1"/>
  <c r="L250" i="23"/>
  <c r="M250" i="23" s="1" a="1"/>
  <c r="M250" i="23" s="1"/>
  <c r="F250" i="23" s="1"/>
  <c r="L102" i="23"/>
  <c r="M102" i="23" s="1" a="1"/>
  <c r="M102" i="23" s="1"/>
  <c r="F102" i="23" s="1"/>
  <c r="L101" i="23"/>
  <c r="M101" i="23" s="1" a="1"/>
  <c r="M101" i="23" s="1"/>
  <c r="F101" i="23" s="1"/>
  <c r="L273" i="23"/>
  <c r="M273" i="23" s="1" a="1"/>
  <c r="M273" i="23" s="1"/>
  <c r="AE273" i="23" s="1" a="1"/>
  <c r="AE273" i="23" s="1"/>
  <c r="L124" i="23"/>
  <c r="M124" i="23" s="1" a="1"/>
  <c r="M124" i="23" s="1"/>
  <c r="F124" i="23" s="1"/>
  <c r="AS274" i="23"/>
  <c r="U256" i="23"/>
  <c r="V256" i="23"/>
  <c r="L210" i="23"/>
  <c r="M210" i="23" s="1" a="1"/>
  <c r="M210" i="23" s="1"/>
  <c r="F210" i="23" s="1"/>
  <c r="L164" i="23"/>
  <c r="M164" i="23" s="1" a="1"/>
  <c r="M164" i="23" s="1"/>
  <c r="F164" i="23" s="1"/>
  <c r="L163" i="23"/>
  <c r="M163" i="23" s="1" a="1"/>
  <c r="M163" i="23" s="1"/>
  <c r="F163" i="23" s="1"/>
  <c r="M119" i="23" a="1"/>
  <c r="M119" i="23" s="1"/>
  <c r="F119" i="23" s="1"/>
  <c r="F245" i="23"/>
  <c r="L192" i="23"/>
  <c r="M192" i="23" s="1" a="1"/>
  <c r="M192" i="23" s="1"/>
  <c r="L121" i="23"/>
  <c r="M121" i="23" s="1" a="1"/>
  <c r="M121" i="23" s="1"/>
  <c r="F121" i="23" s="1"/>
  <c r="U280" i="23"/>
  <c r="V280" i="23"/>
  <c r="V262" i="23"/>
  <c r="AE262" i="23" s="1" a="1"/>
  <c r="AE262" i="23" s="1"/>
  <c r="V237" i="23"/>
  <c r="AF225" i="23"/>
  <c r="L191" i="23"/>
  <c r="M191" i="23" s="1" a="1"/>
  <c r="M191" i="23" s="1"/>
  <c r="AE191" i="23" s="1" a="1"/>
  <c r="AE191" i="23" s="1"/>
  <c r="L173" i="23"/>
  <c r="M173" i="23" s="1" a="1"/>
  <c r="M173" i="23" s="1"/>
  <c r="F173" i="23" s="1"/>
  <c r="M172" i="23" a="1"/>
  <c r="M172" i="23" s="1"/>
  <c r="F172" i="23" s="1"/>
  <c r="AG146" i="23"/>
  <c r="AF268" i="23"/>
  <c r="M214" i="23" a="1"/>
  <c r="M214" i="23" s="1"/>
  <c r="F214" i="23" s="1"/>
  <c r="AG201" i="23"/>
  <c r="AQ201" i="23" s="1"/>
  <c r="AF245" i="23"/>
  <c r="M58" i="23" a="1"/>
  <c r="M58" i="23" s="1"/>
  <c r="F58" i="23" s="1"/>
  <c r="L159" i="23"/>
  <c r="M159" i="23" s="1" a="1"/>
  <c r="M159" i="23" s="1"/>
  <c r="AE159" i="23" s="1" a="1"/>
  <c r="AE159" i="23" s="1"/>
  <c r="M144" i="23" a="1"/>
  <c r="M144" i="23" s="1"/>
  <c r="F144" i="23" s="1"/>
  <c r="F253" i="23"/>
  <c r="L130" i="23"/>
  <c r="M130" i="23" s="1" a="1"/>
  <c r="M130" i="23" s="1"/>
  <c r="AE130" i="23" s="1" a="1"/>
  <c r="AE130" i="23" s="1"/>
  <c r="V286" i="23"/>
  <c r="U286" i="23"/>
  <c r="F244" i="23"/>
  <c r="AG242" i="23"/>
  <c r="AG287" i="23"/>
  <c r="F274" i="23"/>
  <c r="V226" i="23"/>
  <c r="AG193" i="23"/>
  <c r="M153" i="23" a="1"/>
  <c r="M153" i="23" s="1"/>
  <c r="F153" i="23" s="1"/>
  <c r="U124" i="23"/>
  <c r="V124" i="23" s="1"/>
  <c r="AG106" i="23"/>
  <c r="AQ106" i="23" s="1"/>
  <c r="L104" i="23"/>
  <c r="M104" i="23" s="1" a="1"/>
  <c r="M104" i="23" s="1"/>
  <c r="F104" i="23" s="1"/>
  <c r="M97" i="23" a="1"/>
  <c r="M97" i="23" s="1"/>
  <c r="F97" i="23" s="1"/>
  <c r="AG178" i="23"/>
  <c r="M152" i="23" a="1"/>
  <c r="M152" i="23" s="1"/>
  <c r="F152" i="23" s="1"/>
  <c r="AG105" i="23"/>
  <c r="AG104" i="23"/>
  <c r="AQ104" i="23" s="1"/>
  <c r="L270" i="23"/>
  <c r="M270" i="23" s="1" a="1"/>
  <c r="M270" i="23" s="1"/>
  <c r="AG59" i="23"/>
  <c r="AG91" i="23"/>
  <c r="AQ91" i="23" s="1"/>
  <c r="AG272" i="23"/>
  <c r="M228" i="23" a="1"/>
  <c r="M228" i="23" s="1"/>
  <c r="F228" i="23" s="1"/>
  <c r="L237" i="23"/>
  <c r="M237" i="23" s="1" a="1"/>
  <c r="M237" i="23" s="1"/>
  <c r="F237" i="23" s="1"/>
  <c r="M213" i="23" a="1"/>
  <c r="M213" i="23" s="1"/>
  <c r="F213" i="23" s="1"/>
  <c r="AG202" i="23"/>
  <c r="AG189" i="23"/>
  <c r="M161" i="23" a="1"/>
  <c r="M161" i="23" s="1"/>
  <c r="F161" i="23" s="1"/>
  <c r="L201" i="23"/>
  <c r="M201" i="23" s="1" a="1"/>
  <c r="M201" i="23" s="1"/>
  <c r="AE201" i="23" s="1" a="1"/>
  <c r="AE201" i="23" s="1"/>
  <c r="L219" i="23"/>
  <c r="M219" i="23" s="1" a="1"/>
  <c r="M219" i="23" s="1"/>
  <c r="F219" i="23" s="1"/>
  <c r="M194" i="23" a="1"/>
  <c r="M194" i="23" s="1"/>
  <c r="F194" i="23" s="1"/>
  <c r="M193" i="23" a="1"/>
  <c r="M193" i="23" s="1"/>
  <c r="F193" i="23" s="1"/>
  <c r="M156" i="23" a="1"/>
  <c r="M156" i="23" s="1"/>
  <c r="F156" i="23" s="1"/>
  <c r="M96" i="23" a="1"/>
  <c r="M96" i="23" s="1"/>
  <c r="F96" i="23" s="1"/>
  <c r="L174" i="23"/>
  <c r="M174" i="23" s="1" a="1"/>
  <c r="M174" i="23" s="1"/>
  <c r="M180" i="23" a="1"/>
  <c r="M180" i="23" s="1"/>
  <c r="F180" i="23" s="1"/>
  <c r="AG141" i="23"/>
  <c r="M140" i="23" a="1"/>
  <c r="M140" i="23" s="1"/>
  <c r="L95" i="23"/>
  <c r="M95" i="23" s="1" a="1"/>
  <c r="M95" i="23" s="1"/>
  <c r="F95" i="23" s="1"/>
  <c r="AF289" i="23"/>
  <c r="AG69" i="23"/>
  <c r="AG279" i="23"/>
  <c r="AF255" i="23"/>
  <c r="AG271" i="23"/>
  <c r="L115" i="23"/>
  <c r="M115" i="23" s="1" a="1"/>
  <c r="M115" i="23" s="1"/>
  <c r="F115" i="23" s="1"/>
  <c r="AG229" i="23"/>
  <c r="AG225" i="23"/>
  <c r="F267" i="23"/>
  <c r="M226" i="23" a="1"/>
  <c r="M226" i="23" s="1"/>
  <c r="F226" i="23" s="1"/>
  <c r="M112" i="23" a="1"/>
  <c r="M112" i="23" s="1"/>
  <c r="F112" i="23" s="1"/>
  <c r="M189" i="23" a="1"/>
  <c r="M189" i="23" s="1"/>
  <c r="F189" i="23" s="1"/>
  <c r="M149" i="23" a="1"/>
  <c r="M149" i="23" s="1"/>
  <c r="F149" i="23" s="1"/>
  <c r="M265" i="23" a="1"/>
  <c r="M265" i="23" s="1"/>
  <c r="F234" i="23"/>
  <c r="M188" i="23" a="1"/>
  <c r="M188" i="23" s="1"/>
  <c r="F188" i="23" s="1"/>
  <c r="M175" i="23" a="1"/>
  <c r="M175" i="23" s="1"/>
  <c r="F175" i="23" s="1"/>
  <c r="M129" i="23" a="1"/>
  <c r="M129" i="23" s="1"/>
  <c r="F129" i="23" s="1"/>
  <c r="M88" i="23" a="1"/>
  <c r="M88" i="23" s="1"/>
  <c r="F88" i="23" s="1"/>
  <c r="M148" i="23" a="1"/>
  <c r="M148" i="23" s="1"/>
  <c r="F148" i="23" s="1"/>
  <c r="M127" i="23" a="1"/>
  <c r="M127" i="23" s="1"/>
  <c r="F127" i="23" s="1"/>
  <c r="M109" i="23" a="1"/>
  <c r="M109" i="23" s="1"/>
  <c r="F109" i="23" s="1"/>
  <c r="M108" i="23" a="1"/>
  <c r="M108" i="23" s="1"/>
  <c r="F108" i="23" s="1"/>
  <c r="M107" i="23" a="1"/>
  <c r="M107" i="23" s="1"/>
  <c r="F107" i="23" s="1"/>
  <c r="M90" i="23" a="1"/>
  <c r="M90" i="23" s="1"/>
  <c r="F90" i="23" s="1"/>
  <c r="M87" i="23" a="1"/>
  <c r="M87" i="23" s="1"/>
  <c r="F87" i="23" s="1"/>
  <c r="F278" i="23"/>
  <c r="F248" i="23"/>
  <c r="M242" i="23" a="1"/>
  <c r="M242" i="23" s="1"/>
  <c r="F242" i="23" s="1"/>
  <c r="M111" i="23" a="1"/>
  <c r="M111" i="23" s="1"/>
  <c r="F111" i="23" s="1"/>
  <c r="M79" i="23" a="1"/>
  <c r="M79" i="23" s="1"/>
  <c r="F79" i="23" s="1"/>
  <c r="F236" i="23"/>
  <c r="M54" i="23" a="1"/>
  <c r="M54" i="23" s="1"/>
  <c r="F54" i="23" s="1"/>
  <c r="M198" i="23" a="1"/>
  <c r="M198" i="23" s="1"/>
  <c r="F198" i="23" s="1"/>
  <c r="M77" i="23" a="1"/>
  <c r="M77" i="23" s="1"/>
  <c r="F77" i="23" s="1"/>
  <c r="F284" i="23"/>
  <c r="M277" i="23" a="1"/>
  <c r="M277" i="23" s="1"/>
  <c r="F277" i="23" s="1"/>
  <c r="M196" i="23" a="1"/>
  <c r="M196" i="23" s="1"/>
  <c r="F196" i="23" s="1"/>
  <c r="M186" i="23" a="1"/>
  <c r="M186" i="23" s="1"/>
  <c r="F186" i="23" s="1"/>
  <c r="M169" i="23" a="1"/>
  <c r="M169" i="23" s="1"/>
  <c r="F169" i="23" s="1"/>
  <c r="M72" i="23" a="1"/>
  <c r="M72" i="23" s="1"/>
  <c r="F72" i="23" s="1"/>
  <c r="M249" i="23" a="1"/>
  <c r="M249" i="23" s="1"/>
  <c r="F249" i="23" s="1"/>
  <c r="F233" i="23"/>
  <c r="M218" i="23" a="1"/>
  <c r="M218" i="23" s="1"/>
  <c r="F218" i="23" s="1"/>
  <c r="M225" i="23" a="1"/>
  <c r="M225" i="23" s="1"/>
  <c r="F225" i="23" s="1"/>
  <c r="M63" i="23" a="1"/>
  <c r="M63" i="23" s="1"/>
  <c r="F63" i="23" s="1"/>
  <c r="M167" i="23" a="1"/>
  <c r="M167" i="23" s="1"/>
  <c r="M268" i="23" a="1"/>
  <c r="M268" i="23" s="1"/>
  <c r="M266" i="23" a="1"/>
  <c r="M266" i="23" s="1"/>
  <c r="F266" i="23" s="1"/>
  <c r="M62" i="23" a="1"/>
  <c r="M62" i="23" s="1"/>
  <c r="F62" i="23" s="1"/>
  <c r="M166" i="23" a="1"/>
  <c r="M166" i="23" s="1"/>
  <c r="F166" i="23" s="1"/>
  <c r="M243" i="23" a="1"/>
  <c r="M243" i="23" s="1"/>
  <c r="F243" i="23" s="1"/>
  <c r="M69" i="23" a="1"/>
  <c r="M69" i="23" s="1"/>
  <c r="F69" i="23" s="1"/>
  <c r="M289" i="23" a="1"/>
  <c r="M289" i="23" s="1"/>
  <c r="F289" i="23" s="1"/>
  <c r="M178" i="23" a="1"/>
  <c r="M178" i="23" s="1"/>
  <c r="F178" i="23" s="1"/>
  <c r="M224" i="23" a="1"/>
  <c r="M224" i="23" s="1"/>
  <c r="F224" i="23" s="1"/>
  <c r="M257" i="23" a="1"/>
  <c r="M257" i="23" s="1"/>
  <c r="M246" i="23" a="1"/>
  <c r="M246" i="23" s="1"/>
  <c r="F246" i="23" s="1"/>
  <c r="M205" i="23" a="1"/>
  <c r="M205" i="23" s="1"/>
  <c r="M165" i="23" a="1"/>
  <c r="M165" i="23" s="1"/>
  <c r="F165" i="23" s="1"/>
  <c r="AF248" i="23"/>
  <c r="AF234" i="23"/>
  <c r="AF232" i="23"/>
  <c r="AF240" i="23"/>
  <c r="AF264" i="23"/>
  <c r="AF279" i="23"/>
  <c r="F269" i="23"/>
  <c r="AF287" i="23"/>
  <c r="AF231" i="23"/>
  <c r="F280" i="23"/>
  <c r="AG280" i="23"/>
  <c r="AF262" i="23"/>
  <c r="AF290" i="23"/>
  <c r="F287" i="23"/>
  <c r="V275" i="23"/>
  <c r="AF269" i="23"/>
  <c r="AF239" i="23"/>
  <c r="V249" i="23"/>
  <c r="U249" i="23"/>
  <c r="AF284" i="23"/>
  <c r="AF237" i="23"/>
  <c r="AF235" i="23"/>
  <c r="AG231" i="23"/>
  <c r="F231" i="23"/>
  <c r="AF244" i="23"/>
  <c r="AF276" i="23"/>
  <c r="F276" i="23"/>
  <c r="AF267" i="23"/>
  <c r="AF286" i="23"/>
  <c r="AF274" i="23"/>
  <c r="AP274" i="23" s="1"/>
  <c r="F282" i="23"/>
  <c r="AF266" i="23"/>
  <c r="AF229" i="23"/>
  <c r="AF241" i="23"/>
  <c r="AP241" i="23" s="1"/>
  <c r="F227" i="23"/>
  <c r="F281" i="23"/>
  <c r="AG281" i="23"/>
  <c r="F291" i="23"/>
  <c r="AG288" i="23"/>
  <c r="F288" i="23"/>
  <c r="F285" i="23"/>
  <c r="F279" i="23"/>
  <c r="F275" i="23"/>
  <c r="AF273" i="23"/>
  <c r="AF249" i="23"/>
  <c r="AF246" i="23"/>
  <c r="AF233" i="23"/>
  <c r="AF285" i="23"/>
  <c r="AF247" i="23"/>
  <c r="F230" i="23"/>
  <c r="AF283" i="23"/>
  <c r="AG282" i="23"/>
  <c r="AF280" i="23"/>
  <c r="AF258" i="23"/>
  <c r="AP258" i="23" s="1"/>
  <c r="AF254" i="23"/>
  <c r="AF243" i="23"/>
  <c r="AP243" i="23" s="1"/>
  <c r="AF278" i="23"/>
  <c r="AF271" i="23"/>
  <c r="AF265" i="23"/>
  <c r="AP265" i="23" s="1"/>
  <c r="AF250" i="23"/>
  <c r="U238" i="23"/>
  <c r="V238" i="23" s="1"/>
  <c r="AF270" i="23"/>
  <c r="F235" i="23"/>
  <c r="F240" i="23"/>
  <c r="AG240" i="23"/>
  <c r="U230" i="23"/>
  <c r="V230" i="23" s="1"/>
  <c r="AF238" i="23"/>
  <c r="U291" i="23"/>
  <c r="V291" i="23"/>
  <c r="V289" i="23"/>
  <c r="AF275" i="23"/>
  <c r="AP275" i="23" s="1"/>
  <c r="AS267" i="23"/>
  <c r="AG263" i="23"/>
  <c r="AQ263" i="23" s="1"/>
  <c r="F263" i="23"/>
  <c r="U282" i="23"/>
  <c r="V282" i="23"/>
  <c r="AF277" i="23"/>
  <c r="U254" i="23"/>
  <c r="V254" i="23"/>
  <c r="AE254" i="23" s="1" a="1"/>
  <c r="AE254" i="23" s="1"/>
  <c r="U258" i="23"/>
  <c r="V258" i="23"/>
  <c r="AF263" i="23"/>
  <c r="U259" i="23"/>
  <c r="V259" i="23"/>
  <c r="U277" i="23"/>
  <c r="V277" i="23" s="1"/>
  <c r="AF259" i="23"/>
  <c r="AI259" i="23" s="1"/>
  <c r="AF228" i="23"/>
  <c r="U253" i="23"/>
  <c r="V253" i="23"/>
  <c r="AG277" i="23"/>
  <c r="AG273" i="23"/>
  <c r="AF272" i="23"/>
  <c r="AF257" i="23"/>
  <c r="U247" i="23"/>
  <c r="V247" i="23"/>
  <c r="F241" i="23"/>
  <c r="F229" i="23"/>
  <c r="AF226" i="23"/>
  <c r="AG255" i="23"/>
  <c r="F238" i="23"/>
  <c r="AG265" i="23"/>
  <c r="F232" i="23"/>
  <c r="AF230" i="23"/>
  <c r="AF281" i="23"/>
  <c r="AP281" i="23" s="1"/>
  <c r="V269" i="23"/>
  <c r="AE269" i="23" s="1" a="1"/>
  <c r="AE269" i="23" s="1"/>
  <c r="AF253" i="23"/>
  <c r="F251" i="23"/>
  <c r="F286" i="23"/>
  <c r="AG275" i="23"/>
  <c r="AQ275" i="23" s="1"/>
  <c r="AF261" i="23"/>
  <c r="F260" i="23"/>
  <c r="AF256" i="23"/>
  <c r="AF227" i="23"/>
  <c r="AP227" i="23" s="1"/>
  <c r="AF288" i="23"/>
  <c r="U264" i="23"/>
  <c r="V264" i="23"/>
  <c r="AF252" i="23"/>
  <c r="F252" i="23"/>
  <c r="F247" i="23"/>
  <c r="U227" i="23"/>
  <c r="V227" i="23" s="1"/>
  <c r="F272" i="23"/>
  <c r="V145" i="23"/>
  <c r="AG212" i="23"/>
  <c r="U208" i="23"/>
  <c r="V182" i="23"/>
  <c r="AG197" i="23"/>
  <c r="U140" i="23"/>
  <c r="AG224" i="23"/>
  <c r="U132" i="23"/>
  <c r="U106" i="23"/>
  <c r="AG194" i="23"/>
  <c r="U191" i="23"/>
  <c r="U159" i="23"/>
  <c r="U75" i="23"/>
  <c r="U55" i="23"/>
  <c r="U205" i="23"/>
  <c r="AG190" i="23"/>
  <c r="V174" i="23"/>
  <c r="AG158" i="23"/>
  <c r="V219" i="23"/>
  <c r="V77" i="23"/>
  <c r="V210" i="23"/>
  <c r="AG204" i="23"/>
  <c r="U201" i="23"/>
  <c r="AG185" i="23"/>
  <c r="V139" i="23"/>
  <c r="U59" i="23"/>
  <c r="V160" i="23"/>
  <c r="U153" i="23"/>
  <c r="V94" i="23"/>
  <c r="AG79" i="23"/>
  <c r="V152" i="23"/>
  <c r="U56" i="23"/>
  <c r="AF186" i="23"/>
  <c r="U163" i="23"/>
  <c r="V163" i="23" s="1"/>
  <c r="AG68" i="23"/>
  <c r="AF108" i="23"/>
  <c r="AP108" i="23" s="1"/>
  <c r="U216" i="23"/>
  <c r="V204" i="23"/>
  <c r="U170" i="23"/>
  <c r="U89" i="23"/>
  <c r="V89" i="23" s="1"/>
  <c r="V222" i="23"/>
  <c r="V196" i="23"/>
  <c r="U196" i="23"/>
  <c r="V131" i="23"/>
  <c r="U131" i="23"/>
  <c r="AG54" i="23"/>
  <c r="AG155" i="23"/>
  <c r="AG119" i="23"/>
  <c r="U198" i="23"/>
  <c r="V198" i="23"/>
  <c r="U211" i="23"/>
  <c r="V211" i="23" s="1"/>
  <c r="U120" i="23"/>
  <c r="V120" i="23"/>
  <c r="U223" i="23"/>
  <c r="V223" i="23"/>
  <c r="V220" i="23"/>
  <c r="U220" i="23"/>
  <c r="U85" i="23"/>
  <c r="V85" i="23"/>
  <c r="V164" i="23"/>
  <c r="U164" i="23"/>
  <c r="V54" i="23"/>
  <c r="U168" i="23"/>
  <c r="U79" i="23"/>
  <c r="V79" i="23"/>
  <c r="U71" i="23"/>
  <c r="V71" i="23"/>
  <c r="AS67" i="23"/>
  <c r="U114" i="23"/>
  <c r="V114" i="23"/>
  <c r="AF218" i="23"/>
  <c r="U192" i="23"/>
  <c r="V192" i="23"/>
  <c r="AG82" i="23"/>
  <c r="AS221" i="23"/>
  <c r="AG75" i="23"/>
  <c r="U104" i="23"/>
  <c r="V104" i="23"/>
  <c r="U93" i="23"/>
  <c r="V93" i="23"/>
  <c r="AG84" i="23"/>
  <c r="V213" i="23"/>
  <c r="U213" i="23"/>
  <c r="U184" i="23"/>
  <c r="V184" i="23"/>
  <c r="AG179" i="23"/>
  <c r="V122" i="23"/>
  <c r="U122" i="23"/>
  <c r="U178" i="23"/>
  <c r="V178" i="23" s="1"/>
  <c r="AG130" i="23"/>
  <c r="AG220" i="23"/>
  <c r="AG161" i="23"/>
  <c r="AG156" i="23"/>
  <c r="U187" i="23"/>
  <c r="V187" i="23"/>
  <c r="AG147" i="23"/>
  <c r="AG132" i="23"/>
  <c r="U97" i="23"/>
  <c r="V97" i="23"/>
  <c r="U157" i="23"/>
  <c r="V157" i="23" s="1"/>
  <c r="U166" i="23"/>
  <c r="V166" i="23" s="1"/>
  <c r="AG102" i="23"/>
  <c r="AQ102" i="23" s="1"/>
  <c r="AG128" i="23"/>
  <c r="AG67" i="23"/>
  <c r="AQ67" i="23" s="1"/>
  <c r="AG72" i="23"/>
  <c r="M206" i="23" a="1"/>
  <c r="M206" i="23" s="1"/>
  <c r="F206" i="23" s="1"/>
  <c r="M171" i="23" a="1"/>
  <c r="M171" i="23" s="1"/>
  <c r="U142" i="23"/>
  <c r="V142" i="23"/>
  <c r="AF199" i="23"/>
  <c r="U83" i="23"/>
  <c r="V83" i="23"/>
  <c r="U181" i="23"/>
  <c r="V181" i="23" s="1"/>
  <c r="U63" i="23"/>
  <c r="V63" i="23"/>
  <c r="M123" i="23" a="1"/>
  <c r="M123" i="23" s="1"/>
  <c r="F123" i="23" s="1"/>
  <c r="AF78" i="23"/>
  <c r="M84" i="23" a="1"/>
  <c r="M84" i="23" s="1"/>
  <c r="F84" i="23" s="1"/>
  <c r="M221" i="23" a="1"/>
  <c r="M221" i="23" s="1"/>
  <c r="F221" i="23" s="1"/>
  <c r="AG150" i="23"/>
  <c r="AF68" i="23"/>
  <c r="M143" i="23" a="1"/>
  <c r="M143" i="23" s="1"/>
  <c r="AG221" i="23"/>
  <c r="V199" i="23"/>
  <c r="U188" i="23"/>
  <c r="V188" i="23" s="1"/>
  <c r="V108" i="23"/>
  <c r="AF61" i="23"/>
  <c r="AP61" i="23" s="1"/>
  <c r="M200" i="23" a="1"/>
  <c r="M200" i="23" s="1"/>
  <c r="F200" i="23" s="1"/>
  <c r="U127" i="23"/>
  <c r="V127" i="23" s="1"/>
  <c r="AG109" i="23"/>
  <c r="AQ109" i="23" s="1"/>
  <c r="U214" i="23"/>
  <c r="V214" i="23" s="1"/>
  <c r="AF121" i="23"/>
  <c r="M142" i="23" a="1"/>
  <c r="M142" i="23" s="1"/>
  <c r="F142" i="23" s="1"/>
  <c r="U128" i="23"/>
  <c r="V128" i="23" s="1"/>
  <c r="U175" i="23"/>
  <c r="V175" i="23" s="1"/>
  <c r="U134" i="23"/>
  <c r="V134" i="23"/>
  <c r="M125" i="23" a="1"/>
  <c r="M125" i="23" s="1"/>
  <c r="F125" i="23" s="1"/>
  <c r="V156" i="23"/>
  <c r="U87" i="23"/>
  <c r="V87" i="23"/>
  <c r="M220" i="23" a="1"/>
  <c r="M220" i="23" s="1"/>
  <c r="AF170" i="23"/>
  <c r="M202" i="23" a="1"/>
  <c r="M202" i="23" s="1"/>
  <c r="M179" i="23" a="1"/>
  <c r="M179" i="23" s="1"/>
  <c r="F179" i="23" s="1"/>
  <c r="M113" i="23" a="1"/>
  <c r="M113" i="23" s="1"/>
  <c r="F113" i="23" s="1"/>
  <c r="V138" i="23"/>
  <c r="U200" i="23"/>
  <c r="V200" i="23"/>
  <c r="M105" i="23" a="1"/>
  <c r="M105" i="23" s="1"/>
  <c r="F105" i="23" s="1"/>
  <c r="U99" i="23"/>
  <c r="V99" i="23" s="1"/>
  <c r="V215" i="23"/>
  <c r="U194" i="23"/>
  <c r="V194" i="23"/>
  <c r="U169" i="23"/>
  <c r="V169" i="23" s="1"/>
  <c r="U115" i="23"/>
  <c r="V115" i="23" s="1"/>
  <c r="V67" i="23"/>
  <c r="M160" i="23" a="1"/>
  <c r="M160" i="23" s="1"/>
  <c r="F160" i="23" s="1"/>
  <c r="M151" i="23" a="1"/>
  <c r="M151" i="23" s="1"/>
  <c r="F151" i="23" s="1"/>
  <c r="AG215" i="23"/>
  <c r="M85" i="23" a="1"/>
  <c r="M85" i="23" s="1"/>
  <c r="M168" i="23" a="1"/>
  <c r="M168" i="23" s="1"/>
  <c r="AE168" i="23" s="1" a="1"/>
  <c r="AE168" i="23" s="1"/>
  <c r="M106" i="23" a="1"/>
  <c r="M106" i="23" s="1"/>
  <c r="AE106" i="23" s="1" a="1"/>
  <c r="AE106" i="23" s="1"/>
  <c r="U112" i="23"/>
  <c r="V112" i="23"/>
  <c r="V60" i="23"/>
  <c r="U60" i="23"/>
  <c r="U177" i="23"/>
  <c r="M139" i="23" a="1"/>
  <c r="M139" i="23" s="1"/>
  <c r="F139" i="23" s="1"/>
  <c r="M187" i="23" a="1"/>
  <c r="M187" i="23" s="1"/>
  <c r="M141" i="23" a="1"/>
  <c r="M141" i="23" s="1"/>
  <c r="F141" i="23" s="1"/>
  <c r="U176" i="23"/>
  <c r="AF215" i="23"/>
  <c r="AF195" i="23"/>
  <c r="AG78" i="23"/>
  <c r="M223" i="23" a="1"/>
  <c r="M223" i="23" s="1"/>
  <c r="F223" i="23" s="1"/>
  <c r="AF128" i="23"/>
  <c r="AF120" i="23"/>
  <c r="M110" i="23" a="1"/>
  <c r="M110" i="23" s="1"/>
  <c r="F110" i="23" s="1"/>
  <c r="AG89" i="23"/>
  <c r="AG70" i="23"/>
  <c r="V224" i="23"/>
  <c r="AG66" i="23"/>
  <c r="AG219" i="23"/>
  <c r="AG207" i="23"/>
  <c r="AG80" i="23"/>
  <c r="AF179" i="23"/>
  <c r="AG222" i="23"/>
  <c r="AG173" i="23"/>
  <c r="M126" i="23" a="1"/>
  <c r="M126" i="23" s="1"/>
  <c r="F126" i="23" s="1"/>
  <c r="AG186" i="23"/>
  <c r="AG183" i="23"/>
  <c r="AQ183" i="23" s="1"/>
  <c r="AG172" i="23"/>
  <c r="AG126" i="23"/>
  <c r="AG88" i="23"/>
  <c r="AQ88" i="23" s="1"/>
  <c r="M114" i="23" a="1"/>
  <c r="M114" i="23" s="1"/>
  <c r="F114" i="23" s="1"/>
  <c r="M92" i="23" a="1"/>
  <c r="M92" i="23" s="1"/>
  <c r="F92" i="23" s="1"/>
  <c r="M146" i="23" a="1"/>
  <c r="M146" i="23" s="1"/>
  <c r="F146" i="23" s="1"/>
  <c r="M86" i="23" a="1"/>
  <c r="M86" i="23" s="1"/>
  <c r="F86" i="23" s="1"/>
  <c r="M211" i="23" a="1"/>
  <c r="M211" i="23" s="1"/>
  <c r="M208" i="23" a="1"/>
  <c r="M208" i="23" s="1"/>
  <c r="F208" i="23" s="1"/>
  <c r="M70" i="23" a="1"/>
  <c r="M70" i="23" s="1"/>
  <c r="F70" i="23" s="1"/>
  <c r="M207" i="23" a="1"/>
  <c r="M207" i="23" s="1"/>
  <c r="F207" i="23" s="1"/>
  <c r="M155" i="23" a="1"/>
  <c r="M155" i="23" s="1"/>
  <c r="F155" i="23" s="1"/>
  <c r="M136" i="23" a="1"/>
  <c r="M136" i="23" s="1"/>
  <c r="F136" i="23" s="1"/>
  <c r="M55" i="23" a="1"/>
  <c r="M55" i="23" s="1"/>
  <c r="F55" i="23" s="1"/>
  <c r="M73" i="23" a="1"/>
  <c r="M73" i="23" s="1"/>
  <c r="F73" i="23" s="1"/>
  <c r="M135" i="23" a="1"/>
  <c r="M135" i="23" s="1"/>
  <c r="F135" i="23" s="1"/>
  <c r="M131" i="23" a="1"/>
  <c r="M131" i="23" s="1"/>
  <c r="M93" i="23" a="1"/>
  <c r="M93" i="23" s="1"/>
  <c r="M67" i="23" a="1"/>
  <c r="M67" i="23" s="1"/>
  <c r="F67" i="23" s="1"/>
  <c r="M80" i="23" a="1"/>
  <c r="M80" i="23" s="1"/>
  <c r="F80" i="23" s="1"/>
  <c r="M154" i="23" a="1"/>
  <c r="M154" i="23" s="1"/>
  <c r="F154" i="23" s="1"/>
  <c r="M215" i="23" a="1"/>
  <c r="M215" i="23" s="1"/>
  <c r="M60" i="23" a="1"/>
  <c r="M60" i="23" s="1"/>
  <c r="F60" i="23" s="1"/>
  <c r="M197" i="23" a="1"/>
  <c r="M197" i="23" s="1"/>
  <c r="F197" i="23" s="1"/>
  <c r="M177" i="23" a="1"/>
  <c r="M177" i="23" s="1"/>
  <c r="F177" i="23" s="1"/>
  <c r="M117" i="23" a="1"/>
  <c r="M117" i="23" s="1"/>
  <c r="F117" i="23" s="1"/>
  <c r="M76" i="23" a="1"/>
  <c r="M76" i="23" s="1"/>
  <c r="M120" i="23" a="1"/>
  <c r="M120" i="23" s="1"/>
  <c r="F120" i="23" s="1"/>
  <c r="M100" i="23" a="1"/>
  <c r="M100" i="23" s="1"/>
  <c r="F100" i="23" s="1"/>
  <c r="M137" i="23" a="1"/>
  <c r="M137" i="23" s="1"/>
  <c r="M59" i="23" a="1"/>
  <c r="M59" i="23" s="1"/>
  <c r="F59" i="23" s="1"/>
  <c r="M132" i="23" a="1"/>
  <c r="M132" i="23" s="1"/>
  <c r="F132" i="23" s="1"/>
  <c r="M116" i="23" a="1"/>
  <c r="M116" i="23" s="1"/>
  <c r="F116" i="23" s="1"/>
  <c r="M61" i="23" a="1"/>
  <c r="M61" i="23" s="1"/>
  <c r="F61" i="23" s="1"/>
  <c r="M157" i="23" a="1"/>
  <c r="M157" i="23" s="1"/>
  <c r="F157" i="23" s="1"/>
  <c r="M134" i="23" a="1"/>
  <c r="M134" i="23" s="1"/>
  <c r="F134" i="23" s="1"/>
  <c r="M122" i="23" a="1"/>
  <c r="M122" i="23" s="1"/>
  <c r="M217" i="23" a="1"/>
  <c r="M217" i="23" s="1"/>
  <c r="F217" i="23" s="1"/>
  <c r="M176" i="23" a="1"/>
  <c r="M176" i="23" s="1"/>
  <c r="F176" i="23" s="1"/>
  <c r="M83" i="23" a="1"/>
  <c r="M83" i="23" s="1"/>
  <c r="M212" i="23" a="1"/>
  <c r="M212" i="23" s="1"/>
  <c r="AE212" i="23" s="1" a="1"/>
  <c r="AE212" i="23" s="1"/>
  <c r="M138" i="23" a="1"/>
  <c r="M138" i="23" s="1"/>
  <c r="F138" i="23" s="1"/>
  <c r="M118" i="23" a="1"/>
  <c r="M118" i="23" s="1"/>
  <c r="F118" i="23" s="1"/>
  <c r="M82" i="23" a="1"/>
  <c r="M82" i="23" s="1"/>
  <c r="F82" i="23" s="1"/>
  <c r="M145" i="23" a="1"/>
  <c r="M145" i="23" s="1"/>
  <c r="F145" i="23" s="1"/>
  <c r="M99" i="23" a="1"/>
  <c r="M99" i="23" s="1"/>
  <c r="F99" i="23" s="1"/>
  <c r="M91" i="23" a="1"/>
  <c r="M91" i="23" s="1"/>
  <c r="F91" i="23" s="1"/>
  <c r="M75" i="23" a="1"/>
  <c r="M75" i="23" s="1"/>
  <c r="AE75" i="23" s="1" a="1"/>
  <c r="AE75" i="23" s="1"/>
  <c r="M209" i="23" a="1"/>
  <c r="M209" i="23" s="1"/>
  <c r="M150" i="23" a="1"/>
  <c r="M150" i="23" s="1"/>
  <c r="M98" i="23" a="1"/>
  <c r="M98" i="23" s="1"/>
  <c r="M78" i="23" a="1"/>
  <c r="M78" i="23" s="1"/>
  <c r="F78" i="23" s="1"/>
  <c r="M71" i="23" a="1"/>
  <c r="M71" i="23" s="1"/>
  <c r="M204" i="23" a="1"/>
  <c r="M204" i="23" s="1"/>
  <c r="F204" i="23" s="1"/>
  <c r="M162" i="23" a="1"/>
  <c r="M162" i="23" s="1"/>
  <c r="F162" i="23" s="1"/>
  <c r="M147" i="23" a="1"/>
  <c r="M147" i="23" s="1"/>
  <c r="F147" i="23" s="1"/>
  <c r="M68" i="23" a="1"/>
  <c r="M68" i="23" s="1"/>
  <c r="F68" i="23" s="1"/>
  <c r="M66" i="23" a="1"/>
  <c r="M66" i="23" s="1"/>
  <c r="M128" i="23" a="1"/>
  <c r="M128" i="23" s="1"/>
  <c r="M89" i="23" a="1"/>
  <c r="M89" i="23" s="1"/>
  <c r="F89" i="23" s="1"/>
  <c r="M216" i="23" a="1"/>
  <c r="M216" i="23" s="1"/>
  <c r="AE216" i="23" s="1" a="1"/>
  <c r="AE216" i="23" s="1"/>
  <c r="M94" i="23" a="1"/>
  <c r="M94" i="23" s="1"/>
  <c r="F94" i="23" s="1"/>
  <c r="M81" i="23" a="1"/>
  <c r="M81" i="23" s="1"/>
  <c r="F81" i="23" s="1"/>
  <c r="M74" i="23" a="1"/>
  <c r="M74" i="23" s="1"/>
  <c r="F74" i="23" s="1"/>
  <c r="U64" i="23"/>
  <c r="V64" i="23"/>
  <c r="AG58" i="23"/>
  <c r="AF205" i="23"/>
  <c r="U180" i="23"/>
  <c r="V180" i="23"/>
  <c r="U62" i="23"/>
  <c r="V62" i="23"/>
  <c r="AF222" i="23"/>
  <c r="U113" i="23"/>
  <c r="V113" i="23" s="1"/>
  <c r="U193" i="23"/>
  <c r="V193" i="23" s="1"/>
  <c r="AF207" i="23"/>
  <c r="U110" i="23"/>
  <c r="V110" i="23" s="1"/>
  <c r="U80" i="23"/>
  <c r="V80" i="23"/>
  <c r="U150" i="23"/>
  <c r="V150" i="23"/>
  <c r="AF58" i="23"/>
  <c r="AP58" i="23" s="1"/>
  <c r="V147" i="23"/>
  <c r="U147" i="23"/>
  <c r="AF189" i="23"/>
  <c r="AP189" i="23" s="1"/>
  <c r="AF219" i="23"/>
  <c r="AF161" i="23"/>
  <c r="U125" i="23"/>
  <c r="V125" i="23" s="1"/>
  <c r="U165" i="23"/>
  <c r="V165" i="23"/>
  <c r="U135" i="23"/>
  <c r="V135" i="23"/>
  <c r="U183" i="23"/>
  <c r="V183" i="23" s="1"/>
  <c r="AF119" i="23"/>
  <c r="U68" i="23"/>
  <c r="V68" i="23"/>
  <c r="U149" i="23"/>
  <c r="V149" i="23"/>
  <c r="U133" i="23"/>
  <c r="V133" i="23"/>
  <c r="U146" i="23"/>
  <c r="V146" i="23" s="1"/>
  <c r="U207" i="23"/>
  <c r="V207" i="23"/>
  <c r="AF131" i="23"/>
  <c r="AF125" i="23"/>
  <c r="AF105" i="23"/>
  <c r="AF89" i="23"/>
  <c r="U58" i="23"/>
  <c r="V58" i="23"/>
  <c r="AF194" i="23"/>
  <c r="U119" i="23"/>
  <c r="V119" i="23"/>
  <c r="V109" i="23"/>
  <c r="AG182" i="23"/>
  <c r="AQ182" i="23" s="1"/>
  <c r="AF164" i="23"/>
  <c r="U116" i="23"/>
  <c r="U107" i="23"/>
  <c r="V107" i="23"/>
  <c r="U96" i="23"/>
  <c r="V96" i="23"/>
  <c r="AF203" i="23"/>
  <c r="AP203" i="23" s="1"/>
  <c r="AF106" i="23"/>
  <c r="AF80" i="23"/>
  <c r="AP80" i="23" s="1"/>
  <c r="AF65" i="23"/>
  <c r="AF173" i="23"/>
  <c r="AF130" i="23"/>
  <c r="AP130" i="23" s="1"/>
  <c r="U121" i="23"/>
  <c r="V121" i="23"/>
  <c r="U98" i="23"/>
  <c r="V98" i="23"/>
  <c r="AF81" i="23"/>
  <c r="AG165" i="23"/>
  <c r="U155" i="23"/>
  <c r="V155" i="23"/>
  <c r="U90" i="23"/>
  <c r="V90" i="23" s="1"/>
  <c r="AF82" i="23"/>
  <c r="V76" i="23"/>
  <c r="U76" i="23"/>
  <c r="V203" i="23"/>
  <c r="U203" i="23"/>
  <c r="U197" i="23"/>
  <c r="V197" i="23" s="1"/>
  <c r="AF190" i="23"/>
  <c r="U74" i="23"/>
  <c r="V74" i="23"/>
  <c r="AF76" i="23"/>
  <c r="AF95" i="23"/>
  <c r="AF59" i="23"/>
  <c r="U190" i="23"/>
  <c r="V190" i="23"/>
  <c r="AG213" i="23"/>
  <c r="AG196" i="23"/>
  <c r="U173" i="23"/>
  <c r="V173" i="23" s="1"/>
  <c r="AF172" i="23"/>
  <c r="V158" i="23"/>
  <c r="U158" i="23"/>
  <c r="AF122" i="23"/>
  <c r="AF98" i="23"/>
  <c r="U66" i="23"/>
  <c r="V66" i="23"/>
  <c r="V206" i="23"/>
  <c r="U206" i="23"/>
  <c r="AG77" i="23"/>
  <c r="AF126" i="23"/>
  <c r="AP126" i="23" s="1"/>
  <c r="AF62" i="23"/>
  <c r="AP62" i="23" s="1"/>
  <c r="AF182" i="23"/>
  <c r="AP182" i="23" s="1"/>
  <c r="AF211" i="23"/>
  <c r="AF92" i="23"/>
  <c r="AF138" i="23"/>
  <c r="AF75" i="23"/>
  <c r="AP75" i="23" s="1"/>
  <c r="V171" i="23"/>
  <c r="AF169" i="23"/>
  <c r="AF57" i="23"/>
  <c r="AP57" i="23" s="1"/>
  <c r="AF109" i="23"/>
  <c r="AF187" i="23"/>
  <c r="AF175" i="23"/>
  <c r="AG90" i="23"/>
  <c r="V102" i="23"/>
  <c r="U102" i="23"/>
  <c r="AG83" i="23"/>
  <c r="AF223" i="23"/>
  <c r="AF224" i="23"/>
  <c r="AG180" i="23"/>
  <c r="AG116" i="23"/>
  <c r="AF67" i="23"/>
  <c r="U185" i="23"/>
  <c r="V185" i="23" s="1"/>
  <c r="AF116" i="23"/>
  <c r="AF83" i="23"/>
  <c r="AF176" i="23"/>
  <c r="AF178" i="23"/>
  <c r="AF149" i="23"/>
  <c r="AF217" i="23"/>
  <c r="AF208" i="23"/>
  <c r="AF193" i="23"/>
  <c r="U189" i="23"/>
  <c r="V189" i="23" s="1"/>
  <c r="AF180" i="23"/>
  <c r="AF174" i="23"/>
  <c r="AF104" i="23"/>
  <c r="AP104" i="23" s="1"/>
  <c r="AF87" i="23"/>
  <c r="AP87" i="23" s="1"/>
  <c r="AF220" i="23"/>
  <c r="AP220" i="23" s="1"/>
  <c r="AF191" i="23"/>
  <c r="AP191" i="23" s="1"/>
  <c r="AF158" i="23"/>
  <c r="AF140" i="23"/>
  <c r="AF133" i="23"/>
  <c r="U100" i="23"/>
  <c r="V100" i="23"/>
  <c r="AF84" i="23"/>
  <c r="AF202" i="23"/>
  <c r="AF144" i="23"/>
  <c r="AG135" i="23"/>
  <c r="AF153" i="23"/>
  <c r="AG143" i="23"/>
  <c r="AF198" i="23"/>
  <c r="AF183" i="23"/>
  <c r="AF204" i="23"/>
  <c r="AF185" i="23"/>
  <c r="AF168" i="23"/>
  <c r="AF112" i="23"/>
  <c r="U161" i="23"/>
  <c r="V161" i="23"/>
  <c r="AF157" i="23"/>
  <c r="AF85" i="23"/>
  <c r="AP85" i="23" s="1"/>
  <c r="AF166" i="23"/>
  <c r="AS132" i="23"/>
  <c r="U126" i="23"/>
  <c r="V126" i="23" s="1"/>
  <c r="AF73" i="23"/>
  <c r="AF171" i="23"/>
  <c r="AF145" i="23"/>
  <c r="AF134" i="23"/>
  <c r="AF210" i="23"/>
  <c r="V195" i="23"/>
  <c r="AG151" i="23"/>
  <c r="AG136" i="23"/>
  <c r="AF102" i="23"/>
  <c r="AP102" i="23" s="1"/>
  <c r="AG86" i="23"/>
  <c r="AF209" i="23"/>
  <c r="AP209" i="23" s="1"/>
  <c r="AF206" i="23"/>
  <c r="AF163" i="23"/>
  <c r="AF101" i="23"/>
  <c r="F222" i="23"/>
  <c r="AS182" i="23"/>
  <c r="AF181" i="23"/>
  <c r="AF156" i="23"/>
  <c r="AF221" i="23"/>
  <c r="V209" i="23"/>
  <c r="AG139" i="23"/>
  <c r="AF212" i="23"/>
  <c r="AF177" i="23"/>
  <c r="U129" i="23"/>
  <c r="V129" i="23" s="1"/>
  <c r="V218" i="23"/>
  <c r="U218" i="23"/>
  <c r="U148" i="23"/>
  <c r="V148" i="23"/>
  <c r="AF143" i="23"/>
  <c r="AG115" i="23"/>
  <c r="AF115" i="23"/>
  <c r="AF184" i="23"/>
  <c r="AP184" i="23" s="1"/>
  <c r="AF188" i="23"/>
  <c r="AF197" i="23"/>
  <c r="AF162" i="23"/>
  <c r="AP162" i="23" s="1"/>
  <c r="AF132" i="23"/>
  <c r="AF103" i="23"/>
  <c r="AP103" i="23" s="1"/>
  <c r="AG98" i="23"/>
  <c r="AF117" i="23"/>
  <c r="AP117" i="23" s="1"/>
  <c r="AF113" i="23"/>
  <c r="AP113" i="23" s="1"/>
  <c r="V217" i="23"/>
  <c r="AF147" i="23"/>
  <c r="V92" i="23"/>
  <c r="U92" i="23"/>
  <c r="AF148" i="23"/>
  <c r="AF97" i="23"/>
  <c r="AF86" i="23"/>
  <c r="U84" i="23"/>
  <c r="V84" i="23"/>
  <c r="AF110" i="23"/>
  <c r="AF107" i="23"/>
  <c r="AF196" i="23"/>
  <c r="U141" i="23"/>
  <c r="V141" i="23" s="1"/>
  <c r="U117" i="23"/>
  <c r="V117" i="23"/>
  <c r="AF118" i="23"/>
  <c r="AF129" i="23"/>
  <c r="AP129" i="23" s="1"/>
  <c r="AF99" i="23"/>
  <c r="V81" i="23"/>
  <c r="U81" i="23"/>
  <c r="AG163" i="23"/>
  <c r="AF159" i="23"/>
  <c r="AF127" i="23"/>
  <c r="AF123" i="23"/>
  <c r="AF114" i="23"/>
  <c r="AF192" i="23"/>
  <c r="U111" i="23"/>
  <c r="V111" i="23"/>
  <c r="AF167" i="23"/>
  <c r="AF155" i="23"/>
  <c r="AF142" i="23"/>
  <c r="AF72" i="23"/>
  <c r="AF216" i="23"/>
  <c r="AP216" i="23" s="1"/>
  <c r="AF214" i="23"/>
  <c r="AP214" i="23" s="1"/>
  <c r="AF213" i="23"/>
  <c r="AP213" i="23" s="1"/>
  <c r="AF151" i="23"/>
  <c r="AF146" i="23"/>
  <c r="AF79" i="23"/>
  <c r="AF141" i="23"/>
  <c r="AP141" i="23" s="1"/>
  <c r="AF135" i="23"/>
  <c r="AG81" i="23"/>
  <c r="AF200" i="23"/>
  <c r="AF137" i="23"/>
  <c r="V123" i="23"/>
  <c r="AF70" i="23"/>
  <c r="U144" i="23"/>
  <c r="V144" i="23"/>
  <c r="AG114" i="23"/>
  <c r="AF77" i="23"/>
  <c r="AF154" i="23"/>
  <c r="U151" i="23"/>
  <c r="V151" i="23" s="1"/>
  <c r="U137" i="23"/>
  <c r="V137" i="23"/>
  <c r="AF88" i="23"/>
  <c r="AF71" i="23"/>
  <c r="U70" i="23"/>
  <c r="V70" i="23"/>
  <c r="U186" i="23"/>
  <c r="V186" i="23" s="1"/>
  <c r="U69" i="23"/>
  <c r="V69" i="23"/>
  <c r="AF100" i="23"/>
  <c r="AF93" i="23"/>
  <c r="AF124" i="23"/>
  <c r="AF152" i="23"/>
  <c r="AF96" i="23"/>
  <c r="AG120" i="23"/>
  <c r="AF111" i="23"/>
  <c r="AG103" i="23"/>
  <c r="U95" i="23"/>
  <c r="V95" i="23" s="1"/>
  <c r="AF91" i="23"/>
  <c r="AF90" i="23"/>
  <c r="AF139" i="23"/>
  <c r="AF201" i="23"/>
  <c r="AP201" i="23" s="1"/>
  <c r="AF165" i="23"/>
  <c r="AF150" i="23"/>
  <c r="AF69" i="23"/>
  <c r="AF160" i="23"/>
  <c r="AP160" i="23" s="1"/>
  <c r="U78" i="23"/>
  <c r="V78" i="23"/>
  <c r="AF136" i="23"/>
  <c r="U86" i="23"/>
  <c r="V86" i="23"/>
  <c r="U101" i="23"/>
  <c r="V101" i="23"/>
  <c r="V88" i="23"/>
  <c r="AF94" i="23"/>
  <c r="AF74" i="23"/>
  <c r="U61" i="23"/>
  <c r="V61" i="23"/>
  <c r="U57" i="23"/>
  <c r="V57" i="23"/>
  <c r="AF60" i="23"/>
  <c r="AP60" i="23" s="1"/>
  <c r="AF54" i="23"/>
  <c r="AP54" i="23" s="1"/>
  <c r="AF64" i="23"/>
  <c r="AF66" i="23"/>
  <c r="AF56" i="23"/>
  <c r="U65" i="23"/>
  <c r="V65" i="23"/>
  <c r="AF63" i="23"/>
  <c r="AF55" i="23"/>
  <c r="AP55" i="23" s="1"/>
  <c r="I50" i="23"/>
  <c r="J50" i="23" s="1"/>
  <c r="I51" i="23"/>
  <c r="J51" i="23" s="1"/>
  <c r="I52" i="23"/>
  <c r="J52" i="23" s="1"/>
  <c r="I53" i="23"/>
  <c r="J53" i="23" s="1"/>
  <c r="I42" i="23"/>
  <c r="J42" i="23" s="1"/>
  <c r="I43" i="23"/>
  <c r="J43" i="23" s="1"/>
  <c r="I44" i="23"/>
  <c r="J44" i="23" s="1"/>
  <c r="I45" i="23"/>
  <c r="J45" i="23" s="1"/>
  <c r="I46" i="23"/>
  <c r="J46" i="23" s="1"/>
  <c r="I47" i="23"/>
  <c r="J47" i="23" s="1"/>
  <c r="I48" i="23"/>
  <c r="J48" i="23" s="1"/>
  <c r="I49" i="23"/>
  <c r="J49" i="23" s="1"/>
  <c r="I33" i="23"/>
  <c r="J33" i="23" s="1"/>
  <c r="I34" i="23"/>
  <c r="J34" i="23" s="1"/>
  <c r="I35" i="23"/>
  <c r="J35" i="23" s="1"/>
  <c r="I36" i="23"/>
  <c r="J36" i="23" s="1"/>
  <c r="I37" i="23"/>
  <c r="J37" i="23" s="1"/>
  <c r="I38" i="23"/>
  <c r="J38" i="23" s="1"/>
  <c r="I39" i="23"/>
  <c r="J39" i="23" s="1"/>
  <c r="I40" i="23"/>
  <c r="J40" i="23" s="1"/>
  <c r="I41" i="23"/>
  <c r="J41" i="23" s="1"/>
  <c r="I27" i="23"/>
  <c r="J27" i="23" s="1"/>
  <c r="I28" i="23"/>
  <c r="J28" i="23" s="1"/>
  <c r="I29" i="23"/>
  <c r="J29" i="23" s="1"/>
  <c r="I30" i="23"/>
  <c r="J30" i="23" s="1"/>
  <c r="I31" i="23"/>
  <c r="J31" i="23" s="1"/>
  <c r="I32" i="23"/>
  <c r="J32" i="23" s="1"/>
  <c r="I22" i="23"/>
  <c r="J22" i="23" s="1"/>
  <c r="I23" i="23"/>
  <c r="J23" i="23" s="1"/>
  <c r="I24" i="23"/>
  <c r="J24" i="23" s="1"/>
  <c r="I25" i="23"/>
  <c r="J25" i="23" s="1"/>
  <c r="I26" i="23"/>
  <c r="J26" i="23" s="1"/>
  <c r="I17" i="23"/>
  <c r="J17" i="23" s="1"/>
  <c r="I18" i="23"/>
  <c r="J18" i="23" s="1"/>
  <c r="I19" i="23"/>
  <c r="J19" i="23" s="1"/>
  <c r="I20" i="23"/>
  <c r="J20" i="23" s="1"/>
  <c r="I21" i="23"/>
  <c r="J21" i="23" s="1"/>
  <c r="I9" i="23"/>
  <c r="J9" i="23" s="1"/>
  <c r="I10" i="23"/>
  <c r="J10" i="23" s="1"/>
  <c r="I11" i="23"/>
  <c r="J11" i="23" s="1"/>
  <c r="I12" i="23"/>
  <c r="J12" i="23" s="1"/>
  <c r="I13" i="23"/>
  <c r="J13" i="23" s="1"/>
  <c r="I14" i="23"/>
  <c r="J14" i="23" s="1"/>
  <c r="I15" i="23"/>
  <c r="J15" i="23" s="1"/>
  <c r="I16" i="23"/>
  <c r="J16" i="23" s="1"/>
  <c r="I5" i="23"/>
  <c r="J5" i="23" s="1"/>
  <c r="I6" i="23"/>
  <c r="J6" i="23" s="1"/>
  <c r="I7" i="23"/>
  <c r="J7" i="23" s="1"/>
  <c r="I8" i="23"/>
  <c r="J8" i="23" s="1"/>
  <c r="I4" i="23"/>
  <c r="J4" i="23" s="1"/>
  <c r="I3" i="23"/>
  <c r="J3" i="23" s="1"/>
  <c r="Z46" i="23"/>
  <c r="Z48" i="23"/>
  <c r="Z49" i="23"/>
  <c r="Z50" i="23"/>
  <c r="Z51" i="23"/>
  <c r="Z37" i="23"/>
  <c r="Z38" i="23"/>
  <c r="Y38" i="23" s="1"/>
  <c r="Z39" i="23"/>
  <c r="Z40" i="23"/>
  <c r="Z31" i="23"/>
  <c r="Z32" i="23"/>
  <c r="Z20" i="23"/>
  <c r="Z21" i="23"/>
  <c r="Z5" i="23"/>
  <c r="Z6" i="23"/>
  <c r="Z11" i="23"/>
  <c r="Z12" i="23"/>
  <c r="Z13" i="23"/>
  <c r="Z14" i="23"/>
  <c r="Z15" i="23"/>
  <c r="AQ159" i="23" l="1"/>
  <c r="AQ218" i="23"/>
  <c r="AP156" i="23"/>
  <c r="AP208" i="23"/>
  <c r="AQ261" i="23"/>
  <c r="AQ273" i="23"/>
  <c r="AQ221" i="23"/>
  <c r="AQ99" i="23"/>
  <c r="AP139" i="23"/>
  <c r="AQ238" i="23"/>
  <c r="AP152" i="23"/>
  <c r="AP161" i="23"/>
  <c r="AQ280" i="23"/>
  <c r="AQ175" i="23"/>
  <c r="AE193" i="23" a="1"/>
  <c r="AE193" i="23" s="1"/>
  <c r="AQ224" i="23"/>
  <c r="AP81" i="23"/>
  <c r="AQ285" i="23"/>
  <c r="AP255" i="23"/>
  <c r="AQ279" i="23"/>
  <c r="AQ272" i="23"/>
  <c r="AQ69" i="23"/>
  <c r="AQ288" i="23"/>
  <c r="AQ59" i="23"/>
  <c r="AP133" i="23"/>
  <c r="AP226" i="23"/>
  <c r="AQ186" i="23"/>
  <c r="AP280" i="23"/>
  <c r="AP229" i="23"/>
  <c r="AQ178" i="23"/>
  <c r="AP72" i="23"/>
  <c r="AP206" i="23"/>
  <c r="AP90" i="23"/>
  <c r="AP107" i="23"/>
  <c r="AP266" i="23"/>
  <c r="AP175" i="23"/>
  <c r="AP155" i="23"/>
  <c r="AP167" i="23"/>
  <c r="AP193" i="23"/>
  <c r="AP179" i="23"/>
  <c r="AP261" i="23"/>
  <c r="AQ277" i="23"/>
  <c r="AQ146" i="23"/>
  <c r="AQ250" i="23"/>
  <c r="AO278" i="23"/>
  <c r="AP112" i="23"/>
  <c r="AO288" i="23"/>
  <c r="AP233" i="23"/>
  <c r="AP197" i="23"/>
  <c r="AP94" i="23"/>
  <c r="AQ66" i="23"/>
  <c r="AP170" i="23"/>
  <c r="AP249" i="23"/>
  <c r="AP264" i="23"/>
  <c r="AQ125" i="23"/>
  <c r="AP192" i="23"/>
  <c r="AP178" i="23"/>
  <c r="AE171" i="23" a="1"/>
  <c r="AE171" i="23" s="1"/>
  <c r="AO171" i="23" s="1"/>
  <c r="AP124" i="23"/>
  <c r="AP137" i="23"/>
  <c r="AP83" i="23"/>
  <c r="AQ70" i="23"/>
  <c r="AO261" i="23"/>
  <c r="AQ141" i="23"/>
  <c r="AQ242" i="23"/>
  <c r="AP66" i="23"/>
  <c r="AP101" i="23"/>
  <c r="AQ163" i="23"/>
  <c r="AQ139" i="23"/>
  <c r="AQ132" i="23"/>
  <c r="AQ152" i="23"/>
  <c r="AQ195" i="23"/>
  <c r="AP118" i="23"/>
  <c r="AP132" i="23"/>
  <c r="AP157" i="23"/>
  <c r="AP223" i="23"/>
  <c r="AQ77" i="23"/>
  <c r="AQ90" i="23"/>
  <c r="AP218" i="23"/>
  <c r="AP269" i="23"/>
  <c r="AQ247" i="23"/>
  <c r="AP88" i="23"/>
  <c r="AP154" i="23"/>
  <c r="AQ194" i="23"/>
  <c r="AO287" i="23"/>
  <c r="AE124" i="23" a="1"/>
  <c r="AE124" i="23" s="1"/>
  <c r="AO124" i="23" s="1"/>
  <c r="AQ119" i="23"/>
  <c r="AP256" i="23"/>
  <c r="AQ282" i="23"/>
  <c r="AP84" i="23"/>
  <c r="AP116" i="23"/>
  <c r="AP205" i="23"/>
  <c r="AP253" i="23"/>
  <c r="AQ193" i="23"/>
  <c r="AO251" i="23"/>
  <c r="AQ73" i="23"/>
  <c r="AP164" i="23"/>
  <c r="AQ81" i="23"/>
  <c r="AP73" i="23"/>
  <c r="AP92" i="23"/>
  <c r="AP89" i="23"/>
  <c r="AP68" i="23"/>
  <c r="AQ240" i="23"/>
  <c r="AP276" i="23"/>
  <c r="AQ267" i="23"/>
  <c r="AP228" i="23"/>
  <c r="AP211" i="23"/>
  <c r="AP105" i="23"/>
  <c r="AQ215" i="23"/>
  <c r="AQ150" i="23"/>
  <c r="AQ211" i="23"/>
  <c r="AP123" i="23"/>
  <c r="AP95" i="23"/>
  <c r="AP221" i="23"/>
  <c r="AP76" i="23"/>
  <c r="AP173" i="23"/>
  <c r="AP125" i="23"/>
  <c r="AP120" i="23"/>
  <c r="AP273" i="23"/>
  <c r="AQ287" i="23"/>
  <c r="AQ167" i="23"/>
  <c r="AP272" i="23"/>
  <c r="AP74" i="23"/>
  <c r="AP127" i="23"/>
  <c r="AQ128" i="23"/>
  <c r="AQ116" i="23"/>
  <c r="AP99" i="23"/>
  <c r="AP166" i="23"/>
  <c r="AP140" i="23"/>
  <c r="AP131" i="23"/>
  <c r="AP128" i="23"/>
  <c r="AP263" i="23"/>
  <c r="AP240" i="23"/>
  <c r="AQ276" i="23"/>
  <c r="AP67" i="23"/>
  <c r="AP289" i="23"/>
  <c r="AP111" i="23"/>
  <c r="AP196" i="23"/>
  <c r="AP188" i="23"/>
  <c r="AP190" i="23"/>
  <c r="AP106" i="23"/>
  <c r="AQ204" i="23"/>
  <c r="AP285" i="23"/>
  <c r="AQ71" i="23"/>
  <c r="AP158" i="23"/>
  <c r="AO244" i="23"/>
  <c r="AP238" i="23"/>
  <c r="AP286" i="23"/>
  <c r="AP231" i="23"/>
  <c r="AQ181" i="23"/>
  <c r="AQ230" i="23"/>
  <c r="AP96" i="23"/>
  <c r="AP110" i="23"/>
  <c r="AP115" i="23"/>
  <c r="AQ78" i="23"/>
  <c r="AQ212" i="23"/>
  <c r="AP230" i="23"/>
  <c r="AP246" i="23"/>
  <c r="AP267" i="23"/>
  <c r="AQ148" i="23"/>
  <c r="AP168" i="23"/>
  <c r="AP143" i="23"/>
  <c r="AP185" i="23"/>
  <c r="AP174" i="23"/>
  <c r="AQ172" i="23"/>
  <c r="AQ82" i="23"/>
  <c r="AP279" i="23"/>
  <c r="AP268" i="23"/>
  <c r="AQ249" i="23"/>
  <c r="AP86" i="23"/>
  <c r="AQ86" i="23"/>
  <c r="AP244" i="23"/>
  <c r="AP183" i="23"/>
  <c r="AP135" i="23"/>
  <c r="AP217" i="23"/>
  <c r="AP172" i="23"/>
  <c r="AP119" i="23"/>
  <c r="AP186" i="23"/>
  <c r="AP237" i="23"/>
  <c r="AP234" i="23"/>
  <c r="AQ229" i="23"/>
  <c r="AQ189" i="23"/>
  <c r="AP225" i="23"/>
  <c r="AP91" i="23"/>
  <c r="AP219" i="23"/>
  <c r="AQ84" i="23"/>
  <c r="AP290" i="23"/>
  <c r="AQ121" i="23"/>
  <c r="AP98" i="23"/>
  <c r="AP200" i="23"/>
  <c r="AQ136" i="23"/>
  <c r="AQ173" i="23"/>
  <c r="AP252" i="23"/>
  <c r="AP235" i="23"/>
  <c r="AQ225" i="23"/>
  <c r="AP69" i="23"/>
  <c r="AP177" i="23"/>
  <c r="AP153" i="23"/>
  <c r="AP149" i="23"/>
  <c r="AQ165" i="23"/>
  <c r="AP222" i="23"/>
  <c r="AP277" i="23"/>
  <c r="AP271" i="23"/>
  <c r="AP284" i="23"/>
  <c r="AP248" i="23"/>
  <c r="AP251" i="23"/>
  <c r="AQ55" i="23"/>
  <c r="AQ234" i="23"/>
  <c r="AP142" i="23"/>
  <c r="AP247" i="23"/>
  <c r="AQ105" i="23"/>
  <c r="AQ126" i="23"/>
  <c r="AP204" i="23"/>
  <c r="AQ161" i="23"/>
  <c r="AQ269" i="23"/>
  <c r="AP100" i="23"/>
  <c r="AP198" i="23"/>
  <c r="AP199" i="23"/>
  <c r="AP232" i="23"/>
  <c r="AP56" i="23"/>
  <c r="AP150" i="23"/>
  <c r="AP79" i="23"/>
  <c r="AP147" i="23"/>
  <c r="AP212" i="23"/>
  <c r="AP134" i="23"/>
  <c r="AQ80" i="23"/>
  <c r="AP288" i="23"/>
  <c r="AP278" i="23"/>
  <c r="AQ271" i="23"/>
  <c r="AQ290" i="23"/>
  <c r="AQ76" i="23"/>
  <c r="AP180" i="23"/>
  <c r="AQ265" i="23"/>
  <c r="AP136" i="23"/>
  <c r="AP97" i="23"/>
  <c r="AP82" i="23"/>
  <c r="AP270" i="23"/>
  <c r="AP93" i="23"/>
  <c r="AP187" i="23"/>
  <c r="AP207" i="23"/>
  <c r="AQ220" i="23"/>
  <c r="AQ68" i="23"/>
  <c r="AQ231" i="23"/>
  <c r="AQ145" i="23"/>
  <c r="AQ130" i="23"/>
  <c r="AP250" i="23"/>
  <c r="AP165" i="23"/>
  <c r="AP145" i="23"/>
  <c r="AP144" i="23"/>
  <c r="AP176" i="23"/>
  <c r="AQ213" i="23"/>
  <c r="AP194" i="23"/>
  <c r="AQ79" i="23"/>
  <c r="AO260" i="23"/>
  <c r="AP181" i="23"/>
  <c r="AP262" i="23"/>
  <c r="AO235" i="23"/>
  <c r="AQ103" i="23"/>
  <c r="AP224" i="23"/>
  <c r="AP114" i="23"/>
  <c r="AP121" i="23"/>
  <c r="AP63" i="23"/>
  <c r="AP148" i="23"/>
  <c r="AP109" i="23"/>
  <c r="AP64" i="23"/>
  <c r="AQ207" i="23"/>
  <c r="AQ179" i="23"/>
  <c r="AP151" i="23"/>
  <c r="AP171" i="23"/>
  <c r="AP202" i="23"/>
  <c r="AP138" i="23"/>
  <c r="AE184" i="23" a="1"/>
  <c r="AE184" i="23" s="1"/>
  <c r="AO184" i="23" s="1"/>
  <c r="AP257" i="23"/>
  <c r="AP239" i="23"/>
  <c r="AQ232" i="23"/>
  <c r="AQ235" i="23"/>
  <c r="AO290" i="23"/>
  <c r="AE214" i="23" a="1"/>
  <c r="AE214" i="23" s="1"/>
  <c r="AO214" i="23" s="1"/>
  <c r="AI252" i="23"/>
  <c r="AE185" i="23" a="1"/>
  <c r="AE185" i="23" s="1"/>
  <c r="AO185" i="23" s="1"/>
  <c r="AE213" i="23" a="1"/>
  <c r="AE213" i="23" s="1"/>
  <c r="AO213" i="23" s="1"/>
  <c r="AE204" i="23" a="1"/>
  <c r="AE204" i="23" s="1"/>
  <c r="AO204" i="23" s="1"/>
  <c r="AE117" i="23" a="1"/>
  <c r="AE117" i="23" s="1"/>
  <c r="AO117" i="23" s="1"/>
  <c r="AP283" i="23"/>
  <c r="AI63" i="23"/>
  <c r="AE151" i="23" a="1"/>
  <c r="AE151" i="23" s="1"/>
  <c r="AO151" i="23" s="1"/>
  <c r="AE74" i="23" a="1"/>
  <c r="AE74" i="23" s="1"/>
  <c r="AO74" i="23" s="1"/>
  <c r="AP65" i="23"/>
  <c r="AP260" i="23"/>
  <c r="AI260" i="23"/>
  <c r="AI243" i="23"/>
  <c r="AP163" i="23"/>
  <c r="AI163" i="23"/>
  <c r="AP245" i="23"/>
  <c r="AI245" i="23"/>
  <c r="AI287" i="23"/>
  <c r="AP287" i="23"/>
  <c r="AI74" i="23"/>
  <c r="AS195" i="23"/>
  <c r="AP195" i="23"/>
  <c r="AI140" i="23"/>
  <c r="AI239" i="23"/>
  <c r="AI111" i="23"/>
  <c r="AI65" i="23"/>
  <c r="AS65" i="23" s="1"/>
  <c r="AI85" i="23"/>
  <c r="AI208" i="23"/>
  <c r="AI162" i="23"/>
  <c r="AE181" i="23" a="1"/>
  <c r="AE181" i="23" s="1"/>
  <c r="AO181" i="23" s="1"/>
  <c r="AP122" i="23"/>
  <c r="AI122" i="23"/>
  <c r="AI131" i="23"/>
  <c r="AI113" i="23"/>
  <c r="AI192" i="23"/>
  <c r="AI170" i="23"/>
  <c r="AI187" i="23"/>
  <c r="AP215" i="23"/>
  <c r="AI215" i="23"/>
  <c r="AE200" i="23" a="1"/>
  <c r="AE200" i="23" s="1"/>
  <c r="AO200" i="23" s="1"/>
  <c r="AI100" i="23"/>
  <c r="AI251" i="23"/>
  <c r="AS70" i="23"/>
  <c r="AP70" i="23"/>
  <c r="AS159" i="23"/>
  <c r="AP159" i="23"/>
  <c r="AP169" i="23"/>
  <c r="AI169" i="23"/>
  <c r="AP242" i="23"/>
  <c r="AI242" i="23"/>
  <c r="AI227" i="23"/>
  <c r="AI283" i="23"/>
  <c r="AS283" i="23" s="1"/>
  <c r="AI60" i="23"/>
  <c r="AP78" i="23"/>
  <c r="AI78" i="23"/>
  <c r="AP210" i="23"/>
  <c r="AI210" i="23"/>
  <c r="AS210" i="23" s="1"/>
  <c r="AE94" i="23" a="1"/>
  <c r="AE94" i="23" s="1"/>
  <c r="AO94" i="23" s="1"/>
  <c r="AP254" i="23"/>
  <c r="AI254" i="23"/>
  <c r="AI133" i="23"/>
  <c r="AI200" i="23"/>
  <c r="AI101" i="23"/>
  <c r="AP77" i="23"/>
  <c r="AI77" i="23"/>
  <c r="AS259" i="23"/>
  <c r="AP259" i="23"/>
  <c r="AI71" i="23"/>
  <c r="AP71" i="23"/>
  <c r="AE199" i="23" a="1"/>
  <c r="AE199" i="23" s="1"/>
  <c r="AO199" i="23" s="1"/>
  <c r="AP291" i="23"/>
  <c r="AI291" i="23"/>
  <c r="AI248" i="23"/>
  <c r="AI146" i="23"/>
  <c r="AP146" i="23"/>
  <c r="AE100" i="23" a="1"/>
  <c r="AE100" i="23" s="1"/>
  <c r="AO100" i="23" s="1"/>
  <c r="AI59" i="23"/>
  <c r="AP59" i="23"/>
  <c r="AE125" i="23" a="1"/>
  <c r="AE125" i="23" s="1"/>
  <c r="AO125" i="23" s="1"/>
  <c r="AE160" i="23" a="1"/>
  <c r="AE160" i="23" s="1"/>
  <c r="AO160" i="23" s="1"/>
  <c r="AI124" i="23"/>
  <c r="AI176" i="23"/>
  <c r="AI147" i="23"/>
  <c r="AQ147" i="23"/>
  <c r="AI75" i="23"/>
  <c r="AQ75" i="23"/>
  <c r="AI164" i="23"/>
  <c r="AQ164" i="23"/>
  <c r="AI115" i="23"/>
  <c r="AQ115" i="23"/>
  <c r="AI158" i="23"/>
  <c r="AQ158" i="23"/>
  <c r="AQ156" i="23"/>
  <c r="AI156" i="23"/>
  <c r="AQ203" i="23"/>
  <c r="AI203" i="23"/>
  <c r="AQ197" i="23"/>
  <c r="AI197" i="23"/>
  <c r="AQ120" i="23"/>
  <c r="AI120" i="23"/>
  <c r="AI83" i="23"/>
  <c r="AQ83" i="23"/>
  <c r="AQ151" i="23"/>
  <c r="AI151" i="23"/>
  <c r="AI143" i="23"/>
  <c r="AQ143" i="23"/>
  <c r="AQ222" i="23"/>
  <c r="AI222" i="23"/>
  <c r="AQ108" i="23"/>
  <c r="AI108" i="23"/>
  <c r="AQ217" i="23"/>
  <c r="AI217" i="23"/>
  <c r="AQ219" i="23"/>
  <c r="AI219" i="23"/>
  <c r="AQ72" i="23"/>
  <c r="AI72" i="23"/>
  <c r="AI185" i="23"/>
  <c r="AQ185" i="23"/>
  <c r="AQ257" i="23"/>
  <c r="AI257" i="23"/>
  <c r="AS257" i="23" s="1"/>
  <c r="AQ190" i="23"/>
  <c r="AI190" i="23"/>
  <c r="AQ202" i="23"/>
  <c r="AI202" i="23"/>
  <c r="AQ135" i="23"/>
  <c r="AI135" i="23"/>
  <c r="AQ196" i="23"/>
  <c r="AI196" i="23"/>
  <c r="AI155" i="23"/>
  <c r="AQ155" i="23"/>
  <c r="AQ89" i="23"/>
  <c r="AI89" i="23"/>
  <c r="AQ180" i="23"/>
  <c r="AI180" i="23"/>
  <c r="AQ114" i="23"/>
  <c r="AI114" i="23"/>
  <c r="AQ255" i="23"/>
  <c r="AI255" i="23"/>
  <c r="AI281" i="23"/>
  <c r="AQ281" i="23"/>
  <c r="AI98" i="23"/>
  <c r="AQ98" i="23"/>
  <c r="AI58" i="23"/>
  <c r="AQ58" i="23"/>
  <c r="AQ54" i="23"/>
  <c r="AI54" i="23"/>
  <c r="AE90" i="23" a="1"/>
  <c r="AE90" i="23" s="1"/>
  <c r="AO90" i="23" s="1"/>
  <c r="AE158" i="23" a="1"/>
  <c r="AE158" i="23" s="1"/>
  <c r="AO158" i="23" s="1"/>
  <c r="AE123" i="23" a="1"/>
  <c r="AE123" i="23" s="1"/>
  <c r="AO123" i="23" s="1"/>
  <c r="AE78" i="23" a="1"/>
  <c r="AE78" i="23" s="1"/>
  <c r="AO78" i="23" s="1"/>
  <c r="AE218" i="23" a="1"/>
  <c r="AE218" i="23" s="1"/>
  <c r="AO218" i="23" s="1"/>
  <c r="AE195" i="23" a="1"/>
  <c r="AE195" i="23" s="1"/>
  <c r="AO195" i="23" s="1"/>
  <c r="AE113" i="23" a="1"/>
  <c r="AE113" i="23" s="1"/>
  <c r="AO113" i="23" s="1"/>
  <c r="AE242" i="23" a="1"/>
  <c r="AE242" i="23" s="1"/>
  <c r="AO242" i="23" s="1"/>
  <c r="AE162" i="23" a="1"/>
  <c r="AE162" i="23" s="1"/>
  <c r="AO162" i="23" s="1"/>
  <c r="AE246" i="23" a="1"/>
  <c r="AE246" i="23" s="1"/>
  <c r="AO246" i="23" s="1"/>
  <c r="AE64" i="23" a="1"/>
  <c r="AE64" i="23" s="1"/>
  <c r="AO64" i="23" s="1"/>
  <c r="AE82" i="23" a="1"/>
  <c r="AE82" i="23" s="1"/>
  <c r="AO82" i="23" s="1"/>
  <c r="AE148" i="23" a="1"/>
  <c r="AE148" i="23" s="1"/>
  <c r="AO148" i="23" s="1"/>
  <c r="AE76" i="23" a="1"/>
  <c r="AE76" i="23" s="1"/>
  <c r="AO76" i="23" s="1"/>
  <c r="AE192" i="23" a="1"/>
  <c r="AE192" i="23" s="1"/>
  <c r="AO192" i="23" s="1"/>
  <c r="AE189" i="23" a="1"/>
  <c r="AE189" i="23" s="1"/>
  <c r="AO189" i="23" s="1"/>
  <c r="AE110" i="23" a="1"/>
  <c r="AE110" i="23" s="1"/>
  <c r="AO110" i="23" s="1"/>
  <c r="AE215" i="23" a="1"/>
  <c r="AE215" i="23" s="1"/>
  <c r="AO215" i="23" s="1"/>
  <c r="AE220" i="23" a="1"/>
  <c r="AE220" i="23" s="1"/>
  <c r="AO220" i="23" s="1"/>
  <c r="AE174" i="23" a="1"/>
  <c r="AE174" i="23" s="1"/>
  <c r="AO174" i="23" s="1"/>
  <c r="AE68" i="23" a="1"/>
  <c r="AE68" i="23" s="1"/>
  <c r="AO68" i="23" s="1"/>
  <c r="AE99" i="23" a="1"/>
  <c r="AE99" i="23" s="1"/>
  <c r="AO99" i="23" s="1"/>
  <c r="AE223" i="23" a="1"/>
  <c r="AE223" i="23" s="1"/>
  <c r="AO223" i="23" s="1"/>
  <c r="AE114" i="23" a="1"/>
  <c r="AE114" i="23" s="1"/>
  <c r="AO114" i="23" s="1"/>
  <c r="AE127" i="23" a="1"/>
  <c r="AE127" i="23" s="1"/>
  <c r="AO127" i="23" s="1"/>
  <c r="AE258" i="23" a="1"/>
  <c r="AE258" i="23" s="1"/>
  <c r="AO258" i="23" s="1"/>
  <c r="AE72" i="23" a="1"/>
  <c r="AE72" i="23" s="1"/>
  <c r="AO72" i="23" s="1"/>
  <c r="AE197" i="23" a="1"/>
  <c r="AE197" i="23" s="1"/>
  <c r="AO197" i="23" s="1"/>
  <c r="AE65" i="23" a="1"/>
  <c r="AE65" i="23" s="1"/>
  <c r="AO65" i="23" s="1"/>
  <c r="AE186" i="23" a="1"/>
  <c r="AE186" i="23" s="1"/>
  <c r="AO186" i="23" s="1"/>
  <c r="AE138" i="23" a="1"/>
  <c r="AE138" i="23" s="1"/>
  <c r="AO138" i="23" s="1"/>
  <c r="AE109" i="23" a="1"/>
  <c r="AE109" i="23" s="1"/>
  <c r="AO109" i="23" s="1"/>
  <c r="AE92" i="23" a="1"/>
  <c r="AE92" i="23" s="1"/>
  <c r="AO92" i="23" s="1"/>
  <c r="AE60" i="23" a="1"/>
  <c r="AE60" i="23" s="1"/>
  <c r="AO60" i="23" s="1"/>
  <c r="AE81" i="23" a="1"/>
  <c r="AE81" i="23" s="1"/>
  <c r="AO81" i="23" s="1"/>
  <c r="AE209" i="23" a="1"/>
  <c r="AE209" i="23" s="1"/>
  <c r="AO209" i="23" s="1"/>
  <c r="AE190" i="23" a="1"/>
  <c r="AE190" i="23" s="1"/>
  <c r="AO190" i="23" s="1"/>
  <c r="AE165" i="23" a="1"/>
  <c r="AE165" i="23" s="1"/>
  <c r="AO165" i="23" s="1"/>
  <c r="AE257" i="23" a="1"/>
  <c r="AE257" i="23" s="1"/>
  <c r="AO257" i="23" s="1"/>
  <c r="AE163" i="23" a="1"/>
  <c r="AE163" i="23" s="1"/>
  <c r="AO163" i="23" s="1"/>
  <c r="AE112" i="23" a="1"/>
  <c r="AE112" i="23" s="1"/>
  <c r="AO112" i="23" s="1"/>
  <c r="AE166" i="23" a="1"/>
  <c r="AE166" i="23" s="1"/>
  <c r="AO166" i="23" s="1"/>
  <c r="AE91" i="23" a="1"/>
  <c r="AE91" i="23" s="1"/>
  <c r="AO91" i="23" s="1"/>
  <c r="AE115" i="23" a="1"/>
  <c r="AE115" i="23" s="1"/>
  <c r="AO115" i="23" s="1"/>
  <c r="AE210" i="23" a="1"/>
  <c r="AE210" i="23" s="1"/>
  <c r="AO210" i="23" s="1"/>
  <c r="AE136" i="23" a="1"/>
  <c r="AE136" i="23" s="1"/>
  <c r="AO136" i="23" s="1"/>
  <c r="AE177" i="23" a="1"/>
  <c r="AE177" i="23" s="1"/>
  <c r="AO177" i="23" s="1"/>
  <c r="AE116" i="23" a="1"/>
  <c r="AE116" i="23" s="1"/>
  <c r="AO116" i="23" s="1"/>
  <c r="AE259" i="23" a="1"/>
  <c r="AE259" i="23" s="1"/>
  <c r="AO259" i="23" s="1"/>
  <c r="AE58" i="23" a="1"/>
  <c r="AE58" i="23" s="1"/>
  <c r="AO58" i="23" s="1"/>
  <c r="AE282" i="23" a="1"/>
  <c r="AE282" i="23" s="1"/>
  <c r="AO282" i="23" s="1"/>
  <c r="AE79" i="23" a="1"/>
  <c r="AE79" i="23" s="1"/>
  <c r="AO79" i="23" s="1"/>
  <c r="AE266" i="23" a="1"/>
  <c r="AE266" i="23" s="1"/>
  <c r="AO266" i="23" s="1"/>
  <c r="AE61" i="23" a="1"/>
  <c r="AE61" i="23" s="1"/>
  <c r="AO61" i="23" s="1"/>
  <c r="AE157" i="23" a="1"/>
  <c r="AE157" i="23" s="1"/>
  <c r="AO157" i="23" s="1"/>
  <c r="AE88" i="23" a="1"/>
  <c r="AE88" i="23" s="1"/>
  <c r="AO88" i="23" s="1"/>
  <c r="AE172" i="23" a="1"/>
  <c r="AE172" i="23" s="1"/>
  <c r="AO172" i="23" s="1"/>
  <c r="AE221" i="23" a="1"/>
  <c r="AE221" i="23" s="1"/>
  <c r="AO221" i="23" s="1"/>
  <c r="AE143" i="23" a="1"/>
  <c r="AE143" i="23" s="1"/>
  <c r="AO143" i="23" s="1"/>
  <c r="AE225" i="23" a="1"/>
  <c r="AE225" i="23" s="1"/>
  <c r="AO225" i="23" s="1"/>
  <c r="AE59" i="23" a="1"/>
  <c r="AE59" i="23" s="1"/>
  <c r="AO59" i="23" s="1"/>
  <c r="AE180" i="23" a="1"/>
  <c r="AE180" i="23" s="1"/>
  <c r="AO180" i="23" s="1"/>
  <c r="AE71" i="23" a="1"/>
  <c r="AE71" i="23" s="1"/>
  <c r="AO71" i="23" s="1"/>
  <c r="AE73" i="23" a="1"/>
  <c r="AE73" i="23" s="1"/>
  <c r="AO73" i="23" s="1"/>
  <c r="AE55" i="23" a="1"/>
  <c r="AE55" i="23" s="1"/>
  <c r="AO55" i="23" s="1"/>
  <c r="AE86" i="23" a="1"/>
  <c r="AE86" i="23" s="1"/>
  <c r="AO86" i="23" s="1"/>
  <c r="AE107" i="23" a="1"/>
  <c r="AE107" i="23" s="1"/>
  <c r="AO107" i="23" s="1"/>
  <c r="AE149" i="23" a="1"/>
  <c r="AE149" i="23" s="1"/>
  <c r="AO149" i="23" s="1"/>
  <c r="AE80" i="23" a="1"/>
  <c r="AE80" i="23" s="1"/>
  <c r="AO80" i="23" s="1"/>
  <c r="AE194" i="23" a="1"/>
  <c r="AE194" i="23" s="1"/>
  <c r="AO194" i="23" s="1"/>
  <c r="AE128" i="23" a="1"/>
  <c r="AE128" i="23" s="1"/>
  <c r="AO128" i="23" s="1"/>
  <c r="AE219" i="23" a="1"/>
  <c r="AE219" i="23" s="1"/>
  <c r="AO219" i="23" s="1"/>
  <c r="AE145" i="23" a="1"/>
  <c r="AE145" i="23" s="1"/>
  <c r="AO145" i="23" s="1"/>
  <c r="AE277" i="23" a="1"/>
  <c r="AE277" i="23" s="1"/>
  <c r="AO277" i="23" s="1"/>
  <c r="AE228" i="23" a="1"/>
  <c r="AE228" i="23" s="1"/>
  <c r="AO228" i="23" s="1"/>
  <c r="AE179" i="23" a="1"/>
  <c r="AE179" i="23" s="1"/>
  <c r="AO179" i="23" s="1"/>
  <c r="AE155" i="23" a="1"/>
  <c r="AE155" i="23" s="1"/>
  <c r="AO155" i="23" s="1"/>
  <c r="AE105" i="23" a="1"/>
  <c r="AE105" i="23" s="1"/>
  <c r="AO105" i="23" s="1"/>
  <c r="AE265" i="23" a="1"/>
  <c r="AE265" i="23" s="1"/>
  <c r="AO265" i="23" s="1"/>
  <c r="AE69" i="23" a="1"/>
  <c r="AE69" i="23" s="1"/>
  <c r="AO69" i="23" s="1"/>
  <c r="AE129" i="23" a="1"/>
  <c r="AE129" i="23" s="1"/>
  <c r="AO129" i="23" s="1"/>
  <c r="AE142" i="23" a="1"/>
  <c r="AE142" i="23" s="1"/>
  <c r="AO142" i="23" s="1"/>
  <c r="AE178" i="23" a="1"/>
  <c r="AE178" i="23" s="1"/>
  <c r="AO178" i="23" s="1"/>
  <c r="AE120" i="23" a="1"/>
  <c r="AE120" i="23" s="1"/>
  <c r="AO120" i="23" s="1"/>
  <c r="AE173" i="23" a="1"/>
  <c r="AE173" i="23" s="1"/>
  <c r="AO173" i="23" s="1"/>
  <c r="AE119" i="23" a="1"/>
  <c r="AE119" i="23" s="1"/>
  <c r="AO119" i="23" s="1"/>
  <c r="AE183" i="23" a="1"/>
  <c r="AE183" i="23" s="1"/>
  <c r="AO183" i="23" s="1"/>
  <c r="AE167" i="23" a="1"/>
  <c r="AE167" i="23" s="1"/>
  <c r="AO167" i="23" s="1"/>
  <c r="AE140" i="23" a="1"/>
  <c r="AE140" i="23" s="1"/>
  <c r="AO140" i="23" s="1"/>
  <c r="AE135" i="23" a="1"/>
  <c r="AE135" i="23" s="1"/>
  <c r="AO135" i="23" s="1"/>
  <c r="AE62" i="23" a="1"/>
  <c r="AE62" i="23" s="1"/>
  <c r="AO62" i="23" s="1"/>
  <c r="AE122" i="23" a="1"/>
  <c r="AE122" i="23" s="1"/>
  <c r="AO122" i="23" s="1"/>
  <c r="AE211" i="23" a="1"/>
  <c r="AE211" i="23" s="1"/>
  <c r="AO211" i="23" s="1"/>
  <c r="AE264" i="23" a="1"/>
  <c r="AE264" i="23" s="1"/>
  <c r="AO264" i="23" s="1"/>
  <c r="AE250" i="23" a="1"/>
  <c r="AE250" i="23" s="1"/>
  <c r="AO250" i="23" s="1"/>
  <c r="AE70" i="23" a="1"/>
  <c r="AE70" i="23" s="1"/>
  <c r="AO70" i="23" s="1"/>
  <c r="AE217" i="23" a="1"/>
  <c r="AE217" i="23" s="1"/>
  <c r="AO217" i="23" s="1"/>
  <c r="AE98" i="23" a="1"/>
  <c r="AE98" i="23" s="1"/>
  <c r="AO98" i="23" s="1"/>
  <c r="AE108" i="23" a="1"/>
  <c r="AE108" i="23" s="1"/>
  <c r="AO108" i="23" s="1"/>
  <c r="AE198" i="23" a="1"/>
  <c r="AE198" i="23" s="1"/>
  <c r="AO198" i="23" s="1"/>
  <c r="AE152" i="23" a="1"/>
  <c r="AE152" i="23" s="1"/>
  <c r="AO152" i="23" s="1"/>
  <c r="AE202" i="23" a="1"/>
  <c r="AE202" i="23" s="1"/>
  <c r="AO202" i="23" s="1"/>
  <c r="AO212" i="23"/>
  <c r="AE83" i="23" a="1"/>
  <c r="AE83" i="23" s="1"/>
  <c r="AO83" i="23" s="1"/>
  <c r="AE57" i="23" a="1"/>
  <c r="AE57" i="23" s="1"/>
  <c r="AO57" i="23" s="1"/>
  <c r="AE126" i="23" a="1"/>
  <c r="AE126" i="23" s="1"/>
  <c r="AO126" i="23" s="1"/>
  <c r="AE224" i="23" a="1"/>
  <c r="AE224" i="23" s="1"/>
  <c r="AO224" i="23" s="1"/>
  <c r="AE137" i="23" a="1"/>
  <c r="AE137" i="23" s="1"/>
  <c r="AO137" i="23" s="1"/>
  <c r="AO168" i="23"/>
  <c r="AE87" i="23" a="1"/>
  <c r="AE87" i="23" s="1"/>
  <c r="AO87" i="23" s="1"/>
  <c r="AE208" i="23" a="1"/>
  <c r="AE208" i="23" s="1"/>
  <c r="AO208" i="23" s="1"/>
  <c r="AE95" i="23" a="1"/>
  <c r="AE95" i="23" s="1"/>
  <c r="AO95" i="23" s="1"/>
  <c r="AE153" i="23" a="1"/>
  <c r="AE153" i="23" s="1"/>
  <c r="AO153" i="23" s="1"/>
  <c r="AE141" i="23" a="1"/>
  <c r="AE141" i="23" s="1"/>
  <c r="AO141" i="23" s="1"/>
  <c r="AE156" i="23" a="1"/>
  <c r="AE156" i="23" s="1"/>
  <c r="AO156" i="23" s="1"/>
  <c r="AE97" i="23" a="1"/>
  <c r="AE97" i="23" s="1"/>
  <c r="AO97" i="23" s="1"/>
  <c r="AE54" i="23" a="1"/>
  <c r="AE54" i="23" s="1"/>
  <c r="AO54" i="23" s="1"/>
  <c r="AE131" i="23" a="1"/>
  <c r="AE131" i="23" s="1"/>
  <c r="AO131" i="23" s="1"/>
  <c r="AE243" i="23" a="1"/>
  <c r="AE243" i="23" s="1"/>
  <c r="AO243" i="23" s="1"/>
  <c r="AE132" i="23" a="1"/>
  <c r="AE132" i="23" s="1"/>
  <c r="AO132" i="23" s="1"/>
  <c r="AE161" i="23" a="1"/>
  <c r="AE161" i="23" s="1"/>
  <c r="AO161" i="23" s="1"/>
  <c r="AE147" i="23" a="1"/>
  <c r="AE147" i="23" s="1"/>
  <c r="AO147" i="23" s="1"/>
  <c r="AE104" i="23" a="1"/>
  <c r="AE104" i="23" s="1"/>
  <c r="AO104" i="23" s="1"/>
  <c r="AE111" i="23" a="1"/>
  <c r="AE111" i="23" s="1"/>
  <c r="AO111" i="23" s="1"/>
  <c r="AE146" i="23" a="1"/>
  <c r="AE146" i="23" s="1"/>
  <c r="AO146" i="23" s="1"/>
  <c r="AE67" i="23" a="1"/>
  <c r="AE67" i="23" s="1"/>
  <c r="AO67" i="23" s="1"/>
  <c r="AE134" i="23" a="1"/>
  <c r="AE134" i="23" s="1"/>
  <c r="AO134" i="23" s="1"/>
  <c r="AE196" i="23" a="1"/>
  <c r="AE196" i="23" s="1"/>
  <c r="AO196" i="23" s="1"/>
  <c r="AE182" i="23" a="1"/>
  <c r="AE182" i="23" s="1"/>
  <c r="AO182" i="23" s="1"/>
  <c r="AE237" i="23" a="1"/>
  <c r="AE237" i="23" s="1"/>
  <c r="AO237" i="23" s="1"/>
  <c r="AE239" i="23" a="1"/>
  <c r="AE239" i="23" s="1"/>
  <c r="AO239" i="23" s="1"/>
  <c r="AE154" i="23" a="1"/>
  <c r="AE154" i="23" s="1"/>
  <c r="AO154" i="23" s="1"/>
  <c r="AE249" i="23" a="1"/>
  <c r="AE249" i="23" s="1"/>
  <c r="AO249" i="23" s="1"/>
  <c r="AE270" i="23" a="1"/>
  <c r="AE270" i="23" s="1"/>
  <c r="AO270" i="23" s="1"/>
  <c r="AE205" i="23" a="1"/>
  <c r="AE205" i="23" s="1"/>
  <c r="AO205" i="23" s="1"/>
  <c r="AE101" i="23" a="1"/>
  <c r="AE101" i="23" s="1"/>
  <c r="AO101" i="23" s="1"/>
  <c r="AE144" i="23" a="1"/>
  <c r="AE144" i="23" s="1"/>
  <c r="AO144" i="23" s="1"/>
  <c r="AE206" i="23" a="1"/>
  <c r="AE206" i="23" s="1"/>
  <c r="AO206" i="23" s="1"/>
  <c r="AE96" i="23" a="1"/>
  <c r="AE96" i="23" s="1"/>
  <c r="AO96" i="23" s="1"/>
  <c r="AE133" i="23" a="1"/>
  <c r="AE133" i="23" s="1"/>
  <c r="AO133" i="23" s="1"/>
  <c r="AE150" i="23" a="1"/>
  <c r="AE150" i="23" s="1"/>
  <c r="AO150" i="23" s="1"/>
  <c r="AE164" i="23" a="1"/>
  <c r="AE164" i="23" s="1"/>
  <c r="AO164" i="23" s="1"/>
  <c r="AE289" i="23" a="1"/>
  <c r="AE289" i="23" s="1"/>
  <c r="AO289" i="23" s="1"/>
  <c r="AE118" i="23" a="1"/>
  <c r="AE118" i="23" s="1"/>
  <c r="AO118" i="23" s="1"/>
  <c r="AE176" i="23" a="1"/>
  <c r="AE176" i="23" s="1"/>
  <c r="AO176" i="23" s="1"/>
  <c r="AE188" i="23" a="1"/>
  <c r="AE188" i="23" s="1"/>
  <c r="AO188" i="23" s="1"/>
  <c r="AE121" i="23" a="1"/>
  <c r="AE121" i="23" s="1"/>
  <c r="AO121" i="23" s="1"/>
  <c r="AO106" i="23"/>
  <c r="AE283" i="23" a="1"/>
  <c r="AE283" i="23" s="1"/>
  <c r="AO283" i="23" s="1"/>
  <c r="AO75" i="23"/>
  <c r="AE93" i="23" a="1"/>
  <c r="AE93" i="23" s="1"/>
  <c r="AO93" i="23" s="1"/>
  <c r="AE139" i="23" a="1"/>
  <c r="AE139" i="23" s="1"/>
  <c r="AO139" i="23" s="1"/>
  <c r="AE207" i="23" a="1"/>
  <c r="AE207" i="23" s="1"/>
  <c r="AO207" i="23" s="1"/>
  <c r="AE226" i="23" a="1"/>
  <c r="AE226" i="23" s="1"/>
  <c r="AO226" i="23" s="1"/>
  <c r="AE84" i="23" a="1"/>
  <c r="AE84" i="23" s="1"/>
  <c r="AO84" i="23" s="1"/>
  <c r="AE102" i="23" a="1"/>
  <c r="AE102" i="23" s="1"/>
  <c r="AO102" i="23" s="1"/>
  <c r="AE66" i="23" a="1"/>
  <c r="AE66" i="23" s="1"/>
  <c r="AO66" i="23" s="1"/>
  <c r="AE203" i="23" a="1"/>
  <c r="AE203" i="23" s="1"/>
  <c r="AO203" i="23" s="1"/>
  <c r="AO216" i="23"/>
  <c r="AE169" i="23" a="1"/>
  <c r="AE169" i="23" s="1"/>
  <c r="AO169" i="23" s="1"/>
  <c r="AE175" i="23" a="1"/>
  <c r="AE175" i="23" s="1"/>
  <c r="AO175" i="23" s="1"/>
  <c r="AE63" i="23" a="1"/>
  <c r="AE63" i="23" s="1"/>
  <c r="AO63" i="23" s="1"/>
  <c r="AE187" i="23" a="1"/>
  <c r="AE187" i="23" s="1"/>
  <c r="AO187" i="23" s="1"/>
  <c r="AE85" i="23" a="1"/>
  <c r="AE85" i="23" s="1"/>
  <c r="AO85" i="23" s="1"/>
  <c r="AE89" i="23" a="1"/>
  <c r="AE89" i="23" s="1"/>
  <c r="AO89" i="23" s="1"/>
  <c r="AE77" i="23" a="1"/>
  <c r="AE77" i="23" s="1"/>
  <c r="AO77" i="23" s="1"/>
  <c r="AE268" i="23" a="1"/>
  <c r="AE268" i="23" s="1"/>
  <c r="AO268" i="23" s="1"/>
  <c r="AE232" i="23" a="1"/>
  <c r="AE232" i="23" s="1"/>
  <c r="AO232" i="23" s="1"/>
  <c r="AE222" i="23" a="1"/>
  <c r="AE222" i="23" s="1"/>
  <c r="AO222" i="23" s="1"/>
  <c r="AE245" i="23" a="1"/>
  <c r="AE245" i="23" s="1"/>
  <c r="AO245" i="23" s="1"/>
  <c r="AE256" i="23" a="1"/>
  <c r="AE256" i="23" s="1"/>
  <c r="AO256" i="23" s="1"/>
  <c r="AE252" i="23" a="1"/>
  <c r="AE252" i="23" s="1"/>
  <c r="AO252" i="23" s="1"/>
  <c r="AE284" i="23" a="1"/>
  <c r="AE284" i="23" s="1"/>
  <c r="AO284" i="23" s="1"/>
  <c r="AE274" i="23" a="1"/>
  <c r="AE274" i="23" s="1"/>
  <c r="AO274" i="23" s="1"/>
  <c r="AE238" i="23" a="1"/>
  <c r="AE238" i="23" s="1"/>
  <c r="AO238" i="23" s="1"/>
  <c r="AE233" i="23" a="1"/>
  <c r="AE233" i="23" s="1"/>
  <c r="AO233" i="23" s="1"/>
  <c r="AE286" i="23" a="1"/>
  <c r="AE286" i="23" s="1"/>
  <c r="AO286" i="23" s="1"/>
  <c r="AE276" i="23" a="1"/>
  <c r="AE276" i="23" s="1"/>
  <c r="AO276" i="23" s="1"/>
  <c r="AE279" i="23" a="1"/>
  <c r="AE279" i="23" s="1"/>
  <c r="AO279" i="23" s="1"/>
  <c r="AE231" i="23" a="1"/>
  <c r="AE231" i="23" s="1"/>
  <c r="AO231" i="23" s="1"/>
  <c r="AE234" i="23" a="1"/>
  <c r="AE234" i="23" s="1"/>
  <c r="AO234" i="23" s="1"/>
  <c r="AE253" i="23" a="1"/>
  <c r="AE253" i="23" s="1"/>
  <c r="AO253" i="23" s="1"/>
  <c r="AE285" i="23" a="1"/>
  <c r="AE285" i="23" s="1"/>
  <c r="AO285" i="23" s="1"/>
  <c r="AE227" i="23" a="1"/>
  <c r="AE227" i="23" s="1"/>
  <c r="AO227" i="23" s="1"/>
  <c r="AE291" i="23" a="1"/>
  <c r="AE291" i="23" s="1"/>
  <c r="AO291" i="23" s="1"/>
  <c r="AE263" i="23" a="1"/>
  <c r="AE263" i="23" s="1"/>
  <c r="AO263" i="23" s="1"/>
  <c r="AE230" i="23" a="1"/>
  <c r="AE230" i="23" s="1"/>
  <c r="AO230" i="23" s="1"/>
  <c r="AE281" i="23" a="1"/>
  <c r="AE281" i="23" s="1"/>
  <c r="AO281" i="23" s="1"/>
  <c r="AE236" i="23" a="1"/>
  <c r="AE236" i="23" s="1"/>
  <c r="AO236" i="23" s="1"/>
  <c r="AE229" i="23" a="1"/>
  <c r="AE229" i="23" s="1"/>
  <c r="AO229" i="23" s="1"/>
  <c r="AE275" i="23" a="1"/>
  <c r="AE275" i="23" s="1"/>
  <c r="AO275" i="23" s="1"/>
  <c r="AE267" i="23" a="1"/>
  <c r="AE267" i="23" s="1"/>
  <c r="AO267" i="23" s="1"/>
  <c r="AE247" i="23" a="1"/>
  <c r="AE247" i="23" s="1"/>
  <c r="AO247" i="23" s="1"/>
  <c r="AE240" i="23" a="1"/>
  <c r="AE240" i="23" s="1"/>
  <c r="AO240" i="23" s="1"/>
  <c r="AE280" i="23" a="1"/>
  <c r="AE280" i="23" s="1"/>
  <c r="AO280" i="23" s="1"/>
  <c r="AE271" i="23" a="1"/>
  <c r="AE271" i="23" s="1"/>
  <c r="AO271" i="23" s="1"/>
  <c r="AS103" i="23"/>
  <c r="AS270" i="23"/>
  <c r="AO272" i="23"/>
  <c r="AF236" i="23"/>
  <c r="AP236" i="23" s="1"/>
  <c r="F192" i="23"/>
  <c r="F257" i="23"/>
  <c r="F170" i="23"/>
  <c r="AO170" i="23"/>
  <c r="F283" i="23"/>
  <c r="AF282" i="23"/>
  <c r="AP282" i="23" s="1"/>
  <c r="F140" i="23"/>
  <c r="AO269" i="23"/>
  <c r="F268" i="23"/>
  <c r="F239" i="23"/>
  <c r="AO103" i="23"/>
  <c r="F103" i="23"/>
  <c r="F259" i="23"/>
  <c r="AO56" i="23"/>
  <c r="F56" i="23"/>
  <c r="AO201" i="23"/>
  <c r="F201" i="23"/>
  <c r="AO273" i="23"/>
  <c r="F273" i="23"/>
  <c r="F130" i="23"/>
  <c r="AO130" i="23"/>
  <c r="F270" i="23"/>
  <c r="F262" i="23"/>
  <c r="AO262" i="23"/>
  <c r="AO255" i="23"/>
  <c r="F255" i="23"/>
  <c r="F174" i="23"/>
  <c r="F159" i="23"/>
  <c r="AO159" i="23"/>
  <c r="AO191" i="23"/>
  <c r="F191" i="23"/>
  <c r="AO254" i="23"/>
  <c r="AO193" i="23"/>
  <c r="F167" i="23"/>
  <c r="F205" i="23"/>
  <c r="F265" i="23"/>
  <c r="F85" i="23"/>
  <c r="F202" i="23"/>
  <c r="F143" i="23"/>
  <c r="F171" i="23"/>
  <c r="F106" i="23"/>
  <c r="F76" i="23"/>
  <c r="F168" i="23"/>
  <c r="F216" i="23"/>
  <c r="F187" i="23"/>
  <c r="F211" i="23"/>
  <c r="F71" i="23"/>
  <c r="F209" i="23"/>
  <c r="F220" i="23"/>
  <c r="F122" i="23"/>
  <c r="F128" i="23"/>
  <c r="F93" i="23"/>
  <c r="F83" i="23"/>
  <c r="F131" i="23"/>
  <c r="F215" i="23"/>
  <c r="F150" i="23"/>
  <c r="F75" i="23"/>
  <c r="F66" i="23"/>
  <c r="F137" i="23"/>
  <c r="F98" i="23"/>
  <c r="F212" i="23"/>
  <c r="A53" i="23"/>
  <c r="C53" i="23"/>
  <c r="D53" i="23"/>
  <c r="E53" i="23"/>
  <c r="AG53" i="23"/>
  <c r="K53" i="23" a="1"/>
  <c r="K53" i="23" s="1"/>
  <c r="L53" i="23" s="1"/>
  <c r="N53" i="23"/>
  <c r="O53" i="23"/>
  <c r="P53" i="23"/>
  <c r="Q53" i="23" s="1"/>
  <c r="R53" i="23" s="1" a="1"/>
  <c r="R53" i="23" s="1"/>
  <c r="U53" i="23"/>
  <c r="T53" i="23"/>
  <c r="W53" i="23"/>
  <c r="X53" i="23"/>
  <c r="Z53" i="23" s="1"/>
  <c r="AA53" i="23"/>
  <c r="AB53" i="23" s="1"/>
  <c r="AA52" i="23"/>
  <c r="AB52" i="23" s="1"/>
  <c r="X52" i="23"/>
  <c r="Z52" i="23" s="1"/>
  <c r="W52" i="23"/>
  <c r="T52" i="23"/>
  <c r="P52" i="23"/>
  <c r="Q52" i="23" s="1"/>
  <c r="R52" i="23" s="1" a="1"/>
  <c r="R52" i="23" s="1"/>
  <c r="O52" i="23"/>
  <c r="N52" i="23"/>
  <c r="K52" i="23" a="1"/>
  <c r="K52" i="23" s="1"/>
  <c r="L52" i="23" s="1"/>
  <c r="AG52" i="23"/>
  <c r="E52" i="23"/>
  <c r="D52" i="23"/>
  <c r="C52" i="23"/>
  <c r="A52" i="23"/>
  <c r="AA51" i="23"/>
  <c r="AB51" i="23" s="1"/>
  <c r="X51" i="23"/>
  <c r="W51" i="23"/>
  <c r="T51" i="23"/>
  <c r="V51" i="23"/>
  <c r="P51" i="23"/>
  <c r="Q51" i="23" s="1"/>
  <c r="R51" i="23" s="1" a="1"/>
  <c r="R51" i="23" s="1"/>
  <c r="O51" i="23"/>
  <c r="N51" i="23"/>
  <c r="K51" i="23" a="1"/>
  <c r="K51" i="23" s="1"/>
  <c r="L51" i="23" s="1"/>
  <c r="E51" i="23"/>
  <c r="D51" i="23"/>
  <c r="C51" i="23"/>
  <c r="A51" i="23"/>
  <c r="AA50" i="23"/>
  <c r="AB50" i="23" s="1"/>
  <c r="X50" i="23"/>
  <c r="W50" i="23"/>
  <c r="T50" i="23"/>
  <c r="P50" i="23"/>
  <c r="Q50" i="23" s="1"/>
  <c r="R50" i="23" s="1" a="1"/>
  <c r="R50" i="23" s="1"/>
  <c r="O50" i="23"/>
  <c r="N50" i="23"/>
  <c r="K50" i="23" a="1"/>
  <c r="K50" i="23" s="1"/>
  <c r="L50" i="23" s="1"/>
  <c r="E50" i="23"/>
  <c r="D50" i="23"/>
  <c r="C50" i="23"/>
  <c r="A50" i="23"/>
  <c r="AA49" i="23"/>
  <c r="AB49" i="23" s="1"/>
  <c r="X49" i="23"/>
  <c r="W49" i="23"/>
  <c r="T49" i="23"/>
  <c r="U49" i="23"/>
  <c r="P49" i="23"/>
  <c r="Q49" i="23" s="1"/>
  <c r="R49" i="23" s="1" a="1"/>
  <c r="R49" i="23" s="1"/>
  <c r="O49" i="23"/>
  <c r="N49" i="23"/>
  <c r="K49" i="23" a="1"/>
  <c r="K49" i="23" s="1"/>
  <c r="L49" i="23" s="1"/>
  <c r="AG49" i="23"/>
  <c r="E49" i="23"/>
  <c r="D49" i="23"/>
  <c r="C49" i="23"/>
  <c r="A49" i="23"/>
  <c r="AA48" i="23"/>
  <c r="AB48" i="23" s="1"/>
  <c r="X48" i="23"/>
  <c r="W48" i="23"/>
  <c r="T48" i="23"/>
  <c r="U48" i="23"/>
  <c r="P48" i="23"/>
  <c r="Q48" i="23" s="1"/>
  <c r="R48" i="23" s="1" a="1"/>
  <c r="R48" i="23" s="1"/>
  <c r="O48" i="23"/>
  <c r="N48" i="23"/>
  <c r="K48" i="23" a="1"/>
  <c r="K48" i="23" s="1"/>
  <c r="L48" i="23" s="1"/>
  <c r="E48" i="23"/>
  <c r="D48" i="23"/>
  <c r="C48" i="23"/>
  <c r="A48" i="23"/>
  <c r="AA47" i="23"/>
  <c r="AB47" i="23" s="1"/>
  <c r="X47" i="23"/>
  <c r="Z47" i="23" s="1"/>
  <c r="W47" i="23"/>
  <c r="T47" i="23"/>
  <c r="P47" i="23"/>
  <c r="Q47" i="23" s="1"/>
  <c r="R47" i="23" s="1" a="1"/>
  <c r="R47" i="23" s="1"/>
  <c r="O47" i="23"/>
  <c r="N47" i="23"/>
  <c r="K47" i="23" a="1"/>
  <c r="K47" i="23" s="1"/>
  <c r="L47" i="23" s="1"/>
  <c r="E47" i="23"/>
  <c r="D47" i="23"/>
  <c r="C47" i="23"/>
  <c r="A47" i="23"/>
  <c r="AA46" i="23"/>
  <c r="AB46" i="23" s="1"/>
  <c r="X46" i="23"/>
  <c r="W46" i="23"/>
  <c r="T46" i="23"/>
  <c r="U46" i="23"/>
  <c r="P46" i="23"/>
  <c r="Q46" i="23" s="1"/>
  <c r="R46" i="23" s="1" a="1"/>
  <c r="R46" i="23" s="1"/>
  <c r="O46" i="23"/>
  <c r="N46" i="23"/>
  <c r="K46" i="23" a="1"/>
  <c r="K46" i="23" s="1"/>
  <c r="L46" i="23" s="1"/>
  <c r="E46" i="23"/>
  <c r="D46" i="23"/>
  <c r="C46" i="23"/>
  <c r="A46" i="23"/>
  <c r="AA45" i="23"/>
  <c r="AB45" i="23" s="1"/>
  <c r="X45" i="23"/>
  <c r="Z45" i="23" s="1"/>
  <c r="Y45" i="23" s="1"/>
  <c r="W45" i="23"/>
  <c r="T45" i="23"/>
  <c r="P45" i="23"/>
  <c r="Q45" i="23" s="1"/>
  <c r="R45" i="23" s="1" a="1"/>
  <c r="R45" i="23" s="1"/>
  <c r="O45" i="23"/>
  <c r="N45" i="23"/>
  <c r="K45" i="23" a="1"/>
  <c r="K45" i="23" s="1"/>
  <c r="L45" i="23" s="1"/>
  <c r="E45" i="23"/>
  <c r="D45" i="23"/>
  <c r="C45" i="23"/>
  <c r="A45" i="23"/>
  <c r="AA44" i="23"/>
  <c r="AB44" i="23" s="1"/>
  <c r="X44" i="23"/>
  <c r="Z44" i="23" s="1"/>
  <c r="Y44" i="23" s="1"/>
  <c r="W44" i="23"/>
  <c r="T44" i="23"/>
  <c r="U44" i="23"/>
  <c r="P44" i="23"/>
  <c r="Q44" i="23" s="1"/>
  <c r="R44" i="23" s="1" a="1"/>
  <c r="R44" i="23" s="1"/>
  <c r="O44" i="23"/>
  <c r="N44" i="23"/>
  <c r="K44" i="23" a="1"/>
  <c r="K44" i="23" s="1"/>
  <c r="L44" i="23" s="1"/>
  <c r="E44" i="23"/>
  <c r="D44" i="23"/>
  <c r="C44" i="23"/>
  <c r="A44" i="23"/>
  <c r="AA43" i="23"/>
  <c r="AB43" i="23" s="1"/>
  <c r="X43" i="23"/>
  <c r="Z43" i="23" s="1"/>
  <c r="W43" i="23"/>
  <c r="T43" i="23"/>
  <c r="P43" i="23"/>
  <c r="Q43" i="23" s="1"/>
  <c r="R43" i="23" s="1" a="1"/>
  <c r="R43" i="23" s="1"/>
  <c r="O43" i="23"/>
  <c r="N43" i="23"/>
  <c r="K43" i="23" a="1"/>
  <c r="K43" i="23" s="1"/>
  <c r="L43" i="23" s="1"/>
  <c r="AG43" i="23"/>
  <c r="E43" i="23"/>
  <c r="D43" i="23"/>
  <c r="C43" i="23"/>
  <c r="A43" i="23"/>
  <c r="AA42" i="23"/>
  <c r="AB42" i="23" s="1"/>
  <c r="X42" i="23"/>
  <c r="Z42" i="23" s="1"/>
  <c r="Y42" i="23" s="1"/>
  <c r="W42" i="23"/>
  <c r="T42" i="23"/>
  <c r="P42" i="23"/>
  <c r="Q42" i="23" s="1"/>
  <c r="R42" i="23" s="1" a="1"/>
  <c r="R42" i="23" s="1"/>
  <c r="O42" i="23"/>
  <c r="N42" i="23"/>
  <c r="K42" i="23" a="1"/>
  <c r="K42" i="23" s="1"/>
  <c r="L42" i="23" s="1"/>
  <c r="E42" i="23"/>
  <c r="D42" i="23"/>
  <c r="C42" i="23"/>
  <c r="A42" i="23"/>
  <c r="AA41" i="23"/>
  <c r="AB41" i="23" s="1"/>
  <c r="X41" i="23"/>
  <c r="Z41" i="23" s="1"/>
  <c r="W41" i="23"/>
  <c r="T41" i="23"/>
  <c r="P41" i="23"/>
  <c r="Q41" i="23" s="1"/>
  <c r="R41" i="23" s="1" a="1"/>
  <c r="R41" i="23" s="1"/>
  <c r="O41" i="23"/>
  <c r="N41" i="23"/>
  <c r="K41" i="23" a="1"/>
  <c r="K41" i="23" s="1"/>
  <c r="L41" i="23" s="1"/>
  <c r="AG41" i="23"/>
  <c r="E41" i="23"/>
  <c r="D41" i="23"/>
  <c r="C41" i="23"/>
  <c r="A41" i="23"/>
  <c r="AA40" i="23"/>
  <c r="AB40" i="23" s="1"/>
  <c r="X40" i="23"/>
  <c r="W40" i="23"/>
  <c r="T40" i="23"/>
  <c r="U40" i="23"/>
  <c r="P40" i="23"/>
  <c r="Q40" i="23" s="1"/>
  <c r="R40" i="23" s="1" a="1"/>
  <c r="R40" i="23" s="1"/>
  <c r="O40" i="23"/>
  <c r="N40" i="23"/>
  <c r="K40" i="23" a="1"/>
  <c r="K40" i="23" s="1"/>
  <c r="L40" i="23" s="1"/>
  <c r="AG40" i="23"/>
  <c r="E40" i="23"/>
  <c r="D40" i="23"/>
  <c r="C40" i="23"/>
  <c r="A40" i="23"/>
  <c r="AA39" i="23"/>
  <c r="AB39" i="23" s="1"/>
  <c r="X39" i="23"/>
  <c r="W39" i="23"/>
  <c r="T39" i="23"/>
  <c r="U39" i="23"/>
  <c r="P39" i="23"/>
  <c r="Q39" i="23" s="1"/>
  <c r="R39" i="23" s="1" a="1"/>
  <c r="R39" i="23" s="1"/>
  <c r="O39" i="23"/>
  <c r="N39" i="23"/>
  <c r="K39" i="23" a="1"/>
  <c r="K39" i="23" s="1"/>
  <c r="L39" i="23" s="1"/>
  <c r="E39" i="23"/>
  <c r="D39" i="23"/>
  <c r="C39" i="23"/>
  <c r="A39" i="23"/>
  <c r="AA38" i="23"/>
  <c r="AB38" i="23" s="1"/>
  <c r="X38" i="23"/>
  <c r="W38" i="23"/>
  <c r="T38" i="23"/>
  <c r="P38" i="23"/>
  <c r="Q38" i="23" s="1"/>
  <c r="R38" i="23" s="1" a="1"/>
  <c r="R38" i="23" s="1"/>
  <c r="O38" i="23"/>
  <c r="N38" i="23"/>
  <c r="K38" i="23" a="1"/>
  <c r="K38" i="23" s="1"/>
  <c r="L38" i="23" s="1"/>
  <c r="AG38" i="23"/>
  <c r="E38" i="23"/>
  <c r="D38" i="23"/>
  <c r="C38" i="23"/>
  <c r="A38" i="23"/>
  <c r="AA37" i="23"/>
  <c r="AB37" i="23" s="1"/>
  <c r="X37" i="23"/>
  <c r="W37" i="23"/>
  <c r="T37" i="23"/>
  <c r="P37" i="23"/>
  <c r="Q37" i="23" s="1"/>
  <c r="R37" i="23" s="1" a="1"/>
  <c r="R37" i="23" s="1"/>
  <c r="O37" i="23"/>
  <c r="N37" i="23"/>
  <c r="K37" i="23" a="1"/>
  <c r="K37" i="23" s="1"/>
  <c r="L37" i="23" s="1"/>
  <c r="E37" i="23"/>
  <c r="D37" i="23"/>
  <c r="C37" i="23"/>
  <c r="A37" i="23"/>
  <c r="AA36" i="23"/>
  <c r="AB36" i="23" s="1"/>
  <c r="X36" i="23"/>
  <c r="Z36" i="23" s="1"/>
  <c r="W36" i="23"/>
  <c r="T36" i="23"/>
  <c r="U36" i="23"/>
  <c r="V36" i="23" s="1"/>
  <c r="P36" i="23"/>
  <c r="Q36" i="23" s="1"/>
  <c r="R36" i="23" s="1" a="1"/>
  <c r="R36" i="23" s="1"/>
  <c r="O36" i="23"/>
  <c r="N36" i="23"/>
  <c r="K36" i="23" a="1"/>
  <c r="K36" i="23" s="1"/>
  <c r="L36" i="23" s="1"/>
  <c r="E36" i="23"/>
  <c r="D36" i="23"/>
  <c r="C36" i="23"/>
  <c r="A36" i="23"/>
  <c r="AA35" i="23"/>
  <c r="AB35" i="23" s="1"/>
  <c r="X35" i="23"/>
  <c r="Z35" i="23" s="1"/>
  <c r="Y35" i="23" s="1"/>
  <c r="W35" i="23"/>
  <c r="T35" i="23"/>
  <c r="P35" i="23"/>
  <c r="Q35" i="23" s="1"/>
  <c r="R35" i="23" s="1" a="1"/>
  <c r="R35" i="23" s="1"/>
  <c r="O35" i="23"/>
  <c r="N35" i="23"/>
  <c r="K35" i="23" a="1"/>
  <c r="K35" i="23" s="1"/>
  <c r="L35" i="23" s="1"/>
  <c r="AG35" i="23"/>
  <c r="E35" i="23"/>
  <c r="D35" i="23"/>
  <c r="C35" i="23"/>
  <c r="A35" i="23"/>
  <c r="AA34" i="23"/>
  <c r="AB34" i="23" s="1"/>
  <c r="X34" i="23"/>
  <c r="Z34" i="23" s="1"/>
  <c r="Y34" i="23" s="1"/>
  <c r="W34" i="23"/>
  <c r="T34" i="23"/>
  <c r="P34" i="23"/>
  <c r="Q34" i="23" s="1"/>
  <c r="R34" i="23" s="1" a="1"/>
  <c r="R34" i="23" s="1"/>
  <c r="O34" i="23"/>
  <c r="N34" i="23"/>
  <c r="K34" i="23" a="1"/>
  <c r="K34" i="23" s="1"/>
  <c r="L34" i="23" s="1"/>
  <c r="E34" i="23"/>
  <c r="D34" i="23"/>
  <c r="C34" i="23"/>
  <c r="A34" i="23"/>
  <c r="AA33" i="23"/>
  <c r="AB33" i="23" s="1"/>
  <c r="X33" i="23"/>
  <c r="Z33" i="23" s="1"/>
  <c r="W33" i="23"/>
  <c r="T33" i="23"/>
  <c r="U33" i="23"/>
  <c r="P33" i="23"/>
  <c r="Q33" i="23" s="1"/>
  <c r="R33" i="23" s="1" a="1"/>
  <c r="R33" i="23" s="1"/>
  <c r="O33" i="23"/>
  <c r="N33" i="23"/>
  <c r="K33" i="23" a="1"/>
  <c r="K33" i="23" s="1"/>
  <c r="L33" i="23" s="1"/>
  <c r="E33" i="23"/>
  <c r="D33" i="23"/>
  <c r="C33" i="23"/>
  <c r="A33" i="23"/>
  <c r="AA32" i="23"/>
  <c r="AB32" i="23" s="1"/>
  <c r="X32" i="23"/>
  <c r="W32" i="23"/>
  <c r="T32" i="23"/>
  <c r="U32" i="23"/>
  <c r="V32" i="23" s="1"/>
  <c r="P32" i="23"/>
  <c r="Q32" i="23" s="1"/>
  <c r="R32" i="23" s="1" a="1"/>
  <c r="R32" i="23" s="1"/>
  <c r="O32" i="23"/>
  <c r="N32" i="23"/>
  <c r="K32" i="23" a="1"/>
  <c r="K32" i="23" s="1"/>
  <c r="L32" i="23" s="1"/>
  <c r="E32" i="23"/>
  <c r="D32" i="23"/>
  <c r="C32" i="23"/>
  <c r="A32" i="23"/>
  <c r="AA31" i="23"/>
  <c r="AB31" i="23" s="1"/>
  <c r="X31" i="23"/>
  <c r="W31" i="23"/>
  <c r="T31" i="23"/>
  <c r="P31" i="23"/>
  <c r="Q31" i="23" s="1"/>
  <c r="R31" i="23" s="1" a="1"/>
  <c r="R31" i="23" s="1"/>
  <c r="O31" i="23"/>
  <c r="N31" i="23"/>
  <c r="K31" i="23" a="1"/>
  <c r="K31" i="23" s="1"/>
  <c r="L31" i="23" s="1"/>
  <c r="E31" i="23"/>
  <c r="D31" i="23"/>
  <c r="C31" i="23"/>
  <c r="A31" i="23"/>
  <c r="AA30" i="23"/>
  <c r="AB30" i="23" s="1"/>
  <c r="X30" i="23"/>
  <c r="Z30" i="23" s="1"/>
  <c r="Y30" i="23" s="1"/>
  <c r="W30" i="23"/>
  <c r="T30" i="23"/>
  <c r="P30" i="23"/>
  <c r="Q30" i="23" s="1"/>
  <c r="R30" i="23" s="1" a="1"/>
  <c r="R30" i="23" s="1"/>
  <c r="O30" i="23"/>
  <c r="N30" i="23"/>
  <c r="K30" i="23" a="1"/>
  <c r="K30" i="23" s="1"/>
  <c r="L30" i="23" s="1"/>
  <c r="E30" i="23"/>
  <c r="D30" i="23"/>
  <c r="C30" i="23"/>
  <c r="A30" i="23"/>
  <c r="AA29" i="23"/>
  <c r="AB29" i="23" s="1"/>
  <c r="X29" i="23"/>
  <c r="Z29" i="23" s="1"/>
  <c r="Y29" i="23" s="1"/>
  <c r="W29" i="23"/>
  <c r="T29" i="23"/>
  <c r="U29" i="23"/>
  <c r="P29" i="23"/>
  <c r="Q29" i="23" s="1"/>
  <c r="R29" i="23" s="1" a="1"/>
  <c r="R29" i="23" s="1"/>
  <c r="O29" i="23"/>
  <c r="N29" i="23"/>
  <c r="K29" i="23" a="1"/>
  <c r="K29" i="23" s="1"/>
  <c r="L29" i="23" s="1"/>
  <c r="AG29" i="23"/>
  <c r="E29" i="23"/>
  <c r="D29" i="23"/>
  <c r="C29" i="23"/>
  <c r="A29" i="23"/>
  <c r="AA28" i="23"/>
  <c r="AB28" i="23" s="1"/>
  <c r="X28" i="23"/>
  <c r="Z28" i="23" s="1"/>
  <c r="Y28" i="23" s="1"/>
  <c r="W28" i="23"/>
  <c r="T28" i="23"/>
  <c r="V28" i="23"/>
  <c r="P28" i="23"/>
  <c r="Q28" i="23" s="1"/>
  <c r="R28" i="23" s="1" a="1"/>
  <c r="R28" i="23" s="1"/>
  <c r="O28" i="23"/>
  <c r="N28" i="23"/>
  <c r="K28" i="23" a="1"/>
  <c r="K28" i="23" s="1"/>
  <c r="L28" i="23" s="1"/>
  <c r="E28" i="23"/>
  <c r="D28" i="23"/>
  <c r="C28" i="23"/>
  <c r="A28" i="23"/>
  <c r="AA27" i="23"/>
  <c r="AB27" i="23" s="1"/>
  <c r="X27" i="23"/>
  <c r="Z27" i="23" s="1"/>
  <c r="W27" i="23"/>
  <c r="T27" i="23"/>
  <c r="P27" i="23"/>
  <c r="Q27" i="23" s="1"/>
  <c r="R27" i="23" s="1" a="1"/>
  <c r="R27" i="23" s="1"/>
  <c r="O27" i="23"/>
  <c r="N27" i="23"/>
  <c r="K27" i="23" a="1"/>
  <c r="K27" i="23" s="1"/>
  <c r="L27" i="23" s="1"/>
  <c r="E27" i="23"/>
  <c r="D27" i="23"/>
  <c r="C27" i="23"/>
  <c r="A27" i="23"/>
  <c r="AA26" i="23"/>
  <c r="AB26" i="23" s="1"/>
  <c r="X26" i="23"/>
  <c r="Z26" i="23" s="1"/>
  <c r="Y26" i="23" s="1"/>
  <c r="W26" i="23"/>
  <c r="T26" i="23"/>
  <c r="P26" i="23"/>
  <c r="Q26" i="23" s="1"/>
  <c r="R26" i="23" s="1" a="1"/>
  <c r="R26" i="23" s="1"/>
  <c r="O26" i="23"/>
  <c r="N26" i="23"/>
  <c r="K26" i="23" a="1"/>
  <c r="K26" i="23" s="1"/>
  <c r="L26" i="23" s="1"/>
  <c r="E26" i="23"/>
  <c r="D26" i="23"/>
  <c r="C26" i="23"/>
  <c r="A26" i="23"/>
  <c r="AA25" i="23"/>
  <c r="AB25" i="23" s="1"/>
  <c r="X25" i="23"/>
  <c r="Z25" i="23" s="1"/>
  <c r="W25" i="23"/>
  <c r="T25" i="23"/>
  <c r="P25" i="23"/>
  <c r="Q25" i="23" s="1"/>
  <c r="R25" i="23" s="1" a="1"/>
  <c r="R25" i="23" s="1"/>
  <c r="O25" i="23"/>
  <c r="N25" i="23"/>
  <c r="K25" i="23" a="1"/>
  <c r="K25" i="23" s="1"/>
  <c r="L25" i="23" s="1"/>
  <c r="E25" i="23"/>
  <c r="D25" i="23"/>
  <c r="C25" i="23"/>
  <c r="A25" i="23"/>
  <c r="AA24" i="23"/>
  <c r="AB24" i="23" s="1"/>
  <c r="X24" i="23"/>
  <c r="Z24" i="23" s="1"/>
  <c r="Y24" i="23" s="1"/>
  <c r="W24" i="23"/>
  <c r="T24" i="23"/>
  <c r="U24" i="23"/>
  <c r="P24" i="23"/>
  <c r="O24" i="23"/>
  <c r="N24" i="23"/>
  <c r="K24" i="23" a="1"/>
  <c r="K24" i="23" s="1"/>
  <c r="L24" i="23" s="1"/>
  <c r="E24" i="23"/>
  <c r="D24" i="23"/>
  <c r="C24" i="23"/>
  <c r="A24" i="23"/>
  <c r="AA23" i="23"/>
  <c r="AB23" i="23" s="1"/>
  <c r="X23" i="23"/>
  <c r="Z23" i="23" s="1"/>
  <c r="W23" i="23"/>
  <c r="T23" i="23"/>
  <c r="U23" i="23"/>
  <c r="V23" i="23" s="1"/>
  <c r="P23" i="23"/>
  <c r="Q23" i="23" s="1"/>
  <c r="R23" i="23" s="1" a="1"/>
  <c r="R23" i="23" s="1"/>
  <c r="O23" i="23"/>
  <c r="N23" i="23"/>
  <c r="K23" i="23" a="1"/>
  <c r="K23" i="23" s="1"/>
  <c r="L23" i="23" s="1"/>
  <c r="AG23" i="23"/>
  <c r="E23" i="23"/>
  <c r="D23" i="23"/>
  <c r="C23" i="23"/>
  <c r="A23" i="23"/>
  <c r="AA22" i="23"/>
  <c r="AB22" i="23" s="1"/>
  <c r="X22" i="23"/>
  <c r="Z22" i="23" s="1"/>
  <c r="W22" i="23"/>
  <c r="T22" i="23"/>
  <c r="U22" i="23"/>
  <c r="P22" i="23"/>
  <c r="Q22" i="23" s="1"/>
  <c r="R22" i="23" s="1" a="1"/>
  <c r="R22" i="23" s="1"/>
  <c r="O22" i="23"/>
  <c r="N22" i="23"/>
  <c r="K22" i="23" a="1"/>
  <c r="K22" i="23" s="1"/>
  <c r="L22" i="23" s="1"/>
  <c r="AG22" i="23"/>
  <c r="E22" i="23"/>
  <c r="D22" i="23"/>
  <c r="C22" i="23"/>
  <c r="A22" i="23"/>
  <c r="AA21" i="23"/>
  <c r="AB21" i="23" s="1"/>
  <c r="X21" i="23"/>
  <c r="W21" i="23"/>
  <c r="T21" i="23"/>
  <c r="P21" i="23"/>
  <c r="Q21" i="23" s="1"/>
  <c r="R21" i="23" s="1" a="1"/>
  <c r="R21" i="23" s="1"/>
  <c r="O21" i="23"/>
  <c r="N21" i="23"/>
  <c r="K21" i="23" a="1"/>
  <c r="K21" i="23" s="1"/>
  <c r="L21" i="23" s="1"/>
  <c r="AG21" i="23"/>
  <c r="E21" i="23"/>
  <c r="D21" i="23"/>
  <c r="C21" i="23"/>
  <c r="A21" i="23"/>
  <c r="AA20" i="23"/>
  <c r="AB20" i="23" s="1"/>
  <c r="X20" i="23"/>
  <c r="W20" i="23"/>
  <c r="T20" i="23"/>
  <c r="P20" i="23"/>
  <c r="Q20" i="23" s="1"/>
  <c r="R20" i="23" s="1" a="1"/>
  <c r="R20" i="23" s="1"/>
  <c r="O20" i="23"/>
  <c r="N20" i="23"/>
  <c r="K20" i="23" a="1"/>
  <c r="K20" i="23" s="1"/>
  <c r="L20" i="23" s="1"/>
  <c r="E20" i="23"/>
  <c r="D20" i="23"/>
  <c r="C20" i="23"/>
  <c r="A20" i="23"/>
  <c r="AA19" i="23"/>
  <c r="AB19" i="23" s="1"/>
  <c r="X19" i="23"/>
  <c r="Z19" i="23" s="1"/>
  <c r="Y19" i="23" s="1"/>
  <c r="W19" i="23"/>
  <c r="T19" i="23"/>
  <c r="U19" i="23"/>
  <c r="P19" i="23"/>
  <c r="Q19" i="23" s="1"/>
  <c r="R19" i="23" s="1" a="1"/>
  <c r="R19" i="23" s="1"/>
  <c r="O19" i="23"/>
  <c r="N19" i="23"/>
  <c r="K19" i="23" a="1"/>
  <c r="K19" i="23" s="1"/>
  <c r="L19" i="23" s="1"/>
  <c r="E19" i="23"/>
  <c r="D19" i="23"/>
  <c r="C19" i="23"/>
  <c r="A19" i="23"/>
  <c r="AA18" i="23"/>
  <c r="AB18" i="23" s="1"/>
  <c r="X18" i="23"/>
  <c r="Z18" i="23" s="1"/>
  <c r="Y18" i="23" s="1"/>
  <c r="W18" i="23"/>
  <c r="T18" i="23"/>
  <c r="P18" i="23"/>
  <c r="Q18" i="23" s="1"/>
  <c r="R18" i="23" s="1" a="1"/>
  <c r="R18" i="23" s="1"/>
  <c r="O18" i="23"/>
  <c r="N18" i="23"/>
  <c r="K18" i="23" a="1"/>
  <c r="K18" i="23" s="1"/>
  <c r="L18" i="23" s="1"/>
  <c r="AG18" i="23"/>
  <c r="E18" i="23"/>
  <c r="D18" i="23"/>
  <c r="C18" i="23"/>
  <c r="A18" i="23"/>
  <c r="AA17" i="23"/>
  <c r="AB17" i="23" s="1"/>
  <c r="X17" i="23"/>
  <c r="Z17" i="23" s="1"/>
  <c r="Y17" i="23" s="1"/>
  <c r="W17" i="23"/>
  <c r="T17" i="23"/>
  <c r="P17" i="23"/>
  <c r="Q17" i="23" s="1"/>
  <c r="R17" i="23" s="1" a="1"/>
  <c r="R17" i="23" s="1"/>
  <c r="O17" i="23"/>
  <c r="N17" i="23"/>
  <c r="K17" i="23" a="1"/>
  <c r="K17" i="23" s="1"/>
  <c r="L17" i="23" s="1"/>
  <c r="E17" i="23"/>
  <c r="D17" i="23"/>
  <c r="C17" i="23"/>
  <c r="A17" i="23"/>
  <c r="AA16" i="23"/>
  <c r="AB16" i="23" s="1"/>
  <c r="X16" i="23"/>
  <c r="Z16" i="23" s="1"/>
  <c r="W16" i="23"/>
  <c r="T16" i="23"/>
  <c r="P16" i="23"/>
  <c r="Q16" i="23" s="1"/>
  <c r="R16" i="23" s="1" a="1"/>
  <c r="R16" i="23" s="1"/>
  <c r="O16" i="23"/>
  <c r="N16" i="23"/>
  <c r="K16" i="23" a="1"/>
  <c r="K16" i="23" s="1"/>
  <c r="L16" i="23" s="1"/>
  <c r="E16" i="23"/>
  <c r="D16" i="23"/>
  <c r="C16" i="23"/>
  <c r="A16" i="23"/>
  <c r="AA15" i="23"/>
  <c r="AB15" i="23" s="1"/>
  <c r="X15" i="23"/>
  <c r="W15" i="23"/>
  <c r="T15" i="23"/>
  <c r="P15" i="23"/>
  <c r="Q15" i="23" s="1"/>
  <c r="R15" i="23" s="1" a="1"/>
  <c r="R15" i="23" s="1"/>
  <c r="O15" i="23"/>
  <c r="N15" i="23"/>
  <c r="K15" i="23" a="1"/>
  <c r="K15" i="23" s="1"/>
  <c r="L15" i="23" s="1"/>
  <c r="AG15" i="23"/>
  <c r="E15" i="23"/>
  <c r="D15" i="23"/>
  <c r="C15" i="23"/>
  <c r="A15" i="23"/>
  <c r="AA14" i="23"/>
  <c r="AB14" i="23" s="1"/>
  <c r="X14" i="23"/>
  <c r="W14" i="23"/>
  <c r="T14" i="23"/>
  <c r="P14" i="23"/>
  <c r="Q14" i="23" s="1"/>
  <c r="R14" i="23" s="1" a="1"/>
  <c r="R14" i="23" s="1"/>
  <c r="O14" i="23"/>
  <c r="N14" i="23"/>
  <c r="K14" i="23" a="1"/>
  <c r="K14" i="23" s="1"/>
  <c r="L14" i="23" s="1"/>
  <c r="AG14" i="23"/>
  <c r="E14" i="23"/>
  <c r="D14" i="23"/>
  <c r="C14" i="23"/>
  <c r="A14" i="23"/>
  <c r="AG13" i="23"/>
  <c r="AA13" i="23"/>
  <c r="AB13" i="23" s="1"/>
  <c r="X13" i="23"/>
  <c r="W13" i="23"/>
  <c r="T13" i="23"/>
  <c r="P13" i="23"/>
  <c r="O13" i="23"/>
  <c r="N13" i="23"/>
  <c r="K13" i="23" a="1"/>
  <c r="K13" i="23" s="1"/>
  <c r="L13" i="23" s="1"/>
  <c r="E13" i="23"/>
  <c r="D13" i="23"/>
  <c r="C13" i="23"/>
  <c r="A13" i="23"/>
  <c r="AA12" i="23"/>
  <c r="AB12" i="23" s="1"/>
  <c r="X12" i="23"/>
  <c r="W12" i="23"/>
  <c r="T12" i="23"/>
  <c r="P12" i="23"/>
  <c r="Q12" i="23" s="1"/>
  <c r="R12" i="23" s="1" a="1"/>
  <c r="R12" i="23" s="1"/>
  <c r="O12" i="23"/>
  <c r="N12" i="23"/>
  <c r="K12" i="23" a="1"/>
  <c r="K12" i="23" s="1"/>
  <c r="L12" i="23" s="1"/>
  <c r="E12" i="23"/>
  <c r="D12" i="23"/>
  <c r="C12" i="23"/>
  <c r="A12" i="23"/>
  <c r="AA11" i="23"/>
  <c r="AB11" i="23" s="1"/>
  <c r="X11" i="23"/>
  <c r="W11" i="23"/>
  <c r="T11" i="23"/>
  <c r="P11" i="23"/>
  <c r="Q11" i="23" s="1"/>
  <c r="R11" i="23" s="1" a="1"/>
  <c r="R11" i="23" s="1"/>
  <c r="O11" i="23"/>
  <c r="N11" i="23"/>
  <c r="K11" i="23" a="1"/>
  <c r="K11" i="23" s="1"/>
  <c r="L11" i="23" s="1"/>
  <c r="E11" i="23"/>
  <c r="D11" i="23"/>
  <c r="C11" i="23"/>
  <c r="A11" i="23"/>
  <c r="AA10" i="23"/>
  <c r="AB10" i="23" s="1"/>
  <c r="X10" i="23"/>
  <c r="Z10" i="23" s="1"/>
  <c r="Y10" i="23" s="1"/>
  <c r="W10" i="23"/>
  <c r="T10" i="23"/>
  <c r="P10" i="23"/>
  <c r="Q10" i="23" s="1"/>
  <c r="R10" i="23" s="1" a="1"/>
  <c r="R10" i="23" s="1"/>
  <c r="O10" i="23"/>
  <c r="N10" i="23"/>
  <c r="K10" i="23" a="1"/>
  <c r="K10" i="23" s="1"/>
  <c r="L10" i="23" s="1"/>
  <c r="E10" i="23"/>
  <c r="D10" i="23"/>
  <c r="C10" i="23"/>
  <c r="A10" i="23"/>
  <c r="AA9" i="23"/>
  <c r="AB9" i="23" s="1"/>
  <c r="X9" i="23"/>
  <c r="Z9" i="23" s="1"/>
  <c r="W9" i="23"/>
  <c r="T9" i="23"/>
  <c r="U9" i="23"/>
  <c r="P9" i="23"/>
  <c r="Q9" i="23" s="1"/>
  <c r="R9" i="23" s="1" a="1"/>
  <c r="R9" i="23" s="1"/>
  <c r="O9" i="23"/>
  <c r="N9" i="23"/>
  <c r="K9" i="23" a="1"/>
  <c r="K9" i="23" s="1"/>
  <c r="L9" i="23" s="1"/>
  <c r="AG9" i="23"/>
  <c r="E9" i="23"/>
  <c r="D9" i="23"/>
  <c r="C9" i="23"/>
  <c r="A9" i="23"/>
  <c r="AA8" i="23"/>
  <c r="AB8" i="23" s="1"/>
  <c r="X8" i="23"/>
  <c r="Z8" i="23" s="1"/>
  <c r="W8" i="23"/>
  <c r="T8" i="23"/>
  <c r="P8" i="23"/>
  <c r="Q8" i="23" s="1"/>
  <c r="R8" i="23" s="1" a="1"/>
  <c r="R8" i="23" s="1"/>
  <c r="O8" i="23"/>
  <c r="N8" i="23"/>
  <c r="K8" i="23" a="1"/>
  <c r="K8" i="23" s="1"/>
  <c r="L8" i="23" s="1"/>
  <c r="E8" i="23"/>
  <c r="D8" i="23"/>
  <c r="C8" i="23"/>
  <c r="A8" i="23"/>
  <c r="AA7" i="23"/>
  <c r="AB7" i="23" s="1"/>
  <c r="X7" i="23"/>
  <c r="Z7" i="23" s="1"/>
  <c r="W7" i="23"/>
  <c r="T7" i="23"/>
  <c r="U7" i="23"/>
  <c r="P7" i="23"/>
  <c r="Q7" i="23" s="1"/>
  <c r="R7" i="23" s="1" a="1"/>
  <c r="R7" i="23" s="1"/>
  <c r="O7" i="23"/>
  <c r="N7" i="23"/>
  <c r="K7" i="23" a="1"/>
  <c r="K7" i="23" s="1"/>
  <c r="L7" i="23" s="1"/>
  <c r="E7" i="23"/>
  <c r="D7" i="23"/>
  <c r="C7" i="23"/>
  <c r="A7" i="23"/>
  <c r="AA6" i="23"/>
  <c r="AB6" i="23" s="1"/>
  <c r="X6" i="23"/>
  <c r="W6" i="23"/>
  <c r="T6" i="23"/>
  <c r="U6" i="23"/>
  <c r="P6" i="23"/>
  <c r="Q6" i="23" s="1"/>
  <c r="R6" i="23" s="1" a="1"/>
  <c r="R6" i="23" s="1"/>
  <c r="O6" i="23"/>
  <c r="N6" i="23"/>
  <c r="K6" i="23" a="1"/>
  <c r="K6" i="23" s="1"/>
  <c r="L6" i="23" s="1"/>
  <c r="AG6" i="23"/>
  <c r="E6" i="23"/>
  <c r="D6" i="23"/>
  <c r="C6" i="23"/>
  <c r="A6" i="23"/>
  <c r="AA5" i="23"/>
  <c r="AB5" i="23" s="1"/>
  <c r="X5" i="23"/>
  <c r="W5" i="23"/>
  <c r="T5" i="23"/>
  <c r="U5" i="23"/>
  <c r="P5" i="23"/>
  <c r="Q5" i="23" s="1"/>
  <c r="R5" i="23" s="1" a="1"/>
  <c r="R5" i="23" s="1"/>
  <c r="O5" i="23"/>
  <c r="N5" i="23"/>
  <c r="K5" i="23" a="1"/>
  <c r="K5" i="23" s="1"/>
  <c r="L5" i="23" s="1"/>
  <c r="AG5" i="23"/>
  <c r="E5" i="23"/>
  <c r="D5" i="23"/>
  <c r="C5" i="23"/>
  <c r="A5" i="23"/>
  <c r="AA4" i="23"/>
  <c r="AB4" i="23" s="1"/>
  <c r="X4" i="23"/>
  <c r="Z4" i="23" s="1"/>
  <c r="Y4" i="23" s="1"/>
  <c r="W4" i="23"/>
  <c r="T4" i="23"/>
  <c r="P4" i="23"/>
  <c r="Q4" i="23" s="1"/>
  <c r="R4" i="23" s="1" a="1"/>
  <c r="R4" i="23" s="1"/>
  <c r="O4" i="23"/>
  <c r="N4" i="23"/>
  <c r="K4" i="23" a="1"/>
  <c r="K4" i="23" s="1"/>
  <c r="L4" i="23" s="1"/>
  <c r="AG4" i="23"/>
  <c r="E4" i="23"/>
  <c r="D4" i="23"/>
  <c r="C4" i="23"/>
  <c r="A4" i="23"/>
  <c r="AA3" i="23"/>
  <c r="AB3" i="23" s="1"/>
  <c r="X3" i="23"/>
  <c r="Z3" i="23" s="1"/>
  <c r="Y3" i="23" s="1"/>
  <c r="W3" i="23"/>
  <c r="T3" i="23"/>
  <c r="P3" i="23"/>
  <c r="Q3" i="23" s="1"/>
  <c r="R3" i="23" s="1" a="1"/>
  <c r="R3" i="23" s="1"/>
  <c r="O3" i="23"/>
  <c r="N3" i="23"/>
  <c r="K3" i="23" a="1"/>
  <c r="K3" i="23" s="1"/>
  <c r="L3" i="23" s="1"/>
  <c r="E3" i="23"/>
  <c r="D3" i="23"/>
  <c r="C3" i="23"/>
  <c r="A3" i="23"/>
  <c r="AR43" i="23" l="1"/>
  <c r="AR4" i="23"/>
  <c r="AQ4" i="23"/>
  <c r="AQ21" i="23"/>
  <c r="AR21" i="23"/>
  <c r="AR46" i="23"/>
  <c r="AR24" i="23"/>
  <c r="AS53" i="23"/>
  <c r="AR53" i="23"/>
  <c r="AR12" i="23"/>
  <c r="AQ23" i="23"/>
  <c r="AR23" i="23"/>
  <c r="AR34" i="23"/>
  <c r="AR20" i="23"/>
  <c r="AR45" i="23"/>
  <c r="AQ9" i="23"/>
  <c r="AR9" i="23"/>
  <c r="AS31" i="23"/>
  <c r="AR31" i="23"/>
  <c r="AQ18" i="23"/>
  <c r="AR18" i="23"/>
  <c r="AQ5" i="23"/>
  <c r="AR5" i="23"/>
  <c r="AS32" i="23"/>
  <c r="AR32" i="23"/>
  <c r="AR51" i="23"/>
  <c r="AQ15" i="23"/>
  <c r="AR15" i="23"/>
  <c r="AR37" i="23"/>
  <c r="AR48" i="23"/>
  <c r="AR3" i="23"/>
  <c r="AS33" i="23"/>
  <c r="AR33" i="23"/>
  <c r="AR44" i="23"/>
  <c r="AR8" i="23"/>
  <c r="AR30" i="23"/>
  <c r="AQ38" i="23"/>
  <c r="AR38" i="23"/>
  <c r="AQ41" i="23"/>
  <c r="AR41" i="23"/>
  <c r="AQ52" i="23"/>
  <c r="AR52" i="23"/>
  <c r="AR28" i="23"/>
  <c r="AR39" i="23"/>
  <c r="AS39" i="23"/>
  <c r="AR14" i="23"/>
  <c r="AQ14" i="23"/>
  <c r="AR36" i="23"/>
  <c r="AR22" i="23"/>
  <c r="AS22" i="23"/>
  <c r="AR47" i="23"/>
  <c r="AR25" i="23"/>
  <c r="AR11" i="23"/>
  <c r="AR19" i="23"/>
  <c r="AR16" i="23"/>
  <c r="AR27" i="23"/>
  <c r="AQ49" i="23"/>
  <c r="AR49" i="23"/>
  <c r="AR10" i="23"/>
  <c r="AQ29" i="23"/>
  <c r="AR29" i="23"/>
  <c r="AQ40" i="23"/>
  <c r="AR40" i="23"/>
  <c r="AR7" i="23"/>
  <c r="AR26" i="23"/>
  <c r="AQ43" i="23"/>
  <c r="AQ6" i="23"/>
  <c r="AR6" i="23"/>
  <c r="AR17" i="23"/>
  <c r="AR42" i="23"/>
  <c r="AR50" i="23"/>
  <c r="AQ22" i="23"/>
  <c r="AQ13" i="23"/>
  <c r="AR13" i="23"/>
  <c r="AQ35" i="23"/>
  <c r="AR35" i="23"/>
  <c r="AQ53" i="23"/>
  <c r="AS134" i="23"/>
  <c r="AS162" i="23"/>
  <c r="AS181" i="23"/>
  <c r="AS167" i="23"/>
  <c r="AS121" i="23"/>
  <c r="AS230" i="23"/>
  <c r="AS217" i="23"/>
  <c r="AS241" i="23"/>
  <c r="AS100" i="23"/>
  <c r="AS109" i="23"/>
  <c r="AS94" i="23"/>
  <c r="AS101" i="23"/>
  <c r="AS246" i="23"/>
  <c r="AS122" i="23"/>
  <c r="AS66" i="23"/>
  <c r="AS260" i="23"/>
  <c r="AS203" i="23"/>
  <c r="AS245" i="23"/>
  <c r="AS251" i="23"/>
  <c r="AS61" i="23"/>
  <c r="AS76" i="23"/>
  <c r="AS140" i="23"/>
  <c r="AS112" i="23"/>
  <c r="AS220" i="23"/>
  <c r="AS110" i="23"/>
  <c r="AS197" i="23"/>
  <c r="AS191" i="23"/>
  <c r="AS153" i="23"/>
  <c r="AS222" i="23"/>
  <c r="AS227" i="23"/>
  <c r="AS266" i="23"/>
  <c r="AS279" i="23"/>
  <c r="AS77" i="23"/>
  <c r="AS163" i="23"/>
  <c r="AS135" i="23"/>
  <c r="AS64" i="23"/>
  <c r="AS58" i="23"/>
  <c r="AS219" i="23"/>
  <c r="AS190" i="23"/>
  <c r="AS289" i="23"/>
  <c r="AS98" i="23"/>
  <c r="AS253" i="23"/>
  <c r="AS157" i="23"/>
  <c r="AS86" i="23"/>
  <c r="AS142" i="23"/>
  <c r="AS188" i="23"/>
  <c r="AS204" i="23"/>
  <c r="AS184" i="23"/>
  <c r="AS252" i="23"/>
  <c r="AS176" i="23"/>
  <c r="AS75" i="23"/>
  <c r="AS131" i="23"/>
  <c r="AS127" i="23"/>
  <c r="AS138" i="23"/>
  <c r="AS69" i="23"/>
  <c r="AS154" i="23"/>
  <c r="AS99" i="23"/>
  <c r="AS74" i="23"/>
  <c r="AS231" i="23"/>
  <c r="AS96" i="23"/>
  <c r="AS243" i="23"/>
  <c r="AS114" i="23"/>
  <c r="AS169" i="23"/>
  <c r="AS146" i="23"/>
  <c r="AS199" i="23"/>
  <c r="AS248" i="23"/>
  <c r="AS225" i="23"/>
  <c r="AS156" i="23"/>
  <c r="AS144" i="23"/>
  <c r="AS164" i="23"/>
  <c r="AS215" i="23"/>
  <c r="AS107" i="23"/>
  <c r="AS55" i="23"/>
  <c r="AS185" i="23"/>
  <c r="AS145" i="23"/>
  <c r="AS278" i="23"/>
  <c r="AS85" i="23"/>
  <c r="AS124" i="23"/>
  <c r="AS238" i="23"/>
  <c r="AS228" i="23"/>
  <c r="AS113" i="23"/>
  <c r="AS160" i="23"/>
  <c r="AS151" i="23"/>
  <c r="AS256" i="23"/>
  <c r="AS187" i="23"/>
  <c r="AS158" i="23"/>
  <c r="AS255" i="23"/>
  <c r="AS233" i="23"/>
  <c r="AS128" i="23"/>
  <c r="AS170" i="23"/>
  <c r="AS63" i="23"/>
  <c r="AS194" i="23"/>
  <c r="AS88" i="23"/>
  <c r="AS263" i="23"/>
  <c r="AS120" i="23"/>
  <c r="AS218" i="23"/>
  <c r="AS108" i="23"/>
  <c r="AS84" i="23"/>
  <c r="AS232" i="23"/>
  <c r="AS284" i="23"/>
  <c r="AS80" i="23"/>
  <c r="AS161" i="23"/>
  <c r="AS177" i="23"/>
  <c r="AS93" i="23"/>
  <c r="AS173" i="23"/>
  <c r="AS54" i="23"/>
  <c r="AS200" i="23"/>
  <c r="AS171" i="23"/>
  <c r="AS186" i="23"/>
  <c r="AS89" i="23"/>
  <c r="AS175" i="23"/>
  <c r="AS209" i="23"/>
  <c r="AS97" i="23"/>
  <c r="AS196" i="23"/>
  <c r="AS192" i="23"/>
  <c r="AS83" i="23"/>
  <c r="AS268" i="23"/>
  <c r="AS95" i="23"/>
  <c r="AS208" i="23"/>
  <c r="AS205" i="23"/>
  <c r="AS87" i="23"/>
  <c r="AS152" i="23"/>
  <c r="AS143" i="23"/>
  <c r="AS150" i="23"/>
  <c r="AS72" i="23"/>
  <c r="AS91" i="23"/>
  <c r="AS236" i="23"/>
  <c r="AS123" i="23"/>
  <c r="AS226" i="23"/>
  <c r="AS168" i="23"/>
  <c r="AS261" i="23"/>
  <c r="AS81" i="23"/>
  <c r="AS166" i="23"/>
  <c r="AS82" i="23"/>
  <c r="AS198" i="23"/>
  <c r="AS206" i="23"/>
  <c r="AS133" i="23"/>
  <c r="AS280" i="23"/>
  <c r="AS59" i="23"/>
  <c r="AS273" i="23"/>
  <c r="AS60" i="23"/>
  <c r="AS137" i="23"/>
  <c r="AS165" i="23"/>
  <c r="AS207" i="23"/>
  <c r="AS68" i="23"/>
  <c r="AS73" i="23"/>
  <c r="AS224" i="23"/>
  <c r="AS214" i="23"/>
  <c r="AS129" i="23"/>
  <c r="AS239" i="23"/>
  <c r="AS130" i="23"/>
  <c r="AS78" i="23"/>
  <c r="AS116" i="23"/>
  <c r="AS139" i="23"/>
  <c r="AS118" i="23"/>
  <c r="AS62" i="23"/>
  <c r="AS287" i="23"/>
  <c r="AS229" i="23"/>
  <c r="AS250" i="23"/>
  <c r="AS147" i="23"/>
  <c r="AS202" i="23"/>
  <c r="AS125" i="23"/>
  <c r="AS56" i="23"/>
  <c r="AS57" i="23"/>
  <c r="AS213" i="23"/>
  <c r="AS111" i="23"/>
  <c r="AS180" i="23"/>
  <c r="AS254" i="23"/>
  <c r="AS104" i="23"/>
  <c r="AS201" i="23"/>
  <c r="AS71" i="23"/>
  <c r="AS102" i="23"/>
  <c r="AS178" i="23"/>
  <c r="AS115" i="23"/>
  <c r="AS276" i="23"/>
  <c r="AS105" i="23"/>
  <c r="AS281" i="23"/>
  <c r="AS291" i="23"/>
  <c r="AS212" i="23"/>
  <c r="AS172" i="23"/>
  <c r="AS174" i="23"/>
  <c r="AS119" i="23"/>
  <c r="AS183" i="23"/>
  <c r="AS275" i="23"/>
  <c r="AS242" i="23"/>
  <c r="AS141" i="23"/>
  <c r="AS136" i="23"/>
  <c r="AS155" i="23"/>
  <c r="AS106" i="23"/>
  <c r="V44" i="23"/>
  <c r="Q13" i="23"/>
  <c r="R13" i="23" s="1" a="1"/>
  <c r="R13" i="23" s="1"/>
  <c r="Q24" i="23"/>
  <c r="AF52" i="23"/>
  <c r="M3" i="23" a="1"/>
  <c r="M3" i="23" s="1"/>
  <c r="F3" i="23" s="1"/>
  <c r="V39" i="23"/>
  <c r="M7" i="23" a="1"/>
  <c r="M7" i="23" s="1"/>
  <c r="F7" i="23" s="1"/>
  <c r="U28" i="23"/>
  <c r="M51" i="23" a="1"/>
  <c r="M51" i="23" s="1"/>
  <c r="F51" i="23" s="1"/>
  <c r="M25" i="23" a="1"/>
  <c r="M25" i="23" s="1"/>
  <c r="M42" i="23" a="1"/>
  <c r="M42" i="23" s="1"/>
  <c r="AG17" i="23"/>
  <c r="AQ17" i="23" s="1"/>
  <c r="M8" i="23" a="1"/>
  <c r="M8" i="23" s="1"/>
  <c r="F8" i="23" s="1"/>
  <c r="M12" i="23" a="1"/>
  <c r="M12" i="23" s="1"/>
  <c r="M36" i="23" a="1"/>
  <c r="M36" i="23" s="1"/>
  <c r="M13" i="23" a="1"/>
  <c r="M13" i="23" s="1"/>
  <c r="M45" i="23" a="1"/>
  <c r="M45" i="23" s="1"/>
  <c r="AF53" i="23"/>
  <c r="M26" i="23" a="1"/>
  <c r="M26" i="23" s="1"/>
  <c r="F26" i="23" s="1"/>
  <c r="M27" i="23" a="1"/>
  <c r="M27" i="23" s="1"/>
  <c r="F27" i="23" s="1"/>
  <c r="M10" i="23" a="1"/>
  <c r="M10" i="23" s="1"/>
  <c r="F10" i="23" s="1"/>
  <c r="M21" i="23" a="1"/>
  <c r="M21" i="23" s="1"/>
  <c r="F21" i="23" s="1"/>
  <c r="M35" i="23" a="1"/>
  <c r="M35" i="23" s="1"/>
  <c r="F35" i="23" s="1"/>
  <c r="M11" i="23" a="1"/>
  <c r="M11" i="23" s="1"/>
  <c r="F11" i="23" s="1"/>
  <c r="M52" i="23" a="1"/>
  <c r="M52" i="23" s="1"/>
  <c r="M4" i="23" a="1"/>
  <c r="M4" i="23" s="1"/>
  <c r="F4" i="23" s="1"/>
  <c r="M44" i="23" a="1"/>
  <c r="M44" i="23" s="1"/>
  <c r="F44" i="23" s="1"/>
  <c r="AG45" i="23"/>
  <c r="U10" i="23"/>
  <c r="V10" i="23" s="1"/>
  <c r="AG37" i="23"/>
  <c r="AG39" i="23"/>
  <c r="M46" i="23" a="1"/>
  <c r="M46" i="23" s="1"/>
  <c r="F46" i="23" s="1"/>
  <c r="M47" i="23" a="1"/>
  <c r="M47" i="23" s="1"/>
  <c r="F47" i="23" s="1"/>
  <c r="M28" i="23" a="1"/>
  <c r="M28" i="23" s="1"/>
  <c r="F28" i="23" s="1"/>
  <c r="M24" i="23" a="1"/>
  <c r="M24" i="23" s="1"/>
  <c r="F24" i="23" s="1"/>
  <c r="M48" i="23" a="1"/>
  <c r="M48" i="23" s="1"/>
  <c r="F48" i="23" s="1"/>
  <c r="M5" i="23" a="1"/>
  <c r="M5" i="23" s="1"/>
  <c r="F5" i="23" s="1"/>
  <c r="M15" i="23" a="1"/>
  <c r="M15" i="23" s="1"/>
  <c r="F15" i="23" s="1"/>
  <c r="M16" i="23" a="1"/>
  <c r="M16" i="23" s="1"/>
  <c r="F16" i="23" s="1"/>
  <c r="M17" i="23" a="1"/>
  <c r="M17" i="23" s="1"/>
  <c r="F17" i="23" s="1"/>
  <c r="M14" i="23" a="1"/>
  <c r="M14" i="23" s="1"/>
  <c r="F14" i="23" s="1"/>
  <c r="M37" i="23" a="1"/>
  <c r="M37" i="23" s="1"/>
  <c r="F37" i="23" s="1"/>
  <c r="M38" i="23" a="1"/>
  <c r="M38" i="23" s="1"/>
  <c r="F38" i="23" s="1"/>
  <c r="M22" i="23" a="1"/>
  <c r="M22" i="23" s="1"/>
  <c r="F22" i="23" s="1"/>
  <c r="M43" i="23" a="1"/>
  <c r="M43" i="23" s="1"/>
  <c r="F43" i="23" s="1"/>
  <c r="M29" i="23" a="1"/>
  <c r="M29" i="23" s="1"/>
  <c r="F29" i="23" s="1"/>
  <c r="M18" i="23" a="1"/>
  <c r="M18" i="23" s="1"/>
  <c r="F18" i="23" s="1"/>
  <c r="M30" i="23" a="1"/>
  <c r="M30" i="23" s="1"/>
  <c r="F30" i="23" s="1"/>
  <c r="M49" i="23" a="1"/>
  <c r="M49" i="23" s="1"/>
  <c r="F49" i="23" s="1"/>
  <c r="M53" i="23" a="1"/>
  <c r="M53" i="23" s="1"/>
  <c r="F53" i="23" s="1"/>
  <c r="M31" i="23" a="1"/>
  <c r="M31" i="23" s="1"/>
  <c r="F31" i="23" s="1"/>
  <c r="M40" i="23" a="1"/>
  <c r="M40" i="23" s="1"/>
  <c r="F40" i="23" s="1"/>
  <c r="M41" i="23" a="1"/>
  <c r="M41" i="23" s="1"/>
  <c r="F41" i="23" s="1"/>
  <c r="M50" i="23" a="1"/>
  <c r="M50" i="23" s="1"/>
  <c r="F50" i="23" s="1"/>
  <c r="M19" i="23" a="1"/>
  <c r="M19" i="23" s="1"/>
  <c r="F19" i="23" s="1"/>
  <c r="M34" i="23" a="1"/>
  <c r="M34" i="23" s="1"/>
  <c r="F34" i="23" s="1"/>
  <c r="M23" i="23" a="1"/>
  <c r="M23" i="23" s="1"/>
  <c r="M39" i="23" a="1"/>
  <c r="M39" i="23" s="1"/>
  <c r="F39" i="23" s="1"/>
  <c r="M6" i="23" a="1"/>
  <c r="M6" i="23" s="1"/>
  <c r="F6" i="23" s="1"/>
  <c r="M9" i="23" a="1"/>
  <c r="M9" i="23" s="1"/>
  <c r="F9" i="23" s="1"/>
  <c r="M20" i="23" a="1"/>
  <c r="M20" i="23" s="1"/>
  <c r="F20" i="23" s="1"/>
  <c r="M32" i="23" a="1"/>
  <c r="M32" i="23" s="1"/>
  <c r="F32" i="23" s="1"/>
  <c r="M33" i="23" a="1"/>
  <c r="M33" i="23" s="1"/>
  <c r="F33" i="23" s="1"/>
  <c r="V53" i="23"/>
  <c r="AF31" i="23"/>
  <c r="AP31" i="23" s="1"/>
  <c r="AG28" i="23"/>
  <c r="AG20" i="23"/>
  <c r="AF17" i="23"/>
  <c r="AP17" i="23" s="1"/>
  <c r="AG33" i="23"/>
  <c r="AQ33" i="23" s="1"/>
  <c r="U12" i="23"/>
  <c r="V12" i="23" s="1"/>
  <c r="U45" i="23"/>
  <c r="V45" i="23" s="1"/>
  <c r="AF37" i="23"/>
  <c r="AP37" i="23" s="1"/>
  <c r="AF27" i="23"/>
  <c r="AF11" i="23"/>
  <c r="AG51" i="23"/>
  <c r="U42" i="23"/>
  <c r="V42" i="23" s="1"/>
  <c r="AG44" i="23"/>
  <c r="AF26" i="23"/>
  <c r="AF6" i="23"/>
  <c r="AF39" i="23"/>
  <c r="AG25" i="23"/>
  <c r="AG26" i="23"/>
  <c r="AQ26" i="23" s="1"/>
  <c r="U30" i="23"/>
  <c r="V30" i="23" s="1"/>
  <c r="AF44" i="23"/>
  <c r="AF28" i="23"/>
  <c r="AF36" i="23"/>
  <c r="AF48" i="23"/>
  <c r="AF30" i="23"/>
  <c r="AP30" i="23" s="1"/>
  <c r="AG16" i="23"/>
  <c r="V29" i="23"/>
  <c r="AF3" i="23"/>
  <c r="U14" i="23"/>
  <c r="V14" i="23" s="1"/>
  <c r="AF15" i="23"/>
  <c r="V19" i="23"/>
  <c r="U15" i="23"/>
  <c r="V15" i="23" s="1"/>
  <c r="AF40" i="23"/>
  <c r="AF45" i="23"/>
  <c r="AF43" i="23"/>
  <c r="AF46" i="23"/>
  <c r="AF35" i="23"/>
  <c r="AF10" i="23"/>
  <c r="AP10" i="23" s="1"/>
  <c r="AF18" i="23"/>
  <c r="AP18" i="23" s="1"/>
  <c r="AF23" i="23"/>
  <c r="AF19" i="23"/>
  <c r="AF16" i="23"/>
  <c r="U41" i="23"/>
  <c r="V41" i="23" s="1"/>
  <c r="V46" i="23"/>
  <c r="U13" i="23"/>
  <c r="V13" i="23" s="1"/>
  <c r="AG42" i="23"/>
  <c r="U52" i="23"/>
  <c r="V52" i="23" s="1"/>
  <c r="V24" i="23"/>
  <c r="V6" i="23"/>
  <c r="U20" i="23"/>
  <c r="V20" i="23" s="1"/>
  <c r="AG36" i="23"/>
  <c r="U16" i="23"/>
  <c r="V16" i="23" s="1"/>
  <c r="AG46" i="23"/>
  <c r="AG48" i="23"/>
  <c r="V40" i="23"/>
  <c r="U8" i="23"/>
  <c r="V8" i="23" s="1"/>
  <c r="AG31" i="23"/>
  <c r="AQ31" i="23" s="1"/>
  <c r="U43" i="23"/>
  <c r="V43" i="23" s="1"/>
  <c r="V9" i="23"/>
  <c r="AG32" i="23"/>
  <c r="U38" i="23"/>
  <c r="V38" i="23" s="1"/>
  <c r="AG19" i="23"/>
  <c r="AQ19" i="23" s="1"/>
  <c r="AG30" i="23"/>
  <c r="AQ30" i="23" s="1"/>
  <c r="U51" i="23"/>
  <c r="V7" i="23"/>
  <c r="AE7" i="23" s="1" a="1"/>
  <c r="AE7" i="23" s="1"/>
  <c r="U25" i="23"/>
  <c r="V25" i="23" s="1"/>
  <c r="V33" i="23"/>
  <c r="V48" i="23"/>
  <c r="AG8" i="23"/>
  <c r="AQ8" i="23" s="1"/>
  <c r="U21" i="23"/>
  <c r="V21" i="23" s="1"/>
  <c r="U50" i="23"/>
  <c r="V50" i="23" s="1"/>
  <c r="AE50" i="23" s="1" a="1"/>
  <c r="AE50" i="23" s="1"/>
  <c r="AG47" i="23"/>
  <c r="U17" i="23"/>
  <c r="V17" i="23" s="1"/>
  <c r="AG27" i="23"/>
  <c r="U11" i="23"/>
  <c r="V11" i="23" s="1"/>
  <c r="U4" i="23"/>
  <c r="V4" i="23" s="1"/>
  <c r="AG3" i="23"/>
  <c r="V22" i="23"/>
  <c r="U31" i="23"/>
  <c r="V31" i="23" s="1"/>
  <c r="U47" i="23"/>
  <c r="V47" i="23" s="1"/>
  <c r="U34" i="23"/>
  <c r="V34" i="23" s="1"/>
  <c r="U35" i="23"/>
  <c r="V35" i="23" s="1"/>
  <c r="U37" i="23"/>
  <c r="V37" i="23" s="1"/>
  <c r="U26" i="23"/>
  <c r="V26" i="23" s="1"/>
  <c r="U3" i="23"/>
  <c r="V3" i="23" s="1"/>
  <c r="AG10" i="23"/>
  <c r="AG11" i="23"/>
  <c r="AQ11" i="23" s="1"/>
  <c r="U18" i="23"/>
  <c r="V18" i="23" s="1"/>
  <c r="V5" i="23"/>
  <c r="AG7" i="23"/>
  <c r="AG12" i="23"/>
  <c r="U27" i="23"/>
  <c r="V27" i="23"/>
  <c r="AG34" i="23"/>
  <c r="AG24" i="23"/>
  <c r="V49" i="23"/>
  <c r="AG50" i="23"/>
  <c r="AP48" i="23" l="1"/>
  <c r="AQ32" i="23"/>
  <c r="AP43" i="23"/>
  <c r="AP35" i="23"/>
  <c r="AE8" i="23" a="1"/>
  <c r="AE8" i="23" s="1"/>
  <c r="AQ42" i="23"/>
  <c r="AP36" i="23"/>
  <c r="AP6" i="23"/>
  <c r="AQ25" i="23"/>
  <c r="AP40" i="23"/>
  <c r="AQ39" i="23"/>
  <c r="AQ45" i="23"/>
  <c r="AP28" i="23"/>
  <c r="AP44" i="23"/>
  <c r="AP52" i="23"/>
  <c r="AQ3" i="23"/>
  <c r="AP26" i="23"/>
  <c r="AQ34" i="23"/>
  <c r="AQ44" i="23"/>
  <c r="AQ51" i="23"/>
  <c r="AQ36" i="23"/>
  <c r="AP11" i="23"/>
  <c r="AQ37" i="23"/>
  <c r="AQ16" i="23"/>
  <c r="AP23" i="23"/>
  <c r="AE31" i="23" a="1"/>
  <c r="AE31" i="23" s="1"/>
  <c r="AO31" i="23" s="1"/>
  <c r="AP39" i="23"/>
  <c r="AP53" i="23"/>
  <c r="AP45" i="23"/>
  <c r="AQ46" i="23"/>
  <c r="AQ47" i="23"/>
  <c r="AQ12" i="23"/>
  <c r="AQ7" i="23"/>
  <c r="AP15" i="23"/>
  <c r="AP27" i="23"/>
  <c r="AE38" i="23" a="1"/>
  <c r="AE38" i="23" s="1"/>
  <c r="AO38" i="23" s="1"/>
  <c r="AP46" i="23"/>
  <c r="AI46" i="23"/>
  <c r="AS46" i="23" s="1"/>
  <c r="AE41" i="23" a="1"/>
  <c r="AE41" i="23" s="1"/>
  <c r="AO41" i="23" s="1"/>
  <c r="AP16" i="23"/>
  <c r="AI16" i="23"/>
  <c r="AE34" i="23" a="1"/>
  <c r="AE34" i="23" s="1"/>
  <c r="AO34" i="23" s="1"/>
  <c r="AE53" i="23" a="1"/>
  <c r="AE53" i="23" s="1"/>
  <c r="AO53" i="23" s="1"/>
  <c r="AP3" i="23"/>
  <c r="AI3" i="23"/>
  <c r="AS3" i="23" s="1"/>
  <c r="AE13" i="23" a="1"/>
  <c r="AE13" i="23" s="1"/>
  <c r="AO13" i="23" s="1"/>
  <c r="AE26" i="23" a="1"/>
  <c r="AE26" i="23" s="1"/>
  <c r="AP19" i="23"/>
  <c r="AI19" i="23"/>
  <c r="AS19" i="23" s="1"/>
  <c r="AE47" i="23" a="1"/>
  <c r="AE47" i="23" s="1"/>
  <c r="AO47" i="23" s="1"/>
  <c r="AI6" i="23"/>
  <c r="AS6" i="23" s="1"/>
  <c r="AE9" i="23" a="1"/>
  <c r="AE9" i="23" s="1"/>
  <c r="AO9" i="23" s="1"/>
  <c r="AQ24" i="23"/>
  <c r="AI10" i="23"/>
  <c r="AS10" i="23" s="1"/>
  <c r="AQ10" i="23"/>
  <c r="AQ20" i="23"/>
  <c r="AQ28" i="23"/>
  <c r="AI28" i="23"/>
  <c r="AS28" i="23" s="1"/>
  <c r="AQ27" i="23"/>
  <c r="AI27" i="23"/>
  <c r="AS27" i="23" s="1"/>
  <c r="AQ50" i="23"/>
  <c r="AQ48" i="23"/>
  <c r="AI48" i="23"/>
  <c r="AS48" i="23" s="1"/>
  <c r="AE3" i="23" a="1"/>
  <c r="AE3" i="23" s="1"/>
  <c r="AO3" i="23" s="1"/>
  <c r="AE6" i="23" a="1"/>
  <c r="AE6" i="23" s="1"/>
  <c r="AO6" i="23" s="1"/>
  <c r="AE5" i="23" a="1"/>
  <c r="AE5" i="23" s="1"/>
  <c r="AO5" i="23" s="1"/>
  <c r="AE14" i="23" a="1"/>
  <c r="AE14" i="23" s="1"/>
  <c r="AO14" i="23" s="1"/>
  <c r="AE18" i="23" a="1"/>
  <c r="AE18" i="23" s="1"/>
  <c r="AO18" i="23" s="1"/>
  <c r="AE52" i="23" a="1"/>
  <c r="AE52" i="23" s="1"/>
  <c r="AO52" i="23" s="1"/>
  <c r="AE29" i="23" a="1"/>
  <c r="AE29" i="23" s="1"/>
  <c r="AO29" i="23" s="1"/>
  <c r="AE12" i="23" a="1"/>
  <c r="AE12" i="23" s="1"/>
  <c r="AO12" i="23" s="1"/>
  <c r="AE30" i="23" a="1"/>
  <c r="AE30" i="23" s="1"/>
  <c r="AO30" i="23" s="1"/>
  <c r="AE43" i="23" a="1"/>
  <c r="AE43" i="23" s="1"/>
  <c r="AO43" i="23" s="1"/>
  <c r="AE44" i="23" a="1"/>
  <c r="AE44" i="23" s="1"/>
  <c r="AO44" i="23" s="1"/>
  <c r="AE4" i="23" a="1"/>
  <c r="AE4" i="23" s="1"/>
  <c r="AO4" i="23" s="1"/>
  <c r="AE48" i="23" a="1"/>
  <c r="AE48" i="23" s="1"/>
  <c r="AO48" i="23" s="1"/>
  <c r="AE24" i="23" a="1"/>
  <c r="AE24" i="23" s="1"/>
  <c r="AO24" i="23" s="1"/>
  <c r="AE45" i="23" a="1"/>
  <c r="AE45" i="23" s="1"/>
  <c r="AO45" i="23" s="1"/>
  <c r="AE28" i="23" a="1"/>
  <c r="AE28" i="23" s="1"/>
  <c r="AO28" i="23" s="1"/>
  <c r="AE22" i="23" a="1"/>
  <c r="AE22" i="23" s="1"/>
  <c r="AO22" i="23" s="1"/>
  <c r="AE27" i="23" a="1"/>
  <c r="AE27" i="23" s="1"/>
  <c r="AO27" i="23" s="1"/>
  <c r="AE17" i="23" a="1"/>
  <c r="AE17" i="23" s="1"/>
  <c r="AO17" i="23" s="1"/>
  <c r="AE42" i="23" a="1"/>
  <c r="AE42" i="23" s="1"/>
  <c r="AO42" i="23" s="1"/>
  <c r="AE49" i="23" a="1"/>
  <c r="AE49" i="23" s="1"/>
  <c r="AO49" i="23" s="1"/>
  <c r="AE11" i="23" a="1"/>
  <c r="AE11" i="23" s="1"/>
  <c r="AO11" i="23" s="1"/>
  <c r="AE40" i="23" a="1"/>
  <c r="AE40" i="23" s="1"/>
  <c r="AO40" i="23" s="1"/>
  <c r="AE16" i="23" a="1"/>
  <c r="AE16" i="23" s="1"/>
  <c r="AO16" i="23" s="1"/>
  <c r="AE15" i="23" a="1"/>
  <c r="AE15" i="23" s="1"/>
  <c r="AO15" i="23" s="1"/>
  <c r="AE19" i="23" a="1"/>
  <c r="AE19" i="23" s="1"/>
  <c r="AO19" i="23" s="1"/>
  <c r="AE21" i="23" a="1"/>
  <c r="AE21" i="23" s="1"/>
  <c r="AO21" i="23" s="1"/>
  <c r="AE20" i="23" a="1"/>
  <c r="AE20" i="23" s="1"/>
  <c r="AO20" i="23" s="1"/>
  <c r="AE10" i="23" a="1"/>
  <c r="AE10" i="23" s="1"/>
  <c r="AO10" i="23" s="1"/>
  <c r="AE51" i="23" a="1"/>
  <c r="AE51" i="23" s="1"/>
  <c r="AO51" i="23" s="1"/>
  <c r="AE46" i="23" a="1"/>
  <c r="AE46" i="23" s="1"/>
  <c r="AO46" i="23" s="1"/>
  <c r="AE32" i="23" a="1"/>
  <c r="AE32" i="23" s="1"/>
  <c r="AO32" i="23" s="1"/>
  <c r="AE37" i="23" a="1"/>
  <c r="AE37" i="23" s="1"/>
  <c r="AO37" i="23" s="1"/>
  <c r="AE39" i="23" a="1"/>
  <c r="AE39" i="23" s="1"/>
  <c r="AO39" i="23" s="1"/>
  <c r="AE23" i="23" a="1"/>
  <c r="AE23" i="23" s="1"/>
  <c r="AO23" i="23" s="1"/>
  <c r="AE33" i="23" a="1"/>
  <c r="AE33" i="23" s="1"/>
  <c r="AO33" i="23" s="1"/>
  <c r="AE25" i="23" a="1"/>
  <c r="AE25" i="23" s="1"/>
  <c r="AO25" i="23" s="1"/>
  <c r="AE35" i="23" a="1"/>
  <c r="AE35" i="23" s="1"/>
  <c r="AO35" i="23" s="1"/>
  <c r="AE36" i="23" a="1"/>
  <c r="AE36" i="23" s="1"/>
  <c r="AO36" i="23" s="1"/>
  <c r="R24" i="23" a="1"/>
  <c r="R24" i="23" s="1"/>
  <c r="AF29" i="23"/>
  <c r="AP29" i="23" s="1"/>
  <c r="AS40" i="23"/>
  <c r="AF13" i="23"/>
  <c r="F45" i="23"/>
  <c r="AO26" i="23"/>
  <c r="AO50" i="23"/>
  <c r="AO8" i="23"/>
  <c r="AF42" i="23"/>
  <c r="AP42" i="23" s="1"/>
  <c r="F52" i="23"/>
  <c r="AF20" i="23"/>
  <c r="AF41" i="23"/>
  <c r="AP41" i="23" s="1"/>
  <c r="AF38" i="23"/>
  <c r="AF25" i="23"/>
  <c r="AP25" i="23" s="1"/>
  <c r="AF9" i="23"/>
  <c r="AP9" i="23" s="1"/>
  <c r="F25" i="23"/>
  <c r="AF32" i="23"/>
  <c r="AP32" i="23" s="1"/>
  <c r="F42" i="23"/>
  <c r="AF33" i="23"/>
  <c r="AP33" i="23" s="1"/>
  <c r="AF51" i="23"/>
  <c r="F13" i="23"/>
  <c r="F36" i="23"/>
  <c r="AF47" i="23"/>
  <c r="AP47" i="23" s="1"/>
  <c r="AF14" i="23"/>
  <c r="AF8" i="23"/>
  <c r="AP8" i="23" s="1"/>
  <c r="AF50" i="23"/>
  <c r="AP50" i="23" s="1"/>
  <c r="AF7" i="23"/>
  <c r="AP7" i="23" s="1"/>
  <c r="F12" i="23"/>
  <c r="F23" i="23"/>
  <c r="AF22" i="23"/>
  <c r="AP22" i="23" s="1"/>
  <c r="AF49" i="23"/>
  <c r="AP49" i="23" s="1"/>
  <c r="AF12" i="23"/>
  <c r="AP12" i="23" s="1"/>
  <c r="AF4" i="23"/>
  <c r="AS45" i="23"/>
  <c r="AF21" i="23"/>
  <c r="AP21" i="23" s="1"/>
  <c r="AF5" i="23"/>
  <c r="AF34" i="23"/>
  <c r="AP34" i="23" s="1"/>
  <c r="AO7" i="23"/>
  <c r="AS52" i="23"/>
  <c r="AS11" i="23"/>
  <c r="AS49" i="23"/>
  <c r="AS35" i="23"/>
  <c r="AS42" i="23"/>
  <c r="AS29" i="23"/>
  <c r="AS25" i="23"/>
  <c r="AS18" i="23"/>
  <c r="AS15" i="23"/>
  <c r="AS30" i="23"/>
  <c r="AS26" i="23"/>
  <c r="AS34" i="23"/>
  <c r="AS43" i="23"/>
  <c r="AP5" i="23" l="1"/>
  <c r="AI5" i="23"/>
  <c r="AS5" i="23" s="1"/>
  <c r="AP4" i="23"/>
  <c r="AI4" i="23"/>
  <c r="AS4" i="23" s="1"/>
  <c r="AS38" i="23"/>
  <c r="AP38" i="23"/>
  <c r="AP14" i="23"/>
  <c r="AI14" i="23"/>
  <c r="AS14" i="23" s="1"/>
  <c r="AI50" i="23"/>
  <c r="AS13" i="23"/>
  <c r="AP13" i="23"/>
  <c r="AP20" i="23"/>
  <c r="AS51" i="23"/>
  <c r="AP51" i="23"/>
  <c r="AI20" i="23"/>
  <c r="AS20" i="23" s="1"/>
  <c r="AS41" i="23"/>
  <c r="AS36" i="23"/>
  <c r="AS44" i="23"/>
  <c r="AS16" i="23"/>
  <c r="AS9" i="23"/>
  <c r="AS17" i="23"/>
  <c r="AF24" i="23"/>
  <c r="AS7" i="23"/>
  <c r="AS12" i="23"/>
  <c r="AS47" i="23"/>
  <c r="AS8" i="23"/>
  <c r="AS23" i="23"/>
  <c r="AS37" i="23"/>
  <c r="AS21" i="23"/>
  <c r="AS50" i="23" l="1"/>
  <c r="AP24" i="23"/>
  <c r="AI24" i="23"/>
  <c r="AS24" i="2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<sst xmlns="http://schemas.openxmlformats.org/spreadsheetml/2006/main" count="4505" uniqueCount="886">
  <si>
    <t>LN</t>
  </si>
  <si>
    <t>Meta</t>
  </si>
  <si>
    <t>NoLNresected</t>
  </si>
  <si>
    <t>NoLNinvolved</t>
  </si>
  <si>
    <t>Histo</t>
  </si>
  <si>
    <t>HistoType</t>
  </si>
  <si>
    <t>VI</t>
  </si>
  <si>
    <t>NoFociVIFTC</t>
  </si>
  <si>
    <t>CI</t>
  </si>
  <si>
    <t>m-ETE</t>
  </si>
  <si>
    <t>gETE</t>
  </si>
  <si>
    <t>MutationType</t>
  </si>
  <si>
    <t>M</t>
  </si>
  <si>
    <t>TCGA-4C-A93U</t>
  </si>
  <si>
    <t>M0</t>
  </si>
  <si>
    <t>N1b</t>
  </si>
  <si>
    <t>T4a</t>
  </si>
  <si>
    <t>Papillary</t>
  </si>
  <si>
    <t>Indeterminate</t>
  </si>
  <si>
    <t>no</t>
  </si>
  <si>
    <t>No</t>
  </si>
  <si>
    <t>MX</t>
  </si>
  <si>
    <t>N0</t>
  </si>
  <si>
    <t>T2</t>
  </si>
  <si>
    <t>3.5cm</t>
  </si>
  <si>
    <t>Absent</t>
  </si>
  <si>
    <t>negative</t>
  </si>
  <si>
    <t>Margins uninvolved by carcinoma</t>
  </si>
  <si>
    <t>Follicular</t>
  </si>
  <si>
    <t>2.8cm</t>
  </si>
  <si>
    <t>Present</t>
  </si>
  <si>
    <t>Margin(s) involved by carcinoma</t>
  </si>
  <si>
    <t>follicular variant</t>
  </si>
  <si>
    <t>1.3cm</t>
  </si>
  <si>
    <t>N1a</t>
  </si>
  <si>
    <t>T3</t>
  </si>
  <si>
    <t>6cm</t>
  </si>
  <si>
    <t>2.4cm</t>
  </si>
  <si>
    <t>2.5cm</t>
  </si>
  <si>
    <t>Not identified</t>
  </si>
  <si>
    <t>positive</t>
  </si>
  <si>
    <t>T1</t>
  </si>
  <si>
    <t>Nx</t>
  </si>
  <si>
    <t>0.7cm</t>
  </si>
  <si>
    <t>Negative</t>
  </si>
  <si>
    <t>encapsulated follicular variant</t>
  </si>
  <si>
    <t>HRAS codon 61</t>
  </si>
  <si>
    <t>T1b</t>
  </si>
  <si>
    <t>1.5cm</t>
  </si>
  <si>
    <t>Not Identified</t>
  </si>
  <si>
    <t>2.2cm</t>
  </si>
  <si>
    <t>Free of tumor</t>
  </si>
  <si>
    <t>T1a</t>
  </si>
  <si>
    <t>papillary</t>
  </si>
  <si>
    <t>2.1cm</t>
  </si>
  <si>
    <t>Tumor is present at inked anterior margin</t>
  </si>
  <si>
    <t>Focal</t>
  </si>
  <si>
    <t>1.2cm</t>
  </si>
  <si>
    <t>Focal Invasion</t>
  </si>
  <si>
    <t>1cm</t>
  </si>
  <si>
    <t>1.8cm</t>
  </si>
  <si>
    <t>multifocal</t>
  </si>
  <si>
    <t>TCGA-EM-A22O</t>
  </si>
  <si>
    <t>6.6cm</t>
  </si>
  <si>
    <t>2.6cm</t>
  </si>
  <si>
    <t>Margins are uninvolved</t>
  </si>
  <si>
    <t>TCGA-FY-A40N</t>
  </si>
  <si>
    <t>1.7cm</t>
  </si>
  <si>
    <t>minimal</t>
  </si>
  <si>
    <t>Extensive (4 or more vessels)</t>
  </si>
  <si>
    <t>Classical (usual)</t>
  </si>
  <si>
    <t>Focal (less than 4 vessels)</t>
  </si>
  <si>
    <t>classical (usual)</t>
  </si>
  <si>
    <t>Present, minimal</t>
  </si>
  <si>
    <t>central</t>
  </si>
  <si>
    <t>3.2cm</t>
  </si>
  <si>
    <t>I</t>
  </si>
  <si>
    <t>not identified</t>
  </si>
  <si>
    <t>Focal invasion</t>
  </si>
  <si>
    <t>Present, extent widely invasive</t>
  </si>
  <si>
    <t>3.0cm</t>
  </si>
  <si>
    <t>Widely invasive</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</si>
  <si>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</si>
  <si>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</si>
  <si>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</si>
  <si>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</si>
  <si>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</si>
  <si>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</si>
  <si>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</si>
  <si>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</si>
  <si>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</si>
  <si>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</si>
  <si>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</si>
  <si>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</si>
  <si>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</si>
  <si>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</si>
  <si>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</si>
  <si>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</si>
  <si>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</si>
  <si>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</si>
  <si>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</si>
  <si>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</si>
  <si>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</si>
  <si>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</si>
  <si>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0.4 cm</t>
  </si>
  <si>
    <t>6.5 cm</t>
  </si>
  <si>
    <t>Present, extensive</t>
  </si>
  <si>
    <t>pT2</t>
  </si>
  <si>
    <t>3.5 cm</t>
  </si>
  <si>
    <t>Yes</t>
  </si>
  <si>
    <t>NX</t>
  </si>
  <si>
    <t>2.8 cm</t>
  </si>
  <si>
    <t>pT1</t>
  </si>
  <si>
    <t>pN0</t>
  </si>
  <si>
    <t>Mx</t>
  </si>
  <si>
    <t>1.3 cm</t>
  </si>
  <si>
    <t>pT3</t>
  </si>
  <si>
    <t>pN1a</t>
  </si>
  <si>
    <t>6.0 cm</t>
  </si>
  <si>
    <t>BRAF V600E</t>
  </si>
  <si>
    <t>2.4 cm</t>
  </si>
  <si>
    <t>pNX</t>
  </si>
  <si>
    <t>2.5 cm</t>
  </si>
  <si>
    <t>0.7 cm</t>
  </si>
  <si>
    <t>3 cm</t>
  </si>
  <si>
    <t>1.0 cm</t>
  </si>
  <si>
    <t>pT1b</t>
  </si>
  <si>
    <t>1.5 cm</t>
  </si>
  <si>
    <t>3.2 cm</t>
  </si>
  <si>
    <t>not applicable</t>
  </si>
  <si>
    <t>3.1 cm</t>
  </si>
  <si>
    <t>Not applicable</t>
  </si>
  <si>
    <t>2.2 cm</t>
  </si>
  <si>
    <t>Partially surrounded</t>
  </si>
  <si>
    <t>3.0 cm</t>
  </si>
  <si>
    <t>0.6 cm</t>
  </si>
  <si>
    <t>None Identified</t>
  </si>
  <si>
    <t>Right paratracheal</t>
  </si>
  <si>
    <t>0.8cm</t>
  </si>
  <si>
    <t>0.8 cm</t>
  </si>
  <si>
    <t>2.1 cm</t>
  </si>
  <si>
    <t>Invades: perithyroidal fibroadipose tissue</t>
  </si>
  <si>
    <t>2.0 cm</t>
  </si>
  <si>
    <t>1.2 cm</t>
  </si>
  <si>
    <t>2 cm</t>
  </si>
  <si>
    <t>0.5 cm</t>
  </si>
  <si>
    <t>1.8 cm</t>
  </si>
  <si>
    <t>1 cm</t>
  </si>
  <si>
    <t>Present, extent minimal</t>
  </si>
  <si>
    <t>Minimal</t>
  </si>
  <si>
    <t>pM0</t>
  </si>
  <si>
    <t>4.0 cm</t>
  </si>
  <si>
    <t>pN1b</t>
  </si>
  <si>
    <t>1.7 cm</t>
  </si>
  <si>
    <t>Multifocal</t>
  </si>
  <si>
    <t>Level VI (pretracheal, paratracheal and prelaryngeal/Delphian)</t>
  </si>
  <si>
    <t>pT4a</t>
  </si>
  <si>
    <t>Cannot be assessed</t>
  </si>
  <si>
    <t>GROUND TRUTH</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</si>
  <si>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</si>
  <si>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</si>
  <si>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</si>
  <si>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</si>
  <si>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</si>
  <si>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</si>
  <si>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</si>
  <si>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</si>
  <si>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</si>
  <si>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</si>
  <si>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</si>
  <si>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t>ATA RISK</t>
  </si>
  <si>
    <t>T</t>
  </si>
  <si>
    <t>N</t>
  </si>
  <si>
    <t>AJCC 8</t>
  </si>
  <si>
    <t>ETE</t>
  </si>
  <si>
    <t>Margin</t>
  </si>
  <si>
    <t>pMX</t>
  </si>
  <si>
    <t>1.6 cm</t>
  </si>
  <si>
    <t>0.6cm</t>
  </si>
  <si>
    <t>Invades: peri-thyroid fibroadipose tissue</t>
  </si>
  <si>
    <t>Multiple</t>
  </si>
  <si>
    <t>with focal tall cell features</t>
  </si>
  <si>
    <t>pT1a</t>
  </si>
  <si>
    <t>None</t>
  </si>
  <si>
    <t>tall cell</t>
  </si>
  <si>
    <t>classical</t>
  </si>
  <si>
    <t>2.6 cm</t>
  </si>
  <si>
    <t>Two</t>
  </si>
  <si>
    <t>3.6 cm</t>
  </si>
  <si>
    <t>0.3 cm</t>
  </si>
  <si>
    <t>4.4cm</t>
  </si>
  <si>
    <t>Margins involved by carcinoma</t>
  </si>
  <si>
    <t>4.4 cm</t>
  </si>
  <si>
    <t>Identified</t>
  </si>
  <si>
    <t>N1</t>
  </si>
  <si>
    <t>Uninvolved</t>
  </si>
  <si>
    <t>1 mm</t>
  </si>
  <si>
    <t>Positive</t>
  </si>
  <si>
    <t>uninvolved</t>
  </si>
  <si>
    <t>Tis</t>
  </si>
  <si>
    <t>extensive</t>
  </si>
  <si>
    <t>1.4 cm</t>
  </si>
  <si>
    <t>T4</t>
  </si>
  <si>
    <t>Level VI (pretracheal, paratracheal, and prelaryngeal/Delphian)</t>
  </si>
  <si>
    <t>TX</t>
  </si>
  <si>
    <t>pMx</t>
  </si>
  <si>
    <t>Two foci</t>
  </si>
  <si>
    <t>5.5 cm</t>
  </si>
  <si>
    <t>Partial encapsulated</t>
  </si>
  <si>
    <t>left paratracheal</t>
  </si>
  <si>
    <t>BRAFV600E</t>
  </si>
  <si>
    <t>3.2 CM</t>
  </si>
  <si>
    <t>BRAF p.V600E mutation</t>
  </si>
  <si>
    <t>5.0 CM</t>
  </si>
  <si>
    <t>3.4 cm</t>
  </si>
  <si>
    <t>4.5 cm</t>
  </si>
  <si>
    <t>RET/PTC1 rearrangement</t>
  </si>
  <si>
    <t>5.0 cm</t>
  </si>
  <si>
    <t>Conventional</t>
  </si>
  <si>
    <t>3.3 cm</t>
  </si>
  <si>
    <t>Three</t>
  </si>
  <si>
    <t>right</t>
  </si>
  <si>
    <t>Isthmus</t>
  </si>
  <si>
    <t>2.3 cm</t>
  </si>
  <si>
    <t>3.8 cm</t>
  </si>
  <si>
    <t>5 mm</t>
  </si>
  <si>
    <t>negative but close (&lt;1 mm to anterior (A11), 1 mm to posterior (A8-A10)</t>
  </si>
  <si>
    <t>follicular</t>
  </si>
  <si>
    <t>2.9 cm</t>
  </si>
  <si>
    <t>not involved</t>
  </si>
  <si>
    <t>mixed follicular and papillary</t>
  </si>
  <si>
    <t>Focally positive anterior margin (A9, 10); &lt;1mm to posterior margin (A18)</t>
  </si>
  <si>
    <t>left peritracheal</t>
  </si>
  <si>
    <t>4 mm</t>
  </si>
  <si>
    <t>4.2 cm</t>
  </si>
  <si>
    <t>Present, multifocal</t>
  </si>
  <si>
    <t>Negative but close to black inked posterior (&lt;1 mm)</t>
  </si>
  <si>
    <t>right neck level 3</t>
  </si>
  <si>
    <t>7mm</t>
  </si>
  <si>
    <t>2.8 x 1.9 x 1.7 cm</t>
  </si>
  <si>
    <t>not encapsulated</t>
  </si>
  <si>
    <t>present (A1, A3)</t>
  </si>
  <si>
    <t>No definite extrathyroidal extension is noted</t>
  </si>
  <si>
    <t>1.1 cm</t>
  </si>
  <si>
    <t>follicular variant with oncocytic features</t>
  </si>
  <si>
    <t>5 cm</t>
  </si>
  <si>
    <t>Focal lymphovascular invasion is Identified</t>
  </si>
  <si>
    <t>Foci of tumor-capsule Invasion are noted</t>
  </si>
  <si>
    <t>Invades perithyroid fibroadipose tissue</t>
  </si>
  <si>
    <t>invades :the extrathyroidal adipose tissue</t>
  </si>
  <si>
    <t>Tumor is present at the inked anterior margin</t>
  </si>
  <si>
    <t>Extensive Invasion</t>
  </si>
  <si>
    <t>0.2cm</t>
  </si>
  <si>
    <t>classical, tall and microcarcinoma</t>
  </si>
  <si>
    <t>4.6 cm</t>
  </si>
  <si>
    <t>0.3cm</t>
  </si>
  <si>
    <t>No definite vascular invasion Is noted</t>
  </si>
  <si>
    <t>Invades:perithyroidal soft tissue</t>
  </si>
  <si>
    <t>No identified</t>
  </si>
  <si>
    <t>Invades:extrathyroidal adipose tissue, Focal</t>
  </si>
  <si>
    <t>No definite capsular invasion is noted</t>
  </si>
  <si>
    <t>4.9 cm</t>
  </si>
  <si>
    <t>0.55 cm</t>
  </si>
  <si>
    <t>4 cm</t>
  </si>
  <si>
    <t>1.1cm</t>
  </si>
  <si>
    <t>invades : fibroadipose tissue</t>
  </si>
  <si>
    <t>Tumor is noted very close (&lt; one high power field) from the inked margin</t>
  </si>
  <si>
    <t>Left neck level six and seven</t>
  </si>
  <si>
    <t>microcarcinoma</t>
  </si>
  <si>
    <t>0.9 cm</t>
  </si>
  <si>
    <t>Tumor is noted focally at the cauterized margin</t>
  </si>
  <si>
    <t>0.9cm</t>
  </si>
  <si>
    <t>Invades: perithyroid fibroadipose tissue</t>
  </si>
  <si>
    <t>Areas suggestive but not diagnostic</t>
  </si>
  <si>
    <t>Invades the extrathyroidal fibroadipose tissue</t>
  </si>
  <si>
    <t>None identified</t>
  </si>
  <si>
    <t>Invades:perithyroidal adipose tissue and parathyroid gland</t>
  </si>
  <si>
    <t>Positive for tumor</t>
  </si>
  <si>
    <t>Numerous foci</t>
  </si>
  <si>
    <t>Invades: parathyroid fibroadipose tissue</t>
  </si>
  <si>
    <t>Right neck level three, Right neck level four, Central compartment neck</t>
  </si>
  <si>
    <t>0.5cm</t>
  </si>
  <si>
    <t>5.2 cm</t>
  </si>
  <si>
    <t>Invades:peri-thyroid fibroadipose tissue</t>
  </si>
  <si>
    <t>Invades:perithyroidal fibroadipose tissue</t>
  </si>
  <si>
    <t>Invades:fibroadipose tissue</t>
  </si>
  <si>
    <t>Focal extrathyroidal extension into the fibroadipose tissue of papillary microcarcinoma (left lobe, 0.8 cm)</t>
  </si>
  <si>
    <t>Tumor is present at the inked and cauterized margin.</t>
  </si>
  <si>
    <t>Invades:Perithyroidal adipose tissue</t>
  </si>
  <si>
    <t>Tumor is present focally at the inked posterior margin</t>
  </si>
  <si>
    <t>1.8 x 1.2 cm</t>
  </si>
  <si>
    <t>2.1 x 1.9 cm</t>
  </si>
  <si>
    <t>2.5x2x1cm</t>
  </si>
  <si>
    <t>Multi-focal</t>
  </si>
  <si>
    <t>Bilateral, level VI</t>
  </si>
  <si>
    <t>Tumor abut resection margin</t>
  </si>
  <si>
    <t>Multi focal</t>
  </si>
  <si>
    <t>PRESENT</t>
  </si>
  <si>
    <t>favor into fibrous tissue</t>
  </si>
  <si>
    <t>Unencapsulated, Locally invasive, Non-invasive</t>
  </si>
  <si>
    <t>3.7 cm</t>
  </si>
  <si>
    <t>Locally invasive</t>
  </si>
  <si>
    <t>2.7cm</t>
  </si>
  <si>
    <t>mixed solid and follicular variant with oncocytic change</t>
  </si>
  <si>
    <t>pNO</t>
  </si>
  <si>
    <t>Present- extent minimal</t>
  </si>
  <si>
    <t>2.0cm</t>
  </si>
  <si>
    <t>5.4cm</t>
  </si>
  <si>
    <t>right jugular, right posterior triangle</t>
  </si>
  <si>
    <t>classical, follicular</t>
  </si>
  <si>
    <t>2.3cm</t>
  </si>
  <si>
    <t>9.6cm</t>
  </si>
  <si>
    <t>Present, focal extent (less than 4 vessels)</t>
  </si>
  <si>
    <t>2.9cm</t>
  </si>
  <si>
    <t>Level VI (pretracheal, paratracheal and prelaryngeal /Delphian)</t>
  </si>
  <si>
    <t>6.3cm</t>
  </si>
  <si>
    <t>4.0cm</t>
  </si>
  <si>
    <t>bilateral neck level VI and VII, right neck level III and IV</t>
  </si>
  <si>
    <t>5.0cm</t>
  </si>
  <si>
    <t>1.4cm</t>
  </si>
  <si>
    <t>4.1cm</t>
  </si>
  <si>
    <t>1.9cm</t>
  </si>
  <si>
    <t>pNx</t>
  </si>
  <si>
    <t>Unifocal</t>
  </si>
  <si>
    <t>left inferior pole</t>
  </si>
  <si>
    <t>immediately adjacent to thyroid</t>
  </si>
  <si>
    <t>ABSENT</t>
  </si>
  <si>
    <t>UNINVOLVED</t>
  </si>
  <si>
    <t>N1A</t>
  </si>
  <si>
    <t>with focal solid areas</t>
  </si>
  <si>
    <t>9.4 cm</t>
  </si>
  <si>
    <t>4.5 x 3.0 x 3.0 cm</t>
  </si>
  <si>
    <t>Right paratracheal level 6</t>
  </si>
  <si>
    <t>Partially encapsulated</t>
  </si>
  <si>
    <t>Present, widely invaded</t>
  </si>
  <si>
    <t>Left side</t>
  </si>
  <si>
    <t>3.1 x 1.5 x 1.1 cm</t>
  </si>
  <si>
    <t>Level 2-4</t>
  </si>
  <si>
    <t>3.5 mm</t>
  </si>
  <si>
    <t>papillary and follicular variant</t>
  </si>
  <si>
    <t>Extremely close, less than 0.5 mm</t>
  </si>
  <si>
    <t>2.7 cm</t>
  </si>
  <si>
    <t>Not definitively identified</t>
  </si>
  <si>
    <t>Focally present at the inked resection margins</t>
  </si>
  <si>
    <t>6.8 cm</t>
  </si>
  <si>
    <t>1.9 cm</t>
  </si>
  <si>
    <t>N1B</t>
  </si>
  <si>
    <t>8.2 cm</t>
  </si>
  <si>
    <t>Present (to soft tissue, minimal extent)</t>
  </si>
  <si>
    <t>1.5 x 2.2 x 5.0</t>
  </si>
  <si>
    <t>TCGA-BJ-A0Z9</t>
  </si>
  <si>
    <t>TCGA-BJ-A0ZA</t>
  </si>
  <si>
    <t>TCGA-BJ-A0ZC</t>
  </si>
  <si>
    <t>TCGA-BJ-A0ZH</t>
  </si>
  <si>
    <t>TCGA-BJ-A0ZJ</t>
  </si>
  <si>
    <t>TCGA-BJ-A18Y</t>
  </si>
  <si>
    <t>TCGA-BJ-A18Z</t>
  </si>
  <si>
    <t>TCGA-BJ-A191</t>
  </si>
  <si>
    <t>TCGA-BJ-A192</t>
  </si>
  <si>
    <t>TCGA-BJ-A28R</t>
  </si>
  <si>
    <t>TCGA-BJ-A28S</t>
  </si>
  <si>
    <t>TCGA-BJ-A28T</t>
  </si>
  <si>
    <t>TCGA-BJ-A28V</t>
  </si>
  <si>
    <t>TCGA-BJ-A28X</t>
  </si>
  <si>
    <t>TCGA-BJ-A28Z</t>
  </si>
  <si>
    <t>TCGA-BJ-A290</t>
  </si>
  <si>
    <t>TCGA-BJ-A291</t>
  </si>
  <si>
    <t>TCGA-BJ-A2N7</t>
  </si>
  <si>
    <t>TCGA-BJ-A2N8</t>
  </si>
  <si>
    <t>TCGA-BJ-A2N9</t>
  </si>
  <si>
    <t>TCGA-BJ-A2NA</t>
  </si>
  <si>
    <t>TCGA-BJ-A2P4</t>
  </si>
  <si>
    <t>TCGA-BJ-A3EZ</t>
  </si>
  <si>
    <t>TCGA-BJ-A3F0</t>
  </si>
  <si>
    <t>TCGA-BJ-A3PR</t>
  </si>
  <si>
    <t>TCGA-BJ-A3PT</t>
  </si>
  <si>
    <t>TCGA-BJ-A3PU</t>
  </si>
  <si>
    <t>TCGA-BJ-A45D</t>
  </si>
  <si>
    <t>TCGA-BJ-A45E</t>
  </si>
  <si>
    <t>TCGA-BJ-A45G</t>
  </si>
  <si>
    <t>TCGA-BJ-A45H</t>
  </si>
  <si>
    <t>TCGA-BJ-A45I</t>
  </si>
  <si>
    <t>TCGA-BJ-A45J</t>
  </si>
  <si>
    <t>TCGA-BJ-A45K</t>
  </si>
  <si>
    <t>TCGA-BJ-A4O8</t>
  </si>
  <si>
    <t>TCGA-BJ-A4O9</t>
  </si>
  <si>
    <t>TCGA-DE-A0Y2</t>
  </si>
  <si>
    <t>TCGA-DE-A2OL</t>
  </si>
  <si>
    <t>TCGA-DE-A3KN</t>
  </si>
  <si>
    <t>TCGA-DE-A4M9</t>
  </si>
  <si>
    <t>TCGA-DE-A4MA</t>
  </si>
  <si>
    <t>TCGA-DE-A4MC</t>
  </si>
  <si>
    <t>TCGA-DE-A4MD</t>
  </si>
  <si>
    <t>TCGA-DE-A69J</t>
  </si>
  <si>
    <t>TCGA-DJ-A13L</t>
  </si>
  <si>
    <t>TCGA-DJ-A13M</t>
  </si>
  <si>
    <t>TCGA-DJ-A13O</t>
  </si>
  <si>
    <t>TCGA-DJ-A13R</t>
  </si>
  <si>
    <t>TCGA-DJ-A13S</t>
  </si>
  <si>
    <t>TCGA-DJ-A13T</t>
  </si>
  <si>
    <t>TCGA-DJ-A13U</t>
  </si>
  <si>
    <t>TCGA-DJ-A13V</t>
  </si>
  <si>
    <t>TCGA-DJ-A13W</t>
  </si>
  <si>
    <t>TCGA-DJ-A13X</t>
  </si>
  <si>
    <t>TCGA-DJ-A1QG</t>
  </si>
  <si>
    <t>TCGA-DJ-A1QH</t>
  </si>
  <si>
    <t>TCGA-DJ-A1QL</t>
  </si>
  <si>
    <t>TCGA-DJ-A1QM</t>
  </si>
  <si>
    <t>TCGA-DJ-A1QN</t>
  </si>
  <si>
    <t>TCGA-DJ-A1QO</t>
  </si>
  <si>
    <t>TCGA-DJ-A1QQ</t>
  </si>
  <si>
    <t>TCGA-DJ-A2PN</t>
  </si>
  <si>
    <t>TCGA-DJ-A2PP</t>
  </si>
  <si>
    <t>TCGA-DJ-A2PQ</t>
  </si>
  <si>
    <t>TCGA-DJ-A2PR</t>
  </si>
  <si>
    <t>TCGA-DJ-A2PS</t>
  </si>
  <si>
    <t>TCGA-DJ-A2PV</t>
  </si>
  <si>
    <t>TCGA-DJ-A2PW</t>
  </si>
  <si>
    <t>TCGA-DJ-A2PX</t>
  </si>
  <si>
    <t>TCGA-DJ-A2PY</t>
  </si>
  <si>
    <t>TCGA-DJ-A2PZ</t>
  </si>
  <si>
    <t>TCGA-DJ-A2Q0</t>
  </si>
  <si>
    <t>TCGA-DJ-A2Q1</t>
  </si>
  <si>
    <t>TCGA-DJ-A2Q2</t>
  </si>
  <si>
    <t>TCGA-DJ-A2Q3</t>
  </si>
  <si>
    <t>TCGA-DJ-A2Q5</t>
  </si>
  <si>
    <t>TCGA-DJ-A2Q6</t>
  </si>
  <si>
    <t>TCGA-DJ-A2Q7</t>
  </si>
  <si>
    <t>TCGA-DJ-A2Q8</t>
  </si>
  <si>
    <t>TCGA-DJ-A2QA</t>
  </si>
  <si>
    <t>TCGA-DJ-A2QB</t>
  </si>
  <si>
    <t>TCGA-DJ-A2QC</t>
  </si>
  <si>
    <t>TCGA-DJ-A3UK</t>
  </si>
  <si>
    <t>TCGA-DJ-A3UM</t>
  </si>
  <si>
    <t>TCGA-DJ-A3UN</t>
  </si>
  <si>
    <t>TCGA-DJ-A3UO</t>
  </si>
  <si>
    <t>TCGA-DJ-A3UQ</t>
  </si>
  <si>
    <t>TCGA-DJ-A3UR</t>
  </si>
  <si>
    <t>TCGA-DJ-A3US</t>
  </si>
  <si>
    <t>TCGA-DJ-A3UT</t>
  </si>
  <si>
    <t>TCGA-DJ-A3UU</t>
  </si>
  <si>
    <t>TCGA-DJ-A3UV</t>
  </si>
  <si>
    <t>TCGA-DJ-A3UX</t>
  </si>
  <si>
    <t>TCGA-DJ-A3UY</t>
  </si>
  <si>
    <t>TCGA-DJ-A3UZ</t>
  </si>
  <si>
    <t>TCGA-DJ-A3V2</t>
  </si>
  <si>
    <t>TCGA-DJ-A3V3</t>
  </si>
  <si>
    <t>TCGA-DJ-A3V5</t>
  </si>
  <si>
    <t>TCGA-DJ-A3V6</t>
  </si>
  <si>
    <t>TCGA-DJ-A3V8</t>
  </si>
  <si>
    <t>TCGA-DJ-A3V9</t>
  </si>
  <si>
    <t>TCGA-DJ-A3VB</t>
  </si>
  <si>
    <t>TCGA-DJ-A3VD</t>
  </si>
  <si>
    <t>TCGA-DJ-A3VE</t>
  </si>
  <si>
    <t>TCGA-DJ-A3VF</t>
  </si>
  <si>
    <t>TCGA-DJ-A3VG</t>
  </si>
  <si>
    <t>TCGA-DJ-A3VJ</t>
  </si>
  <si>
    <t>TCGA-DJ-A3VK</t>
  </si>
  <si>
    <t>TCGA-DJ-A3VL</t>
  </si>
  <si>
    <t>TCGA-DJ-A3VM</t>
  </si>
  <si>
    <t>TCGA-DJ-A4UL</t>
  </si>
  <si>
    <t>TCGA-DJ-A4UQ</t>
  </si>
  <si>
    <t>TCGA-DJ-A4UW</t>
  </si>
  <si>
    <t>TCGA-DJ-A4V0</t>
  </si>
  <si>
    <t>TCGA-DJ-A4V2</t>
  </si>
  <si>
    <t>TCGA-DJ-A4V4</t>
  </si>
  <si>
    <t>TCGA-DJ-A4V5</t>
  </si>
  <si>
    <t>TCGA-DO-A1K0</t>
  </si>
  <si>
    <t>TCGA-E3-A3DZ</t>
  </si>
  <si>
    <t>TCGA-E3-A3E3</t>
  </si>
  <si>
    <t>TCGA-E8-A242</t>
  </si>
  <si>
    <t>TCGA-E8-A2JQ</t>
  </si>
  <si>
    <t>TCGA-E8-A419</t>
  </si>
  <si>
    <t>TCGA-E8-A432</t>
  </si>
  <si>
    <t>Procurement Date:</t>
  </si>
  <si>
    <t>TCGA-EL-A3D5</t>
  </si>
  <si>
    <t>TCGA-EL-A3GQ</t>
  </si>
  <si>
    <t>TCGA-EL-A3N2</t>
  </si>
  <si>
    <t>TCGA-EL-A4K0</t>
  </si>
  <si>
    <t>TCGA-EL-A4K1</t>
  </si>
  <si>
    <t>TCGA-EL-A4K2</t>
  </si>
  <si>
    <t>TCGA-EL-A4K4</t>
  </si>
  <si>
    <t>TCGA-EL-A4K9</t>
  </si>
  <si>
    <t>TCGA-EL-A4KD</t>
  </si>
  <si>
    <t>TCGA-EL-A4KG</t>
  </si>
  <si>
    <t>TCGA-EL-A4KH</t>
  </si>
  <si>
    <t>TCGA-EL-A4KI</t>
  </si>
  <si>
    <t>TCGA-EM-A1CU</t>
  </si>
  <si>
    <t>TCGA-EM-A1CV</t>
  </si>
  <si>
    <t>TCGA-EM-A1CW</t>
  </si>
  <si>
    <t>TCGA-EM-A1YA</t>
  </si>
  <si>
    <t>TCGA-EM-A1YB</t>
  </si>
  <si>
    <t>TCGA-EM-A22I</t>
  </si>
  <si>
    <t>TCGA-EM-A22J</t>
  </si>
  <si>
    <t>TCGA-EM-A22K</t>
  </si>
  <si>
    <t>TCGA-EM-A22L</t>
  </si>
  <si>
    <t>TCGA-EM-A22M</t>
  </si>
  <si>
    <t>TCGA-EM-A22N</t>
  </si>
  <si>
    <t>TCGA-EM-A22P</t>
  </si>
  <si>
    <t>TCGA-EM-A22Q</t>
  </si>
  <si>
    <t>TCGA-EM-A2CJ</t>
  </si>
  <si>
    <t>TCGA-EM-A2CK</t>
  </si>
  <si>
    <t>TCGA-EM-A2CL</t>
  </si>
  <si>
    <t>TCGA-EM-A2CM</t>
  </si>
  <si>
    <t>TCGA-EM-A2CO</t>
  </si>
  <si>
    <t>TCGA-EM-A2CP</t>
  </si>
  <si>
    <t>TCGA-EM-A2CQ</t>
  </si>
  <si>
    <t>TCGA-EM-A2CS</t>
  </si>
  <si>
    <t>TCGA-EM-A2CT</t>
  </si>
  <si>
    <t>TCGA-EM-A2CU</t>
  </si>
  <si>
    <t>TCGA-EM-A2OV</t>
  </si>
  <si>
    <t>TCGA-EM-A2OW</t>
  </si>
  <si>
    <t>TCGA-EM-A2OX</t>
  </si>
  <si>
    <t>TCGA-EM-A2OY</t>
  </si>
  <si>
    <t>TCGA-EM-A2OZ</t>
  </si>
  <si>
    <t>TCGA-EM-A2P0</t>
  </si>
  <si>
    <t>TCGA-EM-A2P1</t>
  </si>
  <si>
    <t>TCGA-EM-A2P2</t>
  </si>
  <si>
    <t>TCGA-EM-A2P3</t>
  </si>
  <si>
    <t>TCGA-EM-A3AI</t>
  </si>
  <si>
    <t>TCGA-EM-A3AJ</t>
  </si>
  <si>
    <t>TCGA-EM-A3AK</t>
  </si>
  <si>
    <t>TCGA-EM-A3AL</t>
  </si>
  <si>
    <t>TCGA-ET-A25L</t>
  </si>
  <si>
    <t>TCGA-ET-A25M</t>
  </si>
  <si>
    <t>TCGA-ET-A25R</t>
  </si>
  <si>
    <t>TCGA-ET-A2MY</t>
  </si>
  <si>
    <t>TCGA-ET-A2MZ</t>
  </si>
  <si>
    <t>TCGA-ET-A2N0</t>
  </si>
  <si>
    <t>TCGA-ET-A2N1</t>
  </si>
  <si>
    <t>TCGA-ET-A3BO</t>
  </si>
  <si>
    <t>TCGA-ET-A3BS</t>
  </si>
  <si>
    <t>TCGA-ET-A3BW</t>
  </si>
  <si>
    <t>TCGA-ET-A3BX</t>
  </si>
  <si>
    <t>TCGA-ET-A3DT</t>
  </si>
  <si>
    <t>TCGA-ET-A40P</t>
  </si>
  <si>
    <t>TCGA-ET-A40Q</t>
  </si>
  <si>
    <t>TCGA-ET-A40R</t>
  </si>
  <si>
    <t>TCGA-ET-A40S</t>
  </si>
  <si>
    <t>TCGA-ET-A40T</t>
  </si>
  <si>
    <t>TCGA-ET-A4KQ</t>
  </si>
  <si>
    <t>TCGA-FE-A231</t>
  </si>
  <si>
    <t>TCGA-FY-A3BL</t>
  </si>
  <si>
    <t>TCGA-FY-A3I5</t>
  </si>
  <si>
    <t>TCGA-FY-A3NM</t>
  </si>
  <si>
    <t>TCGA-FY-A3NN</t>
  </si>
  <si>
    <t>TCGA-FY-A3NP</t>
  </si>
  <si>
    <t>TCGA-FY-A3ON</t>
  </si>
  <si>
    <t>TCGA-FY-A3R7</t>
  </si>
  <si>
    <t>TCGA-FY-A3R8</t>
  </si>
  <si>
    <t>TCGA-FY-A3R9</t>
  </si>
  <si>
    <t>TCGA-FY-A3RA</t>
  </si>
  <si>
    <t>TCGA-FY-A3TY</t>
  </si>
  <si>
    <t>TCGA-FY-A3W9</t>
  </si>
  <si>
    <t>TCGA-FY-A3WA</t>
  </si>
  <si>
    <t>TCGA-FY-A3YR</t>
  </si>
  <si>
    <t>TCGA-FY-A40M</t>
  </si>
  <si>
    <t>TCGA-FY-A4B0</t>
  </si>
  <si>
    <t>TCGA-FY-A4B3</t>
  </si>
  <si>
    <t>TCGA-FY-A76V</t>
  </si>
  <si>
    <t>TCGA-GE-A2C6</t>
  </si>
  <si>
    <t>TCGA-H2-A26U</t>
  </si>
  <si>
    <t>TCGA-H2-A2K9</t>
  </si>
  <si>
    <t>TCGA-H2-A3RI</t>
  </si>
  <si>
    <t>TCGA-H2-A421</t>
  </si>
  <si>
    <t>TCGA-H2-A422</t>
  </si>
  <si>
    <t>TCGA-IM-A41Y</t>
  </si>
  <si>
    <t>TCGA-IM-A41Z</t>
  </si>
  <si>
    <t>TCGA-IM-A420</t>
  </si>
  <si>
    <t>TCGA-J8-A3NZ</t>
  </si>
  <si>
    <t>TCGA-J8-A3O1</t>
  </si>
  <si>
    <t>TCGA-J8-A3O2</t>
  </si>
  <si>
    <t>TCGA-J8-A3YE</t>
  </si>
  <si>
    <t>TCGA-J8-A3YH</t>
  </si>
  <si>
    <t>TCGA-MK-A4N6</t>
  </si>
  <si>
    <t>TCGA-MK-A84Z</t>
  </si>
  <si>
    <t>TCGA-E8-A413</t>
  </si>
  <si>
    <t>TCGA-E8-A414</t>
  </si>
  <si>
    <t>TCGA-E8-A415</t>
  </si>
  <si>
    <t>TCGA-E8-A416</t>
  </si>
  <si>
    <t>TCGA-E8-A433</t>
  </si>
  <si>
    <t>TCGA-E8-A434</t>
  </si>
  <si>
    <t>TCGA-E8-A436</t>
  </si>
  <si>
    <t>TCGA-E8-A437</t>
  </si>
  <si>
    <t>TCGA-E8-A438</t>
  </si>
  <si>
    <t>TCGA-E8-A44K</t>
  </si>
  <si>
    <t>TCGA-E8-A44M</t>
  </si>
  <si>
    <t>TCGA-EL-A4K6</t>
  </si>
  <si>
    <t>TCGA-EM-A3AN</t>
  </si>
  <si>
    <t>TCGA-EM-A3AO</t>
  </si>
  <si>
    <t>TCGA-EM-A3AP</t>
  </si>
  <si>
    <t>TCGA-EM-A3AQ</t>
  </si>
  <si>
    <t>TCGA-EM-A3AR</t>
  </si>
  <si>
    <t>TCGA-EM-A3FJ</t>
  </si>
  <si>
    <t>TCGA-EM-A3FK</t>
  </si>
  <si>
    <t>TCGA-EM-A3FL</t>
  </si>
  <si>
    <t>TCGA-EM-A3FM</t>
  </si>
  <si>
    <t>TCGA-EM-A3FN</t>
  </si>
  <si>
    <t>TCGA-EM-A3FO</t>
  </si>
  <si>
    <t>TCGA-EM-A3FP</t>
  </si>
  <si>
    <t>TCGA-EM-A3FQ</t>
  </si>
  <si>
    <t>TCGA-EM-A3FR</t>
  </si>
  <si>
    <t>TCGA-EM-A3O3</t>
  </si>
  <si>
    <t>TCGA-EM-A3O6</t>
  </si>
  <si>
    <t>TCGA-EM-A3O7</t>
  </si>
  <si>
    <t>TCGA-EM-A3O8</t>
  </si>
  <si>
    <t>TCGA-EM-A3O9</t>
  </si>
  <si>
    <t>TCGA-EM-A3OA</t>
  </si>
  <si>
    <t>TCGA-EM-A3OB</t>
  </si>
  <si>
    <t>TCGA-EM-A3ST</t>
  </si>
  <si>
    <t>TCGA-EM-A3SU</t>
  </si>
  <si>
    <t>TCGA-EM-A3SX</t>
  </si>
  <si>
    <t>TCGA-EM-A3SY</t>
  </si>
  <si>
    <t>TCGA-EM-A3SZ</t>
  </si>
  <si>
    <t>TCGA-EM-A4FH</t>
  </si>
  <si>
    <t>TCGA-EM-A4FK</t>
  </si>
  <si>
    <t>TCGA-EM-A4FM</t>
  </si>
  <si>
    <t>TCGA-EM-A4FN</t>
  </si>
  <si>
    <t>TCGA-EM-A4FO</t>
  </si>
  <si>
    <t>TCGA-EM-A4FQ</t>
  </si>
  <si>
    <t>TCGA-EM-A4FR</t>
  </si>
  <si>
    <t>TCGA-EM-A4FV</t>
  </si>
  <si>
    <t>TCGA-EM-A4G1</t>
  </si>
  <si>
    <t>TCGA-FY-A2QD</t>
  </si>
  <si>
    <t>TCGA-IM-A4EB</t>
  </si>
  <si>
    <t>TCGA-KS-A4I1</t>
  </si>
  <si>
    <t>TCGA-KS-A4I3</t>
  </si>
  <si>
    <t>TCGA-KS-A4I5</t>
  </si>
  <si>
    <t>TCGA-KS-A4I7</t>
  </si>
  <si>
    <t>TCGA-KS-A4IC</t>
  </si>
  <si>
    <t>TCGA-KS-A4ID</t>
  </si>
  <si>
    <t>TCGA-L6-A4EP</t>
  </si>
  <si>
    <t>TCGA-L6-A4EQ</t>
  </si>
  <si>
    <t>TCGA-L6-A4ET</t>
  </si>
  <si>
    <t>TCGA-L6-A4EU</t>
  </si>
  <si>
    <t>TCGA-MK-A4N7</t>
  </si>
  <si>
    <t>TCGA-MK-A4N9</t>
  </si>
  <si>
    <t>present, focal extension into perithyroidal soft tissues (C4)</t>
  </si>
  <si>
    <t>Tumor Is close to anterior margin (&lt; 1 mm)</t>
  </si>
  <si>
    <t>invades: extrathyroidal fibroadipose tissue</t>
  </si>
  <si>
    <t>Tumor is noted very close less than 0.2 mm from the inked margin</t>
  </si>
  <si>
    <t>Tumor Is present less than 0.5 mm from surgical margin</t>
  </si>
  <si>
    <t>Present, Minimal</t>
  </si>
  <si>
    <t>Minimal extrathyroidal extension into left inferior pole parathyroid gland</t>
  </si>
  <si>
    <t>Involved by invasive carcinoma (posterior surgical margin)</t>
  </si>
  <si>
    <t>Involved by invasive carcinoma (deep margin)</t>
  </si>
  <si>
    <t>carcinoma focally abuts the black inked posterior margin (C5), remaining margins negative for definite tumor</t>
  </si>
  <si>
    <t>negative but close</t>
  </si>
  <si>
    <t>Very focal extra-thyroid extension Into adipose tissue by the Isthmic microcarcinoma</t>
  </si>
  <si>
    <t>No capsular invasion in the encapsulated nodule.</t>
  </si>
  <si>
    <t>One of the microcarcinoma invades extra-thyroid fibroadipose tissue.</t>
  </si>
  <si>
    <t>One focus</t>
  </si>
  <si>
    <t>Right paratracheal, Left paratracheal</t>
  </si>
  <si>
    <t>2.5 x 3 x 2 cm</t>
  </si>
  <si>
    <t>Margins uninvolved by invasive carcinoma</t>
  </si>
  <si>
    <t>Negative for tumor</t>
  </si>
  <si>
    <t>0.23 cm</t>
  </si>
  <si>
    <t>Level VI</t>
  </si>
  <si>
    <t>Extensive invasion of tumor capsule by the classical type.</t>
  </si>
  <si>
    <t>5x3x3 cm</t>
  </si>
  <si>
    <t>1x0.7x0.7 cm</t>
  </si>
  <si>
    <t>1.5x1x 1 cm</t>
  </si>
  <si>
    <t>2.5x2x2</t>
  </si>
  <si>
    <t>1.5 x 1.5 x 1.3 cm</t>
  </si>
  <si>
    <t>2 x 1.5 x 1.5 cm</t>
  </si>
  <si>
    <t>1 x 1 x 0.5 cm</t>
  </si>
  <si>
    <t>Multi focal: No</t>
  </si>
  <si>
    <t>6.2 cm</t>
  </si>
  <si>
    <t>Present, extent widely Invasive</t>
  </si>
  <si>
    <t>3.6cm</t>
  </si>
  <si>
    <t>2.5 x 1.2 x 0.5cm</t>
  </si>
  <si>
    <t>Unencapsulated</t>
  </si>
  <si>
    <t>4.2cm</t>
  </si>
  <si>
    <t>4.8cm</t>
  </si>
  <si>
    <t>Present, extent widely invasive.</t>
  </si>
  <si>
    <t>4.5cm</t>
  </si>
  <si>
    <t>Present extent minimal</t>
  </si>
  <si>
    <t>follicular variant with focal trabecular growth and oncocytic change</t>
  </si>
  <si>
    <t>right neck, right paratracheal</t>
  </si>
  <si>
    <t>4.7cm</t>
  </si>
  <si>
    <t>Right neck, right paratracheal</t>
  </si>
  <si>
    <t>Cribriform without morules</t>
  </si>
  <si>
    <t>5.1cm</t>
  </si>
  <si>
    <t>NEGATIVE</t>
  </si>
  <si>
    <t>Uninvolved by carcinoma(the tumor is &lt;1 mm from resected surgical margin)</t>
  </si>
  <si>
    <t>Level VI (pretracheal, paratracheal, and prelaryngeal Delphian)</t>
  </si>
  <si>
    <t>Positive ( Right Lobe)</t>
  </si>
  <si>
    <t>Isthmus, Right Central neck contents, Left Central neck contents</t>
  </si>
  <si>
    <t>N/A(unencapsulated)</t>
  </si>
  <si>
    <t>Intracystic papillary</t>
  </si>
  <si>
    <t>1.1 x 1.1 x 1.0 cm</t>
  </si>
  <si>
    <t>Present: Multiple foci</t>
  </si>
  <si>
    <t>Margins uninvolved by carcinoma (tumor closely approaches but is not present at inked margin)</t>
  </si>
  <si>
    <t>Tumor is present focally at black Inked anterior margin</t>
  </si>
  <si>
    <t>Posterior resection margin (inked red) involved by tumor.</t>
  </si>
  <si>
    <t>No capsular or angiolymphatic invasion</t>
  </si>
  <si>
    <t>n/a</t>
  </si>
  <si>
    <t>2.5 CM</t>
  </si>
  <si>
    <t>R1 (tumor focally extends to the inked margin)</t>
  </si>
  <si>
    <t>0.7 x 0.7 x 0.7</t>
  </si>
  <si>
    <t>Left paratracheal node</t>
  </si>
  <si>
    <t>multiple</t>
  </si>
  <si>
    <t>Right</t>
  </si>
  <si>
    <t>Focally present, extending into fibroadipose tissue</t>
  </si>
  <si>
    <t>Left paratracheal, central compartment, left lateral jugular</t>
  </si>
  <si>
    <t>N2</t>
  </si>
  <si>
    <t>HRAS</t>
  </si>
  <si>
    <t>Partially and non-encapsulated foci</t>
  </si>
  <si>
    <t>Left</t>
  </si>
  <si>
    <t>left central neck, level 6</t>
  </si>
  <si>
    <t>Margin(s) Involved by carcinoma</t>
  </si>
  <si>
    <t>delphian, left paratrachea</t>
  </si>
  <si>
    <t>BRAF, NRAS61, HRAS61, KRAS12/13</t>
  </si>
  <si>
    <t>Margins uninvolved</t>
  </si>
  <si>
    <t>BRAF</t>
  </si>
  <si>
    <t>7 cm</t>
  </si>
  <si>
    <t>classical, microcarcinoma</t>
  </si>
  <si>
    <t>diffuse sclerosing</t>
  </si>
  <si>
    <t>Right, central, neck</t>
  </si>
  <si>
    <t>Less than 4</t>
  </si>
  <si>
    <t>less than 4</t>
  </si>
  <si>
    <t>Margins negative</t>
  </si>
  <si>
    <t>Margins uninvolved by carcinoma: Peripheral</t>
  </si>
  <si>
    <t>central compartment</t>
  </si>
  <si>
    <t>NRAS codon 61</t>
  </si>
  <si>
    <t>conventional</t>
  </si>
  <si>
    <t>usual</t>
  </si>
  <si>
    <t>Warthin-like variant with focal follicular growth</t>
  </si>
  <si>
    <t>Level VI (pretracheal, paratracheal and Prelaryngeal/Delphian)</t>
  </si>
  <si>
    <t>level VI (pretracheal, paratracheal, and prelaryngeal/Delphian)</t>
  </si>
  <si>
    <t>Right paratracheal, level 6</t>
  </si>
  <si>
    <t>level IV</t>
  </si>
  <si>
    <t>encapsulated follicular</t>
  </si>
  <si>
    <t>TRANSCAPSULAR INVASION</t>
  </si>
  <si>
    <t>columnar cell</t>
  </si>
  <si>
    <t>oncocytic</t>
  </si>
  <si>
    <t>INDETERMINATE</t>
  </si>
  <si>
    <t>Tumor invades perithyroidal skeletal muscle and extends to margin.</t>
  </si>
  <si>
    <t>Invading into the region of the recurrent laryngeal nerve</t>
  </si>
  <si>
    <t>BRAF, NRAS61, HRAS61, KRAS12/13 and RET/PTC1 and RETIPTC3 rearrangements</t>
  </si>
  <si>
    <t>central compartment, right lateral neck</t>
  </si>
  <si>
    <t>three</t>
  </si>
  <si>
    <t>oncocytic/Warthin-like</t>
  </si>
  <si>
    <t>BRAF, NRAS61, HRAS61, KRAS12/13 and RET/PTC1 and RET/PTC3</t>
  </si>
  <si>
    <t>two</t>
  </si>
  <si>
    <t>posterior</t>
  </si>
  <si>
    <t>Focally abuts the anterior blue inked margin and the posterior black inked margin as well as the superior pole of the right thyroid.</t>
  </si>
  <si>
    <t>follicular, oncocytic</t>
  </si>
  <si>
    <t>invades: extrathyroidal adipose tissue, focal</t>
  </si>
  <si>
    <t>Right para-tracheal</t>
  </si>
  <si>
    <t>follicular, infiltrative</t>
  </si>
  <si>
    <t>focally into peril-thyroid fibroadipose tissue</t>
  </si>
  <si>
    <t>Right, level three and four</t>
  </si>
  <si>
    <t>Left paratracheal, Left superior mediastinal, Right paratracheal</t>
  </si>
  <si>
    <t>left</t>
  </si>
  <si>
    <t>Left, paratracheal</t>
  </si>
  <si>
    <t>pre-laryngeal, level six</t>
  </si>
  <si>
    <t>no special type</t>
  </si>
  <si>
    <t>oncocytic and follicular</t>
  </si>
  <si>
    <t>Partially circumscribed</t>
  </si>
  <si>
    <t>oncocytic follicular</t>
  </si>
  <si>
    <t>cervial, superior medastinal</t>
  </si>
  <si>
    <t>poorly differentiated</t>
  </si>
  <si>
    <t>oncocytic mixed follicular and macrofollicular</t>
  </si>
  <si>
    <t>left lower neck, left tracheoesophageal node</t>
  </si>
  <si>
    <t>Right neck, left neck, central neck</t>
  </si>
  <si>
    <t>right jugular, perithyroidal</t>
  </si>
  <si>
    <t>Level VI ( pretracheal, paratracheal and prelaryngeal/Delphian)</t>
  </si>
  <si>
    <t>BRCA1</t>
  </si>
  <si>
    <t>2.5 cm, 2.2 cm, 0.2 cm, 0.2 cm</t>
  </si>
  <si>
    <t>PARTIALLY ENCAPSULATED</t>
  </si>
  <si>
    <t>NEGATIVE FOR CARCINOMA</t>
  </si>
  <si>
    <t>conventional, follicular</t>
  </si>
  <si>
    <t>Level VI, pretracheal , paratracheal and prelaryngeal/Delphian</t>
  </si>
  <si>
    <t>Central Neck Contents</t>
  </si>
  <si>
    <t>classical, follicular, microcarcinoma</t>
  </si>
  <si>
    <t>Left tracheo-esophageal groove and pre-tracheal dissection</t>
  </si>
  <si>
    <t>Invades:peithyroidal tissue</t>
  </si>
  <si>
    <t>Negative (tumor is less than 1 mm from cauterized edge)</t>
  </si>
  <si>
    <t>classical (usual), follicular variant</t>
  </si>
  <si>
    <t>classical (usual), cribriform-morular</t>
  </si>
  <si>
    <t>Diffuse sclerosing, Tall cell</t>
  </si>
  <si>
    <t>LEVEL 2 AND 4</t>
  </si>
  <si>
    <t>conventional, with tall cell features</t>
  </si>
  <si>
    <t>BRAF, NRAS61, KRAS12/13</t>
  </si>
  <si>
    <t>Carcinoma is 0.1 CM FROM MARGIN.</t>
  </si>
  <si>
    <t>THREE</t>
  </si>
  <si>
    <t>BRAF, NRAS61, HRAS61, KRAS12/13 and RET/PTC3 rearrangements</t>
  </si>
  <si>
    <t>Tumor focally extends to within 1 mm of resection margin.</t>
  </si>
  <si>
    <t>Carcinoma is &lt;0.1 CM FROM THE MARGIN.</t>
  </si>
  <si>
    <t>NRAS codon 61, BRAF, HRAS61, KRAS12/13 and RET/PTC1 and RET/PTC3 rearrangements</t>
  </si>
  <si>
    <t>encapsulated oncocytic follicular</t>
  </si>
  <si>
    <t>BRAF, NRAS61, HRAS61, KRAS12/13, RET/PTC1, RET/PTC3 and PAX8/PPARg</t>
  </si>
  <si>
    <t xml:space="preserve"> </t>
  </si>
  <si>
    <t>left cervical, level 6</t>
  </si>
  <si>
    <t>['superior thyroid pole', 'central', 'superior thyroid pole']</t>
  </si>
  <si>
    <t>follicular and solid</t>
  </si>
  <si>
    <t>Focus suspicious for extra thyroidal involvement</t>
  </si>
  <si>
    <t>['right neck level 2B', 'central compartment right neck', 'right, modified neck dissection level 2, 3, 4']</t>
  </si>
  <si>
    <t>surgical margins free of tumor</t>
  </si>
  <si>
    <t>single focus of extrathyroid vascular invasion in small vessel</t>
  </si>
  <si>
    <t>Left, prelaryngeal, delphian</t>
  </si>
  <si>
    <t>For the largest tumor focus</t>
  </si>
  <si>
    <t>Right tracheo-esophageal grove and pre-tracheal, Right neck nodes levels three and four</t>
  </si>
  <si>
    <t>five</t>
  </si>
  <si>
    <t>perithyroidal soft tissue and focally skeletal muscle</t>
  </si>
  <si>
    <t>Left, low jugular</t>
  </si>
  <si>
    <t>Right neck level two, Right neck level three, Right neck level four and five-B, right level 6</t>
  </si>
  <si>
    <t>anterior</t>
  </si>
  <si>
    <t>at least six</t>
  </si>
  <si>
    <t>Pretracheal, superior mediastinal, Delphian, Right paratracheal</t>
  </si>
  <si>
    <t>follicular, microcarcinoma, tall cell</t>
  </si>
  <si>
    <t>right, paratracheal, superior mediastinal, lateral to the right RLN, levels 3 and 4</t>
  </si>
  <si>
    <t>Right, para-tracheal, pre-tracheal</t>
  </si>
  <si>
    <t>Right neck level 5-B, Right neck levels 2-A and level 3, Right paratracheal, Left paratracheal</t>
  </si>
  <si>
    <t>Right paratracheal, Left neck dissection level 3, Left neck dissection level 4, Delphian, Central compartment neck nodes</t>
  </si>
  <si>
    <t>Posterior margin</t>
  </si>
  <si>
    <t>['Delphian', 'central compartment', 'right para-esophageal']</t>
  </si>
  <si>
    <t>central, bilateral, cervical</t>
  </si>
  <si>
    <t>Involved by tumor.</t>
  </si>
  <si>
    <t>Tumor invades in capsule or vessel.</t>
  </si>
  <si>
    <t>Level II, Level III, Level IV, Right</t>
  </si>
  <si>
    <t>RIGHT CENTRAL NECK</t>
  </si>
  <si>
    <t>Left, peritracheal, level IV</t>
  </si>
  <si>
    <t>Left, central</t>
  </si>
  <si>
    <t>cervial</t>
  </si>
  <si>
    <t>mixed follicular and columnar cell variant, focal tall cell change and Warthin-like component</t>
  </si>
  <si>
    <t>insular carcinoma</t>
  </si>
  <si>
    <t>right, left, cervical, superior mediastinal</t>
  </si>
  <si>
    <t>classical (usual), diffuse sclerosing</t>
  </si>
  <si>
    <t>follicular, solid and trabecular</t>
  </si>
  <si>
    <t>['right neck level II', 'right neck level IV', 'central compartment', 'right lateral central compartment']</t>
  </si>
  <si>
    <t>left paratracheal, left neck level four</t>
  </si>
  <si>
    <t>right neck, right paratracheal, Delphian</t>
  </si>
  <si>
    <t>right posterior triangle, right lower posterior triangle, right jugular chain</t>
  </si>
  <si>
    <t>Right Paratracheal, Level VI (pretracheal, paratracheal and prelaryngeal/Delphian)</t>
  </si>
  <si>
    <t>classical, Warthin-like and hobnail cell change, cribriform-morular architecture</t>
  </si>
  <si>
    <t>classical, Warthin-like</t>
  </si>
  <si>
    <t>right neck posterior triangle, right neck jugular, right paratracheal, central neck, left paratracheal</t>
  </si>
  <si>
    <t>follicular variant with oncocytic change, classical (usual), tall cell</t>
  </si>
  <si>
    <t>CERVICAL</t>
  </si>
  <si>
    <t>1.4 CM</t>
  </si>
  <si>
    <t>MINIMAL EXTRATHYROIDAL EXTENSION</t>
  </si>
  <si>
    <t>follicular (Encapsulated)</t>
  </si>
  <si>
    <t>Right, anterior, Level III, superior central</t>
  </si>
  <si>
    <t>&lt;1 mm</t>
  </si>
  <si>
    <t>Present, minimal extent.</t>
  </si>
  <si>
    <t>Margin uninvolved by carcinoma (within 1 mm).</t>
  </si>
  <si>
    <t>Focal capsular invasion.</t>
  </si>
  <si>
    <t>Negative for neoplasm.</t>
  </si>
  <si>
    <t>Minimal, extending into perithyroidal adipose tissue.</t>
  </si>
  <si>
    <t xml:space="preserve"> focally present at the inked margin in part B</t>
  </si>
  <si>
    <t>Focal extension into the perithyroidal fat.</t>
  </si>
  <si>
    <t>Right inferior level, Right anterior paratracheal, Left lobe, Right superior</t>
  </si>
  <si>
    <t>diffuse sclerosing, classical, tall cell</t>
  </si>
  <si>
    <t>Superior midline, bilateral, contralateral cervical (Levels I, II, III, IV, V) or retropharyngeal or superior mediastinal lymph nodes Level II)</t>
  </si>
  <si>
    <t>central compartment, bilateral, left, right</t>
  </si>
  <si>
    <t>Involved inked surgical margin and beyond the capsule of the thyroid Into adjacent adipose tissue.</t>
  </si>
  <si>
    <t>Right, Left, cervical, bilateral, Level I, II, III, IV, V, VII</t>
  </si>
  <si>
    <t>No.</t>
  </si>
  <si>
    <t>Negative.</t>
  </si>
  <si>
    <t>delphan</t>
  </si>
  <si>
    <t>Right parotid, right paratracheal neck, left paratracheal neck, right radial neck, pre tracheal</t>
  </si>
  <si>
    <t>1.0 x 0.7 x 0.2 cm</t>
  </si>
  <si>
    <r>
      <t xml:space="preserve">TumorSize </t>
    </r>
    <r>
      <rPr>
        <b/>
        <sz val="11"/>
        <rFont val="Calibri (Body)"/>
      </rPr>
      <t>clean</t>
    </r>
  </si>
  <si>
    <r>
      <t>TumorSize</t>
    </r>
    <r>
      <rPr>
        <b/>
        <sz val="11"/>
        <rFont val="Calibri (Body)"/>
      </rPr>
      <t xml:space="preserve"> 
(cm)</t>
    </r>
  </si>
  <si>
    <t>CLASSIFICATION RESULT</t>
  </si>
  <si>
    <t>EXTRACTED INFORMATION FOR CLASSIFCATION</t>
  </si>
  <si>
    <r>
      <t xml:space="preserve">SizeLN </t>
    </r>
    <r>
      <rPr>
        <b/>
        <sz val="11"/>
        <rFont val="Calibri (Body)"/>
      </rPr>
      <t>clean</t>
    </r>
  </si>
  <si>
    <r>
      <t xml:space="preserve">SizeLN
</t>
    </r>
    <r>
      <rPr>
        <b/>
        <sz val="11"/>
        <rFont val="Calibri (Body)"/>
      </rPr>
      <t xml:space="preserve"> (cm)</t>
    </r>
  </si>
  <si>
    <t>PERFORMANCE</t>
  </si>
  <si>
    <t>high</t>
  </si>
  <si>
    <t>low</t>
  </si>
  <si>
    <t>intermediate</t>
  </si>
  <si>
    <t>Intermediate</t>
  </si>
  <si>
    <t>3b</t>
  </si>
  <si>
    <t>1b</t>
  </si>
  <si>
    <t>0</t>
  </si>
  <si>
    <t>II</t>
  </si>
  <si>
    <t>2</t>
  </si>
  <si>
    <t>X</t>
  </si>
  <si>
    <t>1a</t>
  </si>
  <si>
    <t>3a</t>
  </si>
  <si>
    <t>4a</t>
  </si>
  <si>
    <t>III</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</si>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</sst>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47">
    <xf numFmtId="0" fontId="0" fillId="0" borderId="0"/>
    <xf numFmtId="0" fontId="3" fillId="0" borderId="0"/>
    <xf numFmtId="0" fontId="4" fillId="0" borderId="0"/>
    <xf numFmtId="0" fontId="2" fillId="0" borderId="0"/>
    <xf numFmtId="0" fontId="1" fillId="0" borderId="0"/>
    <xf numFmtId="9" fontId="3" fillId="0" borderId="0" applyFont="0" applyFill="0" applyBorder="0" applyAlignment="0" applyProtection="0"/>
    <xf numFmtId="0" fontId="10" fillId="0" borderId="0" applyNumberFormat="0" applyFill="0" applyBorder="0" applyAlignment="0" applyProtection="0"/>
    <xf numFmtId="0" fontId="11" fillId="0" borderId="5" applyNumberFormat="0" applyFill="0" applyAlignment="0" applyProtection="0"/>
    <xf numFmtId="0" fontId="12" fillId="0" borderId="6" applyNumberFormat="0" applyFill="0" applyAlignment="0" applyProtection="0"/>
    <xf numFmtId="0" fontId="13" fillId="0" borderId="7"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7" borderId="8" applyNumberFormat="0" applyAlignment="0" applyProtection="0"/>
    <xf numFmtId="0" fontId="17" fillId="8" borderId="9" applyNumberFormat="0" applyAlignment="0" applyProtection="0"/>
    <xf numFmtId="0" fontId="18" fillId="8" borderId="8" applyNumberFormat="0" applyAlignment="0" applyProtection="0"/>
    <xf numFmtId="0" fontId="19" fillId="0" borderId="10" applyNumberFormat="0" applyFill="0" applyAlignment="0" applyProtection="0"/>
    <xf numFmtId="0" fontId="20" fillId="9" borderId="11" applyNumberFormat="0" applyAlignment="0" applyProtection="0"/>
    <xf numFmtId="0" fontId="6" fillId="0" borderId="0" applyNumberFormat="0" applyFill="0" applyBorder="0" applyAlignment="0" applyProtection="0"/>
    <xf numFmtId="0" fontId="3" fillId="10" borderId="12" applyNumberFormat="0" applyFont="0" applyAlignment="0" applyProtection="0"/>
    <xf numFmtId="0" fontId="21" fillId="0" borderId="0" applyNumberFormat="0" applyFill="0" applyBorder="0" applyAlignment="0" applyProtection="0"/>
    <xf numFmtId="0" fontId="9" fillId="0" borderId="13" applyNumberFormat="0" applyFill="0" applyAlignment="0" applyProtection="0"/>
    <xf numFmtId="0" fontId="22"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2"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2"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2"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2"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2"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3" fillId="6"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cellStyleXfs>
  <cellXfs count="44">
    <xf numFmtId="0" fontId="0" fillId="0" borderId="0" xfId="0"/>
    <xf numFmtId="0" fontId="0" fillId="0" borderId="0" xfId="0" applyAlignment="1">
      <alignment horizontal="center"/>
    </xf>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1" fontId="7" fillId="0" borderId="1" xfId="0" applyNumberFormat="1" applyFont="1" applyBorder="1" applyAlignment="1">
      <alignment horizontal="center" vertical="center"/>
    </xf>
    <xf numFmtId="1" fontId="7" fillId="0" borderId="3" xfId="0" applyNumberFormat="1" applyFont="1" applyBorder="1" applyAlignment="1">
      <alignment horizontal="center" vertical="center" wrapText="1"/>
    </xf>
    <xf numFmtId="2" fontId="0" fillId="0" borderId="0" xfId="0" applyNumberFormat="1"/>
    <xf numFmtId="0" fontId="0" fillId="0" borderId="0" xfId="0" applyAlignment="1">
      <alignment horizontal="center" vertical="center"/>
    </xf>
    <xf numFmtId="1" fontId="7" fillId="0" borderId="1" xfId="0" applyNumberFormat="1" applyFont="1" applyBorder="1" applyAlignment="1">
      <alignment horizontal="center" vertical="center" wrapText="1"/>
    </xf>
    <xf numFmtId="164" fontId="0" fillId="0" borderId="0" xfId="5" applyNumberFormat="1" applyFont="1" applyFill="1" applyBorder="1" applyAlignment="1">
      <alignment horizontal="center"/>
    </xf>
    <xf numFmtId="14" fontId="0" fillId="0" borderId="0" xfId="0" applyNumberFormat="1"/>
    <xf numFmtId="0" fontId="0" fillId="0" borderId="1" xfId="0" applyBorder="1" applyAlignment="1">
      <alignment horizontal="center" vertical="center"/>
    </xf>
    <xf numFmtId="0" fontId="5" fillId="0" borderId="0" xfId="0" applyFont="1"/>
    <xf numFmtId="2" fontId="7" fillId="0" borderId="1" xfId="0" applyNumberFormat="1" applyFont="1" applyBorder="1" applyAlignment="1">
      <alignment horizontal="center" vertical="center" wrapText="1"/>
    </xf>
    <xf numFmtId="0" fontId="0" fillId="0" borderId="1" xfId="0" applyBorder="1"/>
    <xf numFmtId="0" fontId="0" fillId="0" borderId="1" xfId="0" applyBorder="1" applyAlignment="1">
      <alignment horizontal="center"/>
    </xf>
    <xf numFmtId="2" fontId="0" fillId="0" borderId="1" xfId="0" applyNumberFormat="1" applyBorder="1"/>
    <xf numFmtId="0" fontId="5" fillId="0" borderId="1" xfId="0" applyFont="1" applyBorder="1"/>
    <xf numFmtId="0" fontId="0" fillId="0" borderId="14" xfId="0" applyBorder="1"/>
    <xf numFmtId="1" fontId="7" fillId="0" borderId="14" xfId="0" applyNumberFormat="1" applyFont="1" applyBorder="1" applyAlignment="1">
      <alignment horizontal="center" vertical="center"/>
    </xf>
    <xf numFmtId="0" fontId="5" fillId="0" borderId="0" xfId="0" applyFont="1" applyAlignment="1">
      <alignment horizontal="left"/>
    </xf>
    <xf numFmtId="164" fontId="0" fillId="0" borderId="0" xfId="5" applyNumberFormat="1" applyFont="1"/>
    <xf numFmtId="0" fontId="0" fillId="0" borderId="15" xfId="0" applyBorder="1"/>
    <xf numFmtId="1" fontId="7" fillId="0" borderId="3" xfId="0" applyNumberFormat="1" applyFont="1" applyBorder="1" applyAlignment="1">
      <alignment horizontal="center" vertical="center"/>
    </xf>
    <xf numFmtId="0" fontId="7" fillId="2" borderId="0" xfId="0" applyFont="1" applyFill="1" applyAlignment="1">
      <alignment horizontal="center"/>
    </xf>
    <xf numFmtId="1" fontId="7" fillId="3" borderId="2" xfId="0" applyNumberFormat="1" applyFont="1" applyFill="1" applyBorder="1" applyAlignment="1">
      <alignment horizontal="center"/>
    </xf>
    <xf numFmtId="1" fontId="7" fillId="3" borderId="0" xfId="0" applyNumberFormat="1" applyFont="1" applyFill="1" applyAlignment="1">
      <alignment horizontal="center"/>
    </xf>
    <xf numFmtId="1" fontId="7" fillId="3" borderId="4" xfId="0" applyNumberFormat="1" applyFont="1" applyFill="1" applyBorder="1" applyAlignment="1">
      <alignment horizontal="center"/>
    </xf>
    <xf numFmtId="0" fontId="5" fillId="0" borderId="2" xfId="0" applyFont="1" applyFill="1" applyBorder="1" applyAlignment="1">
      <alignment horizontal="center"/>
    </xf>
    <xf numFmtId="0" fontId="5" fillId="0" borderId="0" xfId="0" applyFont="1" applyFill="1" applyAlignment="1">
      <alignment horizontal="center" vertical="center"/>
    </xf>
    <xf numFmtId="0" fontId="5" fillId="0" borderId="15" xfId="0" applyFont="1" applyFill="1" applyBorder="1" applyAlignment="1">
      <alignment horizontal="center" vertical="center"/>
    </xf>
    <xf numFmtId="0" fontId="5" fillId="0" borderId="16" xfId="0" applyFont="1" applyFill="1" applyBorder="1" applyAlignment="1">
      <alignment horizontal="center"/>
    </xf>
    <xf numFmtId="0" fontId="5" fillId="0" borderId="15" xfId="0" applyFont="1" applyFill="1" applyBorder="1" applyAlignment="1">
      <alignment horizontal="center"/>
    </xf>
    <xf numFmtId="0" fontId="5" fillId="0" borderId="0" xfId="0" applyFont="1" applyFill="1" applyAlignment="1">
      <alignment horizontal="center"/>
    </xf>
    <xf numFmtId="0" fontId="5" fillId="0" borderId="4" xfId="0" applyFont="1" applyFill="1" applyBorder="1" applyAlignment="1">
      <alignment horizontal="center"/>
    </xf>
    <xf numFmtId="0" fontId="5" fillId="0" borderId="3" xfId="0" applyFont="1" applyFill="1" applyBorder="1" applyAlignment="1">
      <alignment horizontal="center"/>
    </xf>
    <xf numFmtId="0" fontId="5" fillId="0" borderId="1" xfId="0" applyFont="1" applyFill="1" applyBorder="1" applyAlignment="1">
      <alignment horizontal="center" vertical="center"/>
    </xf>
    <xf numFmtId="0" fontId="5" fillId="0" borderId="14" xfId="0" applyFont="1" applyFill="1" applyBorder="1" applyAlignment="1">
      <alignment horizontal="center"/>
    </xf>
    <xf numFmtId="0" fontId="5" fillId="0" borderId="1" xfId="0" applyFont="1" applyFill="1" applyBorder="1" applyAlignment="1">
      <alignment horizontal="center"/>
    </xf>
    <xf numFmtId="0" fontId="7" fillId="0" borderId="1" xfId="0" applyFont="1" applyFill="1" applyBorder="1" applyAlignment="1">
      <alignment horizontal="center" vertical="center"/>
    </xf>
    <xf numFmtId="0" fontId="0" fillId="0" borderId="0" xfId="0" applyFill="1" applyAlignment="1">
      <alignment horizontal="center"/>
    </xf>
    <xf numFmtId="0" fontId="0" fillId="0" borderId="1" xfId="0" applyFill="1" applyBorder="1" applyAlignment="1">
      <alignment horizontal="center"/>
    </xf>
  </cellXfs>
  <cellStyles count="47">
    <cellStyle name="20% - Accent1" xfId="23" builtinId="30" customBuiltin="1"/>
    <cellStyle name="20% - Accent2" xfId="26" builtinId="34" customBuiltin="1"/>
    <cellStyle name="20% - Accent3" xfId="29" builtinId="38" customBuiltin="1"/>
    <cellStyle name="20% - Accent4" xfId="32" builtinId="42" customBuiltin="1"/>
    <cellStyle name="20% - Accent5" xfId="35" builtinId="46" customBuiltin="1"/>
    <cellStyle name="20% - Accent6" xfId="38" builtinId="50" customBuiltin="1"/>
    <cellStyle name="40% - Accent1" xfId="24" builtinId="31" customBuiltin="1"/>
    <cellStyle name="40% - Accent2" xfId="27" builtinId="35" customBuiltin="1"/>
    <cellStyle name="40% - Accent3" xfId="30" builtinId="39" customBuiltin="1"/>
    <cellStyle name="40% - Accent4" xfId="33" builtinId="43" customBuiltin="1"/>
    <cellStyle name="40% - Accent5" xfId="36" builtinId="47" customBuiltin="1"/>
    <cellStyle name="40% - Accent6" xfId="39" builtinId="51" customBuiltin="1"/>
    <cellStyle name="60% - Accent1 2" xfId="41" xr:uid="{3B67EF73-6CB5-45D1-B48D-DC15A4533747}"/>
    <cellStyle name="60% - Accent2 2" xfId="42" xr:uid="{385A6F44-E6BC-46D1-A68B-97EE1D776313}"/>
    <cellStyle name="60% - Accent3 2" xfId="43" xr:uid="{2D1192F4-A3B7-401B-84CD-D3572CF12148}"/>
    <cellStyle name="60% - Accent4 2" xfId="44" xr:uid="{0C7C692E-7801-4734-9F73-43DB41881CE7}"/>
    <cellStyle name="60% - Accent5 2" xfId="45" xr:uid="{F1159CC6-874B-49B9-880D-1D76EBEAF34D}"/>
    <cellStyle name="60% - Accent6 2" xfId="46" xr:uid="{6C69AB8D-4893-419C-A829-5A60311112B9}"/>
    <cellStyle name="Accent1" xfId="22" builtinId="29" customBuiltin="1"/>
    <cellStyle name="Accent2" xfId="25" builtinId="33" customBuiltin="1"/>
    <cellStyle name="Accent3" xfId="28" builtinId="37" customBuiltin="1"/>
    <cellStyle name="Accent4" xfId="31" builtinId="41" customBuiltin="1"/>
    <cellStyle name="Accent5" xfId="34" builtinId="45" customBuiltin="1"/>
    <cellStyle name="Accent6" xfId="37" builtinId="49" customBuiltin="1"/>
    <cellStyle name="Bad" xfId="12" builtinId="27" customBuiltin="1"/>
    <cellStyle name="Calculation" xfId="15" builtinId="22" customBuiltin="1"/>
    <cellStyle name="Check Cell" xfId="17" builtinId="23" customBuiltin="1"/>
    <cellStyle name="Explanatory Text" xfId="20"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3" builtinId="20" customBuiltin="1"/>
    <cellStyle name="Linked Cell" xfId="16" builtinId="24" customBuiltin="1"/>
    <cellStyle name="Neutral 2" xfId="40"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9" builtinId="10" customBuiltin="1"/>
    <cellStyle name="Output" xfId="14" builtinId="21" customBuiltin="1"/>
    <cellStyle name="Percent" xfId="5" builtinId="5"/>
    <cellStyle name="Title" xfId="6" builtinId="15" customBuiltin="1"/>
    <cellStyle name="Total" xfId="21" builtinId="25" customBuiltin="1"/>
    <cellStyle name="Warning Text" xfId="18" builtinId="11" customBuiltin="1"/>
  </cellStyles>
  <dxfs count="1">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52C52-4BC7-4262-BC1D-F1A97EEA5230}">
  <dimension ref="A1:AS300"/>
  <sheetViews>
    <sheetView tabSelected="1" zoomScale="70" zoomScaleNormal="70" workbookViewId="0">
      <pane xSplit="1" topLeftCell="AB1" activePane="topRight" state="frozen"/>
      <selection activeCell="AV300" sqref="AV300"/>
      <selection pane="topRight" activeCell="AE1" sqref="AE1:AI1"/>
    </sheetView>
  </sheetViews>
  <sheetFormatPr defaultRowHeight="14.25"/>
  <cols>
    <col min="1" max="1" width="14.199218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73046875" customWidth="1"/>
    <col min="10" max="10" width="13.9296875" customWidth="1"/>
    <col min="11" max="11" width="12.796875" hidden="1" customWidth="1"/>
    <col min="12" max="12" width="11.86328125" hidden="1" customWidth="1"/>
    <col min="13" max="13" width="11.33203125" customWidth="1"/>
    <col min="14" max="14" width="17.46484375" bestFit="1" customWidth="1"/>
    <col min="15" max="15" width="62.33203125" bestFit="1" customWidth="1"/>
    <col min="16" max="16" width="34.33203125" hidden="1" customWidth="1"/>
    <col min="17" max="17" width="16.53125" hidden="1" customWidth="1"/>
    <col min="18" max="18" width="10.9296875" customWidth="1"/>
    <col min="19" max="19" width="7.59765625" bestFit="1" customWidth="1"/>
    <col min="20" max="20" width="17.53125" bestFit="1" customWidth="1"/>
    <col min="21" max="21" width="29.86328125" customWidth="1"/>
    <col min="22" max="22" width="20.33203125" customWidth="1"/>
    <col min="23" max="23" width="11.59765625" customWidth="1"/>
    <col min="24" max="24" width="80" customWidth="1"/>
    <col min="25" max="26" width="13.6640625" customWidth="1"/>
    <col min="27" max="27" width="9.6640625" customWidth="1"/>
    <col min="28" max="28" width="62.53125" customWidth="1"/>
    <col min="29" max="29" width="8.59765625" customWidth="1"/>
    <col min="31" max="31" width="14.9296875" customWidth="1"/>
    <col min="32" max="32" width="9.06640625" customWidth="1"/>
    <col min="36" max="36" width="12.796875" customWidth="1"/>
    <col min="40" max="40" width="10.86328125" customWidth="1"/>
    <col min="41" max="41" width="11.3984375" customWidth="1"/>
    <col min="42" max="45" width="9.9296875" customWidth="1"/>
  </cols>
  <sheetData>
    <row r="1" spans="1:45">
      <c r="A1" s="26" t="s">
        <v>867</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
      <c r="AE1" s="27" t="s">
        <v>866</v>
      </c>
      <c r="AF1" s="28"/>
      <c r="AG1" s="28"/>
      <c r="AH1" s="28"/>
      <c r="AI1" s="28"/>
      <c r="AJ1" s="27" t="s">
        <v>158</v>
      </c>
      <c r="AK1" s="28"/>
      <c r="AL1" s="28"/>
      <c r="AM1" s="28"/>
      <c r="AN1" s="28"/>
      <c r="AO1" s="27" t="s">
        <v>870</v>
      </c>
      <c r="AP1" s="28"/>
      <c r="AQ1" s="28"/>
      <c r="AR1" s="28"/>
      <c r="AS1" s="29"/>
    </row>
    <row r="2" spans="1:45" ht="28.15">
      <c r="A2" s="3" t="s">
        <v>159</v>
      </c>
      <c r="B2" s="41" t="s">
        <v>160</v>
      </c>
      <c r="C2" s="3" t="s">
        <v>161</v>
      </c>
      <c r="D2" s="3" t="s">
        <v>162</v>
      </c>
      <c r="E2" s="3" t="s">
        <v>163</v>
      </c>
      <c r="F2" s="3" t="s">
        <v>0</v>
      </c>
      <c r="G2" s="3" t="s">
        <v>164</v>
      </c>
      <c r="H2" s="3" t="s">
        <v>1</v>
      </c>
      <c r="I2" s="3" t="s">
        <v>2</v>
      </c>
      <c r="J2" s="3" t="s">
        <v>3</v>
      </c>
      <c r="K2" s="3" t="s">
        <v>165</v>
      </c>
      <c r="L2" s="3" t="s">
        <v>868</v>
      </c>
      <c r="M2" s="15" t="s">
        <v>869</v>
      </c>
      <c r="N2" s="3" t="s">
        <v>4</v>
      </c>
      <c r="O2" s="3" t="s">
        <v>5</v>
      </c>
      <c r="P2" s="3" t="s">
        <v>166</v>
      </c>
      <c r="Q2" s="4" t="s">
        <v>864</v>
      </c>
      <c r="R2" s="15" t="s">
        <v>865</v>
      </c>
      <c r="S2" s="3" t="s">
        <v>6</v>
      </c>
      <c r="T2" s="3" t="s">
        <v>167</v>
      </c>
      <c r="U2" s="3" t="s">
        <v>7</v>
      </c>
      <c r="V2" s="4" t="s">
        <v>168</v>
      </c>
      <c r="W2" s="3" t="s">
        <v>8</v>
      </c>
      <c r="X2" s="3" t="s">
        <v>174</v>
      </c>
      <c r="Y2" s="3" t="s">
        <v>9</v>
      </c>
      <c r="Z2" s="3" t="s">
        <v>10</v>
      </c>
      <c r="AA2" s="3" t="s">
        <v>169</v>
      </c>
      <c r="AB2" s="3" t="s">
        <v>11</v>
      </c>
      <c r="AC2" s="3" t="s">
        <v>175</v>
      </c>
      <c r="AD2" s="5"/>
      <c r="AE2" s="7" t="s">
        <v>170</v>
      </c>
      <c r="AF2" s="10" t="s">
        <v>171</v>
      </c>
      <c r="AG2" s="6" t="s">
        <v>172</v>
      </c>
      <c r="AH2" s="6" t="s">
        <v>12</v>
      </c>
      <c r="AI2" s="10" t="s">
        <v>173</v>
      </c>
      <c r="AJ2" s="7" t="s">
        <v>170</v>
      </c>
      <c r="AK2" s="10" t="s">
        <v>171</v>
      </c>
      <c r="AL2" s="10" t="s">
        <v>172</v>
      </c>
      <c r="AM2" s="10" t="s">
        <v>12</v>
      </c>
      <c r="AN2" s="10" t="s">
        <v>173</v>
      </c>
      <c r="AO2" s="25" t="s">
        <v>170</v>
      </c>
      <c r="AP2" s="6" t="s">
        <v>171</v>
      </c>
      <c r="AQ2" s="6" t="s">
        <v>172</v>
      </c>
      <c r="AR2" s="6" t="s">
        <v>12</v>
      </c>
      <c r="AS2" s="21" t="s">
        <v>173</v>
      </c>
    </row>
    <row r="3" spans="1:45">
      <c r="A3" t="str">
        <f>'Model output'!A2</f>
        <v>TCGA-4C-A93U</v>
      </c>
      <c r="B3" s="42">
        <v>74</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4a</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1b</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0</v>
      </c>
      <c r="F3" t="str">
        <f t="shared" ref="F3:F44" si="0">IF(OR(G3&lt;&gt;"",AND(J3&lt;&gt;"",ISNUMBER(J3),J3&gt;0),AND(M3&lt;&gt;"",M3&gt;0)),"positive","negative")</f>
        <v>positive</v>
      </c>
      <c r="G3" s="24" t="str">
        <f>IF(OR('Model output'!G2="",AND(ISNUMBER('Model output'!J2),'Model output'!J2&lt;1)),"",IF(OR(ISNUMBER(SEARCH("lateral",'Model output'!G2)),ISNUMBER(SEARCH("cervical",'Model output'!G2)),ISNUMBER(SEARCH("jugular",'Model output'!G2)),ISNUMBER(SEARCH("left neck",'Model output'!G2)),ISNUMBER(SEARCH("left anterior neck",'Model output'!G2)),ISNUMBER(SEARCH("left posterior neck",'Model output'!G2)),ISNUMBER(SEARCH("right neck",'Model output'!G2)),ISNUMBER(SEARCH("right anterior neck",'Model output'!G2)),ISNUMBER(SEARCH("right posterior neck",'Model output'!G2)),AND(ISNUMBER(SEARCH("level",'Model output'!G2)),OR(,ISNUMBER(SEARCH("II",'Model output'!G2)),ISNUMBER(SEARCH("two",'Model output'!G2)),ISNUMBER(SEARCH("2",'Model output'!G2)),ISNUMBER(SEARCH("III",'Model output'!G2)),ISNUMBER(SEARCH("three",'Model output'!G2)),ISNUMBER(SEARCH("3",'Model output'!G2)),ISNUMBER(SEARCH("IV",'Model output'!G2)),ISNUMBER(SEARCH("four",'Model output'!G2)),ISNUMBER(SEARCH("4",'Model output'!G2)),AND(ISNUMBER(SEARCH("V ",'Model output'!G2)),NOT(ISNUMBER(SEARCH("VI",'Model output'!G2)))),ISNUMBER(SEARCH("five",'Model output'!G2)),ISNUMBER(SEARCH("5",'Model output'!G2))))), "lateral", "central"))</f>
        <v>lateral</v>
      </c>
      <c r="H3" t="str">
        <f>IF('Model output'!H2="","negative", IF('Model output'!H2=" ", "negative", IF(ISNUMBER(SEARCH("lymph node",'Model output'!H2)),"negative","positive")))</f>
        <v>negative</v>
      </c>
      <c r="I3">
        <f>IF('Model output'!I2="","",IF(ISNUMBER('Model output'!I2),'Model output'!I2,1))</f>
        <v>23</v>
      </c>
      <c r="J3">
        <f>IF('Model output'!J2="","",IF(AND(ISNUMBER('Model output'!J2),'Model output'!J2&lt;=I3),'Model output'!J2,IF(ISNUMBER(SEARCH("0/",'Model output'!J2)),0,1)))</f>
        <v>1</v>
      </c>
      <c r="K3" t="str" cm="1">
        <f t="array" ref="K3">IF(COUNT(FIND({0,1,2,3,4,5,6,7,8,9},'Model output'!K2))&gt;0,'Model output'!K2,"")</f>
        <v>0.4 cm</v>
      </c>
      <c r="L3" s="8" t="str">
        <f>LOWER(SUBSTITUTE(SUBSTITUTE(SUBSTITUTE(SUBSTITUTE(SUBSTITUTE(SUBSTITUTE(SUBSTITUTE(SUBSTITUTE(K3,"cm.","cm"), "up to", ""), "to", ","), "x", ","), "'", ""), "[", ""), "]", ""), " ", ""))</f>
        <v>0.4cm</v>
      </c>
      <c r="M3" cm="1">
        <f t="array" ref="M3">IF(L3="","",IF(ISNUMBER(SEARCH("cm",L3)),MAX(VALUE(SUBSTITUTE(_xlfn.FILTERXML("&lt;t&gt;&lt;s&gt;"&amp;SUBSTITUTE(L3,",","&lt;/s&gt;&lt;s&gt;")&amp;"&lt;/s&gt;&lt;/t&gt;","//s"),"cm",""))),MAX(VALUE(SUBSTITUTE(_xlfn.FILTERXML("&lt;t&gt;&lt;s&gt;"&amp;SUBSTITUTE(L3,",","&lt;/s&gt;&lt;s&gt;")&amp;"&lt;/s&gt;&lt;/t&gt;","//s"),"mm","")))/10))</f>
        <v>0.4</v>
      </c>
      <c r="N3" t="str">
        <f>IF('Model output'!L2="","",'Model output'!L2)</f>
        <v>papillary</v>
      </c>
      <c r="O3" t="str">
        <f>IF('Model output'!M2="","",'Model output'!M2)</f>
        <v/>
      </c>
      <c r="P3" t="str">
        <f>IF('Model output'!N2="","",'Model output'!N2)</f>
        <v>6.5 cm</v>
      </c>
      <c r="Q3" t="str">
        <f>LOWER(SUBSTITUTE(SUBSTITUTE(SUBSTITUTE(SUBSTITUTE(SUBSTITUTE(SUBSTITUTE(SUBSTITUTE(SUBSTITUTE(SUBSTITUTE(SUBSTITUTE(SUBSTITUTE(SUBSTITUTE(SUBSTITUTE(SUBSTITUTE(SUBSTITUTE(SUBSTITUTE(SUBSTITUTE(P3,"cm.","cm"), "the", ""), "tumor", ""), "nodule", ""), "isthmic", ""), "lobe",""), "largest", ""), "left", ""), "right", ""), "for", ""), "in", ""), "and", ","), "(", ""), ")", ""), "A", ""), "x", ","), " ",""))</f>
        <v>6.5cm</v>
      </c>
      <c r="R3" cm="1">
        <f t="array" ref="R3">IF(Q3="","",IF(ISNUMBER(SEARCH("cm",Q3)),MAX(VALUE(SUBSTITUTE(_xlfn.FILTERXML("&lt;t&gt;&lt;s&gt;"&amp;SUBSTITUTE(Q3,",","&lt;/s&gt;&lt;s&gt;")&amp;"&lt;/s&gt;&lt;/t&gt;","//s"),"cm",""))),IF(ISNUMBER(SEARCH("mm",Q3)), MAX(VALUE(SUBSTITUTE(_xlfn.FILTERXML("&lt;t&gt;&lt;s&gt;"&amp;SUBSTITUTE(Q3,",","&lt;/s&gt;&lt;s&gt;")&amp;"&lt;/s&gt;&lt;/t&gt;","//s"),"mm","")))/10, MAX(VALUE(_xlfn.FILTERXML("&lt;t&gt;&lt;s&gt;"&amp;SUBSTITUTE(Q3,",","&lt;/s&gt;&lt;s&gt;")&amp;"&lt;/s&gt;&lt;/t&gt;","//s"))))))</f>
        <v>6.5</v>
      </c>
      <c r="S3" t="str">
        <f>IF(OR('Model output'!P2="",ISNUMBER(SEARCH("Not identified", 'Model output'!P2)),ISNUMBER(SEARCH("Absent",'Model output'!P2)),AND(ISNUMBER(SEARCH("No",'Model output'!P2)),NOT(ISNUMBER(SEARCH("diagnostic",'Model output'!P2)))),ISNUMBER(SEARCH("Negative",'Model output'!P2))),"negative","positive")</f>
        <v>positive</v>
      </c>
      <c r="T3">
        <f>IF('Model output'!O2="","",'Model output'!O2)</f>
        <v>1</v>
      </c>
      <c r="U3" t="str">
        <f>IF('Model output'!Q2&lt;&gt;"",'Model output'!Q2,IF('Classification result'!S3="positive",IF(ISNUMBER(SEARCH("single",'Model output'!P2)),1,IF(OR(ISNUMBER(SEARCH("&lt;4",'Model output'!P2)),ISNUMBER(SEARCH("&lt; 4",'Model output'!P2)),ISNUMBER(SEARCH("less than 4",'Model output'!P2))),"&lt;4",IF(OR(ISNUMBER(SEARCH("&gt;4",'Model output'!P2)),ISNUMBER(SEARCH("&gt; 4",'Model output'!P2)),ISNUMBER(SEARCH("4 or more",'Model output'!P2))),"&gt;4","")))))</f>
        <v/>
      </c>
      <c r="V3" t="str">
        <f>IF(S3="negative","",IF(OR(ISNUMBER(SEARCH("Focal",'Model output'!P2)),'Classification result'!U3&lt;4,ISNUMBER(SEARCH("Focal",'Classification result'!U3)),ISNUMBER(SEARCH("&lt;4",'Classification result'!U3)),ISNUMBER(SEARCH("&lt; 4",'Classification result'!U3))),"minimal", IF(OR(ISNUMBER(SEARCH("Extensive",'Model output'!P2)),ISNUMBER(SEARCH("Extensive",'Classification result'!U3)),ISNUMBER(SEARCH("&gt;4",'Classification result'!U3)),ISNUMBER(SEARCH("&gt; 4",'Classification result'!U3)),ISNUMBER(SEARCH("4 or more",'Classification result'!U3))),"extensive","")))</f>
        <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positive</v>
      </c>
      <c r="X3" s="14" t="str">
        <f>IF('Model output'!S2="","",'Model output'!S2)</f>
        <v>Present</v>
      </c>
      <c r="Y3" t="str">
        <f>IF(OR('Model output'!S2="",ISNUMBER(SEARCH("Absent",'Model output'!S2)),ISNUMBER(SEARCH("Not identified",'Model output'!S2)),AND(ISNUMBER(SEARCH("No",'Model output'!S2)),NOT(ISNUMBER(SEARCH("carcinoma",'Model output'!S2)))),ISNUMBER(SEARCH("negative",'Model output'!S2))),"negative",IF(Z3="positive","gETE", "positive"))</f>
        <v>positive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muscle",X3)),ISNUMBER(SEARCH("larynx",X3)),ISNUMBER(SEARCH("trachea",X3)),ISNUMBER(SEARCH("esophagus",X3)),ISNUMBER(SEARCH("recurrent laryngeal nerve",X3))),"positive","negative"))</f>
        <v>negative</v>
      </c>
      <c r="AA3" t="str">
        <f>IF('Model output'!T2="","",IF('Model output'!T2="Not mentioned", "No", "Yes"))</f>
        <v/>
      </c>
      <c r="AB3" t="str">
        <f>IF(AA3&lt;&gt;"Yes","",IF(OR('Model output'!U2="",ISNUMBER(SEARCH("Not identified",'Model output'!U2))),"",'Model output'!U2))</f>
        <v/>
      </c>
      <c r="AC3" s="9" t="str">
        <f>IF(OR('Model output'!V2="", AND(ISERROR(SEARCH("Positive",'Model output'!V2)), ISNUMBER(SEARCH("Negative",'Model output'!V2))), ISNUMBER(SEARCH("Uninvolved",'Model output'!V2)), ISNUMBER(SEARCH("not involved",'Model output'!V2)), ISNUMBER(SEARCH("Free",'Model output'!V2)), ISNUMBER(SEARCH("1 mm",'Model output'!V2)), ISNUMBER(SEARCH("0.1 CM",'Model output'!V2)), ISNUMBER(SEARCH("less than 0.2 mm",'Model output'!V2)), ISNUMBER(SEARCH("less than 0.5 mm",'Model output'!V2)), ISNUMBER(SEARCH("very close",'Model output'!V2)), ISNUMBER(SEARCH("abut",'Model output'!V2))), "negative", "positive")</f>
        <v>positive</v>
      </c>
      <c r="AE3" s="30" t="str" cm="1">
        <f t="array" ref="AE3">IF(OR(AC3="positive",Z3="positive",AND(OR(ISNUMBER(SEARCH("Follicular carcinoma",N3)),ISNUMBER(SEARCH("Follicular thyroid carcinoma",N3))),V3="extensive"),AND(AND(ISNUMBER(J3),J3&gt;0),AND(ISNUMBER(M3),M3&gt;3)),OR(H3="positive",AH3=1)),"high",IF(OR(ISNUMBER(SEARCH("lateral",G3,1)),ISNUMBER(SEARCH("positive",Y3,1)),ISNUMBER(SEARCH("tall",O3,1)),ISNUMBER(SEARCH("hobnail",O3,1)),ISNUMBER(SEARCH("cribriform",O3,1)),ISNUMBER(SEARCH("diffuse",O3,1)),ISNUMBER(SEARCH("columnar",O3,1)),ISNUMBER(SEARCH("solid",O3,1)),ISNUMBER(SEARCH("tall",N3,1)),ISNUMBER(SEARCH("hobnail",N3,1)),ISNUMBER(SEARCH("cribriform",N3,1)),ISNUMBER(SEARCH("diffuse",N3,1)),ISNUMBER(SEARCH("columnar",N3,1)),ISNUMBER(SEARCH("solid",N3,1)),AND(ISNUMBER(SEARCH("papillary",N3,1)),S3="positive"),AND(AND(ISNUMBER(J3),J3&gt;=5),M3=""),AND(AND(ISNUMBER(J3),J3&gt;=5),AND(ISNUMBER(M3),M3&gt;=1)),AND(ISNUMBER(SERACH("papillary",N3)),OR(Y3="positive",Z3="positive"), ISNUMBER(SEARCH("BRAF",AB3)))),"intermediate","low"))</f>
        <v>high</v>
      </c>
      <c r="AF3" s="31" t="str">
        <f t="shared" ref="AF3:AF66" si="1">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3a</v>
      </c>
      <c r="AG3" s="31" t="str">
        <f t="shared" ref="AG3:AG66" si="2">IF(AND(ISNUMBER(J3),J3&gt;0),
IF(G3="lateral", "1b","1a"), "0")</f>
        <v>1b</v>
      </c>
      <c r="AH3" s="32" t="str">
        <f>IF(OR(H3="unknown"),"x",IF(H3="negative","0","1"))</f>
        <v>0</v>
      </c>
      <c r="AI3" s="33" t="str">
        <f>IF(AND(B3&lt;55,AH3="0"),"I",
IF(AND(B3&lt;55,AH3="1"),"II",
IF(AH3="1","IVB",
IF(AND(AF3="4b",AH3="0"),"IVA",
IF(AND(AF3="4a",AH3="0"),"III",
IF(AND(OR(AF3="3a",AF3="3b",AF3="3"),AH3="0"),"II",
IF(AND(AF3="2",OR(AG3="1",AG3="1a",AG3="1b"),AH3="0"),"II",
IF(AND(OR(AF3="1a",AF3="1b",AF3="1"),OR(AG3="1",AG3="1a",AG3="1b"),AH3="0"),"II","I"
))))))))</f>
        <v>II</v>
      </c>
      <c r="AJ3" s="30" t="s">
        <v>871</v>
      </c>
      <c r="AK3" s="34" t="s">
        <v>875</v>
      </c>
      <c r="AL3" s="34" t="s">
        <v>876</v>
      </c>
      <c r="AM3" s="34" t="s">
        <v>877</v>
      </c>
      <c r="AN3" s="35" t="s">
        <v>878</v>
      </c>
      <c r="AO3" s="30">
        <f>IF(AE3=AJ3,1,0)</f>
        <v>1</v>
      </c>
      <c r="AP3" s="34">
        <f>IF(AF3=AK3, 1, IF(AND(AF3="x", AK3="0"), 1, IF(AND(AF3="0", AK3="x"), 1, 0)))</f>
        <v>0</v>
      </c>
      <c r="AQ3" s="34">
        <f>IF(AG3=AL3, 1, IF(AND(AG3="x", AL3="0"), 1, IF(AND(AG3="0", AL3="x"), 1, 0)))</f>
        <v>1</v>
      </c>
      <c r="AR3" s="34">
        <f>IF(AH3=AM3, 1, IF(AND(AH3="x", AM3="0"), 1, IF(AND(AH3="0", AM3="x"), 1, 0)))</f>
        <v>1</v>
      </c>
      <c r="AS3" s="36">
        <f t="shared" ref="AS3:AS66" si="3">IF(AI3=AN3,1,0)</f>
        <v>1</v>
      </c>
    </row>
    <row r="4" spans="1:45">
      <c r="A4" t="str">
        <f>'Model output'!A3</f>
        <v>TCGA-BJ-A0Z9</v>
      </c>
      <c r="B4" s="42">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3</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0</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
      </c>
      <c r="F4" t="str">
        <f t="shared" si="0"/>
        <v>negative</v>
      </c>
      <c r="G4" t="str">
        <f>IF(OR('Model output'!G3="",AND(ISNUMBER('Model output'!J3),'Model output'!J3&lt;1)),"",IF(OR(ISNUMBER(SEARCH("lateral",'Model output'!G3)),ISNUMBER(SEARCH("cervical",'Model output'!G3)),ISNUMBER(SEARCH("jugular",'Model output'!G3)),ISNUMBER(SEARCH("left neck",'Model output'!G3)),ISNUMBER(SEARCH("left anterior neck",'Model output'!G3)),ISNUMBER(SEARCH("left posterior neck",'Model output'!G3)),ISNUMBER(SEARCH("right neck",'Model output'!G3)),ISNUMBER(SEARCH("right anterior neck",'Model output'!G3)),ISNUMBER(SEARCH("right posterior neck",'Model output'!G3)),AND(ISNUMBER(SEARCH("level",'Model output'!G3)),OR(,ISNUMBER(SEARCH("II",'Model output'!G3)),ISNUMBER(SEARCH("two",'Model output'!G3)),ISNUMBER(SEARCH("2",'Model output'!G3)),ISNUMBER(SEARCH("III",'Model output'!G3)),ISNUMBER(SEARCH("three",'Model output'!G3)),ISNUMBER(SEARCH("3",'Model output'!G3)),ISNUMBER(SEARCH("IV",'Model output'!G3)),ISNUMBER(SEARCH("four",'Model output'!G3)),ISNUMBER(SEARCH("4",'Model output'!G3)),AND(ISNUMBER(SEARCH("V ",'Model output'!G3)),NOT(ISNUMBER(SEARCH("VI",'Model output'!G3)))),ISNUMBER(SEARCH("five",'Model output'!G3)),ISNUMBER(SEARCH("5",'Model output'!G3))))), "lateral", "central"))</f>
        <v/>
      </c>
      <c r="H4" t="str">
        <f>IF('Model output'!H3="","negative", IF('Model output'!H3=" ", "negative", IF(ISNUMBER(SEARCH("lymph node",'Model output'!H3)),"negative","positive")))</f>
        <v>negative</v>
      </c>
      <c r="I4">
        <f>IF('Model output'!I3="","",IF(ISNUMBER('Model output'!I3),'Model output'!I3,1))</f>
        <v>6</v>
      </c>
      <c r="J4">
        <f>IF('Model output'!J3="","",IF(AND(ISNUMBER('Model output'!J3),'Model output'!J3&lt;=I4),'Model output'!J3,IF(ISNUMBER(SEARCH("0/",'Model output'!J3)),0,1)))</f>
        <v>0</v>
      </c>
      <c r="K4" t="str" cm="1">
        <f t="array" ref="K4">IF(COUNT(FIND({0,1,2,3,4,5,6,7,8,9},'Model output'!K3))&gt;0,'Model output'!K3,"")</f>
        <v/>
      </c>
      <c r="L4" s="8" t="str">
        <f t="shared" ref="L4:L67" si="4">LOWER(SUBSTITUTE(SUBSTITUTE(SUBSTITUTE(SUBSTITUTE(SUBSTITUTE(SUBSTITUTE(SUBSTITUTE(SUBSTITUTE(K4,"cm.","cm"), "up to", ""), "to", ","), "x", ","), "'", ""), "[", ""), "]", ""), " ", ""))</f>
        <v/>
      </c>
      <c r="M4" t="str" cm="1">
        <f t="array" ref="M4">IF(L4="","",IF(ISNUMBER(SEARCH("cm",L4)),MAX(VALUE(SUBSTITUTE(_xlfn.FILTERXML("&lt;t&gt;&lt;s&gt;"&amp;SUBSTITUTE(L4,",","&lt;/s&gt;&lt;s&gt;")&amp;"&lt;/s&gt;&lt;/t&gt;","//s"),"cm",""))),MAX(VALUE(SUBSTITUTE(_xlfn.FILTERXML("&lt;t&gt;&lt;s&gt;"&amp;SUBSTITUTE(L4,",","&lt;/s&gt;&lt;s&gt;")&amp;"&lt;/s&gt;&lt;/t&gt;","//s"),"mm","")))/10))</f>
        <v/>
      </c>
      <c r="N4" t="str">
        <f>IF('Model output'!L3="","",'Model output'!L3)</f>
        <v>papillary</v>
      </c>
      <c r="O4" t="str">
        <f>IF('Model output'!M3="","",'Model output'!M3)</f>
        <v>tall cell</v>
      </c>
      <c r="P4" t="str">
        <f>IF('Model output'!N3="","",'Model output'!N3)</f>
        <v>2.8 cm</v>
      </c>
      <c r="Q4" t="str">
        <f>LOWER(SUBSTITUTE(SUBSTITUTE(SUBSTITUTE(SUBSTITUTE(SUBSTITUTE(SUBSTITUTE(SUBSTITUTE(SUBSTITUTE(SUBSTITUTE(SUBSTITUTE(SUBSTITUTE(SUBSTITUTE(SUBSTITUTE(SUBSTITUTE(SUBSTITUTE(SUBSTITUTE(SUBSTITUTE(P4,"cm.","cm"), "the", ""), "tumor", ""), "nodule", ""), "isthmic", ""), "lobe",""), "largest", ""), "left", ""), "right", ""), "for", ""), "in", ""), "and", ","), "(", ""), ")", ""), "A", ""), "x", ","), " ",""))</f>
        <v>2.8cm</v>
      </c>
      <c r="R4" cm="1">
        <f t="array" ref="R4">IF(Q4="","",IF(ISNUMBER(SEARCH("cm",Q4)),MAX(VALUE(SUBSTITUTE(_xlfn.FILTERXML("&lt;t&gt;&lt;s&gt;"&amp;SUBSTITUTE(Q4,",","&lt;/s&gt;&lt;s&gt;")&amp;"&lt;/s&gt;&lt;/t&gt;","//s"),"cm",""))),IF(ISNUMBER(SEARCH("mm",Q4)), MAX(VALUE(SUBSTITUTE(_xlfn.FILTERXML("&lt;t&gt;&lt;s&gt;"&amp;SUBSTITUTE(Q4,",","&lt;/s&gt;&lt;s&gt;")&amp;"&lt;/s&gt;&lt;/t&gt;","//s"),"mm","")))/10, MAX(VALUE(_xlfn.FILTERXML("&lt;t&gt;&lt;s&gt;"&amp;SUBSTITUTE(Q4,",","&lt;/s&gt;&lt;s&gt;")&amp;"&lt;/s&gt;&lt;/t&gt;","//s"))))))</f>
        <v>2.8</v>
      </c>
      <c r="S4" t="str">
        <f>IF(OR('Model output'!P3="",ISNUMBER(SEARCH("Not identified", 'Model output'!P3)),ISNUMBER(SEARCH("Absent",'Model output'!P3)),AND(ISNUMBER(SEARCH("No",'Model output'!P3)),NOT(ISNUMBER(SEARCH("diagnostic",'Model output'!P3)))),ISNUMBER(SEARCH("Negative",'Model output'!P3))),"negative","positive")</f>
        <v>positive</v>
      </c>
      <c r="T4">
        <f>IF('Model output'!O3="","",'Model output'!O3)</f>
        <v>2</v>
      </c>
      <c r="U4" t="str">
        <f>IF('Model output'!Q3&lt;&gt;"",'Model output'!Q3,IF('Classification result'!S4="positive",IF(ISNUMBER(SEARCH("single",'Model output'!P3)),1,IF(OR(ISNUMBER(SEARCH("&lt;4",'Model output'!P3)),ISNUMBER(SEARCH("&lt; 4",'Model output'!P3)),ISNUMBER(SEARCH("less than 4",'Model output'!P3))),"&lt;4",IF(OR(ISNUMBER(SEARCH("&gt;4",'Model output'!P3)),ISNUMBER(SEARCH("&gt; 4",'Model output'!P3)),ISNUMBER(SEARCH("4 or more",'Model output'!P3))),"&gt;4",""))),""))</f>
        <v/>
      </c>
      <c r="V4" t="str">
        <f>IF(S4="negative","",IF(OR(ISNUMBER(SEARCH("Focal",'Model output'!P3)),'Classification result'!U4&lt;4,ISNUMBER(SEARCH("Focal",'Classification result'!U4)),ISNUMBER(SEARCH("&lt;4",'Classification result'!U4)),ISNUMBER(SEARCH("&lt; 4",'Classification result'!U4))),"minimal", IF(OR(ISNUMBER(SEARCH("Extensive",'Model output'!P3)),ISNUMBER(SEARCH("Extensive",'Classification result'!U4)),ISNUMBER(SEARCH("&gt;4",'Classification result'!U4)),ISNUMBER(SEARCH("&gt; 4",'Classification result'!U4)),ISNUMBER(SEARCH("4 or more",'Classification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positive</v>
      </c>
      <c r="X4" s="14" t="str">
        <f>IF('Model output'!S3="","",'Model output'!S3)</f>
        <v>Present</v>
      </c>
      <c r="Y4" t="str">
        <f>IF(OR('Model output'!S3="",ISNUMBER(SEARCH("Absent",'Model output'!S3)),ISNUMBER(SEARCH("Not identified",'Model output'!S3)),AND(ISNUMBER(SEARCH("No",'Model output'!S3)),NOT(ISNUMBER(SEARCH("carcinoma",'Model output'!S3)))),ISNUMBER(SEARCH("negative",'Model output'!S3))),"negative",IF(Z4="positive","gETE", "positive"))</f>
        <v>positive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muscle",X4)),ISNUMBER(SEARCH("larynx",X4)),ISNUMBER(SEARCH("trachea",X4)),ISNUMBER(SEARCH("esophagus",X4)),ISNUMBER(SEARCH("recurrent laryngeal nerve",X4))),"positive","negative"))</f>
        <v>negative</v>
      </c>
      <c r="AA4" t="str">
        <f>IF('Model output'!T3="","",IF('Model output'!T3="Not mentioned", "No", "Yes"))</f>
        <v/>
      </c>
      <c r="AB4" t="str">
        <f>IF(AA4&lt;&gt;"Yes","",IF(OR('Model output'!U3="",ISNUMBER(SEARCH("Not identified",'Model output'!U3))),"",'Model output'!U3))</f>
        <v/>
      </c>
      <c r="AC4" s="9" t="str">
        <f>IF(OR('Model output'!V3="", AND(ISERROR(SEARCH("Positive",'Model output'!V3)), ISNUMBER(SEARCH("Negative",'Model output'!V3))), ISNUMBER(SEARCH("Uninvolved",'Model output'!V3)), ISNUMBER(SEARCH("not involved",'Model output'!V3)), ISNUMBER(SEARCH("Free",'Model output'!V3)), ISNUMBER(SEARCH("1 mm",'Model output'!V3)), ISNUMBER(SEARCH("0.1 CM",'Model output'!V3)), ISNUMBER(SEARCH("less than 0.2 mm",'Model output'!V3)), ISNUMBER(SEARCH("less than 0.5 mm",'Model output'!V3)), ISNUMBER(SEARCH("very close",'Model output'!V3)), ISNUMBER(SEARCH("abut",'Model output'!V3))), "negative", "positive")</f>
        <v>positive</v>
      </c>
      <c r="AE4" s="30" t="str" cm="1">
        <f t="array" ref="AE4">IF(OR(AC4="positive",Z4="positive",AND(OR(ISNUMBER(SEARCH("Follicular carcinoma",N4)),ISNUMBER(SEARCH("Follicular thyroid carcinoma",N4))),V4="extensive"),AND(AND(ISNUMBER(J4),J4&gt;0),AND(ISNUMBER(M4),M4&gt;3)),OR(H4="positive",AH4=1)),"high",IF(OR(ISNUMBER(SEARCH("lateral",G4,1)),ISNUMBER(SEARCH("positive",Y4,1)),ISNUMBER(SEARCH("tall",O4,1)),ISNUMBER(SEARCH("hobnail",O4,1)),ISNUMBER(SEARCH("cribriform",O4,1)),ISNUMBER(SEARCH("diffuse",O4,1)),ISNUMBER(SEARCH("columnar",O4,1)),ISNUMBER(SEARCH("solid",O4,1)),ISNUMBER(SEARCH("tall",N4,1)),ISNUMBER(SEARCH("hobnail",N4,1)),ISNUMBER(SEARCH("cribriform",N4,1)),ISNUMBER(SEARCH("diffuse",N4,1)),ISNUMBER(SEARCH("columnar",N4,1)),ISNUMBER(SEARCH("solid",N4,1)),AND(ISNUMBER(SEARCH("papillary",N4,1)),S4="positive"),AND(AND(ISNUMBER(J4),J4&gt;=5),M4=""),AND(AND(ISNUMBER(J4),J4&gt;=5),AND(ISNUMBER(M4),M4&gt;=1)),AND(ISNUMBER(SERACH("papillary",N4)),OR(Y4="positive",Z4="positive"), ISNUMBER(SEARCH("BRAF",AB4)))),"intermediate","low"))</f>
        <v>high</v>
      </c>
      <c r="AF4" s="31" t="str">
        <f t="shared" si="1"/>
        <v>2</v>
      </c>
      <c r="AG4" s="31" t="str">
        <f t="shared" si="2"/>
        <v>0</v>
      </c>
      <c r="AH4" s="31" t="str">
        <f t="shared" ref="AH4:AH67" si="5">IF(OR(H4="unknown"),"x",IF(H4="negative","0","1"))</f>
        <v>0</v>
      </c>
      <c r="AI4" s="36" t="str">
        <f t="shared" ref="AI4:AI67" si="6">IF(AND(B4&lt;55,AH4="0"),"I",
IF(AND(B4&lt;55,AH4="1"),"II",
IF(AH4="1","IVB",
IF(AND(AF4="4b",AH4="0"),"IVA",
IF(AND(AF4="4a",AH4="0"),"III",
IF(AND(OR(AF4="3a",AF4="3b",AF4="3"),AH4="0"),"II",
IF(AND(AF4="2",OR(AG4="1",AG4="1a",AG4="1b"),AH4="0"),"II",
IF(AND(OR(AF4="1a",AF4="1b",AF4="1"),OR(AG4="1",AG4="1a",AG4="1b"),AH4="0"),"II","I"
))))))))</f>
        <v>I</v>
      </c>
      <c r="AJ4" s="30" t="s">
        <v>871</v>
      </c>
      <c r="AK4" s="35" t="s">
        <v>879</v>
      </c>
      <c r="AL4" s="35" t="s">
        <v>877</v>
      </c>
      <c r="AM4" s="35" t="s">
        <v>880</v>
      </c>
      <c r="AN4" s="35" t="s">
        <v>76</v>
      </c>
      <c r="AO4" s="30">
        <f t="shared" ref="AO4:AO67" si="7">IF(AE4=AJ4,1,0)</f>
        <v>1</v>
      </c>
      <c r="AP4" s="35">
        <f t="shared" ref="AP4:AP67" si="8">IF(AF4=AK4, 1, IF(AND(AF4="x", AK4="0"), 1, IF(AND(AF4="0", AK4="x"), 1, 0)))</f>
        <v>1</v>
      </c>
      <c r="AQ4" s="35">
        <f t="shared" ref="AQ4:AQ67" si="9">IF(AG4=AL4, 1, IF(AND(AG4="x", AL4="0"), 1, IF(AND(AG4="0", AL4="x"), 1, 0)))</f>
        <v>1</v>
      </c>
      <c r="AR4" s="35">
        <f t="shared" ref="AR4:AR67" si="10">IF(AH4=AM4, 1, IF(AND(AH4="x", AM4="0"), 1, IF(AND(AH4="0", AM4="x"), 1, 0)))</f>
        <v>1</v>
      </c>
      <c r="AS4" s="36">
        <f t="shared" si="3"/>
        <v>1</v>
      </c>
    </row>
    <row r="5" spans="1:45">
      <c r="A5" t="str">
        <f>'Model output'!A4</f>
        <v>TCGA-BJ-A0ZA</v>
      </c>
      <c r="B5" s="42">
        <v>67</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2</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
      </c>
      <c r="F5" t="str">
        <f t="shared" si="0"/>
        <v>negative</v>
      </c>
      <c r="G5" t="str">
        <f>IF(OR('Model output'!G4="",AND(ISNUMBER('Model output'!J4),'Model output'!J4&lt;1)),"",IF(OR(ISNUMBER(SEARCH("lateral",'Model output'!G4)),ISNUMBER(SEARCH("cervical",'Model output'!G4)),ISNUMBER(SEARCH("jugular",'Model output'!G4)),ISNUMBER(SEARCH("left neck",'Model output'!G4)),ISNUMBER(SEARCH("left anterior neck",'Model output'!G4)),ISNUMBER(SEARCH("left posterior neck",'Model output'!G4)),ISNUMBER(SEARCH("right neck",'Model output'!G4)),ISNUMBER(SEARCH("right anterior neck",'Model output'!G4)),ISNUMBER(SEARCH("right posterior neck",'Model output'!G4)),AND(ISNUMBER(SEARCH("level",'Model output'!G4)),OR(,ISNUMBER(SEARCH("II",'Model output'!G4)),ISNUMBER(SEARCH("two",'Model output'!G4)),ISNUMBER(SEARCH("2",'Model output'!G4)),ISNUMBER(SEARCH("III",'Model output'!G4)),ISNUMBER(SEARCH("three",'Model output'!G4)),ISNUMBER(SEARCH("3",'Model output'!G4)),ISNUMBER(SEARCH("IV",'Model output'!G4)),ISNUMBER(SEARCH("four",'Model output'!G4)),ISNUMBER(SEARCH("4",'Model output'!G4)),AND(ISNUMBER(SEARCH("V ",'Model output'!G4)),NOT(ISNUMBER(SEARCH("VI",'Model output'!G4)))),ISNUMBER(SEARCH("five",'Model output'!G4)),ISNUMBER(SEARCH("5",'Model output'!G4))))), "lateral", "central"))</f>
        <v/>
      </c>
      <c r="H5" t="str">
        <f>IF('Model output'!H4="","negative", IF('Model output'!H4=" ", "negative", IF(ISNUMBER(SEARCH("lymph node",'Model output'!H4)),"negative","positive")))</f>
        <v>negative</v>
      </c>
      <c r="I5">
        <f>IF('Model output'!I4="","",IF(ISNUMBER('Model output'!I4),'Model output'!I4,1))</f>
        <v>2</v>
      </c>
      <c r="J5">
        <f>IF('Model output'!J4="","",IF(AND(ISNUMBER('Model output'!J4),'Model output'!J4&lt;=I5),'Model output'!J4,IF(ISNUMBER(SEARCH("0/",'Model output'!J4)),0,1)))</f>
        <v>0</v>
      </c>
      <c r="K5" t="str" cm="1">
        <f t="array" ref="K5">IF(COUNT(FIND({0,1,2,3,4,5,6,7,8,9},'Model output'!K4))&gt;0,'Model output'!K4,"")</f>
        <v/>
      </c>
      <c r="L5" s="8" t="str">
        <f t="shared" si="4"/>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v>
      </c>
      <c r="O5" t="str">
        <f>IF('Model output'!M4="","",'Model output'!M4)</f>
        <v>follicular variant</v>
      </c>
      <c r="P5" t="str">
        <f>IF('Model output'!N4="","",'Model output'!N4)</f>
        <v>3 cm</v>
      </c>
      <c r="Q5" t="str">
        <f t="shared" ref="Q5:Q53" si="11">LOWER(SUBSTITUTE(SUBSTITUTE(SUBSTITUTE(SUBSTITUTE(SUBSTITUTE(SUBSTITUTE(SUBSTITUTE(SUBSTITUTE(SUBSTITUTE(SUBSTITUTE(SUBSTITUTE(SUBSTITUTE(SUBSTITUTE(SUBSTITUTE(SUBSTITUTE(SUBSTITUTE(SUBSTITUTE(P5,"cm.","cm"), "the", ""), "tumor", ""), "nodule", ""), "isthmic", ""), "lobe",""), "largest", ""), "left", ""), "right", ""), "for", ""), "in", ""), "and", ","), "(", ""), ")", ""), "A", ""), "x", ","), " ",""))</f>
        <v>3cm</v>
      </c>
      <c r="R5" cm="1">
        <f t="array" ref="R5">IF(Q5="","",IF(ISNUMBER(SEARCH("cm",Q5)),MAX(VALUE(SUBSTITUTE(_xlfn.FILTERXML("&lt;t&gt;&lt;s&gt;"&amp;SUBSTITUTE(Q5,",","&lt;/s&gt;&lt;s&gt;")&amp;"&lt;/s&gt;&lt;/t&gt;","//s"),"cm",""))),IF(ISNUMBER(SEARCH("mm",Q5)), MAX(VALUE(SUBSTITUTE(_xlfn.FILTERXML("&lt;t&gt;&lt;s&gt;"&amp;SUBSTITUTE(Q5,",","&lt;/s&gt;&lt;s&gt;")&amp;"&lt;/s&gt;&lt;/t&gt;","//s"),"mm","")))/10, MAX(VALUE(_xlfn.FILTERXML("&lt;t&gt;&lt;s&gt;"&amp;SUBSTITUTE(Q5,",","&lt;/s&gt;&lt;s&gt;")&amp;"&lt;/s&gt;&lt;/t&gt;","//s"))))))</f>
        <v>3</v>
      </c>
      <c r="S5" t="str">
        <f>IF(OR('Model output'!P4="",ISNUMBER(SEARCH("Not identified", 'Model output'!P4)),ISNUMBER(SEARCH("Absent",'Model output'!P4)),AND(ISNUMBER(SEARCH("No",'Model output'!P4)),NOT(ISNUMBER(SEARCH("diagnostic",'Model output'!P4)))),ISNUMBER(SEARCH("Negative",'Model output'!P4))),"negative","positive")</f>
        <v>negative</v>
      </c>
      <c r="T5">
        <f>IF('Model output'!O4="","",'Model output'!O4)</f>
        <v>2</v>
      </c>
      <c r="U5" t="str">
        <f>IF('Model output'!Q4&lt;&gt;"",'Model output'!Q4,IF('Classification result'!S5="positive",IF(ISNUMBER(SEARCH("single",'Model output'!P4)),1,IF(OR(ISNUMBER(SEARCH("&lt;4",'Model output'!P4)),ISNUMBER(SEARCH("&lt; 4",'Model output'!P4)),ISNUMBER(SEARCH("less than 4",'Model output'!P4))),"&lt;4",IF(OR(ISNUMBER(SEARCH("&gt;4",'Model output'!P4)),ISNUMBER(SEARCH("&gt; 4",'Model output'!P4)),ISNUMBER(SEARCH("4 or more",'Model output'!P4))),"&gt;4",""))),""))</f>
        <v/>
      </c>
      <c r="V5" t="str">
        <f>IF(S5="negative","",IF(OR(ISNUMBER(SEARCH("Focal",'Model output'!P4)),'Classification result'!U5&lt;4,ISNUMBER(SEARCH("Focal",'Classification result'!U5)),ISNUMBER(SEARCH("&lt;4",'Classification result'!U5)),ISNUMBER(SEARCH("&lt; 4",'Classification result'!U5))),"minimal", IF(OR(ISNUMBER(SEARCH("Extensive",'Model output'!P4)),ISNUMBER(SEARCH("Extensive",'Classification result'!U5)),ISNUMBER(SEARCH("&gt;4",'Classification result'!U5)),ISNUMBER(SEARCH("&gt; 4",'Classification result'!U5)),ISNUMBER(SEARCH("4 or more",'Classification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s="14" t="str">
        <f>IF('Model output'!S4="","",'Model output'!S4)</f>
        <v/>
      </c>
      <c r="Y5" t="str">
        <f>IF(OR('Model output'!S4="",ISNUMBER(SEARCH("Absent",'Model output'!S4)),ISNUMBER(SEARCH("Not identified",'Model output'!S4)),AND(ISNUMBER(SEARCH("No",'Model output'!S4)),NOT(ISNUMBER(SEARCH("carcinoma",'Model output'!S4)))),ISNUMBER(SEARCH("negative",'Model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muscle",X5)),ISNUMBER(SEARCH("larynx",X5)),ISNUMBER(SEARCH("trachea",X5)),ISNUMBER(SEARCH("esophagus",X5)),ISNUMBER(SEARCH("recurrent laryngeal nerve",X5))),"positive","negative"))</f>
        <v>negative</v>
      </c>
      <c r="AA5" t="str">
        <f>IF('Model output'!T4="","",IF('Model output'!T4="Not mentioned", "No", "Yes"))</f>
        <v/>
      </c>
      <c r="AB5" t="str">
        <f>IF(AA5&lt;&gt;"Yes","",IF(OR('Model output'!U4="",ISNUMBER(SEARCH("Not identified",'Model output'!U4))),"",'Model output'!U4))</f>
        <v/>
      </c>
      <c r="AC5" s="9" t="str">
        <f>IF(OR('Model output'!V4="", AND(ISERROR(SEARCH("Positive",'Model output'!V4)), ISNUMBER(SEARCH("Negative",'Model output'!V4))), ISNUMBER(SEARCH("Uninvolved",'Model output'!V4)), ISNUMBER(SEARCH("not involved",'Model output'!V4)), ISNUMBER(SEARCH("Free",'Model output'!V4)), ISNUMBER(SEARCH("1 mm",'Model output'!V4)), ISNUMBER(SEARCH("0.1 CM",'Model output'!V4)), ISNUMBER(SEARCH("less than 0.2 mm",'Model output'!V4)), ISNUMBER(SEARCH("less than 0.5 mm",'Model output'!V4)), ISNUMBER(SEARCH("very close",'Model output'!V4)), ISNUMBER(SEARCH("abut",'Model output'!V4))), "negative", "positive")</f>
        <v>negative</v>
      </c>
      <c r="AE5" s="30" t="str" cm="1">
        <f t="array" aca="1" ref="AE5" ca="1">IF(OR(AC5="positive",Z5="positive",AND(OR(ISNUMBER(SEARCH("Follicular carcinoma",N5)),ISNUMBER(SEARCH("Follicular thyroid carcinoma",N5))),V5="extensive"),AND(AND(ISNUMBER(J5),J5&gt;0),AND(ISNUMBER(M5),M5&gt;3)),OR(H5="positive",AH5=1)),"high",IF(OR(ISNUMBER(SEARCH("lateral",G5,1)),ISNUMBER(SEARCH("positive",Y5,1)),ISNUMBER(SEARCH("tall",O5,1)),ISNUMBER(SEARCH("hobnail",O5,1)),ISNUMBER(SEARCH("cribriform",O5,1)),ISNUMBER(SEARCH("diffuse",O5,1)),ISNUMBER(SEARCH("columnar",O5,1)),ISNUMBER(SEARCH("solid",O5,1)),ISNUMBER(SEARCH("tall",N5,1)),ISNUMBER(SEARCH("hobnail",N5,1)),ISNUMBER(SEARCH("cribriform",N5,1)),ISNUMBER(SEARCH("diffuse",N5,1)),ISNUMBER(SEARCH("columnar",N5,1)),ISNUMBER(SEARCH("solid",N5,1)),AND(ISNUMBER(SEARCH("papillary",N5,1)),S5="positive"),AND(AND(ISNUMBER(J5),J5&gt;=5),M5=""),AND(AND(ISNUMBER(J5),J5&gt;=5),AND(ISNUMBER(M5),M5&gt;=1)),AND(ISNUMBER(SERACH("papillary",N5)),OR(Y5="positive",Z5="positive"), ISNUMBER(SEARCH("BRAF",AB5)))),"intermediate","low"))</f>
        <v>low</v>
      </c>
      <c r="AF5" s="31" t="str">
        <f t="shared" si="1"/>
        <v>2</v>
      </c>
      <c r="AG5" s="31" t="str">
        <f t="shared" si="2"/>
        <v>0</v>
      </c>
      <c r="AH5" s="31" t="str">
        <f t="shared" si="5"/>
        <v>0</v>
      </c>
      <c r="AI5" s="36" t="str">
        <f t="shared" si="6"/>
        <v>I</v>
      </c>
      <c r="AJ5" s="30" t="s">
        <v>872</v>
      </c>
      <c r="AK5" s="35" t="s">
        <v>879</v>
      </c>
      <c r="AL5" s="35" t="s">
        <v>877</v>
      </c>
      <c r="AM5" s="35" t="s">
        <v>880</v>
      </c>
      <c r="AN5" s="35" t="s">
        <v>76</v>
      </c>
      <c r="AO5" s="30">
        <f t="shared" ca="1" si="7"/>
        <v>1</v>
      </c>
      <c r="AP5" s="35">
        <f t="shared" si="8"/>
        <v>1</v>
      </c>
      <c r="AQ5" s="35">
        <f t="shared" si="9"/>
        <v>1</v>
      </c>
      <c r="AR5" s="35">
        <f t="shared" si="10"/>
        <v>1</v>
      </c>
      <c r="AS5" s="36">
        <f t="shared" si="3"/>
        <v>1</v>
      </c>
    </row>
    <row r="6" spans="1:45">
      <c r="A6" t="str">
        <f>'Model output'!A5</f>
        <v>TCGA-BJ-A0ZC</v>
      </c>
      <c r="B6" s="42">
        <v>55</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1</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X</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0"/>
        <v>negative</v>
      </c>
      <c r="G6" t="str">
        <f>IF(OR('Model output'!G5="",AND(ISNUMBER('Model output'!J5),'Model output'!J5&lt;1)),"",IF(OR(ISNUMBER(SEARCH("lateral",'Model output'!G5)),ISNUMBER(SEARCH("cervical",'Model output'!G5)),ISNUMBER(SEARCH("jugular",'Model output'!G5)),ISNUMBER(SEARCH("left neck",'Model output'!G5)),ISNUMBER(SEARCH("left anterior neck",'Model output'!G5)),ISNUMBER(SEARCH("left posterior neck",'Model output'!G5)),ISNUMBER(SEARCH("right neck",'Model output'!G5)),ISNUMBER(SEARCH("right anterior neck",'Model output'!G5)),ISNUMBER(SEARCH("right posterior neck",'Model output'!G5)),AND(ISNUMBER(SEARCH("level",'Model output'!G5)),OR(,ISNUMBER(SEARCH("II",'Model output'!G5)),ISNUMBER(SEARCH("two",'Model output'!G5)),ISNUMBER(SEARCH("2",'Model output'!G5)),ISNUMBER(SEARCH("III",'Model output'!G5)),ISNUMBER(SEARCH("three",'Model output'!G5)),ISNUMBER(SEARCH("3",'Model output'!G5)),ISNUMBER(SEARCH("IV",'Model output'!G5)),ISNUMBER(SEARCH("four",'Model output'!G5)),ISNUMBER(SEARCH("4",'Model output'!G5)),AND(ISNUMBER(SEARCH("V ",'Model output'!G5)),NOT(ISNUMBER(SEARCH("VI",'Model output'!G5)))),ISNUMBER(SEARCH("five",'Model output'!G5)),ISNUMBER(SEARCH("5",'Model output'!G5))))), "lateral", "central"))</f>
        <v/>
      </c>
      <c r="H6" t="str">
        <f>IF('Model output'!H5="","negative", IF('Model output'!H5=" ", "negative", IF(ISNUMBER(SEARCH("lymph node",'Model output'!H5)),"negative","positive")))</f>
        <v>negative</v>
      </c>
      <c r="I6" t="str">
        <f>IF('Model output'!I5="","",IF(ISNUMBER('Model output'!I5),'Model output'!I5,1))</f>
        <v/>
      </c>
      <c r="J6" t="str">
        <f>IF('Model output'!J5="","",IF(AND(ISNUMBER('Model output'!J5),'Model output'!J5&lt;=I6),'Model output'!J5,IF(ISNUMBER(SEARCH("0/",'Model output'!J5)),0,1)))</f>
        <v/>
      </c>
      <c r="K6" t="str" cm="1">
        <f t="array" ref="K6">IF(COUNT(FIND({0,1,2,3,4,5,6,7,8,9},'Model output'!K5))&gt;0,'Model output'!K5,"")</f>
        <v/>
      </c>
      <c r="L6" s="8" t="str">
        <f t="shared" si="4"/>
        <v/>
      </c>
      <c r="M6" t="str" cm="1">
        <f t="array" ref="M6">IF(L6="","",IF(ISNUMBER(SEARCH("cm",L6)),MAX(VALUE(SUBSTITUTE(_xlfn.FILTERXML("&lt;t&gt;&lt;s&gt;"&amp;SUBSTITUTE(L6,",","&lt;/s&gt;&lt;s&gt;")&amp;"&lt;/s&gt;&lt;/t&gt;","//s"),"cm",""))),MAX(VALUE(SUBSTITUTE(_xlfn.FILTERXML("&lt;t&gt;&lt;s&gt;"&amp;SUBSTITUTE(L6,",","&lt;/s&gt;&lt;s&gt;")&amp;"&lt;/s&gt;&lt;/t&gt;","//s"),"mm","")))/10))</f>
        <v/>
      </c>
      <c r="N6" t="str">
        <f>IF('Model output'!L5="","",'Model output'!L5)</f>
        <v>papillary</v>
      </c>
      <c r="O6" t="str">
        <f>IF('Model output'!M5="","",'Model output'!M5)</f>
        <v>follicular</v>
      </c>
      <c r="P6" t="str">
        <f>IF('Model output'!N5="","",'Model output'!N5)</f>
        <v>0.4 cm</v>
      </c>
      <c r="Q6" t="str">
        <f t="shared" si="11"/>
        <v>0.4cm</v>
      </c>
      <c r="R6" cm="1">
        <f t="array" ref="R6">IF(Q6="","",IF(ISNUMBER(SEARCH("cm",Q6)),MAX(VALUE(SUBSTITUTE(_xlfn.FILTERXML("&lt;t&gt;&lt;s&gt;"&amp;SUBSTITUTE(Q6,",","&lt;/s&gt;&lt;s&gt;")&amp;"&lt;/s&gt;&lt;/t&gt;","//s"),"cm",""))),IF(ISNUMBER(SEARCH("mm",Q6)), MAX(VALUE(SUBSTITUTE(_xlfn.FILTERXML("&lt;t&gt;&lt;s&gt;"&amp;SUBSTITUTE(Q6,",","&lt;/s&gt;&lt;s&gt;")&amp;"&lt;/s&gt;&lt;/t&gt;","//s"),"mm","")))/10, MAX(VALUE(_xlfn.FILTERXML("&lt;t&gt;&lt;s&gt;"&amp;SUBSTITUTE(Q6,",","&lt;/s&gt;&lt;s&gt;")&amp;"&lt;/s&gt;&lt;/t&gt;","//s"))))))</f>
        <v>0.4</v>
      </c>
      <c r="S6" t="str">
        <f>IF(OR('Model output'!P5="",ISNUMBER(SEARCH("Not identified", 'Model output'!P5)),ISNUMBER(SEARCH("Absent",'Model output'!P5)),AND(ISNUMBER(SEARCH("No",'Model output'!P5)),NOT(ISNUMBER(SEARCH("diagnostic",'Model output'!P5)))),ISNUMBER(SEARCH("Negative",'Model output'!P5))),"negative","positive")</f>
        <v>negative</v>
      </c>
      <c r="T6" t="str">
        <f>IF('Model output'!O5="","",'Model output'!O5)</f>
        <v/>
      </c>
      <c r="U6" t="str">
        <f>IF('Model output'!Q5&lt;&gt;"",'Model output'!Q5,IF('Classification result'!S6="positive",IF(ISNUMBER(SEARCH("single",'Model output'!P5)),1,IF(OR(ISNUMBER(SEARCH("&lt;4",'Model output'!P5)),ISNUMBER(SEARCH("&lt; 4",'Model output'!P5)),ISNUMBER(SEARCH("less than 4",'Model output'!P5))),"&lt;4",IF(OR(ISNUMBER(SEARCH("&gt;4",'Model output'!P5)),ISNUMBER(SEARCH("&gt; 4",'Model output'!P5)),ISNUMBER(SEARCH("4 or more",'Model output'!P5))),"&gt;4",""))),""))</f>
        <v/>
      </c>
      <c r="V6" t="str">
        <f>IF(S6="negative","",IF(OR(ISNUMBER(SEARCH("Focal",'Model output'!P5)),'Classification result'!U6&lt;4,ISNUMBER(SEARCH("Focal",'Classification result'!U6)),ISNUMBER(SEARCH("&lt;4",'Classification result'!U6)),ISNUMBER(SEARCH("&lt; 4",'Classification result'!U6))),"minimal", IF(OR(ISNUMBER(SEARCH("Extensive",'Model output'!P5)),ISNUMBER(SEARCH("Extensive",'Classification result'!U6)),ISNUMBER(SEARCH("&gt;4",'Classification result'!U6)),ISNUMBER(SEARCH("&gt; 4",'Classification result'!U6)),ISNUMBER(SEARCH("4 or more",'Classification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negative</v>
      </c>
      <c r="X6" s="14" t="str">
        <f>IF('Model output'!S5="","",'Model output'!S5)</f>
        <v/>
      </c>
      <c r="Y6" t="str">
        <f>IF(OR('Model output'!S5="",ISNUMBER(SEARCH("Absent",'Model output'!S5)),ISNUMBER(SEARCH("Not identified",'Model output'!S5)),AND(ISNUMBER(SEARCH("No",'Model output'!S5)),NOT(ISNUMBER(SEARCH("carcinoma",'Model output'!S5)))),ISNUMBER(SEARCH("negative",'Model output'!S5))),"negative",IF(Z6="positive","gETE", "positive"))</f>
        <v>negative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muscle",X6)),ISNUMBER(SEARCH("larynx",X6)),ISNUMBER(SEARCH("trachea",X6)),ISNUMBER(SEARCH("esophagus",X6)),ISNUMBER(SEARCH("recurrent laryngeal nerve",X6))),"positive","negative"))</f>
        <v>negative</v>
      </c>
      <c r="AA6" t="str">
        <f>IF('Model output'!T5="","",IF('Model output'!T5="Not mentioned", "No", "Yes"))</f>
        <v>Yes</v>
      </c>
      <c r="AB6" t="str">
        <f>IF(AA6&lt;&gt;"Yes","",IF(OR('Model output'!U5="",ISNUMBER(SEARCH("Not identified",'Model output'!U5))),"",'Model output'!U5))</f>
        <v/>
      </c>
      <c r="AC6" s="9" t="str">
        <f>IF(OR('Model output'!V5="", AND(ISERROR(SEARCH("Positive",'Model output'!V5)), ISNUMBER(SEARCH("Negative",'Model output'!V5))), ISNUMBER(SEARCH("Uninvolved",'Model output'!V5)), ISNUMBER(SEARCH("not involved",'Model output'!V5)), ISNUMBER(SEARCH("Free",'Model output'!V5)), ISNUMBER(SEARCH("1 mm",'Model output'!V5)), ISNUMBER(SEARCH("0.1 CM",'Model output'!V5)), ISNUMBER(SEARCH("less than 0.2 mm",'Model output'!V5)), ISNUMBER(SEARCH("less than 0.5 mm",'Model output'!V5)), ISNUMBER(SEARCH("very close",'Model output'!V5)), ISNUMBER(SEARCH("abut",'Model output'!V5))), "negative", "positive")</f>
        <v>negative</v>
      </c>
      <c r="AE6" s="30" t="str" cm="1">
        <f t="array" aca="1" ref="AE6" ca="1">IF(OR(AC6="positive",Z6="positive",AND(OR(ISNUMBER(SEARCH("Follicular carcinoma",N6)),ISNUMBER(SEARCH("Follicular thyroid carcinoma",N6))),V6="extensive"),AND(AND(ISNUMBER(J6),J6&gt;0),AND(ISNUMBER(M6),M6&gt;3)),OR(H6="positive",AH6=1)),"high",IF(OR(ISNUMBER(SEARCH("lateral",G6,1)),ISNUMBER(SEARCH("positive",Y6,1)),ISNUMBER(SEARCH("tall",O6,1)),ISNUMBER(SEARCH("hobnail",O6,1)),ISNUMBER(SEARCH("cribriform",O6,1)),ISNUMBER(SEARCH("diffuse",O6,1)),ISNUMBER(SEARCH("columnar",O6,1)),ISNUMBER(SEARCH("solid",O6,1)),ISNUMBER(SEARCH("tall",N6,1)),ISNUMBER(SEARCH("hobnail",N6,1)),ISNUMBER(SEARCH("cribriform",N6,1)),ISNUMBER(SEARCH("diffuse",N6,1)),ISNUMBER(SEARCH("columnar",N6,1)),ISNUMBER(SEARCH("solid",N6,1)),AND(ISNUMBER(SEARCH("papillary",N6,1)),S6="positive"),AND(AND(ISNUMBER(J6),J6&gt;=5),M6=""),AND(AND(ISNUMBER(J6),J6&gt;=5),AND(ISNUMBER(M6),M6&gt;=1)),AND(ISNUMBER(SERACH("papillary",N6)),OR(Y6="positive",Z6="positive"), ISNUMBER(SEARCH("BRAF",AB6)))),"intermediate","low"))</f>
        <v>low</v>
      </c>
      <c r="AF6" s="31" t="str">
        <f t="shared" si="1"/>
        <v>1a</v>
      </c>
      <c r="AG6" s="31" t="str">
        <f t="shared" si="2"/>
        <v>0</v>
      </c>
      <c r="AH6" s="31" t="str">
        <f t="shared" si="5"/>
        <v>0</v>
      </c>
      <c r="AI6" s="36" t="str">
        <f t="shared" si="6"/>
        <v>I</v>
      </c>
      <c r="AJ6" s="30" t="s">
        <v>872</v>
      </c>
      <c r="AK6" s="35" t="s">
        <v>881</v>
      </c>
      <c r="AL6" s="35" t="s">
        <v>880</v>
      </c>
      <c r="AM6" s="35" t="s">
        <v>880</v>
      </c>
      <c r="AN6" s="35" t="s">
        <v>76</v>
      </c>
      <c r="AO6" s="30">
        <f t="shared" ca="1" si="7"/>
        <v>1</v>
      </c>
      <c r="AP6" s="35">
        <f t="shared" si="8"/>
        <v>1</v>
      </c>
      <c r="AQ6" s="35">
        <f t="shared" si="9"/>
        <v>1</v>
      </c>
      <c r="AR6" s="35">
        <f t="shared" si="10"/>
        <v>1</v>
      </c>
      <c r="AS6" s="36">
        <f t="shared" si="3"/>
        <v>1</v>
      </c>
    </row>
    <row r="7" spans="1:45">
      <c r="A7" t="str">
        <f>'Model output'!A6</f>
        <v>TCGA-BJ-A0ZH</v>
      </c>
      <c r="B7" s="42">
        <v>52</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2</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1a</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
      </c>
      <c r="F7" t="str">
        <f t="shared" si="0"/>
        <v>positive</v>
      </c>
      <c r="G7" t="str">
        <f>IF(OR('Model output'!G6="",AND(ISNUMBER('Model output'!J6),'Model output'!J6&lt;1)),"",IF(OR(ISNUMBER(SEARCH("lateral",'Model output'!G6)),ISNUMBER(SEARCH("cervical",'Model output'!G6)),ISNUMBER(SEARCH("jugular",'Model output'!G6)),ISNUMBER(SEARCH("left neck",'Model output'!G6)),ISNUMBER(SEARCH("left anterior neck",'Model output'!G6)),ISNUMBER(SEARCH("left posterior neck",'Model output'!G6)),ISNUMBER(SEARCH("right neck",'Model output'!G6)),ISNUMBER(SEARCH("right anterior neck",'Model output'!G6)),ISNUMBER(SEARCH("right posterior neck",'Model output'!G6)),AND(ISNUMBER(SEARCH("level",'Model output'!G6)),OR(,ISNUMBER(SEARCH("II",'Model output'!G6)),ISNUMBER(SEARCH("two",'Model output'!G6)),ISNUMBER(SEARCH("2",'Model output'!G6)),ISNUMBER(SEARCH("III",'Model output'!G6)),ISNUMBER(SEARCH("three",'Model output'!G6)),ISNUMBER(SEARCH("3",'Model output'!G6)),ISNUMBER(SEARCH("IV",'Model output'!G6)),ISNUMBER(SEARCH("four",'Model output'!G6)),ISNUMBER(SEARCH("4",'Model output'!G6)),AND(ISNUMBER(SEARCH("V ",'Model output'!G6)),NOT(ISNUMBER(SEARCH("VI",'Model output'!G6)))),ISNUMBER(SEARCH("five",'Model output'!G6)),ISNUMBER(SEARCH("5",'Model output'!G6))))), "lateral", "central"))</f>
        <v>central</v>
      </c>
      <c r="H7" t="str">
        <f>IF('Model output'!H6="","negative", IF('Model output'!H6=" ", "negative", IF(ISNUMBER(SEARCH("lymph node",'Model output'!H6)),"negative","positive")))</f>
        <v>negative</v>
      </c>
      <c r="I7">
        <f>IF('Model output'!I6="","",IF(ISNUMBER('Model output'!I6),'Model output'!I6,1))</f>
        <v>5</v>
      </c>
      <c r="J7">
        <f>IF('Model output'!J6="","",IF(AND(ISNUMBER('Model output'!J6),'Model output'!J6&lt;=I7),'Model output'!J6,IF(ISNUMBER(SEARCH("0/",'Model output'!J6)),0,1)))</f>
        <v>1</v>
      </c>
      <c r="K7" t="str" cm="1">
        <f t="array" ref="K7">IF(COUNT(FIND({0,1,2,3,4,5,6,7,8,9},'Model output'!K6))&gt;0,'Model output'!K6,"")</f>
        <v/>
      </c>
      <c r="L7" s="8" t="str">
        <f t="shared" si="4"/>
        <v/>
      </c>
      <c r="M7" t="str" cm="1">
        <f t="array" ref="M7">IF(L7="","",IF(ISNUMBER(SEARCH("cm",L7)),MAX(VALUE(SUBSTITUTE(_xlfn.FILTERXML("&lt;t&gt;&lt;s&gt;"&amp;SUBSTITUTE(L7,",","&lt;/s&gt;&lt;s&gt;")&amp;"&lt;/s&gt;&lt;/t&gt;","//s"),"cm",""))),MAX(VALUE(SUBSTITUTE(_xlfn.FILTERXML("&lt;t&gt;&lt;s&gt;"&amp;SUBSTITUTE(L7,",","&lt;/s&gt;&lt;s&gt;")&amp;"&lt;/s&gt;&lt;/t&gt;","//s"),"mm","")))/10))</f>
        <v/>
      </c>
      <c r="N7" t="str">
        <f>IF('Model output'!L6="","",'Model output'!L6)</f>
        <v>papillary</v>
      </c>
      <c r="O7" t="str">
        <f>IF('Model output'!M6="","",'Model output'!M6)</f>
        <v>tall cell</v>
      </c>
      <c r="P7" t="str">
        <f>IF('Model output'!N6="","",'Model output'!N6)</f>
        <v>2.1 cm</v>
      </c>
      <c r="Q7" t="str">
        <f t="shared" si="11"/>
        <v>2.1cm</v>
      </c>
      <c r="R7" cm="1">
        <f t="array" ref="R7">IF(Q7="","",IF(ISNUMBER(SEARCH("cm",Q7)),MAX(VALUE(SUBSTITUTE(_xlfn.FILTERXML("&lt;t&gt;&lt;s&gt;"&amp;SUBSTITUTE(Q7,",","&lt;/s&gt;&lt;s&gt;")&amp;"&lt;/s&gt;&lt;/t&gt;","//s"),"cm",""))),IF(ISNUMBER(SEARCH("mm",Q7)), MAX(VALUE(SUBSTITUTE(_xlfn.FILTERXML("&lt;t&gt;&lt;s&gt;"&amp;SUBSTITUTE(Q7,",","&lt;/s&gt;&lt;s&gt;")&amp;"&lt;/s&gt;&lt;/t&gt;","//s"),"mm","")))/10, MAX(VALUE(_xlfn.FILTERXML("&lt;t&gt;&lt;s&gt;"&amp;SUBSTITUTE(Q7,",","&lt;/s&gt;&lt;s&gt;")&amp;"&lt;/s&gt;&lt;/t&gt;","//s"))))))</f>
        <v>2.1</v>
      </c>
      <c r="S7" t="str">
        <f>IF(OR('Model output'!P6="",ISNUMBER(SEARCH("Not identified", 'Model output'!P6)),ISNUMBER(SEARCH("Absent",'Model output'!P6)),AND(ISNUMBER(SEARCH("No",'Model output'!P6)),NOT(ISNUMBER(SEARCH("diagnostic",'Model output'!P6)))),ISNUMBER(SEARCH("Negative",'Model output'!P6))),"negative","positive")</f>
        <v>negative</v>
      </c>
      <c r="T7">
        <f>IF('Model output'!O6="","",'Model output'!O6)</f>
        <v>1</v>
      </c>
      <c r="U7" t="str">
        <f>IF('Model output'!Q6&lt;&gt;"",'Model output'!Q6,IF('Classification result'!S7="positive",IF(ISNUMBER(SEARCH("single",'Model output'!P6)),1,IF(OR(ISNUMBER(SEARCH("&lt;4",'Model output'!P6)),ISNUMBER(SEARCH("&lt; 4",'Model output'!P6)),ISNUMBER(SEARCH("less than 4",'Model output'!P6))),"&lt;4",IF(OR(ISNUMBER(SEARCH("&gt;4",'Model output'!P6)),ISNUMBER(SEARCH("&gt; 4",'Model output'!P6)),ISNUMBER(SEARCH("4 or more",'Model output'!P6))),"&gt;4",""))),""))</f>
        <v/>
      </c>
      <c r="V7" t="str">
        <f>IF(S7="negative","",IF(OR(ISNUMBER(SEARCH("Focal",'Model output'!P6)),'Classification result'!U7&lt;4,ISNUMBER(SEARCH("Focal",'Classification result'!U7)),ISNUMBER(SEARCH("&lt;4",'Classification result'!U7)),ISNUMBER(SEARCH("&lt; 4",'Classification result'!U7))),"minimal", IF(OR(ISNUMBER(SEARCH("Extensive",'Model output'!P6)),ISNUMBER(SEARCH("Extensive",'Classification result'!U7)),ISNUMBER(SEARCH("&gt;4",'Classification result'!U7)),ISNUMBER(SEARCH("&gt; 4",'Classification result'!U7)),ISNUMBER(SEARCH("4 or more",'Classification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negative</v>
      </c>
      <c r="X7" s="14" t="str">
        <f>IF('Model output'!S6="","",'Model output'!S6)</f>
        <v/>
      </c>
      <c r="Y7" t="str">
        <f>IF(OR('Model output'!S6="",ISNUMBER(SEARCH("Absent",'Model output'!S6)),ISNUMBER(SEARCH("Not identified",'Model output'!S6)),AND(ISNUMBER(SEARCH("No",'Model output'!S6)),NOT(ISNUMBER(SEARCH("carcinoma",'Model output'!S6)))),ISNUMBER(SEARCH("negative",'Model output'!S6))),"negative",IF(Z7="positive","gETE", "positive"))</f>
        <v>negative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muscle",X7)),ISNUMBER(SEARCH("larynx",X7)),ISNUMBER(SEARCH("trachea",X7)),ISNUMBER(SEARCH("esophagus",X7)),ISNUMBER(SEARCH("recurrent laryngeal nerve",X7))),"positive","negative"))</f>
        <v>negative</v>
      </c>
      <c r="AA7" t="str">
        <f>IF('Model output'!T6="","",IF('Model output'!T6="Not mentioned", "No", "Yes"))</f>
        <v>Yes</v>
      </c>
      <c r="AB7" t="str">
        <f>IF(AA7&lt;&gt;"Yes","",IF(OR('Model output'!U6="",ISNUMBER(SEARCH("Not identified",'Model output'!U6))),"",'Model output'!U6))</f>
        <v>BRAF V600E</v>
      </c>
      <c r="AC7" s="9" t="str">
        <f>IF(OR('Model output'!V6="", AND(ISERROR(SEARCH("Positive",'Model output'!V6)), ISNUMBER(SEARCH("Negative",'Model output'!V6))), ISNUMBER(SEARCH("Uninvolved",'Model output'!V6)), ISNUMBER(SEARCH("not involved",'Model output'!V6)), ISNUMBER(SEARCH("Free",'Model output'!V6)), ISNUMBER(SEARCH("1 mm",'Model output'!V6)), ISNUMBER(SEARCH("0.1 CM",'Model output'!V6)), ISNUMBER(SEARCH("less than 0.2 mm",'Model output'!V6)), ISNUMBER(SEARCH("less than 0.5 mm",'Model output'!V6)), ISNUMBER(SEARCH("very close",'Model output'!V6)), ISNUMBER(SEARCH("abut",'Model output'!V6))), "negative", "positive")</f>
        <v>negative</v>
      </c>
      <c r="AE7" s="30" t="str" cm="1">
        <f t="array" aca="1" ref="AE7" ca="1">IF(OR(AC7="positive",Z7="positive",AND(OR(ISNUMBER(SEARCH("Follicular carcinoma",N7)),ISNUMBER(SEARCH("Follicular thyroid carcinoma",N7))),V7="extensive"),AND(AND(ISNUMBER(J7),J7&gt;0),AND(ISNUMBER(M7),M7&gt;3)),OR(H7="positive",AH7=1)),"high",IF(OR(ISNUMBER(SEARCH("lateral",G7,1)),ISNUMBER(SEARCH("positive",Y7,1)),ISNUMBER(SEARCH("tall",O7,1)),ISNUMBER(SEARCH("hobnail",O7,1)),ISNUMBER(SEARCH("cribriform",O7,1)),ISNUMBER(SEARCH("diffuse",O7,1)),ISNUMBER(SEARCH("columnar",O7,1)),ISNUMBER(SEARCH("solid",O7,1)),ISNUMBER(SEARCH("tall",N7,1)),ISNUMBER(SEARCH("hobnail",N7,1)),ISNUMBER(SEARCH("cribriform",N7,1)),ISNUMBER(SEARCH("diffuse",N7,1)),ISNUMBER(SEARCH("columnar",N7,1)),ISNUMBER(SEARCH("solid",N7,1)),AND(ISNUMBER(SEARCH("papillary",N7,1)),S7="positive"),AND(AND(ISNUMBER(J7),J7&gt;=5),M7=""),AND(AND(ISNUMBER(J7),J7&gt;=5),AND(ISNUMBER(M7),M7&gt;=1)),AND(ISNUMBER(SERACH("papillary",N7)),OR(Y7="positive",Z7="positive"), ISNUMBER(SEARCH("BRAF",AB7)))),"intermediate","low"))</f>
        <v>intermediate</v>
      </c>
      <c r="AF7" s="31" t="str">
        <f t="shared" si="1"/>
        <v>2</v>
      </c>
      <c r="AG7" s="31" t="str">
        <f t="shared" si="2"/>
        <v>1a</v>
      </c>
      <c r="AH7" s="31" t="str">
        <f t="shared" si="5"/>
        <v>0</v>
      </c>
      <c r="AI7" s="36" t="str">
        <f t="shared" si="6"/>
        <v>I</v>
      </c>
      <c r="AJ7" s="30" t="s">
        <v>873</v>
      </c>
      <c r="AK7" s="35" t="s">
        <v>879</v>
      </c>
      <c r="AL7" s="35" t="s">
        <v>881</v>
      </c>
      <c r="AM7" s="35" t="s">
        <v>880</v>
      </c>
      <c r="AN7" s="35" t="s">
        <v>76</v>
      </c>
      <c r="AO7" s="30">
        <f t="shared" ca="1" si="7"/>
        <v>1</v>
      </c>
      <c r="AP7" s="35">
        <f t="shared" si="8"/>
        <v>1</v>
      </c>
      <c r="AQ7" s="35">
        <f t="shared" si="9"/>
        <v>1</v>
      </c>
      <c r="AR7" s="35">
        <f t="shared" si="10"/>
        <v>1</v>
      </c>
      <c r="AS7" s="36">
        <f t="shared" si="3"/>
        <v>1</v>
      </c>
    </row>
    <row r="8" spans="1:45">
      <c r="A8" t="str">
        <f>'Model output'!A7</f>
        <v>TCGA-BJ-A0ZJ</v>
      </c>
      <c r="B8" s="42">
        <v>36</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2</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1a</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
      </c>
      <c r="F8" t="str">
        <f t="shared" si="0"/>
        <v>positive</v>
      </c>
      <c r="G8" t="str">
        <f>IF(OR('Model output'!G7="",AND(ISNUMBER('Model output'!J7),'Model output'!J7&lt;1)),"",IF(OR(ISNUMBER(SEARCH("lateral",'Model output'!G7)),ISNUMBER(SEARCH("cervical",'Model output'!G7)),ISNUMBER(SEARCH("jugular",'Model output'!G7)),ISNUMBER(SEARCH("left neck",'Model output'!G7)),ISNUMBER(SEARCH("left anterior neck",'Model output'!G7)),ISNUMBER(SEARCH("left posterior neck",'Model output'!G7)),ISNUMBER(SEARCH("right neck",'Model output'!G7)),ISNUMBER(SEARCH("right anterior neck",'Model output'!G7)),ISNUMBER(SEARCH("right posterior neck",'Model output'!G7)),AND(ISNUMBER(SEARCH("level",'Model output'!G7)),OR(,ISNUMBER(SEARCH("II",'Model output'!G7)),ISNUMBER(SEARCH("two",'Model output'!G7)),ISNUMBER(SEARCH("2",'Model output'!G7)),ISNUMBER(SEARCH("III",'Model output'!G7)),ISNUMBER(SEARCH("three",'Model output'!G7)),ISNUMBER(SEARCH("3",'Model output'!G7)),ISNUMBER(SEARCH("IV",'Model output'!G7)),ISNUMBER(SEARCH("four",'Model output'!G7)),ISNUMBER(SEARCH("4",'Model output'!G7)),AND(ISNUMBER(SEARCH("V ",'Model output'!G7)),NOT(ISNUMBER(SEARCH("VI",'Model output'!G7)))),ISNUMBER(SEARCH("five",'Model output'!G7)),ISNUMBER(SEARCH("5",'Model output'!G7))))), "lateral", "central"))</f>
        <v/>
      </c>
      <c r="H8" t="str">
        <f>IF('Model output'!H7="","negative", IF('Model output'!H7=" ", "negative", IF(ISNUMBER(SEARCH("lymph node",'Model output'!H7)),"negative","positive")))</f>
        <v>negative</v>
      </c>
      <c r="I8">
        <f>IF('Model output'!I7="","",IF(ISNUMBER('Model output'!I7),'Model output'!I7,1))</f>
        <v>8</v>
      </c>
      <c r="J8">
        <f>IF('Model output'!J7="","",IF(AND(ISNUMBER('Model output'!J7),'Model output'!J7&lt;=I8),'Model output'!J7,IF(ISNUMBER(SEARCH("0/",'Model output'!J7)),0,1)))</f>
        <v>1</v>
      </c>
      <c r="K8" t="str" cm="1">
        <f t="array" ref="K8">IF(COUNT(FIND({0,1,2,3,4,5,6,7,8,9},'Model output'!K7))&gt;0,'Model output'!K7,"")</f>
        <v/>
      </c>
      <c r="L8" s="8" t="str">
        <f t="shared" si="4"/>
        <v/>
      </c>
      <c r="M8" t="str" cm="1">
        <f t="array" ref="M8">IF(L8="","",IF(ISNUMBER(SEARCH("cm",L8)),MAX(VALUE(SUBSTITUTE(_xlfn.FILTERXML("&lt;t&gt;&lt;s&gt;"&amp;SUBSTITUTE(L8,",","&lt;/s&gt;&lt;s&gt;")&amp;"&lt;/s&gt;&lt;/t&gt;","//s"),"cm",""))),MAX(VALUE(SUBSTITUTE(_xlfn.FILTERXML("&lt;t&gt;&lt;s&gt;"&amp;SUBSTITUTE(L8,",","&lt;/s&gt;&lt;s&gt;")&amp;"&lt;/s&gt;&lt;/t&gt;","//s"),"mm","")))/10))</f>
        <v/>
      </c>
      <c r="N8" t="str">
        <f>IF('Model output'!L7="","",'Model output'!L7)</f>
        <v>papillary</v>
      </c>
      <c r="O8" t="str">
        <f>IF('Model output'!M7="","",'Model output'!M7)</f>
        <v>encapsulated follicular</v>
      </c>
      <c r="P8" t="str">
        <f>IF('Model output'!N7="","",'Model output'!N7)</f>
        <v>2.5 cm</v>
      </c>
      <c r="Q8" t="str">
        <f t="shared" si="11"/>
        <v>2.5cm</v>
      </c>
      <c r="R8" cm="1">
        <f t="array" ref="R8">IF(Q8="","",IF(ISNUMBER(SEARCH("cm",Q8)),MAX(VALUE(SUBSTITUTE(_xlfn.FILTERXML("&lt;t&gt;&lt;s&gt;"&amp;SUBSTITUTE(Q8,",","&lt;/s&gt;&lt;s&gt;")&amp;"&lt;/s&gt;&lt;/t&gt;","//s"),"cm",""))),IF(ISNUMBER(SEARCH("mm",Q8)), MAX(VALUE(SUBSTITUTE(_xlfn.FILTERXML("&lt;t&gt;&lt;s&gt;"&amp;SUBSTITUTE(Q8,",","&lt;/s&gt;&lt;s&gt;")&amp;"&lt;/s&gt;&lt;/t&gt;","//s"),"mm","")))/10, MAX(VALUE(_xlfn.FILTERXML("&lt;t&gt;&lt;s&gt;"&amp;SUBSTITUTE(Q8,",","&lt;/s&gt;&lt;s&gt;")&amp;"&lt;/s&gt;&lt;/t&gt;","//s"))))))</f>
        <v>2.5</v>
      </c>
      <c r="S8" t="str">
        <f>IF(OR('Model output'!P7="",ISNUMBER(SEARCH("Not identified", 'Model output'!P7)),ISNUMBER(SEARCH("Absent",'Model output'!P7)),AND(ISNUMBER(SEARCH("No",'Model output'!P7)),NOT(ISNUMBER(SEARCH("diagnostic",'Model output'!P7)))),ISNUMBER(SEARCH("Negative",'Model output'!P7))),"negative","positive")</f>
        <v>positive</v>
      </c>
      <c r="T8" t="str">
        <f>IF('Model output'!O7="","",'Model output'!O7)</f>
        <v>Multifocal</v>
      </c>
      <c r="U8" t="str">
        <f>IF('Model output'!Q7&lt;&gt;"",'Model output'!Q7,IF('Classification result'!S8="positive",IF(ISNUMBER(SEARCH("single",'Model output'!P7)),1,IF(OR(ISNUMBER(SEARCH("&lt;4",'Model output'!P7)),ISNUMBER(SEARCH("&lt; 4",'Model output'!P7)),ISNUMBER(SEARCH("less than 4",'Model output'!P7))),"&lt;4",IF(OR(ISNUMBER(SEARCH("&gt;4",'Model output'!P7)),ISNUMBER(SEARCH("&gt; 4",'Model output'!P7)),ISNUMBER(SEARCH("4 or more",'Model output'!P7))),"&gt;4",""))),""))</f>
        <v/>
      </c>
      <c r="V8" t="str">
        <f>IF(S8="negative","",IF(OR(ISNUMBER(SEARCH("Focal",'Model output'!P7)),'Classification result'!U8&lt;4,ISNUMBER(SEARCH("Focal",'Classification result'!U8)),ISNUMBER(SEARCH("&lt;4",'Classification result'!U8)),ISNUMBER(SEARCH("&lt; 4",'Classification result'!U8))),"minimal", IF(OR(ISNUMBER(SEARCH("Extensive",'Model output'!P7)),ISNUMBER(SEARCH("Extensive",'Classification result'!U8)),ISNUMBER(SEARCH("&gt;4",'Classification result'!U8)),ISNUMBER(SEARCH("&gt; 4",'Classification result'!U8)),ISNUMBER(SEARCH("4 or more",'Classification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positive</v>
      </c>
      <c r="X8" s="14" t="str">
        <f>IF('Model output'!S7="","",'Model output'!S7)</f>
        <v/>
      </c>
      <c r="Y8" t="str">
        <f>IF(OR('Model output'!S7="",ISNUMBER(SEARCH("Absent",'Model output'!S7)),ISNUMBER(SEARCH("Not identified",'Model output'!S7)),AND(ISNUMBER(SEARCH("No",'Model output'!S7)),NOT(ISNUMBER(SEARCH("carcinoma",'Model output'!S7)))),ISNUMBER(SEARCH("negative",'Model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muscle",X8)),ISNUMBER(SEARCH("larynx",X8)),ISNUMBER(SEARCH("trachea",X8)),ISNUMBER(SEARCH("esophagus",X8)),ISNUMBER(SEARCH("recurrent laryngeal nerve",X8))),"positive","negative"))</f>
        <v>negative</v>
      </c>
      <c r="AA8" t="str">
        <f>IF('Model output'!T7="","",IF('Model output'!T7="Not mentioned", "No", "Yes"))</f>
        <v>Yes</v>
      </c>
      <c r="AB8" t="str">
        <f>IF(AA8&lt;&gt;"Yes","",IF(OR('Model output'!U7="",ISNUMBER(SEARCH("Not identified",'Model output'!U7))),"",'Model output'!U7))</f>
        <v/>
      </c>
      <c r="AC8" s="9" t="str">
        <f>IF(OR('Model output'!V7="", AND(ISERROR(SEARCH("Positive",'Model output'!V7)), ISNUMBER(SEARCH("Negative",'Model output'!V7))), ISNUMBER(SEARCH("Uninvolved",'Model output'!V7)), ISNUMBER(SEARCH("not involved",'Model output'!V7)), ISNUMBER(SEARCH("Free",'Model output'!V7)), ISNUMBER(SEARCH("1 mm",'Model output'!V7)), ISNUMBER(SEARCH("0.1 CM",'Model output'!V7)), ISNUMBER(SEARCH("less than 0.2 mm",'Model output'!V7)), ISNUMBER(SEARCH("less than 0.5 mm",'Model output'!V7)), ISNUMBER(SEARCH("very close",'Model output'!V7)), ISNUMBER(SEARCH("abut",'Model output'!V7))), "negative", "positive")</f>
        <v>positive</v>
      </c>
      <c r="AE8" s="30" t="str" cm="1">
        <f t="array" ref="AE8">IF(OR(AC8="positive",Z8="positive",AND(OR(ISNUMBER(SEARCH("Follicular carcinoma",N8)),ISNUMBER(SEARCH("Follicular thyroid carcinoma",N8))),V8="extensive"),AND(AND(ISNUMBER(J8),J8&gt;0),AND(ISNUMBER(M8),M8&gt;3)),OR(H8="positive",AH8=1)),"high",IF(OR(ISNUMBER(SEARCH("lateral",G8,1)),ISNUMBER(SEARCH("positive",Y8,1)),ISNUMBER(SEARCH("tall",O8,1)),ISNUMBER(SEARCH("hobnail",O8,1)),ISNUMBER(SEARCH("cribriform",O8,1)),ISNUMBER(SEARCH("diffuse",O8,1)),ISNUMBER(SEARCH("columnar",O8,1)),ISNUMBER(SEARCH("solid",O8,1)),ISNUMBER(SEARCH("tall",N8,1)),ISNUMBER(SEARCH("hobnail",N8,1)),ISNUMBER(SEARCH("cribriform",N8,1)),ISNUMBER(SEARCH("diffuse",N8,1)),ISNUMBER(SEARCH("columnar",N8,1)),ISNUMBER(SEARCH("solid",N8,1)),AND(ISNUMBER(SEARCH("papillary",N8,1)),S8="positive"),AND(AND(ISNUMBER(J8),J8&gt;=5),M8=""),AND(AND(ISNUMBER(J8),J8&gt;=5),AND(ISNUMBER(M8),M8&gt;=1)),AND(ISNUMBER(SERACH("papillary",N8)),OR(Y8="positive",Z8="positive"), ISNUMBER(SEARCH("BRAF",AB8)))),"intermediate","low"))</f>
        <v>high</v>
      </c>
      <c r="AF8" s="31" t="str">
        <f t="shared" si="1"/>
        <v>2</v>
      </c>
      <c r="AG8" s="31" t="str">
        <f t="shared" si="2"/>
        <v>1a</v>
      </c>
      <c r="AH8" s="31" t="str">
        <f t="shared" si="5"/>
        <v>0</v>
      </c>
      <c r="AI8" s="36" t="str">
        <f t="shared" si="6"/>
        <v>I</v>
      </c>
      <c r="AJ8" s="30" t="s">
        <v>871</v>
      </c>
      <c r="AK8" s="35" t="s">
        <v>879</v>
      </c>
      <c r="AL8" s="35" t="s">
        <v>881</v>
      </c>
      <c r="AM8" s="35" t="s">
        <v>880</v>
      </c>
      <c r="AN8" s="35" t="s">
        <v>76</v>
      </c>
      <c r="AO8" s="30">
        <f t="shared" si="7"/>
        <v>1</v>
      </c>
      <c r="AP8" s="35">
        <f t="shared" si="8"/>
        <v>1</v>
      </c>
      <c r="AQ8" s="35">
        <f t="shared" si="9"/>
        <v>1</v>
      </c>
      <c r="AR8" s="35">
        <f t="shared" si="10"/>
        <v>1</v>
      </c>
      <c r="AS8" s="36">
        <f t="shared" si="3"/>
        <v>1</v>
      </c>
    </row>
    <row r="9" spans="1:45">
      <c r="A9" t="str">
        <f>'Model output'!A8</f>
        <v>TCGA-BJ-A18Y</v>
      </c>
      <c r="B9" s="42">
        <v>29</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1b</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0</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
      </c>
      <c r="F9" t="str">
        <f t="shared" si="0"/>
        <v>negative</v>
      </c>
      <c r="G9" t="str">
        <f>IF(OR('Model output'!G8="",AND(ISNUMBER('Model output'!J8),'Model output'!J8&lt;1)),"",IF(OR(ISNUMBER(SEARCH("lateral",'Model output'!G8)),ISNUMBER(SEARCH("cervical",'Model output'!G8)),ISNUMBER(SEARCH("jugular",'Model output'!G8)),ISNUMBER(SEARCH("left neck",'Model output'!G8)),ISNUMBER(SEARCH("left anterior neck",'Model output'!G8)),ISNUMBER(SEARCH("left posterior neck",'Model output'!G8)),ISNUMBER(SEARCH("right neck",'Model output'!G8)),ISNUMBER(SEARCH("right anterior neck",'Model output'!G8)),ISNUMBER(SEARCH("right posterior neck",'Model output'!G8)),AND(ISNUMBER(SEARCH("level",'Model output'!G8)),OR(,ISNUMBER(SEARCH("II",'Model output'!G8)),ISNUMBER(SEARCH("two",'Model output'!G8)),ISNUMBER(SEARCH("2",'Model output'!G8)),ISNUMBER(SEARCH("III",'Model output'!G8)),ISNUMBER(SEARCH("three",'Model output'!G8)),ISNUMBER(SEARCH("3",'Model output'!G8)),ISNUMBER(SEARCH("IV",'Model output'!G8)),ISNUMBER(SEARCH("four",'Model output'!G8)),ISNUMBER(SEARCH("4",'Model output'!G8)),AND(ISNUMBER(SEARCH("V ",'Model output'!G8)),NOT(ISNUMBER(SEARCH("VI",'Model output'!G8)))),ISNUMBER(SEARCH("five",'Model output'!G8)),ISNUMBER(SEARCH("5",'Model output'!G8))))), "lateral", "central"))</f>
        <v/>
      </c>
      <c r="H9" t="str">
        <f>IF('Model output'!H8="","negative", IF('Model output'!H8=" ", "negative", IF(ISNUMBER(SEARCH("lymph node",'Model output'!H8)),"negative","positive")))</f>
        <v>negative</v>
      </c>
      <c r="I9">
        <f>IF('Model output'!I8="","",IF(ISNUMBER('Model output'!I8),'Model output'!I8,1))</f>
        <v>5</v>
      </c>
      <c r="J9">
        <f>IF('Model output'!J8="","",IF(AND(ISNUMBER('Model output'!J8),'Model output'!J8&lt;=I9),'Model output'!J8,IF(ISNUMBER(SEARCH("0/",'Model output'!J8)),0,1)))</f>
        <v>0</v>
      </c>
      <c r="K9" t="str" cm="1">
        <f t="array" ref="K9">IF(COUNT(FIND({0,1,2,3,4,5,6,7,8,9},'Model output'!K8))&gt;0,'Model output'!K8,"")</f>
        <v/>
      </c>
      <c r="L9" s="8" t="str">
        <f t="shared" si="4"/>
        <v/>
      </c>
      <c r="M9" t="str" cm="1">
        <f t="array" ref="M9">IF(L9="","",IF(ISNUMBER(SEARCH("cm",L9)),MAX(VALUE(SUBSTITUTE(_xlfn.FILTERXML("&lt;t&gt;&lt;s&gt;"&amp;SUBSTITUTE(L9,",","&lt;/s&gt;&lt;s&gt;")&amp;"&lt;/s&gt;&lt;/t&gt;","//s"),"cm",""))),MAX(VALUE(SUBSTITUTE(_xlfn.FILTERXML("&lt;t&gt;&lt;s&gt;"&amp;SUBSTITUTE(L9,",","&lt;/s&gt;&lt;s&gt;")&amp;"&lt;/s&gt;&lt;/t&gt;","//s"),"mm","")))/10))</f>
        <v/>
      </c>
      <c r="N9" t="str">
        <f>IF('Model output'!L8="","",'Model output'!L8)</f>
        <v>Papillary</v>
      </c>
      <c r="O9" t="str">
        <f>IF('Model output'!M8="","",'Model output'!M8)</f>
        <v>encapsulated follicular</v>
      </c>
      <c r="P9" t="str">
        <f>IF('Model output'!N8="","",'Model output'!N8)</f>
        <v>1.4 cm</v>
      </c>
      <c r="Q9" t="str">
        <f t="shared" si="11"/>
        <v>1.4cm</v>
      </c>
      <c r="R9" cm="1">
        <f t="array" ref="R9">IF(Q9="","",IF(ISNUMBER(SEARCH("cm",Q9)),MAX(VALUE(SUBSTITUTE(_xlfn.FILTERXML("&lt;t&gt;&lt;s&gt;"&amp;SUBSTITUTE(Q9,",","&lt;/s&gt;&lt;s&gt;")&amp;"&lt;/s&gt;&lt;/t&gt;","//s"),"cm",""))),IF(ISNUMBER(SEARCH("mm",Q9)), MAX(VALUE(SUBSTITUTE(_xlfn.FILTERXML("&lt;t&gt;&lt;s&gt;"&amp;SUBSTITUTE(Q9,",","&lt;/s&gt;&lt;s&gt;")&amp;"&lt;/s&gt;&lt;/t&gt;","//s"),"mm","")))/10, MAX(VALUE(_xlfn.FILTERXML("&lt;t&gt;&lt;s&gt;"&amp;SUBSTITUTE(Q9,",","&lt;/s&gt;&lt;s&gt;")&amp;"&lt;/s&gt;&lt;/t&gt;","//s"))))))</f>
        <v>1.4</v>
      </c>
      <c r="S9" t="str">
        <f>IF(OR('Model output'!P8="",ISNUMBER(SEARCH("Not identified", 'Model output'!P8)),ISNUMBER(SEARCH("Absent",'Model output'!P8)),AND(ISNUMBER(SEARCH("No",'Model output'!P8)),NOT(ISNUMBER(SEARCH("diagnostic",'Model output'!P8)))),ISNUMBER(SEARCH("Negative",'Model output'!P8))),"negative","positive")</f>
        <v>negative</v>
      </c>
      <c r="T9">
        <f>IF('Model output'!O8="","",'Model output'!O8)</f>
        <v>2</v>
      </c>
      <c r="U9" t="str">
        <f>IF('Model output'!Q8&lt;&gt;"",'Model output'!Q8,IF('Classification result'!S9="positive",IF(ISNUMBER(SEARCH("single",'Model output'!P8)),1,IF(OR(ISNUMBER(SEARCH("&lt;4",'Model output'!P8)),ISNUMBER(SEARCH("&lt; 4",'Model output'!P8)),ISNUMBER(SEARCH("less than 4",'Model output'!P8))),"&lt;4",IF(OR(ISNUMBER(SEARCH("&gt;4",'Model output'!P8)),ISNUMBER(SEARCH("&gt; 4",'Model output'!P8)),ISNUMBER(SEARCH("4 or more",'Model output'!P8))),"&gt;4",""))),""))</f>
        <v/>
      </c>
      <c r="V9" t="str">
        <f>IF(S9="negative","",IF(OR(ISNUMBER(SEARCH("Focal",'Model output'!P8)),'Classification result'!U9&lt;4,ISNUMBER(SEARCH("Focal",'Classification result'!U9)),ISNUMBER(SEARCH("&lt;4",'Classification result'!U9)),ISNUMBER(SEARCH("&lt; 4",'Classification result'!U9))),"minimal", IF(OR(ISNUMBER(SEARCH("Extensive",'Model output'!P8)),ISNUMBER(SEARCH("Extensive",'Classification result'!U9)),ISNUMBER(SEARCH("&gt;4",'Classification result'!U9)),ISNUMBER(SEARCH("&gt; 4",'Classification result'!U9)),ISNUMBER(SEARCH("4 or more",'Classification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negative</v>
      </c>
      <c r="X9" s="14" t="str">
        <f>IF('Model output'!S8="","",'Model output'!S8)</f>
        <v/>
      </c>
      <c r="Y9" t="str">
        <f>IF(OR('Model output'!S8="",ISNUMBER(SEARCH("Absent",'Model output'!S8)),ISNUMBER(SEARCH("Not identified",'Model output'!S8)),AND(ISNUMBER(SEARCH("No",'Model output'!S8)),NOT(ISNUMBER(SEARCH("carcinoma",'Model output'!S8)))),ISNUMBER(SEARCH("negative",'Model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muscle",X9)),ISNUMBER(SEARCH("larynx",X9)),ISNUMBER(SEARCH("trachea",X9)),ISNUMBER(SEARCH("esophagus",X9)),ISNUMBER(SEARCH("recurrent laryngeal nerve",X9))),"positive","negative"))</f>
        <v>negative</v>
      </c>
      <c r="AA9" t="str">
        <f>IF('Model output'!T8="","",IF('Model output'!T8="Not mentioned", "No", "Yes"))</f>
        <v>Yes</v>
      </c>
      <c r="AB9" t="str">
        <f>IF(AA9&lt;&gt;"Yes","",IF(OR('Model output'!U8="",ISNUMBER(SEARCH("Not identified",'Model output'!U8))),"",'Model output'!U8))</f>
        <v>HRAS codon 61</v>
      </c>
      <c r="AC9" s="9" t="str">
        <f>IF(OR('Model output'!V8="", AND(ISERROR(SEARCH("Positive",'Model output'!V8)), ISNUMBER(SEARCH("Negative",'Model output'!V8))), ISNUMBER(SEARCH("Uninvolved",'Model output'!V8)), ISNUMBER(SEARCH("not involved",'Model output'!V8)), ISNUMBER(SEARCH("Free",'Model output'!V8)), ISNUMBER(SEARCH("1 mm",'Model output'!V8)), ISNUMBER(SEARCH("0.1 CM",'Model output'!V8)), ISNUMBER(SEARCH("less than 0.2 mm",'Model output'!V8)), ISNUMBER(SEARCH("less than 0.5 mm",'Model output'!V8)), ISNUMBER(SEARCH("very close",'Model output'!V8)), ISNUMBER(SEARCH("abut",'Model output'!V8))), "negative", "positive")</f>
        <v>negative</v>
      </c>
      <c r="AE9" s="30" t="str" cm="1">
        <f t="array" aca="1" ref="AE9" ca="1">IF(OR(AC9="positive",Z9="positive",AND(OR(ISNUMBER(SEARCH("Follicular carcinoma",N9)),ISNUMBER(SEARCH("Follicular thyroid carcinoma",N9))),V9="extensive"),AND(AND(ISNUMBER(J9),J9&gt;0),AND(ISNUMBER(M9),M9&gt;3)),OR(H9="positive",AH9=1)),"high",IF(OR(ISNUMBER(SEARCH("lateral",G9,1)),ISNUMBER(SEARCH("positive",Y9,1)),ISNUMBER(SEARCH("tall",O9,1)),ISNUMBER(SEARCH("hobnail",O9,1)),ISNUMBER(SEARCH("cribriform",O9,1)),ISNUMBER(SEARCH("diffuse",O9,1)),ISNUMBER(SEARCH("columnar",O9,1)),ISNUMBER(SEARCH("solid",O9,1)),ISNUMBER(SEARCH("tall",N9,1)),ISNUMBER(SEARCH("hobnail",N9,1)),ISNUMBER(SEARCH("cribriform",N9,1)),ISNUMBER(SEARCH("diffuse",N9,1)),ISNUMBER(SEARCH("columnar",N9,1)),ISNUMBER(SEARCH("solid",N9,1)),AND(ISNUMBER(SEARCH("papillary",N9,1)),S9="positive"),AND(AND(ISNUMBER(J9),J9&gt;=5),M9=""),AND(AND(ISNUMBER(J9),J9&gt;=5),AND(ISNUMBER(M9),M9&gt;=1)),AND(ISNUMBER(SERACH("papillary",N9)),OR(Y9="positive",Z9="positive"), ISNUMBER(SEARCH("BRAF",AB9)))),"intermediate","low"))</f>
        <v>low</v>
      </c>
      <c r="AF9" s="31" t="str">
        <f t="shared" si="1"/>
        <v>1b</v>
      </c>
      <c r="AG9" s="31" t="str">
        <f t="shared" si="2"/>
        <v>0</v>
      </c>
      <c r="AH9" s="31" t="str">
        <f t="shared" si="5"/>
        <v>0</v>
      </c>
      <c r="AI9" s="36" t="str">
        <f t="shared" si="6"/>
        <v>I</v>
      </c>
      <c r="AJ9" s="30" t="s">
        <v>872</v>
      </c>
      <c r="AK9" s="35" t="s">
        <v>876</v>
      </c>
      <c r="AL9" s="35" t="s">
        <v>877</v>
      </c>
      <c r="AM9" s="35" t="s">
        <v>880</v>
      </c>
      <c r="AN9" s="35" t="s">
        <v>76</v>
      </c>
      <c r="AO9" s="30">
        <f t="shared" ca="1" si="7"/>
        <v>1</v>
      </c>
      <c r="AP9" s="35">
        <f t="shared" si="8"/>
        <v>1</v>
      </c>
      <c r="AQ9" s="35">
        <f t="shared" si="9"/>
        <v>1</v>
      </c>
      <c r="AR9" s="35">
        <f t="shared" si="10"/>
        <v>1</v>
      </c>
      <c r="AS9" s="36">
        <f t="shared" si="3"/>
        <v>1</v>
      </c>
    </row>
    <row r="10" spans="1:45">
      <c r="A10" t="str">
        <f>'Model output'!A9</f>
        <v>TCGA-BJ-A18Z</v>
      </c>
      <c r="B10" s="42">
        <v>58</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3</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1b</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
      </c>
      <c r="F10" t="str">
        <f t="shared" si="0"/>
        <v>positive</v>
      </c>
      <c r="G10" t="str">
        <f>IF(OR('Model output'!G9="",AND(ISNUMBER('Model output'!J9),'Model output'!J9&lt;1)),"",IF(OR(ISNUMBER(SEARCH("lateral",'Model output'!G9)),ISNUMBER(SEARCH("cervical",'Model output'!G9)),ISNUMBER(SEARCH("jugular",'Model output'!G9)),ISNUMBER(SEARCH("left neck",'Model output'!G9)),ISNUMBER(SEARCH("left anterior neck",'Model output'!G9)),ISNUMBER(SEARCH("left posterior neck",'Model output'!G9)),ISNUMBER(SEARCH("right neck",'Model output'!G9)),ISNUMBER(SEARCH("right anterior neck",'Model output'!G9)),ISNUMBER(SEARCH("right posterior neck",'Model output'!G9)),AND(ISNUMBER(SEARCH("level",'Model output'!G9)),OR(,ISNUMBER(SEARCH("II",'Model output'!G9)),ISNUMBER(SEARCH("two",'Model output'!G9)),ISNUMBER(SEARCH("2",'Model output'!G9)),ISNUMBER(SEARCH("III",'Model output'!G9)),ISNUMBER(SEARCH("three",'Model output'!G9)),ISNUMBER(SEARCH("3",'Model output'!G9)),ISNUMBER(SEARCH("IV",'Model output'!G9)),ISNUMBER(SEARCH("four",'Model output'!G9)),ISNUMBER(SEARCH("4",'Model output'!G9)),AND(ISNUMBER(SEARCH("V ",'Model output'!G9)),NOT(ISNUMBER(SEARCH("VI",'Model output'!G9)))),ISNUMBER(SEARCH("five",'Model output'!G9)),ISNUMBER(SEARCH("5",'Model output'!G9))))), "lateral", "central"))</f>
        <v>lateral</v>
      </c>
      <c r="H10" t="str">
        <f>IF('Model output'!H9="","negative", IF('Model output'!H9=" ", "negative", IF(ISNUMBER(SEARCH("lymph node",'Model output'!H9)),"negative","positive")))</f>
        <v>negative</v>
      </c>
      <c r="I10">
        <f>IF('Model output'!I9="","",IF(ISNUMBER('Model output'!I9),'Model output'!I9,1))</f>
        <v>37</v>
      </c>
      <c r="J10">
        <f>IF('Model output'!J9="","",IF(AND(ISNUMBER('Model output'!J9),'Model output'!J9&lt;=I10),'Model output'!J9,IF(ISNUMBER(SEARCH("0/",'Model output'!J9)),0,1)))</f>
        <v>3</v>
      </c>
      <c r="K10" t="str" cm="1">
        <f t="array" ref="K10">IF(COUNT(FIND({0,1,2,3,4,5,6,7,8,9},'Model output'!K9))&gt;0,'Model output'!K9,"")</f>
        <v>3.2 cm</v>
      </c>
      <c r="L10" s="8" t="str">
        <f t="shared" si="4"/>
        <v>3.2cm</v>
      </c>
      <c r="M10" cm="1">
        <f t="array" ref="M10">IF(L10="","",IF(ISNUMBER(SEARCH("cm",L10)),MAX(VALUE(SUBSTITUTE(_xlfn.FILTERXML("&lt;t&gt;&lt;s&gt;"&amp;SUBSTITUTE(L10,",","&lt;/s&gt;&lt;s&gt;")&amp;"&lt;/s&gt;&lt;/t&gt;","//s"),"cm",""))),MAX(VALUE(SUBSTITUTE(_xlfn.FILTERXML("&lt;t&gt;&lt;s&gt;"&amp;SUBSTITUTE(L10,",","&lt;/s&gt;&lt;s&gt;")&amp;"&lt;/s&gt;&lt;/t&gt;","//s"),"mm","")))/10))</f>
        <v>3.2</v>
      </c>
      <c r="N10" t="str">
        <f>IF('Model output'!L9="","",'Model output'!L9)</f>
        <v>papillary</v>
      </c>
      <c r="O10" t="str">
        <f>IF('Model output'!M9="","",'Model output'!M9)</f>
        <v>conventional, with tall cell features</v>
      </c>
      <c r="P10" t="str">
        <f>IF('Model output'!N9="","",'Model output'!N9)</f>
        <v>3.6 cm</v>
      </c>
      <c r="Q10" t="str">
        <f t="shared" si="11"/>
        <v>3.6cm</v>
      </c>
      <c r="R10" cm="1">
        <f t="array" ref="R10">IF(Q10="","",IF(ISNUMBER(SEARCH("cm",Q10)),MAX(VALUE(SUBSTITUTE(_xlfn.FILTERXML("&lt;t&gt;&lt;s&gt;"&amp;SUBSTITUTE(Q10,",","&lt;/s&gt;&lt;s&gt;")&amp;"&lt;/s&gt;&lt;/t&gt;","//s"),"cm",""))),IF(ISNUMBER(SEARCH("mm",Q10)), MAX(VALUE(SUBSTITUTE(_xlfn.FILTERXML("&lt;t&gt;&lt;s&gt;"&amp;SUBSTITUTE(Q10,",","&lt;/s&gt;&lt;s&gt;")&amp;"&lt;/s&gt;&lt;/t&gt;","//s"),"mm","")))/10, MAX(VALUE(_xlfn.FILTERXML("&lt;t&gt;&lt;s&gt;"&amp;SUBSTITUTE(Q10,",","&lt;/s&gt;&lt;s&gt;")&amp;"&lt;/s&gt;&lt;/t&gt;","//s"))))))</f>
        <v>3.6</v>
      </c>
      <c r="S10" t="str">
        <f>IF(OR('Model output'!P9="",ISNUMBER(SEARCH("Not identified", 'Model output'!P9)),ISNUMBER(SEARCH("Absent",'Model output'!P9)),AND(ISNUMBER(SEARCH("No",'Model output'!P9)),NOT(ISNUMBER(SEARCH("diagnostic",'Model output'!P9)))),ISNUMBER(SEARCH("Negative",'Model output'!P9))),"negative","positive")</f>
        <v>positive</v>
      </c>
      <c r="T10">
        <f>IF('Model output'!O9="","",'Model output'!O9)</f>
        <v>3</v>
      </c>
      <c r="U10" t="str">
        <f>IF('Model output'!Q9&lt;&gt;"",'Model output'!Q9,IF('Classification result'!S10="positive",IF(ISNUMBER(SEARCH("single",'Model output'!P9)),1,IF(OR(ISNUMBER(SEARCH("&lt;4",'Model output'!P9)),ISNUMBER(SEARCH("&lt; 4",'Model output'!P9)),ISNUMBER(SEARCH("less than 4",'Model output'!P9))),"&lt;4",IF(OR(ISNUMBER(SEARCH("&gt;4",'Model output'!P9)),ISNUMBER(SEARCH("&gt; 4",'Model output'!P9)),ISNUMBER(SEARCH("4 or more",'Model output'!P9))),"&gt;4",""))),""))</f>
        <v/>
      </c>
      <c r="V10" t="str">
        <f>IF(S10="negative","",IF(OR(ISNUMBER(SEARCH("Focal",'Model output'!P9)),'Classification result'!U10&lt;4,ISNUMBER(SEARCH("Focal",'Classification result'!U10)),ISNUMBER(SEARCH("&lt;4",'Classification result'!U10)),ISNUMBER(SEARCH("&lt; 4",'Classification result'!U10))),"minimal", IF(OR(ISNUMBER(SEARCH("Extensive",'Model output'!P9)),ISNUMBER(SEARCH("Extensive",'Classification result'!U10)),ISNUMBER(SEARCH("&gt;4",'Classification result'!U10)),ISNUMBER(SEARCH("&gt; 4",'Classification result'!U10)),ISNUMBER(SEARCH("4 or more",'Classification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negative</v>
      </c>
      <c r="X10" s="14" t="str">
        <f>IF('Model output'!S9="","",'Model output'!S9)</f>
        <v>Present</v>
      </c>
      <c r="Y10" t="str">
        <f>IF(OR('Model output'!S9="",ISNUMBER(SEARCH("Absent",'Model output'!S9)),ISNUMBER(SEARCH("Not identified",'Model output'!S9)),AND(ISNUMBER(SEARCH("No",'Model output'!S9)),NOT(ISNUMBER(SEARCH("carcinoma",'Model output'!S9)))),ISNUMBER(SEARCH("negative",'Model output'!S9))),"negative",IF(Z10="positive","gETE", "positive"))</f>
        <v>positive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muscle",X10)),ISNUMBER(SEARCH("larynx",X10)),ISNUMBER(SEARCH("trachea",X10)),ISNUMBER(SEARCH("esophagus",X10)),ISNUMBER(SEARCH("recurrent laryngeal nerve",X10))),"positive","negative"))</f>
        <v>negative</v>
      </c>
      <c r="AA10" t="str">
        <f>IF('Model output'!T9="","",IF('Model output'!T9="Not mentioned", "No", "Yes"))</f>
        <v>Yes</v>
      </c>
      <c r="AB10" t="str">
        <f>IF(AA10&lt;&gt;"Yes","",IF(OR('Model output'!U9="",ISNUMBER(SEARCH("Not identified",'Model output'!U9))),"",'Model output'!U9))</f>
        <v>BRAF p.V600E mutation</v>
      </c>
      <c r="AC10" s="9" t="str">
        <f>IF(OR('Model output'!V9="", AND(ISERROR(SEARCH("Positive",'Model output'!V9)), ISNUMBER(SEARCH("Negative",'Model output'!V9))), ISNUMBER(SEARCH("Uninvolved",'Model output'!V9)), ISNUMBER(SEARCH("not involved",'Model output'!V9)), ISNUMBER(SEARCH("Free",'Model output'!V9)), ISNUMBER(SEARCH("1 mm",'Model output'!V9)), ISNUMBER(SEARCH("0.1 CM",'Model output'!V9)), ISNUMBER(SEARCH("less than 0.2 mm",'Model output'!V9)), ISNUMBER(SEARCH("less than 0.5 mm",'Model output'!V9)), ISNUMBER(SEARCH("very close",'Model output'!V9)), ISNUMBER(SEARCH("abut",'Model output'!V9))), "negative", "positive")</f>
        <v>positive</v>
      </c>
      <c r="AE10" s="30" t="str" cm="1">
        <f t="array" ref="AE10">IF(OR(AC10="positive",Z10="positive",AND(OR(ISNUMBER(SEARCH("Follicular carcinoma",N10)),ISNUMBER(SEARCH("Follicular thyroid carcinoma",N10))),V10="extensive"),AND(AND(ISNUMBER(J10),J10&gt;0),AND(ISNUMBER(M10),M10&gt;3)),OR(H10="positive",AH10=1)),"high",IF(OR(ISNUMBER(SEARCH("lateral",G10,1)),ISNUMBER(SEARCH("positive",Y10,1)),ISNUMBER(SEARCH("tall",O10,1)),ISNUMBER(SEARCH("hobnail",O10,1)),ISNUMBER(SEARCH("cribriform",O10,1)),ISNUMBER(SEARCH("diffuse",O10,1)),ISNUMBER(SEARCH("columnar",O10,1)),ISNUMBER(SEARCH("solid",O10,1)),ISNUMBER(SEARCH("tall",N10,1)),ISNUMBER(SEARCH("hobnail",N10,1)),ISNUMBER(SEARCH("cribriform",N10,1)),ISNUMBER(SEARCH("diffuse",N10,1)),ISNUMBER(SEARCH("columnar",N10,1)),ISNUMBER(SEARCH("solid",N10,1)),AND(ISNUMBER(SEARCH("papillary",N10,1)),S10="positive"),AND(AND(ISNUMBER(J10),J10&gt;=5),M10=""),AND(AND(ISNUMBER(J10),J10&gt;=5),AND(ISNUMBER(M10),M10&gt;=1)),AND(ISNUMBER(SERACH("papillary",N10)),OR(Y10="positive",Z10="positive"), ISNUMBER(SEARCH("BRAF",AB10)))),"intermediate","low"))</f>
        <v>high</v>
      </c>
      <c r="AF10" s="31" t="str">
        <f t="shared" si="1"/>
        <v>2</v>
      </c>
      <c r="AG10" s="31" t="str">
        <f t="shared" si="2"/>
        <v>1b</v>
      </c>
      <c r="AH10" s="31" t="str">
        <f t="shared" si="5"/>
        <v>0</v>
      </c>
      <c r="AI10" s="36" t="str">
        <f t="shared" si="6"/>
        <v>II</v>
      </c>
      <c r="AJ10" s="30" t="s">
        <v>871</v>
      </c>
      <c r="AK10" s="35" t="s">
        <v>879</v>
      </c>
      <c r="AL10" s="35" t="s">
        <v>876</v>
      </c>
      <c r="AM10" s="35" t="s">
        <v>880</v>
      </c>
      <c r="AN10" s="35" t="s">
        <v>878</v>
      </c>
      <c r="AO10" s="30">
        <f t="shared" si="7"/>
        <v>1</v>
      </c>
      <c r="AP10" s="35">
        <f t="shared" si="8"/>
        <v>1</v>
      </c>
      <c r="AQ10" s="35">
        <f t="shared" si="9"/>
        <v>1</v>
      </c>
      <c r="AR10" s="35">
        <f t="shared" si="10"/>
        <v>1</v>
      </c>
      <c r="AS10" s="36">
        <f t="shared" si="3"/>
        <v>1</v>
      </c>
    </row>
    <row r="11" spans="1:45">
      <c r="A11" t="str">
        <f>'Model output'!A10</f>
        <v>TCGA-BJ-A191</v>
      </c>
      <c r="B11" s="42">
        <v>49</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1b</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
      </c>
      <c r="F11" t="str">
        <f t="shared" si="0"/>
        <v>negative</v>
      </c>
      <c r="G11" t="str">
        <f>IF(OR('Model output'!G10="",AND(ISNUMBER('Model output'!J10),'Model output'!J10&lt;1)),"",IF(OR(ISNUMBER(SEARCH("lateral",'Model output'!G10)),ISNUMBER(SEARCH("cervical",'Model output'!G10)),ISNUMBER(SEARCH("jugular",'Model output'!G10)),ISNUMBER(SEARCH("left neck",'Model output'!G10)),ISNUMBER(SEARCH("left anterior neck",'Model output'!G10)),ISNUMBER(SEARCH("left posterior neck",'Model output'!G10)),ISNUMBER(SEARCH("right neck",'Model output'!G10)),ISNUMBER(SEARCH("right anterior neck",'Model output'!G10)),ISNUMBER(SEARCH("right posterior neck",'Model output'!G10)),AND(ISNUMBER(SEARCH("level",'Model output'!G10)),OR(,ISNUMBER(SEARCH("II",'Model output'!G10)),ISNUMBER(SEARCH("two",'Model output'!G10)),ISNUMBER(SEARCH("2",'Model output'!G10)),ISNUMBER(SEARCH("III",'Model output'!G10)),ISNUMBER(SEARCH("three",'Model output'!G10)),ISNUMBER(SEARCH("3",'Model output'!G10)),ISNUMBER(SEARCH("IV",'Model output'!G10)),ISNUMBER(SEARCH("four",'Model output'!G10)),ISNUMBER(SEARCH("4",'Model output'!G10)),AND(ISNUMBER(SEARCH("V ",'Model output'!G10)),NOT(ISNUMBER(SEARCH("VI",'Model output'!G10)))),ISNUMBER(SEARCH("five",'Model output'!G10)),ISNUMBER(SEARCH("5",'Model output'!G10))))), "lateral", "central"))</f>
        <v/>
      </c>
      <c r="H11" t="str">
        <f>IF('Model output'!H10="","negative", IF('Model output'!H10=" ", "negative", IF(ISNUMBER(SEARCH("lymph node",'Model output'!H10)),"negative","positive")))</f>
        <v>negative</v>
      </c>
      <c r="I11">
        <f>IF('Model output'!I10="","",IF(ISNUMBER('Model output'!I10),'Model output'!I10,1))</f>
        <v>3</v>
      </c>
      <c r="J11">
        <f>IF('Model output'!J10="","",IF(AND(ISNUMBER('Model output'!J10),'Model output'!J10&lt;=I11),'Model output'!J10,IF(ISNUMBER(SEARCH("0/",'Model output'!J10)),0,1)))</f>
        <v>0</v>
      </c>
      <c r="K11" t="str" cm="1">
        <f t="array" ref="K11">IF(COUNT(FIND({0,1,2,3,4,5,6,7,8,9},'Model output'!K10))&gt;0,'Model output'!K10,"")</f>
        <v/>
      </c>
      <c r="L11" s="8" t="str">
        <f t="shared" si="4"/>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v>
      </c>
      <c r="O11" t="str">
        <f>IF('Model output'!M10="","",'Model output'!M10)</f>
        <v>columnar cell</v>
      </c>
      <c r="P11" t="str">
        <f>IF('Model output'!N10="","",'Model output'!N10)</f>
        <v>2 cm</v>
      </c>
      <c r="Q11" t="str">
        <f t="shared" si="11"/>
        <v>2cm</v>
      </c>
      <c r="R11" cm="1">
        <f t="array" ref="R11">IF(Q11="","",IF(ISNUMBER(SEARCH("cm",Q11)),MAX(VALUE(SUBSTITUTE(_xlfn.FILTERXML("&lt;t&gt;&lt;s&gt;"&amp;SUBSTITUTE(Q11,",","&lt;/s&gt;&lt;s&gt;")&amp;"&lt;/s&gt;&lt;/t&gt;","//s"),"cm",""))),IF(ISNUMBER(SEARCH("mm",Q11)), MAX(VALUE(SUBSTITUTE(_xlfn.FILTERXML("&lt;t&gt;&lt;s&gt;"&amp;SUBSTITUTE(Q11,",","&lt;/s&gt;&lt;s&gt;")&amp;"&lt;/s&gt;&lt;/t&gt;","//s"),"mm","")))/10, MAX(VALUE(_xlfn.FILTERXML("&lt;t&gt;&lt;s&gt;"&amp;SUBSTITUTE(Q11,",","&lt;/s&gt;&lt;s&gt;")&amp;"&lt;/s&gt;&lt;/t&gt;","//s"))))))</f>
        <v>2</v>
      </c>
      <c r="S11" t="str">
        <f>IF(OR('Model output'!P10="",ISNUMBER(SEARCH("Not identified", 'Model output'!P10)),ISNUMBER(SEARCH("Absent",'Model output'!P10)),AND(ISNUMBER(SEARCH("No",'Model output'!P10)),NOT(ISNUMBER(SEARCH("diagnostic",'Model output'!P10)))),ISNUMBER(SEARCH("Negative",'Model output'!P10))),"negative","positive")</f>
        <v>positive</v>
      </c>
      <c r="T11">
        <f>IF('Model output'!O10="","",'Model output'!O10)</f>
        <v>1</v>
      </c>
      <c r="U11" t="str">
        <f>IF('Model output'!Q10&lt;&gt;"",'Model output'!Q10,IF('Classification result'!S11="positive",IF(ISNUMBER(SEARCH("single",'Model output'!P10)),1,IF(OR(ISNUMBER(SEARCH("&lt;4",'Model output'!P10)),ISNUMBER(SEARCH("&lt; 4",'Model output'!P10)),ISNUMBER(SEARCH("less than 4",'Model output'!P10))),"&lt;4",IF(OR(ISNUMBER(SEARCH("&gt;4",'Model output'!P10)),ISNUMBER(SEARCH("&gt; 4",'Model output'!P10)),ISNUMBER(SEARCH("4 or more",'Model output'!P10))),"&gt;4",""))),""))</f>
        <v/>
      </c>
      <c r="V11" t="str">
        <f>IF(S11="negative","",IF(OR(ISNUMBER(SEARCH("Focal",'Model output'!P10)),'Classification result'!U11&lt;4,ISNUMBER(SEARCH("Focal",'Classification result'!U11)),ISNUMBER(SEARCH("&lt;4",'Classification result'!U11)),ISNUMBER(SEARCH("&lt; 4",'Classification result'!U11))),"minimal", IF(OR(ISNUMBER(SEARCH("Extensive",'Model output'!P10)),ISNUMBER(SEARCH("Extensive",'Classification result'!U11)),ISNUMBER(SEARCH("&gt;4",'Classification result'!U11)),ISNUMBER(SEARCH("&gt; 4",'Classification result'!U11)),ISNUMBER(SEARCH("4 or more",'Classification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positive</v>
      </c>
      <c r="X11" s="14" t="str">
        <f>IF('Model output'!S10="","",'Model output'!S10)</f>
        <v/>
      </c>
      <c r="Y11" t="str">
        <f>IF(OR('Model output'!S10="",ISNUMBER(SEARCH("Absent",'Model output'!S10)),ISNUMBER(SEARCH("Not identified",'Model output'!S10)),AND(ISNUMBER(SEARCH("No",'Model output'!S10)),NOT(ISNUMBER(SEARCH("carcinoma",'Model output'!S10)))),ISNUMBER(SEARCH("negative",'Model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muscle",X11)),ISNUMBER(SEARCH("larynx",X11)),ISNUMBER(SEARCH("trachea",X11)),ISNUMBER(SEARCH("esophagus",X11)),ISNUMBER(SEARCH("recurrent laryngeal nerve",X11))),"positive","negative"))</f>
        <v>negative</v>
      </c>
      <c r="AA11" t="str">
        <f>IF('Model output'!T10="","",IF('Model output'!T10="Not mentioned", "No", "Yes"))</f>
        <v/>
      </c>
      <c r="AB11" t="str">
        <f>IF(AA11&lt;&gt;"Yes","",IF(OR('Model output'!U10="",ISNUMBER(SEARCH("Not identified",'Model output'!U10))),"",'Model output'!U10))</f>
        <v/>
      </c>
      <c r="AC11" s="9" t="str">
        <f>IF(OR('Model output'!V10="", AND(ISERROR(SEARCH("Positive",'Model output'!V10)), ISNUMBER(SEARCH("Negative",'Model output'!V10))), ISNUMBER(SEARCH("Uninvolved",'Model output'!V10)), ISNUMBER(SEARCH("not involved",'Model output'!V10)), ISNUMBER(SEARCH("Free",'Model output'!V10)), ISNUMBER(SEARCH("1 mm",'Model output'!V10)), ISNUMBER(SEARCH("0.1 CM",'Model output'!V10)), ISNUMBER(SEARCH("less than 0.2 mm",'Model output'!V10)), ISNUMBER(SEARCH("less than 0.5 mm",'Model output'!V10)), ISNUMBER(SEARCH("very close",'Model output'!V10)), ISNUMBER(SEARCH("abut",'Model output'!V10))), "negative", "positive")</f>
        <v>negative</v>
      </c>
      <c r="AE11" s="30" t="str" cm="1">
        <f t="array" aca="1" ref="AE11" ca="1">IF(OR(AC11="positive",Z11="positive",AND(OR(ISNUMBER(SEARCH("Follicular carcinoma",N11)),ISNUMBER(SEARCH("Follicular thyroid carcinoma",N11))),V11="extensive"),AND(AND(ISNUMBER(J11),J11&gt;0),AND(ISNUMBER(M11),M11&gt;3)),OR(H11="positive",AH11=1)),"high",IF(OR(ISNUMBER(SEARCH("lateral",G11,1)),ISNUMBER(SEARCH("positive",Y11,1)),ISNUMBER(SEARCH("tall",O11,1)),ISNUMBER(SEARCH("hobnail",O11,1)),ISNUMBER(SEARCH("cribriform",O11,1)),ISNUMBER(SEARCH("diffuse",O11,1)),ISNUMBER(SEARCH("columnar",O11,1)),ISNUMBER(SEARCH("solid",O11,1)),ISNUMBER(SEARCH("tall",N11,1)),ISNUMBER(SEARCH("hobnail",N11,1)),ISNUMBER(SEARCH("cribriform",N11,1)),ISNUMBER(SEARCH("diffuse",N11,1)),ISNUMBER(SEARCH("columnar",N11,1)),ISNUMBER(SEARCH("solid",N11,1)),AND(ISNUMBER(SEARCH("papillary",N11,1)),S11="positive"),AND(AND(ISNUMBER(J11),J11&gt;=5),M11=""),AND(AND(ISNUMBER(J11),J11&gt;=5),AND(ISNUMBER(M11),M11&gt;=1)),AND(ISNUMBER(SERACH("papillary",N11)),OR(Y11="positive",Z11="positive"), ISNUMBER(SEARCH("BRAF",AB11)))),"intermediate","low"))</f>
        <v>intermediate</v>
      </c>
      <c r="AF11" s="31" t="str">
        <f t="shared" si="1"/>
        <v>1b</v>
      </c>
      <c r="AG11" s="31" t="str">
        <f t="shared" si="2"/>
        <v>0</v>
      </c>
      <c r="AH11" s="31" t="str">
        <f t="shared" si="5"/>
        <v>0</v>
      </c>
      <c r="AI11" s="36" t="str">
        <f t="shared" si="6"/>
        <v>I</v>
      </c>
      <c r="AJ11" s="30" t="s">
        <v>873</v>
      </c>
      <c r="AK11" s="35" t="s">
        <v>876</v>
      </c>
      <c r="AL11" s="35" t="s">
        <v>877</v>
      </c>
      <c r="AM11" s="35" t="s">
        <v>880</v>
      </c>
      <c r="AN11" s="35" t="s">
        <v>76</v>
      </c>
      <c r="AO11" s="30">
        <f t="shared" ca="1" si="7"/>
        <v>1</v>
      </c>
      <c r="AP11" s="35">
        <f t="shared" si="8"/>
        <v>1</v>
      </c>
      <c r="AQ11" s="35">
        <f t="shared" si="9"/>
        <v>1</v>
      </c>
      <c r="AR11" s="35">
        <f t="shared" si="10"/>
        <v>1</v>
      </c>
      <c r="AS11" s="36">
        <f t="shared" si="3"/>
        <v>1</v>
      </c>
    </row>
    <row r="12" spans="1:45">
      <c r="A12" t="str">
        <f>'Model output'!A11</f>
        <v>TCGA-BJ-A192</v>
      </c>
      <c r="B12" s="42">
        <v>54</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3</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X</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0</v>
      </c>
      <c r="F12" t="str">
        <f t="shared" si="0"/>
        <v>negative</v>
      </c>
      <c r="G12" t="str">
        <f>IF(OR('Model output'!G11="",AND(ISNUMBER('Model output'!J11),'Model output'!J11&lt;1)),"",IF(OR(ISNUMBER(SEARCH("lateral",'Model output'!G11)),ISNUMBER(SEARCH("cervical",'Model output'!G11)),ISNUMBER(SEARCH("jugular",'Model output'!G11)),ISNUMBER(SEARCH("left neck",'Model output'!G11)),ISNUMBER(SEARCH("left anterior neck",'Model output'!G11)),ISNUMBER(SEARCH("left posterior neck",'Model output'!G11)),ISNUMBER(SEARCH("right neck",'Model output'!G11)),ISNUMBER(SEARCH("right anterior neck",'Model output'!G11)),ISNUMBER(SEARCH("right posterior neck",'Model output'!G11)),AND(ISNUMBER(SEARCH("level",'Model output'!G11)),OR(,ISNUMBER(SEARCH("II",'Model output'!G11)),ISNUMBER(SEARCH("two",'Model output'!G11)),ISNUMBER(SEARCH("2",'Model output'!G11)),ISNUMBER(SEARCH("III",'Model output'!G11)),ISNUMBER(SEARCH("three",'Model output'!G11)),ISNUMBER(SEARCH("3",'Model output'!G11)),ISNUMBER(SEARCH("IV",'Model output'!G11)),ISNUMBER(SEARCH("four",'Model output'!G11)),ISNUMBER(SEARCH("4",'Model output'!G11)),AND(ISNUMBER(SEARCH("V ",'Model output'!G11)),NOT(ISNUMBER(SEARCH("VI",'Model output'!G11)))),ISNUMBER(SEARCH("five",'Model output'!G11)),ISNUMBER(SEARCH("5",'Model output'!G11))))), "lateral", "central"))</f>
        <v/>
      </c>
      <c r="H12" t="str">
        <f>IF('Model output'!H11="","negative", IF('Model output'!H11=" ", "negative", IF(ISNUMBER(SEARCH("lymph node",'Model output'!H11)),"negative","positive")))</f>
        <v>negative</v>
      </c>
      <c r="I12" t="str">
        <f>IF('Model output'!I11="","",IF(ISNUMBER('Model output'!I11),'Model output'!I11,1))</f>
        <v/>
      </c>
      <c r="J12" t="str">
        <f>IF('Model output'!J11="","",IF(AND(ISNUMBER('Model output'!J11),'Model output'!J11&lt;=I12),'Model output'!J11,IF(ISNUMBER(SEARCH("0/",'Model output'!J11)),0,1)))</f>
        <v/>
      </c>
      <c r="K12" t="str" cm="1">
        <f t="array" ref="K12">IF(COUNT(FIND({0,1,2,3,4,5,6,7,8,9},'Model output'!K11))&gt;0,'Model output'!K11,"")</f>
        <v/>
      </c>
      <c r="L12" s="8" t="str">
        <f t="shared" si="4"/>
        <v/>
      </c>
      <c r="M12" t="str" cm="1">
        <f t="array" ref="M12">IF(L12="","",IF(ISNUMBER(SEARCH("cm",L12)),MAX(VALUE(SUBSTITUTE(_xlfn.FILTERXML("&lt;t&gt;&lt;s&gt;"&amp;SUBSTITUTE(L12,",","&lt;/s&gt;&lt;s&gt;")&amp;"&lt;/s&gt;&lt;/t&gt;","//s"),"cm",""))),MAX(VALUE(SUBSTITUTE(_xlfn.FILTERXML("&lt;t&gt;&lt;s&gt;"&amp;SUBSTITUTE(L12,",","&lt;/s&gt;&lt;s&gt;")&amp;"&lt;/s&gt;&lt;/t&gt;","//s"),"mm","")))/10))</f>
        <v/>
      </c>
      <c r="N12" t="str">
        <f>IF('Model output'!L11="","",'Model output'!L11)</f>
        <v>papillary</v>
      </c>
      <c r="O12" t="str">
        <f>IF('Model output'!M11="","",'Model output'!M11)</f>
        <v>oncocytic</v>
      </c>
      <c r="P12" t="str">
        <f>IF('Model output'!N11="","",'Model output'!N11)</f>
        <v>5.0 CM</v>
      </c>
      <c r="Q12" t="str">
        <f t="shared" si="11"/>
        <v>5.0cm</v>
      </c>
      <c r="R12" cm="1">
        <f t="array" ref="R12">IF(Q12="","",IF(ISNUMBER(SEARCH("cm",Q12)),MAX(VALUE(SUBSTITUTE(_xlfn.FILTERXML("&lt;t&gt;&lt;s&gt;"&amp;SUBSTITUTE(Q12,",","&lt;/s&gt;&lt;s&gt;")&amp;"&lt;/s&gt;&lt;/t&gt;","//s"),"cm",""))),IF(ISNUMBER(SEARCH("mm",Q12)), MAX(VALUE(SUBSTITUTE(_xlfn.FILTERXML("&lt;t&gt;&lt;s&gt;"&amp;SUBSTITUTE(Q12,",","&lt;/s&gt;&lt;s&gt;")&amp;"&lt;/s&gt;&lt;/t&gt;","//s"),"mm","")))/10, MAX(VALUE(_xlfn.FILTERXML("&lt;t&gt;&lt;s&gt;"&amp;SUBSTITUTE(Q12,",","&lt;/s&gt;&lt;s&gt;")&amp;"&lt;/s&gt;&lt;/t&gt;","//s"))))))</f>
        <v>5</v>
      </c>
      <c r="S12" t="str">
        <f>IF(OR('Model output'!P11="",ISNUMBER(SEARCH("Not identified", 'Model output'!P11)),ISNUMBER(SEARCH("Absent",'Model output'!P11)),AND(ISNUMBER(SEARCH("No",'Model output'!P11)),NOT(ISNUMBER(SEARCH("diagnostic",'Model output'!P11)))),ISNUMBER(SEARCH("Negative",'Model output'!P11))),"negative","positive")</f>
        <v>negative</v>
      </c>
      <c r="T12" t="str">
        <f>IF('Model output'!O11="","",'Model output'!O11)</f>
        <v/>
      </c>
      <c r="U12" t="str">
        <f>IF('Model output'!Q11&lt;&gt;"",'Model output'!Q11,IF('Classification result'!S12="positive",IF(ISNUMBER(SEARCH("single",'Model output'!P11)),1,IF(OR(ISNUMBER(SEARCH("&lt;4",'Model output'!P11)),ISNUMBER(SEARCH("&lt; 4",'Model output'!P11)),ISNUMBER(SEARCH("less than 4",'Model output'!P11))),"&lt;4",IF(OR(ISNUMBER(SEARCH("&gt;4",'Model output'!P11)),ISNUMBER(SEARCH("&gt; 4",'Model output'!P11)),ISNUMBER(SEARCH("4 or more",'Model output'!P11))),"&gt;4",""))),""))</f>
        <v/>
      </c>
      <c r="V12" t="str">
        <f>IF(S12="negative","",IF(OR(ISNUMBER(SEARCH("Focal",'Model output'!P11)),'Classification result'!U12&lt;4,ISNUMBER(SEARCH("Focal",'Classification result'!U12)),ISNUMBER(SEARCH("&lt;4",'Classification result'!U12)),ISNUMBER(SEARCH("&lt; 4",'Classification result'!U12))),"minimal", IF(OR(ISNUMBER(SEARCH("Extensive",'Model output'!P11)),ISNUMBER(SEARCH("Extensive",'Classification result'!U12)),ISNUMBER(SEARCH("&gt;4",'Classification result'!U12)),ISNUMBER(SEARCH("&gt; 4",'Classification result'!U12)),ISNUMBER(SEARCH("4 or more",'Classification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negative</v>
      </c>
      <c r="X12" s="14" t="str">
        <f>IF('Model output'!S11="","",'Model output'!S11)</f>
        <v/>
      </c>
      <c r="Y12" t="str">
        <f>IF(OR('Model output'!S11="",ISNUMBER(SEARCH("Absent",'Model output'!S11)),ISNUMBER(SEARCH("Not identified",'Model output'!S11)),AND(ISNUMBER(SEARCH("No",'Model output'!S11)),NOT(ISNUMBER(SEARCH("carcinoma",'Model output'!S11)))),ISNUMBER(SEARCH("negative",'Model output'!S11))),"negative",IF(Z12="positive","gETE", "positive"))</f>
        <v>negative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muscle",X12)),ISNUMBER(SEARCH("larynx",X12)),ISNUMBER(SEARCH("trachea",X12)),ISNUMBER(SEARCH("esophagus",X12)),ISNUMBER(SEARCH("recurrent laryngeal nerve",X12))),"positive","negative"))</f>
        <v>negative</v>
      </c>
      <c r="AA12" t="str">
        <f>IF('Model output'!T11="","",IF('Model output'!T11="Not mentioned", "No", "Yes"))</f>
        <v>Yes</v>
      </c>
      <c r="AB12" t="str">
        <f>IF(AA12&lt;&gt;"Yes","",IF(OR('Model output'!U11="",ISNUMBER(SEARCH("Not identified",'Model output'!U11))),"",'Model output'!U11))</f>
        <v/>
      </c>
      <c r="AC12" s="9" t="str">
        <f>IF(OR('Model output'!V11="", AND(ISERROR(SEARCH("Positive",'Model output'!V11)), ISNUMBER(SEARCH("Negative",'Model output'!V11))), ISNUMBER(SEARCH("Uninvolved",'Model output'!V11)), ISNUMBER(SEARCH("not involved",'Model output'!V11)), ISNUMBER(SEARCH("Free",'Model output'!V11)), ISNUMBER(SEARCH("1 mm",'Model output'!V11)), ISNUMBER(SEARCH("0.1 CM",'Model output'!V11)), ISNUMBER(SEARCH("less than 0.2 mm",'Model output'!V11)), ISNUMBER(SEARCH("less than 0.5 mm",'Model output'!V11)), ISNUMBER(SEARCH("very close",'Model output'!V11)), ISNUMBER(SEARCH("abut",'Model output'!V11))), "negative", "positive")</f>
        <v>negative</v>
      </c>
      <c r="AE12" s="30" t="str" cm="1">
        <f t="array" aca="1" ref="AE12" ca="1">IF(OR(AC12="positive",Z12="positive",AND(OR(ISNUMBER(SEARCH("Follicular carcinoma",N12)),ISNUMBER(SEARCH("Follicular thyroid carcinoma",N12))),V12="extensive"),AND(AND(ISNUMBER(J12),J12&gt;0),AND(ISNUMBER(M12),M12&gt;3)),OR(H12="positive",AH12=1)),"high",IF(OR(ISNUMBER(SEARCH("lateral",G12,1)),ISNUMBER(SEARCH("positive",Y12,1)),ISNUMBER(SEARCH("tall",O12,1)),ISNUMBER(SEARCH("hobnail",O12,1)),ISNUMBER(SEARCH("cribriform",O12,1)),ISNUMBER(SEARCH("diffuse",O12,1)),ISNUMBER(SEARCH("columnar",O12,1)),ISNUMBER(SEARCH("solid",O12,1)),ISNUMBER(SEARCH("tall",N12,1)),ISNUMBER(SEARCH("hobnail",N12,1)),ISNUMBER(SEARCH("cribriform",N12,1)),ISNUMBER(SEARCH("diffuse",N12,1)),ISNUMBER(SEARCH("columnar",N12,1)),ISNUMBER(SEARCH("solid",N12,1)),AND(ISNUMBER(SEARCH("papillary",N12,1)),S12="positive"),AND(AND(ISNUMBER(J12),J12&gt;=5),M12=""),AND(AND(ISNUMBER(J12),J12&gt;=5),AND(ISNUMBER(M12),M12&gt;=1)),AND(ISNUMBER(SERACH("papillary",N12)),OR(Y12="positive",Z12="positive"), ISNUMBER(SEARCH("BRAF",AB12)))),"intermediate","low"))</f>
        <v>low</v>
      </c>
      <c r="AF12" s="31" t="str">
        <f t="shared" si="1"/>
        <v>3a</v>
      </c>
      <c r="AG12" s="31" t="str">
        <f t="shared" si="2"/>
        <v>0</v>
      </c>
      <c r="AH12" s="31" t="str">
        <f t="shared" si="5"/>
        <v>0</v>
      </c>
      <c r="AI12" s="36" t="str">
        <f t="shared" si="6"/>
        <v>I</v>
      </c>
      <c r="AJ12" s="30" t="s">
        <v>872</v>
      </c>
      <c r="AK12" s="35" t="s">
        <v>882</v>
      </c>
      <c r="AL12" s="35" t="s">
        <v>880</v>
      </c>
      <c r="AM12" s="35" t="s">
        <v>880</v>
      </c>
      <c r="AN12" s="35" t="s">
        <v>76</v>
      </c>
      <c r="AO12" s="30">
        <f t="shared" ca="1" si="7"/>
        <v>1</v>
      </c>
      <c r="AP12" s="35">
        <f t="shared" si="8"/>
        <v>1</v>
      </c>
      <c r="AQ12" s="35">
        <f t="shared" si="9"/>
        <v>1</v>
      </c>
      <c r="AR12" s="35">
        <f t="shared" si="10"/>
        <v>1</v>
      </c>
      <c r="AS12" s="36">
        <f t="shared" si="3"/>
        <v>1</v>
      </c>
    </row>
    <row r="13" spans="1:45">
      <c r="A13" t="str">
        <f>'Model output'!A12</f>
        <v>TCGA-BJ-A28R</v>
      </c>
      <c r="B13" s="42">
        <v>38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1b</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0</v>
      </c>
      <c r="F13" t="str">
        <f t="shared" si="0"/>
        <v>negative</v>
      </c>
      <c r="G13" t="str">
        <f>IF(OR('Model output'!G12="",AND(ISNUMBER('Model output'!J12),'Model output'!J12&lt;1)),"",IF(OR(ISNUMBER(SEARCH("lateral",'Model output'!G12)),ISNUMBER(SEARCH("cervical",'Model output'!G12)),ISNUMBER(SEARCH("jugular",'Model output'!G12)),ISNUMBER(SEARCH("left neck",'Model output'!G12)),ISNUMBER(SEARCH("left anterior neck",'Model output'!G12)),ISNUMBER(SEARCH("left posterior neck",'Model output'!G12)),ISNUMBER(SEARCH("right neck",'Model output'!G12)),ISNUMBER(SEARCH("right anterior neck",'Model output'!G12)),ISNUMBER(SEARCH("right posterior neck",'Model output'!G12)),AND(ISNUMBER(SEARCH("level",'Model output'!G12)),OR(,ISNUMBER(SEARCH("II",'Model output'!G12)),ISNUMBER(SEARCH("two",'Model output'!G12)),ISNUMBER(SEARCH("2",'Model output'!G12)),ISNUMBER(SEARCH("III",'Model output'!G12)),ISNUMBER(SEARCH("three",'Model output'!G12)),ISNUMBER(SEARCH("3",'Model output'!G12)),ISNUMBER(SEARCH("IV",'Model output'!G12)),ISNUMBER(SEARCH("four",'Model output'!G12)),ISNUMBER(SEARCH("4",'Model output'!G12)),AND(ISNUMBER(SEARCH("V ",'Model output'!G12)),NOT(ISNUMBER(SEARCH("VI",'Model output'!G12)))),ISNUMBER(SEARCH("five",'Model output'!G12)),ISNUMBER(SEARCH("5",'Model output'!G12))))), "lateral", "central"))</f>
        <v/>
      </c>
      <c r="H13" t="str">
        <f>IF('Model output'!H12="","negative", IF('Model output'!H12=" ", "negative", IF(ISNUMBER(SEARCH("lymph node",'Model output'!H12)),"negative","positive")))</f>
        <v>negative</v>
      </c>
      <c r="I13">
        <f>IF('Model output'!I12="","",IF(ISNUMBER('Model output'!I12),'Model output'!I12,1))</f>
        <v>20</v>
      </c>
      <c r="J13">
        <f>IF('Model output'!J12="","",IF(AND(ISNUMBER('Model output'!J12),'Model output'!J12&lt;=I13),'Model output'!J12,IF(ISNUMBER(SEARCH("0/",'Model output'!J12)),0,1)))</f>
        <v>0</v>
      </c>
      <c r="K13" t="str" cm="1">
        <f t="array" ref="K13">IF(COUNT(FIND({0,1,2,3,4,5,6,7,8,9},'Model output'!K12))&gt;0,'Model output'!K12,"")</f>
        <v/>
      </c>
      <c r="L13" s="8" t="str">
        <f t="shared" si="4"/>
        <v/>
      </c>
      <c r="M13" t="str" cm="1">
        <f t="array" ref="M13">IF(L13="","",IF(ISNUMBER(SEARCH("cm",L13)),MAX(VALUE(SUBSTITUTE(_xlfn.FILTERXML("&lt;t&gt;&lt;s&gt;"&amp;SUBSTITUTE(L13,",","&lt;/s&gt;&lt;s&gt;")&amp;"&lt;/s&gt;&lt;/t&gt;","//s"),"cm",""))),MAX(VALUE(SUBSTITUTE(_xlfn.FILTERXML("&lt;t&gt;&lt;s&gt;"&amp;SUBSTITUTE(L13,",","&lt;/s&gt;&lt;s&gt;")&amp;"&lt;/s&gt;&lt;/t&gt;","//s"),"mm","")))/10))</f>
        <v/>
      </c>
      <c r="N13" t="str">
        <f>IF('Model output'!L12="","",'Model output'!L12)</f>
        <v>Papillary</v>
      </c>
      <c r="O13" t="str">
        <f>IF('Model output'!M12="","",'Model output'!M12)</f>
        <v>Conventional</v>
      </c>
      <c r="P13" t="str">
        <f>IF('Model output'!N12="","",'Model output'!N12)</f>
        <v>1.5 cm</v>
      </c>
      <c r="Q13" t="str">
        <f t="shared" si="11"/>
        <v>1.5cm</v>
      </c>
      <c r="R13" cm="1">
        <f t="array" ref="R13">IF(Q13="","",IF(ISNUMBER(SEARCH("cm",Q13)),MAX(VALUE(SUBSTITUTE(_xlfn.FILTERXML("&lt;t&gt;&lt;s&gt;"&amp;SUBSTITUTE(Q13,",","&lt;/s&gt;&lt;s&gt;")&amp;"&lt;/s&gt;&lt;/t&gt;","//s"),"cm",""))),IF(ISNUMBER(SEARCH("mm",Q13)), MAX(VALUE(SUBSTITUTE(_xlfn.FILTERXML("&lt;t&gt;&lt;s&gt;"&amp;SUBSTITUTE(Q13,",","&lt;/s&gt;&lt;s&gt;")&amp;"&lt;/s&gt;&lt;/t&gt;","//s"),"mm","")))/10, MAX(VALUE(_xlfn.FILTERXML("&lt;t&gt;&lt;s&gt;"&amp;SUBSTITUTE(Q13,",","&lt;/s&gt;&lt;s&gt;")&amp;"&lt;/s&gt;&lt;/t&gt;","//s"))))))</f>
        <v>1.5</v>
      </c>
      <c r="S13" t="str">
        <f>IF(OR('Model output'!P12="",ISNUMBER(SEARCH("Not identified", 'Model output'!P12)),ISNUMBER(SEARCH("Absent",'Model output'!P12)),AND(ISNUMBER(SEARCH("No",'Model output'!P12)),NOT(ISNUMBER(SEARCH("diagnostic",'Model output'!P12)))),ISNUMBER(SEARCH("Negative",'Model output'!P12))),"negative","positive")</f>
        <v>positive</v>
      </c>
      <c r="T13" t="str">
        <f>IF('Model output'!O12="","",'Model output'!O12)</f>
        <v>Unifocal</v>
      </c>
      <c r="U13" t="str">
        <f>IF('Model output'!Q12&lt;&gt;"",'Model output'!Q12,IF('Classification result'!S13="positive",IF(ISNUMBER(SEARCH("single",'Model output'!P12)),1,IF(OR(ISNUMBER(SEARCH("&lt;4",'Model output'!P12)),ISNUMBER(SEARCH("&lt; 4",'Model output'!P12)),ISNUMBER(SEARCH("less than 4",'Model output'!P12))),"&lt;4",IF(OR(ISNUMBER(SEARCH("&gt;4",'Model output'!P12)),ISNUMBER(SEARCH("&gt; 4",'Model output'!P12)),ISNUMBER(SEARCH("4 or more",'Model output'!P12))),"&gt;4",""))),""))</f>
        <v/>
      </c>
      <c r="V13" t="str">
        <f>IF(S13="negative","",IF(OR(ISNUMBER(SEARCH("Focal",'Model output'!P12)),'Classification result'!U13&lt;4,ISNUMBER(SEARCH("Focal",'Classification result'!U13)),ISNUMBER(SEARCH("&lt;4",'Classification result'!U13)),ISNUMBER(SEARCH("&lt; 4",'Classification result'!U13))),"minimal", IF(OR(ISNUMBER(SEARCH("Extensive",'Model output'!P12)),ISNUMBER(SEARCH("Extensive",'Classification result'!U13)),ISNUMBER(SEARCH("&gt;4",'Classification result'!U13)),ISNUMBER(SEARCH("&gt; 4",'Classification result'!U13)),ISNUMBER(SEARCH("4 or more",'Classification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negative</v>
      </c>
      <c r="X13" s="14" t="str">
        <f>IF('Model output'!S12="","",'Model output'!S12)</f>
        <v/>
      </c>
      <c r="Y13" t="str">
        <f>IF(OR('Model output'!S12="",ISNUMBER(SEARCH("Absent",'Model output'!S12)),ISNUMBER(SEARCH("Not identified",'Model output'!S12)),AND(ISNUMBER(SEARCH("No",'Model output'!S12)),NOT(ISNUMBER(SEARCH("carcinoma",'Model output'!S12)))),ISNUMBER(SEARCH("negative",'Model output'!S12))),"negative",IF(Z13="positive","gETE", "positive"))</f>
        <v>negative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muscle",X13)),ISNUMBER(SEARCH("larynx",X13)),ISNUMBER(SEARCH("trachea",X13)),ISNUMBER(SEARCH("esophagus",X13)),ISNUMBER(SEARCH("recurrent laryngeal nerve",X13))),"positive","negative"))</f>
        <v>negative</v>
      </c>
      <c r="AA13" t="str">
        <f>IF('Model output'!T12="","",IF('Model output'!T12="Not mentioned", "No", "Yes"))</f>
        <v/>
      </c>
      <c r="AB13" t="str">
        <f>IF(AA13&lt;&gt;"Yes","",IF(OR('Model output'!U12="",ISNUMBER(SEARCH("Not identified",'Model output'!U12))),"",'Model output'!U12))</f>
        <v/>
      </c>
      <c r="AC13" s="9" t="str">
        <f>IF(OR('Model output'!V12="", AND(ISERROR(SEARCH("Positive",'Model output'!V12)), ISNUMBER(SEARCH("Negative",'Model output'!V12))), ISNUMBER(SEARCH("Uninvolved",'Model output'!V12)), ISNUMBER(SEARCH("not involved",'Model output'!V12)), ISNUMBER(SEARCH("Free",'Model output'!V12)), ISNUMBER(SEARCH("1 mm",'Model output'!V12)), ISNUMBER(SEARCH("0.1 CM",'Model output'!V12)), ISNUMBER(SEARCH("less than 0.2 mm",'Model output'!V12)), ISNUMBER(SEARCH("less than 0.5 mm",'Model output'!V12)), ISNUMBER(SEARCH("very close",'Model output'!V12)), ISNUMBER(SEARCH("abut",'Model output'!V12))), "negative", "positive")</f>
        <v>negative</v>
      </c>
      <c r="AE13" s="30" t="str" cm="1">
        <f t="array" aca="1" ref="AE13" ca="1">IF(OR(AC13="positive",Z13="positive",AND(OR(ISNUMBER(SEARCH("Follicular carcinoma",N13)),ISNUMBER(SEARCH("Follicular thyroid carcinoma",N13))),V13="extensive"),AND(AND(ISNUMBER(J13),J13&gt;0),AND(ISNUMBER(M13),M13&gt;3)),OR(H13="positive",AH13=1)),"high",IF(OR(ISNUMBER(SEARCH("lateral",G13,1)),ISNUMBER(SEARCH("positive",Y13,1)),ISNUMBER(SEARCH("tall",O13,1)),ISNUMBER(SEARCH("hobnail",O13,1)),ISNUMBER(SEARCH("cribriform",O13,1)),ISNUMBER(SEARCH("diffuse",O13,1)),ISNUMBER(SEARCH("columnar",O13,1)),ISNUMBER(SEARCH("solid",O13,1)),ISNUMBER(SEARCH("tall",N13,1)),ISNUMBER(SEARCH("hobnail",N13,1)),ISNUMBER(SEARCH("cribriform",N13,1)),ISNUMBER(SEARCH("diffuse",N13,1)),ISNUMBER(SEARCH("columnar",N13,1)),ISNUMBER(SEARCH("solid",N13,1)),AND(ISNUMBER(SEARCH("papillary",N13,1)),S13="positive"),AND(AND(ISNUMBER(J13),J13&gt;=5),M13=""),AND(AND(ISNUMBER(J13),J13&gt;=5),AND(ISNUMBER(M13),M13&gt;=1)),AND(ISNUMBER(SERACH("papillary",N13)),OR(Y13="positive",Z13="positive"), ISNUMBER(SEARCH("BRAF",AB13)))),"intermediate","low"))</f>
        <v>intermediate</v>
      </c>
      <c r="AF13" s="31" t="str">
        <f t="shared" si="1"/>
        <v>1b</v>
      </c>
      <c r="AG13" s="31" t="str">
        <f t="shared" si="2"/>
        <v>0</v>
      </c>
      <c r="AH13" s="31" t="str">
        <f t="shared" si="5"/>
        <v>0</v>
      </c>
      <c r="AI13" s="36" t="str">
        <f t="shared" si="6"/>
        <v>I</v>
      </c>
      <c r="AJ13" s="30" t="s">
        <v>873</v>
      </c>
      <c r="AK13" s="35" t="s">
        <v>876</v>
      </c>
      <c r="AL13" s="35" t="s">
        <v>877</v>
      </c>
      <c r="AM13" s="35" t="s">
        <v>880</v>
      </c>
      <c r="AN13" s="35" t="s">
        <v>76</v>
      </c>
      <c r="AO13" s="30">
        <f t="shared" ca="1" si="7"/>
        <v>1</v>
      </c>
      <c r="AP13" s="35">
        <f t="shared" si="8"/>
        <v>1</v>
      </c>
      <c r="AQ13" s="35">
        <f t="shared" si="9"/>
        <v>1</v>
      </c>
      <c r="AR13" s="35">
        <f t="shared" si="10"/>
        <v>1</v>
      </c>
      <c r="AS13" s="36">
        <f t="shared" si="3"/>
        <v>1</v>
      </c>
    </row>
    <row r="14" spans="1:45">
      <c r="A14" t="str">
        <f>'Model output'!A13</f>
        <v>TCGA-BJ-A28S</v>
      </c>
      <c r="B14" s="42">
        <v>79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2</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
      </c>
      <c r="F14" t="str">
        <f t="shared" si="0"/>
        <v>negative</v>
      </c>
      <c r="G14" t="str">
        <f>IF(OR('Model output'!G13="",AND(ISNUMBER('Model output'!J13),'Model output'!J13&lt;1)),"",IF(OR(ISNUMBER(SEARCH("lateral",'Model output'!G13)),ISNUMBER(SEARCH("cervical",'Model output'!G13)),ISNUMBER(SEARCH("jugular",'Model output'!G13)),ISNUMBER(SEARCH("left neck",'Model output'!G13)),ISNUMBER(SEARCH("left anterior neck",'Model output'!G13)),ISNUMBER(SEARCH("left posterior neck",'Model output'!G13)),ISNUMBER(SEARCH("right neck",'Model output'!G13)),ISNUMBER(SEARCH("right anterior neck",'Model output'!G13)),ISNUMBER(SEARCH("right posterior neck",'Model output'!G13)),AND(ISNUMBER(SEARCH("level",'Model output'!G13)),OR(,ISNUMBER(SEARCH("II",'Model output'!G13)),ISNUMBER(SEARCH("two",'Model output'!G13)),ISNUMBER(SEARCH("2",'Model output'!G13)),ISNUMBER(SEARCH("III",'Model output'!G13)),ISNUMBER(SEARCH("three",'Model output'!G13)),ISNUMBER(SEARCH("3",'Model output'!G13)),ISNUMBER(SEARCH("IV",'Model output'!G13)),ISNUMBER(SEARCH("four",'Model output'!G13)),ISNUMBER(SEARCH("4",'Model output'!G13)),AND(ISNUMBER(SEARCH("V ",'Model output'!G13)),NOT(ISNUMBER(SEARCH("VI",'Model output'!G13)))),ISNUMBER(SEARCH("five",'Model output'!G13)),ISNUMBER(SEARCH("5",'Model output'!G13))))), "lateral", "central"))</f>
        <v/>
      </c>
      <c r="H14" t="str">
        <f>IF('Model output'!H13="","negative", IF('Model output'!H13=" ", "negative", IF(ISNUMBER(SEARCH("lymph node",'Model output'!H13)),"negative","positive")))</f>
        <v>negative</v>
      </c>
      <c r="I14">
        <f>IF('Model output'!I13="","",IF(ISNUMBER('Model output'!I13),'Model output'!I13,1))</f>
        <v>0</v>
      </c>
      <c r="J14">
        <f>IF('Model output'!J13="","",IF(AND(ISNUMBER('Model output'!J13),'Model output'!J13&lt;=I14),'Model output'!J13,IF(ISNUMBER(SEARCH("0/",'Model output'!J13)),0,1)))</f>
        <v>0</v>
      </c>
      <c r="K14" t="str" cm="1">
        <f t="array" ref="K14">IF(COUNT(FIND({0,1,2,3,4,5,6,7,8,9},'Model output'!K13))&gt;0,'Model output'!K13,"")</f>
        <v/>
      </c>
      <c r="L14" s="8" t="str">
        <f t="shared" si="4"/>
        <v/>
      </c>
      <c r="M14" t="str" cm="1">
        <f t="array" ref="M14">IF(L14="","",IF(ISNUMBER(SEARCH("cm",L14)),MAX(VALUE(SUBSTITUTE(_xlfn.FILTERXML("&lt;t&gt;&lt;s&gt;"&amp;SUBSTITUTE(L14,",","&lt;/s&gt;&lt;s&gt;")&amp;"&lt;/s&gt;&lt;/t&gt;","//s"),"cm",""))),MAX(VALUE(SUBSTITUTE(_xlfn.FILTERXML("&lt;t&gt;&lt;s&gt;"&amp;SUBSTITUTE(L14,",","&lt;/s&gt;&lt;s&gt;")&amp;"&lt;/s&gt;&lt;/t&gt;","//s"),"mm","")))/10))</f>
        <v/>
      </c>
      <c r="N14" t="str">
        <f>IF('Model output'!L13="","",'Model output'!L13)</f>
        <v>papillary</v>
      </c>
      <c r="O14" t="str">
        <f>IF('Model output'!M13="","",'Model output'!M13)</f>
        <v>encapsulated follicular</v>
      </c>
      <c r="P14" t="str">
        <f>IF('Model output'!N13="","",'Model output'!N13)</f>
        <v>3.4 cm</v>
      </c>
      <c r="Q14" t="str">
        <f t="shared" si="11"/>
        <v>3.4cm</v>
      </c>
      <c r="R14" cm="1">
        <f t="array" ref="R14">IF(Q14="","",IF(ISNUMBER(SEARCH("cm",Q14)),MAX(VALUE(SUBSTITUTE(_xlfn.FILTERXML("&lt;t&gt;&lt;s&gt;"&amp;SUBSTITUTE(Q14,",","&lt;/s&gt;&lt;s&gt;")&amp;"&lt;/s&gt;&lt;/t&gt;","//s"),"cm",""))),IF(ISNUMBER(SEARCH("mm",Q14)), MAX(VALUE(SUBSTITUTE(_xlfn.FILTERXML("&lt;t&gt;&lt;s&gt;"&amp;SUBSTITUTE(Q14,",","&lt;/s&gt;&lt;s&gt;")&amp;"&lt;/s&gt;&lt;/t&gt;","//s"),"mm","")))/10, MAX(VALUE(_xlfn.FILTERXML("&lt;t&gt;&lt;s&gt;"&amp;SUBSTITUTE(Q14,",","&lt;/s&gt;&lt;s&gt;")&amp;"&lt;/s&gt;&lt;/t&gt;","//s"))))))</f>
        <v>3.4</v>
      </c>
      <c r="S14" t="str">
        <f>IF(OR('Model output'!P13="",ISNUMBER(SEARCH("Not identified", 'Model output'!P13)),ISNUMBER(SEARCH("Absent",'Model output'!P13)),AND(ISNUMBER(SEARCH("No",'Model output'!P13)),NOT(ISNUMBER(SEARCH("diagnostic",'Model output'!P13)))),ISNUMBER(SEARCH("Negative",'Model output'!P13))),"negative","positive")</f>
        <v>negative</v>
      </c>
      <c r="T14">
        <f>IF('Model output'!O13="","",'Model output'!O13)</f>
        <v>2</v>
      </c>
      <c r="U14" t="str">
        <f>IF('Model output'!Q13&lt;&gt;"",'Model output'!Q13,IF('Classification result'!S14="positive",IF(ISNUMBER(SEARCH("single",'Model output'!P13)),1,IF(OR(ISNUMBER(SEARCH("&lt;4",'Model output'!P13)),ISNUMBER(SEARCH("&lt; 4",'Model output'!P13)),ISNUMBER(SEARCH("less than 4",'Model output'!P13))),"&lt;4",IF(OR(ISNUMBER(SEARCH("&gt;4",'Model output'!P13)),ISNUMBER(SEARCH("&gt; 4",'Model output'!P13)),ISNUMBER(SEARCH("4 or more",'Model output'!P13))),"&gt;4",""))),""))</f>
        <v/>
      </c>
      <c r="V14" t="str">
        <f>IF(S14="negative","",IF(OR(ISNUMBER(SEARCH("Focal",'Model output'!P13)),'Classification result'!U14&lt;4,ISNUMBER(SEARCH("Focal",'Classification result'!U14)),ISNUMBER(SEARCH("&lt;4",'Classification result'!U14)),ISNUMBER(SEARCH("&lt; 4",'Classification result'!U14))),"minimal", IF(OR(ISNUMBER(SEARCH("Extensive",'Model output'!P13)),ISNUMBER(SEARCH("Extensive",'Classification result'!U14)),ISNUMBER(SEARCH("&gt;4",'Classification result'!U14)),ISNUMBER(SEARCH("&gt; 4",'Classification result'!U14)),ISNUMBER(SEARCH("4 or more",'Classification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s="14" t="str">
        <f>IF('Model output'!S13="","",'Model output'!S13)</f>
        <v/>
      </c>
      <c r="Y14" t="str">
        <f>IF(OR('Model output'!S13="",ISNUMBER(SEARCH("Absent",'Model output'!S13)),ISNUMBER(SEARCH("Not identified",'Model output'!S13)),AND(ISNUMBER(SEARCH("No",'Model output'!S13)),NOT(ISNUMBER(SEARCH("carcinoma",'Model output'!S13)))),ISNUMBER(SEARCH("negative",'Model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muscle",X14)),ISNUMBER(SEARCH("larynx",X14)),ISNUMBER(SEARCH("trachea",X14)),ISNUMBER(SEARCH("esophagus",X14)),ISNUMBER(SEARCH("recurrent laryngeal nerve",X14))),"positive","negative"))</f>
        <v>negative</v>
      </c>
      <c r="AA14" t="str">
        <f>IF('Model output'!T13="","",IF('Model output'!T13="Not mentioned", "No", "Yes"))</f>
        <v>Yes</v>
      </c>
      <c r="AB14" t="str">
        <f>IF(AA14&lt;&gt;"Yes","",IF(OR('Model output'!U13="",ISNUMBER(SEARCH("Not identified",'Model output'!U13))),"",'Model output'!U13))</f>
        <v>INDETERMINATE</v>
      </c>
      <c r="AC14" s="9" t="str">
        <f>IF(OR('Model output'!V13="", AND(ISERROR(SEARCH("Positive",'Model output'!V13)), ISNUMBER(SEARCH("Negative",'Model output'!V13))), ISNUMBER(SEARCH("Uninvolved",'Model output'!V13)), ISNUMBER(SEARCH("not involved",'Model output'!V13)), ISNUMBER(SEARCH("Free",'Model output'!V13)), ISNUMBER(SEARCH("1 mm",'Model output'!V13)), ISNUMBER(SEARCH("0.1 CM",'Model output'!V13)), ISNUMBER(SEARCH("less than 0.2 mm",'Model output'!V13)), ISNUMBER(SEARCH("less than 0.5 mm",'Model output'!V13)), ISNUMBER(SEARCH("very close",'Model output'!V13)), ISNUMBER(SEARCH("abut",'Model output'!V13))), "negative", "positive")</f>
        <v>negative</v>
      </c>
      <c r="AE14" s="30" t="str" cm="1">
        <f t="array" aca="1" ref="AE14" ca="1">IF(OR(AC14="positive",Z14="positive",AND(OR(ISNUMBER(SEARCH("Follicular carcinoma",N14)),ISNUMBER(SEARCH("Follicular thyroid carcinoma",N14))),V14="extensive"),AND(AND(ISNUMBER(J14),J14&gt;0),AND(ISNUMBER(M14),M14&gt;3)),OR(H14="positive",AH14=1)),"high",IF(OR(ISNUMBER(SEARCH("lateral",G14,1)),ISNUMBER(SEARCH("positive",Y14,1)),ISNUMBER(SEARCH("tall",O14,1)),ISNUMBER(SEARCH("hobnail",O14,1)),ISNUMBER(SEARCH("cribriform",O14,1)),ISNUMBER(SEARCH("diffuse",O14,1)),ISNUMBER(SEARCH("columnar",O14,1)),ISNUMBER(SEARCH("solid",O14,1)),ISNUMBER(SEARCH("tall",N14,1)),ISNUMBER(SEARCH("hobnail",N14,1)),ISNUMBER(SEARCH("cribriform",N14,1)),ISNUMBER(SEARCH("diffuse",N14,1)),ISNUMBER(SEARCH("columnar",N14,1)),ISNUMBER(SEARCH("solid",N14,1)),AND(ISNUMBER(SEARCH("papillary",N14,1)),S14="positive"),AND(AND(ISNUMBER(J14),J14&gt;=5),M14=""),AND(AND(ISNUMBER(J14),J14&gt;=5),AND(ISNUMBER(M14),M14&gt;=1)),AND(ISNUMBER(SERACH("papillary",N14)),OR(Y14="positive",Z14="positive"), ISNUMBER(SEARCH("BRAF",AB14)))),"intermediate","low"))</f>
        <v>low</v>
      </c>
      <c r="AF14" s="31" t="str">
        <f t="shared" si="1"/>
        <v>2</v>
      </c>
      <c r="AG14" s="31" t="str">
        <f t="shared" si="2"/>
        <v>0</v>
      </c>
      <c r="AH14" s="31" t="str">
        <f t="shared" si="5"/>
        <v>0</v>
      </c>
      <c r="AI14" s="36" t="str">
        <f t="shared" si="6"/>
        <v>I</v>
      </c>
      <c r="AJ14" s="30" t="s">
        <v>872</v>
      </c>
      <c r="AK14" s="35" t="s">
        <v>879</v>
      </c>
      <c r="AL14" s="35" t="s">
        <v>880</v>
      </c>
      <c r="AM14" s="35" t="s">
        <v>880</v>
      </c>
      <c r="AN14" s="35" t="s">
        <v>76</v>
      </c>
      <c r="AO14" s="30">
        <f t="shared" ca="1" si="7"/>
        <v>1</v>
      </c>
      <c r="AP14" s="35">
        <f t="shared" si="8"/>
        <v>1</v>
      </c>
      <c r="AQ14" s="35">
        <f t="shared" si="9"/>
        <v>1</v>
      </c>
      <c r="AR14" s="35">
        <f t="shared" si="10"/>
        <v>1</v>
      </c>
      <c r="AS14" s="36">
        <f t="shared" si="3"/>
        <v>1</v>
      </c>
    </row>
    <row r="15" spans="1:45">
      <c r="A15" t="str">
        <f>'Model output'!A14</f>
        <v>TCGA-BJ-A28T</v>
      </c>
      <c r="B15" s="42">
        <v>34</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1b</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1a</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
      </c>
      <c r="F15" t="str">
        <f t="shared" si="0"/>
        <v>positive</v>
      </c>
      <c r="G15" t="str">
        <f>IF(OR('Model output'!G14="",AND(ISNUMBER('Model output'!J14),'Model output'!J14&lt;1)),"",IF(OR(ISNUMBER(SEARCH("lateral",'Model output'!G14)),ISNUMBER(SEARCH("cervical",'Model output'!G14)),ISNUMBER(SEARCH("jugular",'Model output'!G14)),ISNUMBER(SEARCH("left neck",'Model output'!G14)),ISNUMBER(SEARCH("left anterior neck",'Model output'!G14)),ISNUMBER(SEARCH("left posterior neck",'Model output'!G14)),ISNUMBER(SEARCH("right neck",'Model output'!G14)),ISNUMBER(SEARCH("right anterior neck",'Model output'!G14)),ISNUMBER(SEARCH("right posterior neck",'Model output'!G14)),AND(ISNUMBER(SEARCH("level",'Model output'!G14)),OR(,ISNUMBER(SEARCH("II",'Model output'!G14)),ISNUMBER(SEARCH("two",'Model output'!G14)),ISNUMBER(SEARCH("2",'Model output'!G14)),ISNUMBER(SEARCH("III",'Model output'!G14)),ISNUMBER(SEARCH("three",'Model output'!G14)),ISNUMBER(SEARCH("3",'Model output'!G14)),ISNUMBER(SEARCH("IV",'Model output'!G14)),ISNUMBER(SEARCH("four",'Model output'!G14)),ISNUMBER(SEARCH("4",'Model output'!G14)),AND(ISNUMBER(SEARCH("V ",'Model output'!G14)),NOT(ISNUMBER(SEARCH("VI",'Model output'!G14)))),ISNUMBER(SEARCH("five",'Model output'!G14)),ISNUMBER(SEARCH("5",'Model output'!G14))))), "lateral", "central"))</f>
        <v/>
      </c>
      <c r="H15" t="str">
        <f>IF('Model output'!H14="","negative", IF('Model output'!H14=" ", "negative", IF(ISNUMBER(SEARCH("lymph node",'Model output'!H14)),"negative","positive")))</f>
        <v>negative</v>
      </c>
      <c r="I15">
        <f>IF('Model output'!I14="","",IF(ISNUMBER('Model output'!I14),'Model output'!I14,1))</f>
        <v>9</v>
      </c>
      <c r="J15">
        <f>IF('Model output'!J14="","",IF(AND(ISNUMBER('Model output'!J14),'Model output'!J14&lt;=I15),'Model output'!J14,IF(ISNUMBER(SEARCH("0/",'Model output'!J14)),0,1)))</f>
        <v>3</v>
      </c>
      <c r="K15" t="str" cm="1">
        <f t="array" ref="K15">IF(COUNT(FIND({0,1,2,3,4,5,6,7,8,9},'Model output'!K14))&gt;0,'Model output'!K14,"")</f>
        <v/>
      </c>
      <c r="L15" s="8" t="str">
        <f t="shared" si="4"/>
        <v/>
      </c>
      <c r="M15" t="str" cm="1">
        <f t="array" ref="M15">IF(L15="","",IF(ISNUMBER(SEARCH("cm",L15)),MAX(VALUE(SUBSTITUTE(_xlfn.FILTERXML("&lt;t&gt;&lt;s&gt;"&amp;SUBSTITUTE(L15,",","&lt;/s&gt;&lt;s&gt;")&amp;"&lt;/s&gt;&lt;/t&gt;","//s"),"cm",""))),MAX(VALUE(SUBSTITUTE(_xlfn.FILTERXML("&lt;t&gt;&lt;s&gt;"&amp;SUBSTITUTE(L15,",","&lt;/s&gt;&lt;s&gt;")&amp;"&lt;/s&gt;&lt;/t&gt;","//s"),"mm","")))/10))</f>
        <v/>
      </c>
      <c r="N15" t="str">
        <f>IF('Model output'!L14="","",'Model output'!L14)</f>
        <v>papillary</v>
      </c>
      <c r="O15" t="str">
        <f>IF('Model output'!M14="","",'Model output'!M14)</f>
        <v>conventional</v>
      </c>
      <c r="P15" t="str">
        <f>IF('Model output'!N14="","",'Model output'!N14)</f>
        <v>1.3 cm</v>
      </c>
      <c r="Q15" t="str">
        <f t="shared" si="11"/>
        <v>1.3cm</v>
      </c>
      <c r="R15" cm="1">
        <f t="array" ref="R15">IF(Q15="","",IF(ISNUMBER(SEARCH("cm",Q15)),MAX(VALUE(SUBSTITUTE(_xlfn.FILTERXML("&lt;t&gt;&lt;s&gt;"&amp;SUBSTITUTE(Q15,",","&lt;/s&gt;&lt;s&gt;")&amp;"&lt;/s&gt;&lt;/t&gt;","//s"),"cm",""))),IF(ISNUMBER(SEARCH("mm",Q15)), MAX(VALUE(SUBSTITUTE(_xlfn.FILTERXML("&lt;t&gt;&lt;s&gt;"&amp;SUBSTITUTE(Q15,",","&lt;/s&gt;&lt;s&gt;")&amp;"&lt;/s&gt;&lt;/t&gt;","//s"),"mm","")))/10, MAX(VALUE(_xlfn.FILTERXML("&lt;t&gt;&lt;s&gt;"&amp;SUBSTITUTE(Q15,",","&lt;/s&gt;&lt;s&gt;")&amp;"&lt;/s&gt;&lt;/t&gt;","//s"))))))</f>
        <v>1.3</v>
      </c>
      <c r="S15" t="str">
        <f>IF(OR('Model output'!P14="",ISNUMBER(SEARCH("Not identified", 'Model output'!P14)),ISNUMBER(SEARCH("Absent",'Model output'!P14)),AND(ISNUMBER(SEARCH("No",'Model output'!P14)),NOT(ISNUMBER(SEARCH("diagnostic",'Model output'!P14)))),ISNUMBER(SEARCH("Negative",'Model output'!P14))),"negative","positive")</f>
        <v>positive</v>
      </c>
      <c r="T15">
        <f>IF('Model output'!O14="","",'Model output'!O14)</f>
        <v>2</v>
      </c>
      <c r="U15" t="str">
        <f>IF('Model output'!Q14&lt;&gt;"",'Model output'!Q14,IF('Classification result'!S15="positive",IF(ISNUMBER(SEARCH("single",'Model output'!P14)),1,IF(OR(ISNUMBER(SEARCH("&lt;4",'Model output'!P14)),ISNUMBER(SEARCH("&lt; 4",'Model output'!P14)),ISNUMBER(SEARCH("less than 4",'Model output'!P14))),"&lt;4",IF(OR(ISNUMBER(SEARCH("&gt;4",'Model output'!P14)),ISNUMBER(SEARCH("&gt; 4",'Model output'!P14)),ISNUMBER(SEARCH("4 or more",'Model output'!P14))),"&gt;4",""))),""))</f>
        <v/>
      </c>
      <c r="V15" t="str">
        <f>IF(S15="negative","",IF(OR(ISNUMBER(SEARCH("Focal",'Model output'!P14)),'Classification result'!U15&lt;4,ISNUMBER(SEARCH("Focal",'Classification result'!U15)),ISNUMBER(SEARCH("&lt;4",'Classification result'!U15)),ISNUMBER(SEARCH("&lt; 4",'Classification result'!U15))),"minimal", IF(OR(ISNUMBER(SEARCH("Extensive",'Model output'!P14)),ISNUMBER(SEARCH("Extensive",'Classification result'!U15)),ISNUMBER(SEARCH("&gt;4",'Classification result'!U15)),ISNUMBER(SEARCH("&gt; 4",'Classification result'!U15)),ISNUMBER(SEARCH("4 or more",'Classification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negative</v>
      </c>
      <c r="X15" s="14" t="str">
        <f>IF('Model output'!S14="","",'Model output'!S14)</f>
        <v/>
      </c>
      <c r="Y15" t="str">
        <f>IF(OR('Model output'!S14="",ISNUMBER(SEARCH("Absent",'Model output'!S14)),ISNUMBER(SEARCH("Not identified",'Model output'!S14)),AND(ISNUMBER(SEARCH("No",'Model output'!S14)),NOT(ISNUMBER(SEARCH("carcinoma",'Model output'!S14)))),ISNUMBER(SEARCH("negative",'Model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muscle",X15)),ISNUMBER(SEARCH("larynx",X15)),ISNUMBER(SEARCH("trachea",X15)),ISNUMBER(SEARCH("esophagus",X15)),ISNUMBER(SEARCH("recurrent laryngeal nerve",X15))),"positive","negative"))</f>
        <v>negative</v>
      </c>
      <c r="AA15" t="str">
        <f>IF('Model output'!T14="","",IF('Model output'!T14="Not mentioned", "No", "Yes"))</f>
        <v/>
      </c>
      <c r="AB15" t="str">
        <f>IF(AA15&lt;&gt;"Yes","",IF(OR('Model output'!U14="",ISNUMBER(SEARCH("Not identified",'Model output'!U14))),"",'Model output'!U14))</f>
        <v/>
      </c>
      <c r="AC15" s="9" t="str">
        <f>IF(OR('Model output'!V14="", AND(ISERROR(SEARCH("Positive",'Model output'!V14)), ISNUMBER(SEARCH("Negative",'Model output'!V14))), ISNUMBER(SEARCH("Uninvolved",'Model output'!V14)), ISNUMBER(SEARCH("not involved",'Model output'!V14)), ISNUMBER(SEARCH("Free",'Model output'!V14)), ISNUMBER(SEARCH("1 mm",'Model output'!V14)), ISNUMBER(SEARCH("0.1 CM",'Model output'!V14)), ISNUMBER(SEARCH("less than 0.2 mm",'Model output'!V14)), ISNUMBER(SEARCH("less than 0.5 mm",'Model output'!V14)), ISNUMBER(SEARCH("very close",'Model output'!V14)), ISNUMBER(SEARCH("abut",'Model output'!V14))), "negative", "positive")</f>
        <v>negative</v>
      </c>
      <c r="AE15" s="30" t="str" cm="1">
        <f t="array" aca="1" ref="AE15" ca="1">IF(OR(AC15="positive",Z15="positive",AND(OR(ISNUMBER(SEARCH("Follicular carcinoma",N15)),ISNUMBER(SEARCH("Follicular thyroid carcinoma",N15))),V15="extensive"),AND(AND(ISNUMBER(J15),J15&gt;0),AND(ISNUMBER(M15),M15&gt;3)),OR(H15="positive",AH15=1)),"high",IF(OR(ISNUMBER(SEARCH("lateral",G15,1)),ISNUMBER(SEARCH("positive",Y15,1)),ISNUMBER(SEARCH("tall",O15,1)),ISNUMBER(SEARCH("hobnail",O15,1)),ISNUMBER(SEARCH("cribriform",O15,1)),ISNUMBER(SEARCH("diffuse",O15,1)),ISNUMBER(SEARCH("columnar",O15,1)),ISNUMBER(SEARCH("solid",O15,1)),ISNUMBER(SEARCH("tall",N15,1)),ISNUMBER(SEARCH("hobnail",N15,1)),ISNUMBER(SEARCH("cribriform",N15,1)),ISNUMBER(SEARCH("diffuse",N15,1)),ISNUMBER(SEARCH("columnar",N15,1)),ISNUMBER(SEARCH("solid",N15,1)),AND(ISNUMBER(SEARCH("papillary",N15,1)),S15="positive"),AND(AND(ISNUMBER(J15),J15&gt;=5),M15=""),AND(AND(ISNUMBER(J15),J15&gt;=5),AND(ISNUMBER(M15),M15&gt;=1)),AND(ISNUMBER(SERACH("papillary",N15)),OR(Y15="positive",Z15="positive"), ISNUMBER(SEARCH("BRAF",AB15)))),"intermediate","low"))</f>
        <v>intermediate</v>
      </c>
      <c r="AF15" s="31" t="str">
        <f t="shared" si="1"/>
        <v>1b</v>
      </c>
      <c r="AG15" s="31" t="str">
        <f t="shared" si="2"/>
        <v>1a</v>
      </c>
      <c r="AH15" s="31" t="str">
        <f t="shared" si="5"/>
        <v>0</v>
      </c>
      <c r="AI15" s="36" t="str">
        <f t="shared" si="6"/>
        <v>I</v>
      </c>
      <c r="AJ15" s="30" t="s">
        <v>874</v>
      </c>
      <c r="AK15" s="35" t="s">
        <v>876</v>
      </c>
      <c r="AL15" s="35" t="s">
        <v>881</v>
      </c>
      <c r="AM15" s="35" t="s">
        <v>880</v>
      </c>
      <c r="AN15" s="35" t="s">
        <v>76</v>
      </c>
      <c r="AO15" s="30">
        <f t="shared" ca="1" si="7"/>
        <v>1</v>
      </c>
      <c r="AP15" s="35">
        <f t="shared" si="8"/>
        <v>1</v>
      </c>
      <c r="AQ15" s="35">
        <f t="shared" si="9"/>
        <v>1</v>
      </c>
      <c r="AR15" s="35">
        <f t="shared" si="10"/>
        <v>1</v>
      </c>
      <c r="AS15" s="36">
        <f t="shared" si="3"/>
        <v>1</v>
      </c>
    </row>
    <row r="16" spans="1:45">
      <c r="A16" t="str">
        <f>'Model output'!A15</f>
        <v>TCGA-BJ-A28V</v>
      </c>
      <c r="B16" s="42">
        <v>80</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0</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0</v>
      </c>
      <c r="F16" t="str">
        <f t="shared" si="0"/>
        <v>negative</v>
      </c>
      <c r="G16" t="str">
        <f>IF(OR('Model output'!G15="",AND(ISNUMBER('Model output'!J15),'Model output'!J15&lt;1)),"",IF(OR(ISNUMBER(SEARCH("lateral",'Model output'!G15)),ISNUMBER(SEARCH("cervical",'Model output'!G15)),ISNUMBER(SEARCH("jugular",'Model output'!G15)),ISNUMBER(SEARCH("left neck",'Model output'!G15)),ISNUMBER(SEARCH("left anterior neck",'Model output'!G15)),ISNUMBER(SEARCH("left posterior neck",'Model output'!G15)),ISNUMBER(SEARCH("right neck",'Model output'!G15)),ISNUMBER(SEARCH("right anterior neck",'Model output'!G15)),ISNUMBER(SEARCH("right posterior neck",'Model output'!G15)),AND(ISNUMBER(SEARCH("level",'Model output'!G15)),OR(,ISNUMBER(SEARCH("II",'Model output'!G15)),ISNUMBER(SEARCH("two",'Model output'!G15)),ISNUMBER(SEARCH("2",'Model output'!G15)),ISNUMBER(SEARCH("III",'Model output'!G15)),ISNUMBER(SEARCH("three",'Model output'!G15)),ISNUMBER(SEARCH("3",'Model output'!G15)),ISNUMBER(SEARCH("IV",'Model output'!G15)),ISNUMBER(SEARCH("four",'Model output'!G15)),ISNUMBER(SEARCH("4",'Model output'!G15)),AND(ISNUMBER(SEARCH("V ",'Model output'!G15)),NOT(ISNUMBER(SEARCH("VI",'Model output'!G15)))),ISNUMBER(SEARCH("five",'Model output'!G15)),ISNUMBER(SEARCH("5",'Model output'!G15))))), "lateral", "central"))</f>
        <v/>
      </c>
      <c r="H16" t="str">
        <f>IF('Model output'!H15="","negative", IF('Model output'!H15=" ", "negative", IF(ISNUMBER(SEARCH("lymph node",'Model output'!H15)),"negative","positive")))</f>
        <v>negative</v>
      </c>
      <c r="I16">
        <f>IF('Model output'!I15="","",IF(ISNUMBER('Model output'!I15),'Model output'!I15,1))</f>
        <v>0</v>
      </c>
      <c r="J16">
        <f>IF('Model output'!J15="","",IF(AND(ISNUMBER('Model output'!J15),'Model output'!J15&lt;=I16),'Model output'!J15,IF(ISNUMBER(SEARCH("0/",'Model output'!J15)),0,1)))</f>
        <v>0</v>
      </c>
      <c r="K16" t="str" cm="1">
        <f t="array" ref="K16">IF(COUNT(FIND({0,1,2,3,4,5,6,7,8,9},'Model output'!K15))&gt;0,'Model output'!K15,"")</f>
        <v/>
      </c>
      <c r="L16" s="8" t="str">
        <f t="shared" si="4"/>
        <v/>
      </c>
      <c r="M16" t="str" cm="1">
        <f t="array" ref="M16">IF(L16="","",IF(ISNUMBER(SEARCH("cm",L16)),MAX(VALUE(SUBSTITUTE(_xlfn.FILTERXML("&lt;t&gt;&lt;s&gt;"&amp;SUBSTITUTE(L16,",","&lt;/s&gt;&lt;s&gt;")&amp;"&lt;/s&gt;&lt;/t&gt;","//s"),"cm",""))),MAX(VALUE(SUBSTITUTE(_xlfn.FILTERXML("&lt;t&gt;&lt;s&gt;"&amp;SUBSTITUTE(L16,",","&lt;/s&gt;&lt;s&gt;")&amp;"&lt;/s&gt;&lt;/t&gt;","//s"),"mm","")))/10))</f>
        <v/>
      </c>
      <c r="N16" t="str">
        <f>IF('Model output'!L15="","",'Model output'!L15)</f>
        <v>Papillary</v>
      </c>
      <c r="O16" t="str">
        <f>IF('Model output'!M15="","",'Model output'!M15)</f>
        <v>encapsulated follicular</v>
      </c>
      <c r="P16" t="str">
        <f>IF('Model output'!N15="","",'Model output'!N15)</f>
        <v>4.5 cm</v>
      </c>
      <c r="Q16" t="str">
        <f t="shared" si="11"/>
        <v>4.5cm</v>
      </c>
      <c r="R16" cm="1">
        <f t="array" ref="R16">IF(Q16="","",IF(ISNUMBER(SEARCH("cm",Q16)),MAX(VALUE(SUBSTITUTE(_xlfn.FILTERXML("&lt;t&gt;&lt;s&gt;"&amp;SUBSTITUTE(Q16,",","&lt;/s&gt;&lt;s&gt;")&amp;"&lt;/s&gt;&lt;/t&gt;","//s"),"cm",""))),IF(ISNUMBER(SEARCH("mm",Q16)), MAX(VALUE(SUBSTITUTE(_xlfn.FILTERXML("&lt;t&gt;&lt;s&gt;"&amp;SUBSTITUTE(Q16,",","&lt;/s&gt;&lt;s&gt;")&amp;"&lt;/s&gt;&lt;/t&gt;","//s"),"mm","")))/10, MAX(VALUE(_xlfn.FILTERXML("&lt;t&gt;&lt;s&gt;"&amp;SUBSTITUTE(Q16,",","&lt;/s&gt;&lt;s&gt;")&amp;"&lt;/s&gt;&lt;/t&gt;","//s"))))))</f>
        <v>4.5</v>
      </c>
      <c r="S16" t="str">
        <f>IF(OR('Model output'!P15="",ISNUMBER(SEARCH("Not identified", 'Model output'!P15)),ISNUMBER(SEARCH("Absent",'Model output'!P15)),AND(ISNUMBER(SEARCH("No",'Model output'!P15)),NOT(ISNUMBER(SEARCH("diagnostic",'Model output'!P15)))),ISNUMBER(SEARCH("Negative",'Model output'!P15))),"negative","positive")</f>
        <v>negative</v>
      </c>
      <c r="T16">
        <f>IF('Model output'!O15="","",'Model output'!O15)</f>
        <v>2</v>
      </c>
      <c r="U16" t="str">
        <f>IF('Model output'!Q15&lt;&gt;"",'Model output'!Q15,IF('Classification result'!S16="positive",IF(ISNUMBER(SEARCH("single",'Model output'!P15)),1,IF(OR(ISNUMBER(SEARCH("&lt;4",'Model output'!P15)),ISNUMBER(SEARCH("&lt; 4",'Model output'!P15)),ISNUMBER(SEARCH("less than 4",'Model output'!P15))),"&lt;4",IF(OR(ISNUMBER(SEARCH("&gt;4",'Model output'!P15)),ISNUMBER(SEARCH("&gt; 4",'Model output'!P15)),ISNUMBER(SEARCH("4 or more",'Model output'!P15))),"&gt;4",""))),""))</f>
        <v/>
      </c>
      <c r="V16" t="str">
        <f>IF(S16="negative","",IF(OR(ISNUMBER(SEARCH("Focal",'Model output'!P15)),'Classification result'!U16&lt;4,ISNUMBER(SEARCH("Focal",'Classification result'!U16)),ISNUMBER(SEARCH("&lt;4",'Classification result'!U16)),ISNUMBER(SEARCH("&lt; 4",'Classification result'!U16))),"minimal", IF(OR(ISNUMBER(SEARCH("Extensive",'Model output'!P15)),ISNUMBER(SEARCH("Extensive",'Classification result'!U16)),ISNUMBER(SEARCH("&gt;4",'Classification result'!U16)),ISNUMBER(SEARCH("&gt; 4",'Classification result'!U16)),ISNUMBER(SEARCH("4 or more",'Classification result'!U16))),"extensive","")))</f>
        <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s="14" t="str">
        <f>IF('Model output'!S15="","",'Model output'!S15)</f>
        <v>Not identified</v>
      </c>
      <c r="Y16" t="str">
        <f>IF(OR('Model output'!S15="",ISNUMBER(SEARCH("Absent",'Model output'!S15)),ISNUMBER(SEARCH("Not identified",'Model output'!S15)),AND(ISNUMBER(SEARCH("No",'Model output'!S15)),NOT(ISNUMBER(SEARCH("carcinoma",'Model output'!S15)))),ISNUMBER(SEARCH("negative",'Model output'!S15))),"negative",IF(Z16="positive","gETE", "positive"))</f>
        <v>negative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muscle",X16)),ISNUMBER(SEARCH("larynx",X16)),ISNUMBER(SEARCH("trachea",X16)),ISNUMBER(SEARCH("esophagus",X16)),ISNUMBER(SEARCH("recurrent laryngeal nerve",X16))),"positive","negative"))</f>
        <v>negative</v>
      </c>
      <c r="AA16" t="str">
        <f>IF('Model output'!T15="","",IF('Model output'!T15="Not mentioned", "No", "Yes"))</f>
        <v/>
      </c>
      <c r="AB16" t="str">
        <f>IF(AA16&lt;&gt;"Yes","",IF(OR('Model output'!U15="",ISNUMBER(SEARCH("Not identified",'Model output'!U15))),"",'Model output'!U15))</f>
        <v/>
      </c>
      <c r="AC16" s="9" t="str">
        <f>IF(OR('Model output'!V15="", AND(ISERROR(SEARCH("Positive",'Model output'!V15)), ISNUMBER(SEARCH("Negative",'Model output'!V15))), ISNUMBER(SEARCH("Uninvolved",'Model output'!V15)), ISNUMBER(SEARCH("not involved",'Model output'!V15)), ISNUMBER(SEARCH("Free",'Model output'!V15)), ISNUMBER(SEARCH("1 mm",'Model output'!V15)), ISNUMBER(SEARCH("0.1 CM",'Model output'!V15)), ISNUMBER(SEARCH("less than 0.2 mm",'Model output'!V15)), ISNUMBER(SEARCH("less than 0.5 mm",'Model output'!V15)), ISNUMBER(SEARCH("very close",'Model output'!V15)), ISNUMBER(SEARCH("abut",'Model output'!V15))), "negative", "positive")</f>
        <v>negative</v>
      </c>
      <c r="AE16" s="30" t="str" cm="1">
        <f t="array" aca="1" ref="AE16" ca="1">IF(OR(AC16="positive",Z16="positive",AND(OR(ISNUMBER(SEARCH("Follicular carcinoma",N16)),ISNUMBER(SEARCH("Follicular thyroid carcinoma",N16))),V16="extensive"),AND(AND(ISNUMBER(J16),J16&gt;0),AND(ISNUMBER(M16),M16&gt;3)),OR(H16="positive",AH16=1)),"high",IF(OR(ISNUMBER(SEARCH("lateral",G16,1)),ISNUMBER(SEARCH("positive",Y16,1)),ISNUMBER(SEARCH("tall",O16,1)),ISNUMBER(SEARCH("hobnail",O16,1)),ISNUMBER(SEARCH("cribriform",O16,1)),ISNUMBER(SEARCH("diffuse",O16,1)),ISNUMBER(SEARCH("columnar",O16,1)),ISNUMBER(SEARCH("solid",O16,1)),ISNUMBER(SEARCH("tall",N16,1)),ISNUMBER(SEARCH("hobnail",N16,1)),ISNUMBER(SEARCH("cribriform",N16,1)),ISNUMBER(SEARCH("diffuse",N16,1)),ISNUMBER(SEARCH("columnar",N16,1)),ISNUMBER(SEARCH("solid",N16,1)),AND(ISNUMBER(SEARCH("papillary",N16,1)),S16="positive"),AND(AND(ISNUMBER(J16),J16&gt;=5),M16=""),AND(AND(ISNUMBER(J16),J16&gt;=5),AND(ISNUMBER(M16),M16&gt;=1)),AND(ISNUMBER(SERACH("papillary",N16)),OR(Y16="positive",Z16="positive"), ISNUMBER(SEARCH("BRAF",AB16)))),"intermediate","low"))</f>
        <v>low</v>
      </c>
      <c r="AF16" s="31" t="str">
        <f t="shared" si="1"/>
        <v>3a</v>
      </c>
      <c r="AG16" s="31" t="str">
        <f t="shared" si="2"/>
        <v>0</v>
      </c>
      <c r="AH16" s="31" t="str">
        <f t="shared" si="5"/>
        <v>0</v>
      </c>
      <c r="AI16" s="36" t="str">
        <f t="shared" si="6"/>
        <v>II</v>
      </c>
      <c r="AJ16" s="30" t="s">
        <v>872</v>
      </c>
      <c r="AK16" s="35" t="s">
        <v>882</v>
      </c>
      <c r="AL16" s="35" t="s">
        <v>877</v>
      </c>
      <c r="AM16" s="35" t="s">
        <v>880</v>
      </c>
      <c r="AN16" s="35" t="s">
        <v>878</v>
      </c>
      <c r="AO16" s="30">
        <f t="shared" ca="1" si="7"/>
        <v>1</v>
      </c>
      <c r="AP16" s="35">
        <f t="shared" si="8"/>
        <v>1</v>
      </c>
      <c r="AQ16" s="35">
        <f t="shared" si="9"/>
        <v>1</v>
      </c>
      <c r="AR16" s="35">
        <f t="shared" si="10"/>
        <v>1</v>
      </c>
      <c r="AS16" s="36">
        <f t="shared" si="3"/>
        <v>1</v>
      </c>
    </row>
    <row r="17" spans="1:45">
      <c r="A17" t="str">
        <f>'Model output'!A16</f>
        <v>TCGA-BJ-A28X</v>
      </c>
      <c r="B17" s="42">
        <v>32</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1a</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
      </c>
      <c r="F17" t="str">
        <f t="shared" si="0"/>
        <v>positive</v>
      </c>
      <c r="G17" t="str">
        <f>IF(OR('Model output'!G16="",AND(ISNUMBER('Model output'!J16),'Model output'!J16&lt;1)),"",IF(OR(ISNUMBER(SEARCH("lateral",'Model output'!G16)),ISNUMBER(SEARCH("cervical",'Model output'!G16)),ISNUMBER(SEARCH("jugular",'Model output'!G16)),ISNUMBER(SEARCH("left neck",'Model output'!G16)),ISNUMBER(SEARCH("left anterior neck",'Model output'!G16)),ISNUMBER(SEARCH("left posterior neck",'Model output'!G16)),ISNUMBER(SEARCH("right neck",'Model output'!G16)),ISNUMBER(SEARCH("right anterior neck",'Model output'!G16)),ISNUMBER(SEARCH("right posterior neck",'Model output'!G16)),AND(ISNUMBER(SEARCH("level",'Model output'!G16)),OR(,ISNUMBER(SEARCH("II",'Model output'!G16)),ISNUMBER(SEARCH("two",'Model output'!G16)),ISNUMBER(SEARCH("2",'Model output'!G16)),ISNUMBER(SEARCH("III",'Model output'!G16)),ISNUMBER(SEARCH("three",'Model output'!G16)),ISNUMBER(SEARCH("3",'Model output'!G16)),ISNUMBER(SEARCH("IV",'Model output'!G16)),ISNUMBER(SEARCH("four",'Model output'!G16)),ISNUMBER(SEARCH("4",'Model output'!G16)),AND(ISNUMBER(SEARCH("V ",'Model output'!G16)),NOT(ISNUMBER(SEARCH("VI",'Model output'!G16)))),ISNUMBER(SEARCH("five",'Model output'!G16)),ISNUMBER(SEARCH("5",'Model output'!G16))))), "lateral", "central"))</f>
        <v>central</v>
      </c>
      <c r="H17" t="str">
        <f>IF('Model output'!H16="","negative", IF('Model output'!H16=" ", "negative", IF(ISNUMBER(SEARCH("lymph node",'Model output'!H16)),"negative","positive")))</f>
        <v>negative</v>
      </c>
      <c r="I17">
        <f>IF('Model output'!I16="","",IF(ISNUMBER('Model output'!I16),'Model output'!I16,1))</f>
        <v>6</v>
      </c>
      <c r="J17">
        <f>IF('Model output'!J16="","",IF(AND(ISNUMBER('Model output'!J16),'Model output'!J16&lt;=I17),'Model output'!J16,IF(ISNUMBER(SEARCH("0/",'Model output'!J16)),0,1)))</f>
        <v>2</v>
      </c>
      <c r="K17" t="str" cm="1">
        <f t="array" ref="K17">IF(COUNT(FIND({0,1,2,3,4,5,6,7,8,9},'Model output'!K16))&gt;0,'Model output'!K16,"")</f>
        <v/>
      </c>
      <c r="L17" s="8" t="str">
        <f t="shared" si="4"/>
        <v/>
      </c>
      <c r="M17" t="str" cm="1">
        <f t="array" ref="M17">IF(L17="","",IF(ISNUMBER(SEARCH("cm",L17)),MAX(VALUE(SUBSTITUTE(_xlfn.FILTERXML("&lt;t&gt;&lt;s&gt;"&amp;SUBSTITUTE(L17,",","&lt;/s&gt;&lt;s&gt;")&amp;"&lt;/s&gt;&lt;/t&gt;","//s"),"cm",""))),MAX(VALUE(SUBSTITUTE(_xlfn.FILTERXML("&lt;t&gt;&lt;s&gt;"&amp;SUBSTITUTE(L17,",","&lt;/s&gt;&lt;s&gt;")&amp;"&lt;/s&gt;&lt;/t&gt;","//s"),"mm","")))/10))</f>
        <v/>
      </c>
      <c r="N17" t="str">
        <f>IF('Model output'!L16="","",'Model output'!L16)</f>
        <v>papillary</v>
      </c>
      <c r="O17" t="str">
        <f>IF('Model output'!M16="","",'Model output'!M16)</f>
        <v>tall cell</v>
      </c>
      <c r="P17" t="str">
        <f>IF('Model output'!N16="","",'Model output'!N16)</f>
        <v>1.2 cm</v>
      </c>
      <c r="Q17" t="str">
        <f t="shared" si="11"/>
        <v>1.2cm</v>
      </c>
      <c r="R17" cm="1">
        <f t="array" ref="R17">IF(Q17="","",IF(ISNUMBER(SEARCH("cm",Q17)),MAX(VALUE(SUBSTITUTE(_xlfn.FILTERXML("&lt;t&gt;&lt;s&gt;"&amp;SUBSTITUTE(Q17,",","&lt;/s&gt;&lt;s&gt;")&amp;"&lt;/s&gt;&lt;/t&gt;","//s"),"cm",""))),IF(ISNUMBER(SEARCH("mm",Q17)), MAX(VALUE(SUBSTITUTE(_xlfn.FILTERXML("&lt;t&gt;&lt;s&gt;"&amp;SUBSTITUTE(Q17,",","&lt;/s&gt;&lt;s&gt;")&amp;"&lt;/s&gt;&lt;/t&gt;","//s"),"mm","")))/10, MAX(VALUE(_xlfn.FILTERXML("&lt;t&gt;&lt;s&gt;"&amp;SUBSTITUTE(Q17,",","&lt;/s&gt;&lt;s&gt;")&amp;"&lt;/s&gt;&lt;/t&gt;","//s"))))))</f>
        <v>1.2</v>
      </c>
      <c r="S17" t="str">
        <f>IF(OR('Model output'!P16="",ISNUMBER(SEARCH("Not identified", 'Model output'!P16)),ISNUMBER(SEARCH("Absent",'Model output'!P16)),AND(ISNUMBER(SEARCH("No",'Model output'!P16)),NOT(ISNUMBER(SEARCH("diagnostic",'Model output'!P16)))),ISNUMBER(SEARCH("Negative",'Model output'!P16))),"negative","positive")</f>
        <v>positive</v>
      </c>
      <c r="T17">
        <f>IF('Model output'!O16="","",'Model output'!O16)</f>
        <v>2</v>
      </c>
      <c r="U17" t="str">
        <f>IF('Model output'!Q16&lt;&gt;"",'Model output'!Q16,IF('Classification result'!S17="positive",IF(ISNUMBER(SEARCH("single",'Model output'!P16)),1,IF(OR(ISNUMBER(SEARCH("&lt;4",'Model output'!P16)),ISNUMBER(SEARCH("&lt; 4",'Model output'!P16)),ISNUMBER(SEARCH("less than 4",'Model output'!P16))),"&lt;4",IF(OR(ISNUMBER(SEARCH("&gt;4",'Model output'!P16)),ISNUMBER(SEARCH("&gt; 4",'Model output'!P16)),ISNUMBER(SEARCH("4 or more",'Model output'!P16))),"&gt;4",""))),""))</f>
        <v/>
      </c>
      <c r="V17" t="str">
        <f>IF(S17="negative","",IF(OR(ISNUMBER(SEARCH("Focal",'Model output'!P16)),'Classification result'!U17&lt;4,ISNUMBER(SEARCH("Focal",'Classification result'!U17)),ISNUMBER(SEARCH("&lt;4",'Classification result'!U17)),ISNUMBER(SEARCH("&lt; 4",'Classification result'!U17))),"minimal", IF(OR(ISNUMBER(SEARCH("Extensive",'Model output'!P16)),ISNUMBER(SEARCH("Extensive",'Classification result'!U17)),ISNUMBER(SEARCH("&gt;4",'Classification result'!U17)),ISNUMBER(SEARCH("&gt; 4",'Classification result'!U17)),ISNUMBER(SEARCH("4 or more",'Classification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negative</v>
      </c>
      <c r="X17" s="14" t="str">
        <f>IF('Model output'!S16="","",'Model output'!S16)</f>
        <v>Present</v>
      </c>
      <c r="Y17" t="str">
        <f>IF(OR('Model output'!S16="",ISNUMBER(SEARCH("Absent",'Model output'!S16)),ISNUMBER(SEARCH("Not identified",'Model output'!S16)),AND(ISNUMBER(SEARCH("No",'Model output'!S16)),NOT(ISNUMBER(SEARCH("carcinoma",'Model output'!S16)))),ISNUMBER(SEARCH("negative",'Model output'!S16))),"negative",IF(Z17="positive","gETE", "positive"))</f>
        <v>positive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muscle",X17)),ISNUMBER(SEARCH("larynx",X17)),ISNUMBER(SEARCH("trachea",X17)),ISNUMBER(SEARCH("esophagus",X17)),ISNUMBER(SEARCH("recurrent laryngeal nerve",X17))),"positive","negative"))</f>
        <v>negative</v>
      </c>
      <c r="AA17" t="str">
        <f>IF('Model output'!T16="","",IF('Model output'!T16="Not mentioned", "No", "Yes"))</f>
        <v/>
      </c>
      <c r="AB17" t="str">
        <f>IF(AA17&lt;&gt;"Yes","",IF(OR('Model output'!U16="",ISNUMBER(SEARCH("Not identified",'Model output'!U16))),"",'Model output'!U16))</f>
        <v/>
      </c>
      <c r="AC17" s="9" t="str">
        <f>IF(OR('Model output'!V16="", AND(ISERROR(SEARCH("Positive",'Model output'!V16)), ISNUMBER(SEARCH("Negative",'Model output'!V16))), ISNUMBER(SEARCH("Uninvolved",'Model output'!V16)), ISNUMBER(SEARCH("not involved",'Model output'!V16)), ISNUMBER(SEARCH("Free",'Model output'!V16)), ISNUMBER(SEARCH("1 mm",'Model output'!V16)), ISNUMBER(SEARCH("0.1 CM",'Model output'!V16)), ISNUMBER(SEARCH("less than 0.2 mm",'Model output'!V16)), ISNUMBER(SEARCH("less than 0.5 mm",'Model output'!V16)), ISNUMBER(SEARCH("very close",'Model output'!V16)), ISNUMBER(SEARCH("abut",'Model output'!V16))), "negative", "positive")</f>
        <v>negative</v>
      </c>
      <c r="AE17" s="30" t="str" cm="1">
        <f t="array" aca="1" ref="AE17" ca="1">IF(OR(AC17="positive",Z17="positive",AND(OR(ISNUMBER(SEARCH("Follicular carcinoma",N17)),ISNUMBER(SEARCH("Follicular thyroid carcinoma",N17))),V17="extensive"),AND(AND(ISNUMBER(J17),J17&gt;0),AND(ISNUMBER(M17),M17&gt;3)),OR(H17="positive",AH17=1)),"high",IF(OR(ISNUMBER(SEARCH("lateral",G17,1)),ISNUMBER(SEARCH("positive",Y17,1)),ISNUMBER(SEARCH("tall",O17,1)),ISNUMBER(SEARCH("hobnail",O17,1)),ISNUMBER(SEARCH("cribriform",O17,1)),ISNUMBER(SEARCH("diffuse",O17,1)),ISNUMBER(SEARCH("columnar",O17,1)),ISNUMBER(SEARCH("solid",O17,1)),ISNUMBER(SEARCH("tall",N17,1)),ISNUMBER(SEARCH("hobnail",N17,1)),ISNUMBER(SEARCH("cribriform",N17,1)),ISNUMBER(SEARCH("diffuse",N17,1)),ISNUMBER(SEARCH("columnar",N17,1)),ISNUMBER(SEARCH("solid",N17,1)),AND(ISNUMBER(SEARCH("papillary",N17,1)),S17="positive"),AND(AND(ISNUMBER(J17),J17&gt;=5),M17=""),AND(AND(ISNUMBER(J17),J17&gt;=5),AND(ISNUMBER(M17),M17&gt;=1)),AND(ISNUMBER(SERACH("papillary",N17)),OR(Y17="positive",Z17="positive"), ISNUMBER(SEARCH("BRAF",AB17)))),"intermediate","low"))</f>
        <v>intermediate</v>
      </c>
      <c r="AF17" s="31" t="str">
        <f t="shared" si="1"/>
        <v>1b</v>
      </c>
      <c r="AG17" s="31" t="str">
        <f t="shared" si="2"/>
        <v>1a</v>
      </c>
      <c r="AH17" s="31" t="str">
        <f t="shared" si="5"/>
        <v>0</v>
      </c>
      <c r="AI17" s="36" t="str">
        <f t="shared" si="6"/>
        <v>I</v>
      </c>
      <c r="AJ17" s="30" t="s">
        <v>873</v>
      </c>
      <c r="AK17" s="35" t="s">
        <v>876</v>
      </c>
      <c r="AL17" s="35" t="s">
        <v>881</v>
      </c>
      <c r="AM17" s="35" t="s">
        <v>880</v>
      </c>
      <c r="AN17" s="35" t="s">
        <v>76</v>
      </c>
      <c r="AO17" s="30">
        <f t="shared" ca="1" si="7"/>
        <v>1</v>
      </c>
      <c r="AP17" s="35">
        <f t="shared" si="8"/>
        <v>1</v>
      </c>
      <c r="AQ17" s="35">
        <f t="shared" si="9"/>
        <v>1</v>
      </c>
      <c r="AR17" s="35">
        <f t="shared" si="10"/>
        <v>1</v>
      </c>
      <c r="AS17" s="36">
        <f t="shared" si="3"/>
        <v>1</v>
      </c>
    </row>
    <row r="18" spans="1:45">
      <c r="A18" t="str">
        <f>'Model output'!A17</f>
        <v>TCGA-BJ-A28Z</v>
      </c>
      <c r="B18" s="42">
        <v>46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3</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1a</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
      </c>
      <c r="F18" t="str">
        <f t="shared" si="0"/>
        <v>positive</v>
      </c>
      <c r="G18" t="str">
        <f>IF(OR('Model output'!G17="",AND(ISNUMBER('Model output'!J17),'Model output'!J17&lt;1)),"",IF(OR(ISNUMBER(SEARCH("lateral",'Model output'!G17)),ISNUMBER(SEARCH("cervical",'Model output'!G17)),ISNUMBER(SEARCH("jugular",'Model output'!G17)),ISNUMBER(SEARCH("left neck",'Model output'!G17)),ISNUMBER(SEARCH("left anterior neck",'Model output'!G17)),ISNUMBER(SEARCH("left posterior neck",'Model output'!G17)),ISNUMBER(SEARCH("right neck",'Model output'!G17)),ISNUMBER(SEARCH("right anterior neck",'Model output'!G17)),ISNUMBER(SEARCH("right posterior neck",'Model output'!G17)),AND(ISNUMBER(SEARCH("level",'Model output'!G17)),OR(,ISNUMBER(SEARCH("II",'Model output'!G17)),ISNUMBER(SEARCH("two",'Model output'!G17)),ISNUMBER(SEARCH("2",'Model output'!G17)),ISNUMBER(SEARCH("III",'Model output'!G17)),ISNUMBER(SEARCH("three",'Model output'!G17)),ISNUMBER(SEARCH("3",'Model output'!G17)),ISNUMBER(SEARCH("IV",'Model output'!G17)),ISNUMBER(SEARCH("four",'Model output'!G17)),ISNUMBER(SEARCH("4",'Model output'!G17)),AND(ISNUMBER(SEARCH("V ",'Model output'!G17)),NOT(ISNUMBER(SEARCH("VI",'Model output'!G17)))),ISNUMBER(SEARCH("five",'Model output'!G17)),ISNUMBER(SEARCH("5",'Model output'!G17))))), "lateral", "central"))</f>
        <v/>
      </c>
      <c r="H18" t="str">
        <f>IF('Model output'!H17="","negative", IF('Model output'!H17=" ", "negative", IF(ISNUMBER(SEARCH("lymph node",'Model output'!H17)),"negative","positive")))</f>
        <v>negative</v>
      </c>
      <c r="I18">
        <f>IF('Model output'!I17="","",IF(ISNUMBER('Model output'!I17),'Model output'!I17,1))</f>
        <v>16</v>
      </c>
      <c r="J18">
        <f>IF('Model output'!J17="","",IF(AND(ISNUMBER('Model output'!J17),'Model output'!J17&lt;=I18),'Model output'!J17,IF(ISNUMBER(SEARCH("0/",'Model output'!J17)),0,1)))</f>
        <v>1</v>
      </c>
      <c r="K18" t="str" cm="1">
        <f t="array" ref="K18">IF(COUNT(FIND({0,1,2,3,4,5,6,7,8,9},'Model output'!K17))&gt;0,'Model output'!K17,"")</f>
        <v/>
      </c>
      <c r="L18" s="8" t="str">
        <f t="shared" si="4"/>
        <v/>
      </c>
      <c r="M18" t="str" cm="1">
        <f t="array" ref="M18">IF(L18="","",IF(ISNUMBER(SEARCH("cm",L18)),MAX(VALUE(SUBSTITUTE(_xlfn.FILTERXML("&lt;t&gt;&lt;s&gt;"&amp;SUBSTITUTE(L18,",","&lt;/s&gt;&lt;s&gt;")&amp;"&lt;/s&gt;&lt;/t&gt;","//s"),"cm",""))),MAX(VALUE(SUBSTITUTE(_xlfn.FILTERXML("&lt;t&gt;&lt;s&gt;"&amp;SUBSTITUTE(L18,",","&lt;/s&gt;&lt;s&gt;")&amp;"&lt;/s&gt;&lt;/t&gt;","//s"),"mm","")))/10))</f>
        <v/>
      </c>
      <c r="N18" t="str">
        <f>IF('Model output'!L17="","",'Model output'!L17)</f>
        <v>papillary</v>
      </c>
      <c r="O18" t="str">
        <f>IF('Model output'!M17="","",'Model output'!M17)</f>
        <v/>
      </c>
      <c r="P18" t="str">
        <f>IF('Model output'!N17="","",'Model output'!N17)</f>
        <v>1 cm</v>
      </c>
      <c r="Q18" t="str">
        <f t="shared" si="11"/>
        <v>1cm</v>
      </c>
      <c r="R18" cm="1">
        <f t="array" ref="R18">IF(Q18="","",IF(ISNUMBER(SEARCH("cm",Q18)),MAX(VALUE(SUBSTITUTE(_xlfn.FILTERXML("&lt;t&gt;&lt;s&gt;"&amp;SUBSTITUTE(Q18,",","&lt;/s&gt;&lt;s&gt;")&amp;"&lt;/s&gt;&lt;/t&gt;","//s"),"cm",""))),IF(ISNUMBER(SEARCH("mm",Q18)), MAX(VALUE(SUBSTITUTE(_xlfn.FILTERXML("&lt;t&gt;&lt;s&gt;"&amp;SUBSTITUTE(Q18,",","&lt;/s&gt;&lt;s&gt;")&amp;"&lt;/s&gt;&lt;/t&gt;","//s"),"mm","")))/10, MAX(VALUE(_xlfn.FILTERXML("&lt;t&gt;&lt;s&gt;"&amp;SUBSTITUTE(Q18,",","&lt;/s&gt;&lt;s&gt;")&amp;"&lt;/s&gt;&lt;/t&gt;","//s"))))))</f>
        <v>1</v>
      </c>
      <c r="S18" t="str">
        <f>IF(OR('Model output'!P17="",ISNUMBER(SEARCH("Not identified", 'Model output'!P17)),ISNUMBER(SEARCH("Absent",'Model output'!P17)),AND(ISNUMBER(SEARCH("No",'Model output'!P17)),NOT(ISNUMBER(SEARCH("diagnostic",'Model output'!P17)))),ISNUMBER(SEARCH("Negative",'Model output'!P17))),"negative","positive")</f>
        <v>negative</v>
      </c>
      <c r="T18" t="str">
        <f>IF('Model output'!O17="","",'Model output'!O17)</f>
        <v>THREE</v>
      </c>
      <c r="U18" t="str">
        <f>IF('Model output'!Q17&lt;&gt;"",'Model output'!Q17,IF('Classification result'!S18="positive",IF(ISNUMBER(SEARCH("single",'Model output'!P17)),1,IF(OR(ISNUMBER(SEARCH("&lt;4",'Model output'!P17)),ISNUMBER(SEARCH("&lt; 4",'Model output'!P17)),ISNUMBER(SEARCH("less than 4",'Model output'!P17))),"&lt;4",IF(OR(ISNUMBER(SEARCH("&gt;4",'Model output'!P17)),ISNUMBER(SEARCH("&gt; 4",'Model output'!P17)),ISNUMBER(SEARCH("4 or more",'Model output'!P17))),"&gt;4",""))),""))</f>
        <v/>
      </c>
      <c r="V18" t="str">
        <f>IF(S18="negative","",IF(OR(ISNUMBER(SEARCH("Focal",'Model output'!P17)),'Classification result'!U18&lt;4,ISNUMBER(SEARCH("Focal",'Classification result'!U18)),ISNUMBER(SEARCH("&lt;4",'Classification result'!U18)),ISNUMBER(SEARCH("&lt; 4",'Classification result'!U18))),"minimal", IF(OR(ISNUMBER(SEARCH("Extensive",'Model output'!P17)),ISNUMBER(SEARCH("Extensive",'Classification result'!U18)),ISNUMBER(SEARCH("&gt;4",'Classification result'!U18)),ISNUMBER(SEARCH("&gt; 4",'Classification result'!U18)),ISNUMBER(SEARCH("4 or more",'Classification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positive</v>
      </c>
      <c r="X18" s="14" t="str">
        <f>IF('Model output'!S17="","",'Model output'!S17)</f>
        <v>Present</v>
      </c>
      <c r="Y18" t="str">
        <f>IF(OR('Model output'!S17="",ISNUMBER(SEARCH("Absent",'Model output'!S17)),ISNUMBER(SEARCH("Not identified",'Model output'!S17)),AND(ISNUMBER(SEARCH("No",'Model output'!S17)),NOT(ISNUMBER(SEARCH("carcinoma",'Model output'!S17)))),ISNUMBER(SEARCH("negative",'Model output'!S17))),"negative",IF(Z18="positive","gETE", "positive"))</f>
        <v>positive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muscle",X18)),ISNUMBER(SEARCH("larynx",X18)),ISNUMBER(SEARCH("trachea",X18)),ISNUMBER(SEARCH("esophagus",X18)),ISNUMBER(SEARCH("recurrent laryngeal nerve",X18))),"positive","negative"))</f>
        <v>negative</v>
      </c>
      <c r="AA18" t="str">
        <f>IF('Model output'!T17="","",IF('Model output'!T17="Not mentioned", "No", "Yes"))</f>
        <v>Yes</v>
      </c>
      <c r="AB18" t="str">
        <f>IF(AA18&lt;&gt;"Yes","",IF(OR('Model output'!U17="",ISNUMBER(SEARCH("Not identified",'Model output'!U17))),"",'Model output'!U17))</f>
        <v>RET/PTC1 rearrangement</v>
      </c>
      <c r="AC18" s="9" t="str">
        <f>IF(OR('Model output'!V17="", AND(ISERROR(SEARCH("Positive",'Model output'!V17)), ISNUMBER(SEARCH("Negative",'Model output'!V17))), ISNUMBER(SEARCH("Uninvolved",'Model output'!V17)), ISNUMBER(SEARCH("not involved",'Model output'!V17)), ISNUMBER(SEARCH("Free",'Model output'!V17)), ISNUMBER(SEARCH("1 mm",'Model output'!V17)), ISNUMBER(SEARCH("0.1 CM",'Model output'!V17)), ISNUMBER(SEARCH("less than 0.2 mm",'Model output'!V17)), ISNUMBER(SEARCH("less than 0.5 mm",'Model output'!V17)), ISNUMBER(SEARCH("very close",'Model output'!V17)), ISNUMBER(SEARCH("abut",'Model output'!V17))), "negative", "positive")</f>
        <v>negative</v>
      </c>
      <c r="AE18" s="30" t="str" cm="1">
        <f t="array" aca="1" ref="AE18" ca="1">IF(OR(AC18="positive",Z18="positive",AND(OR(ISNUMBER(SEARCH("Follicular carcinoma",N18)),ISNUMBER(SEARCH("Follicular thyroid carcinoma",N18))),V18="extensive"),AND(AND(ISNUMBER(J18),J18&gt;0),AND(ISNUMBER(M18),M18&gt;3)),OR(H18="positive",AH18=1)),"high",IF(OR(ISNUMBER(SEARCH("lateral",G18,1)),ISNUMBER(SEARCH("positive",Y18,1)),ISNUMBER(SEARCH("tall",O18,1)),ISNUMBER(SEARCH("hobnail",O18,1)),ISNUMBER(SEARCH("cribriform",O18,1)),ISNUMBER(SEARCH("diffuse",O18,1)),ISNUMBER(SEARCH("columnar",O18,1)),ISNUMBER(SEARCH("solid",O18,1)),ISNUMBER(SEARCH("tall",N18,1)),ISNUMBER(SEARCH("hobnail",N18,1)),ISNUMBER(SEARCH("cribriform",N18,1)),ISNUMBER(SEARCH("diffuse",N18,1)),ISNUMBER(SEARCH("columnar",N18,1)),ISNUMBER(SEARCH("solid",N18,1)),AND(ISNUMBER(SEARCH("papillary",N18,1)),S18="positive"),AND(AND(ISNUMBER(J18),J18&gt;=5),M18=""),AND(AND(ISNUMBER(J18),J18&gt;=5),AND(ISNUMBER(M18),M18&gt;=1)),AND(ISNUMBER(SERACH("papillary",N18)),OR(Y18="positive",Z18="positive"), ISNUMBER(SEARCH("BRAF",AB18)))),"intermediate","low"))</f>
        <v>intermediate</v>
      </c>
      <c r="AF18" s="31" t="str">
        <f t="shared" si="1"/>
        <v>1a</v>
      </c>
      <c r="AG18" s="31" t="str">
        <f t="shared" si="2"/>
        <v>1a</v>
      </c>
      <c r="AH18" s="31" t="str">
        <f t="shared" si="5"/>
        <v>0</v>
      </c>
      <c r="AI18" s="36" t="str">
        <f t="shared" si="6"/>
        <v>I</v>
      </c>
      <c r="AJ18" s="30" t="s">
        <v>873</v>
      </c>
      <c r="AK18" s="35" t="s">
        <v>881</v>
      </c>
      <c r="AL18" s="35" t="s">
        <v>881</v>
      </c>
      <c r="AM18" s="35" t="s">
        <v>880</v>
      </c>
      <c r="AN18" s="35" t="s">
        <v>76</v>
      </c>
      <c r="AO18" s="30">
        <f t="shared" ca="1" si="7"/>
        <v>1</v>
      </c>
      <c r="AP18" s="35">
        <f t="shared" si="8"/>
        <v>1</v>
      </c>
      <c r="AQ18" s="35">
        <f t="shared" si="9"/>
        <v>1</v>
      </c>
      <c r="AR18" s="35">
        <f t="shared" si="10"/>
        <v>1</v>
      </c>
      <c r="AS18" s="36">
        <f t="shared" si="3"/>
        <v>1</v>
      </c>
    </row>
    <row r="19" spans="1:45">
      <c r="A19" t="str">
        <f>'Model output'!A18</f>
        <v>TCGA-BJ-A290</v>
      </c>
      <c r="B19" s="42">
        <v>70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3</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1a</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X</v>
      </c>
      <c r="F19" t="str">
        <f t="shared" si="0"/>
        <v>positive</v>
      </c>
      <c r="G19" t="str">
        <f>IF(OR('Model output'!G18="",AND(ISNUMBER('Model output'!J18),'Model output'!J18&lt;1)),"",IF(OR(ISNUMBER(SEARCH("lateral",'Model output'!G18)),ISNUMBER(SEARCH("cervical",'Model output'!G18)),ISNUMBER(SEARCH("jugular",'Model output'!G18)),ISNUMBER(SEARCH("left neck",'Model output'!G18)),ISNUMBER(SEARCH("left anterior neck",'Model output'!G18)),ISNUMBER(SEARCH("left posterior neck",'Model output'!G18)),ISNUMBER(SEARCH("right neck",'Model output'!G18)),ISNUMBER(SEARCH("right anterior neck",'Model output'!G18)),ISNUMBER(SEARCH("right posterior neck",'Model output'!G18)),AND(ISNUMBER(SEARCH("level",'Model output'!G18)),OR(,ISNUMBER(SEARCH("II",'Model output'!G18)),ISNUMBER(SEARCH("two",'Model output'!G18)),ISNUMBER(SEARCH("2",'Model output'!G18)),ISNUMBER(SEARCH("III",'Model output'!G18)),ISNUMBER(SEARCH("three",'Model output'!G18)),ISNUMBER(SEARCH("3",'Model output'!G18)),ISNUMBER(SEARCH("IV",'Model output'!G18)),ISNUMBER(SEARCH("four",'Model output'!G18)),ISNUMBER(SEARCH("4",'Model output'!G18)),AND(ISNUMBER(SEARCH("V ",'Model output'!G18)),NOT(ISNUMBER(SEARCH("VI",'Model output'!G18)))),ISNUMBER(SEARCH("five",'Model output'!G18)),ISNUMBER(SEARCH("5",'Model output'!G18))))), "lateral", "central"))</f>
        <v/>
      </c>
      <c r="H19" t="str">
        <f>IF('Model output'!H18="","negative", IF('Model output'!H18=" ", "negative", IF(ISNUMBER(SEARCH("lymph node",'Model output'!H18)),"negative","positive")))</f>
        <v>negative</v>
      </c>
      <c r="I19">
        <f>IF('Model output'!I18="","",IF(ISNUMBER('Model output'!I18),'Model output'!I18,1))</f>
        <v>3</v>
      </c>
      <c r="J19">
        <f>IF('Model output'!J18="","",IF(AND(ISNUMBER('Model output'!J18),'Model output'!J18&lt;=I19),'Model output'!J18,IF(ISNUMBER(SEARCH("0/",'Model output'!J18)),0,1)))</f>
        <v>3</v>
      </c>
      <c r="K19" t="str" cm="1">
        <f t="array" ref="K19">IF(COUNT(FIND({0,1,2,3,4,5,6,7,8,9},'Model output'!K18))&gt;0,'Model output'!K18,"")</f>
        <v/>
      </c>
      <c r="L19" s="8" t="str">
        <f t="shared" si="4"/>
        <v/>
      </c>
      <c r="M19" t="str" cm="1">
        <f t="array" ref="M19">IF(L19="","",IF(ISNUMBER(SEARCH("cm",L19)),MAX(VALUE(SUBSTITUTE(_xlfn.FILTERXML("&lt;t&gt;&lt;s&gt;"&amp;SUBSTITUTE(L19,",","&lt;/s&gt;&lt;s&gt;")&amp;"&lt;/s&gt;&lt;/t&gt;","//s"),"cm",""))),MAX(VALUE(SUBSTITUTE(_xlfn.FILTERXML("&lt;t&gt;&lt;s&gt;"&amp;SUBSTITUTE(L19,",","&lt;/s&gt;&lt;s&gt;")&amp;"&lt;/s&gt;&lt;/t&gt;","//s"),"mm","")))/10))</f>
        <v/>
      </c>
      <c r="N19" t="str">
        <f>IF('Model output'!L18="","",'Model output'!L18)</f>
        <v>papillary</v>
      </c>
      <c r="O19" t="str">
        <f>IF('Model output'!M18="","",'Model output'!M18)</f>
        <v>tall cell</v>
      </c>
      <c r="P19" t="str">
        <f>IF('Model output'!N18="","",'Model output'!N18)</f>
        <v>4.5 cm</v>
      </c>
      <c r="Q19" t="str">
        <f t="shared" si="11"/>
        <v>4.5cm</v>
      </c>
      <c r="R19" cm="1">
        <f t="array" ref="R19">IF(Q19="","",IF(ISNUMBER(SEARCH("cm",Q19)),MAX(VALUE(SUBSTITUTE(_xlfn.FILTERXML("&lt;t&gt;&lt;s&gt;"&amp;SUBSTITUTE(Q19,",","&lt;/s&gt;&lt;s&gt;")&amp;"&lt;/s&gt;&lt;/t&gt;","//s"),"cm",""))),IF(ISNUMBER(SEARCH("mm",Q19)), MAX(VALUE(SUBSTITUTE(_xlfn.FILTERXML("&lt;t&gt;&lt;s&gt;"&amp;SUBSTITUTE(Q19,",","&lt;/s&gt;&lt;s&gt;")&amp;"&lt;/s&gt;&lt;/t&gt;","//s"),"mm","")))/10, MAX(VALUE(_xlfn.FILTERXML("&lt;t&gt;&lt;s&gt;"&amp;SUBSTITUTE(Q19,",","&lt;/s&gt;&lt;s&gt;")&amp;"&lt;/s&gt;&lt;/t&gt;","//s"))))))</f>
        <v>4.5</v>
      </c>
      <c r="S19" t="str">
        <f>IF(OR('Model output'!P18="",ISNUMBER(SEARCH("Not identified", 'Model output'!P18)),ISNUMBER(SEARCH("Absent",'Model output'!P18)),AND(ISNUMBER(SEARCH("No",'Model output'!P18)),NOT(ISNUMBER(SEARCH("diagnostic",'Model output'!P18)))),ISNUMBER(SEARCH("Negative",'Model output'!P18))),"negative","positive")</f>
        <v>positive</v>
      </c>
      <c r="T19">
        <f>IF('Model output'!O18="","",'Model output'!O18)</f>
        <v>1</v>
      </c>
      <c r="U19" t="str">
        <f>IF('Model output'!Q18&lt;&gt;"",'Model output'!Q18,IF('Classification result'!S19="positive",IF(ISNUMBER(SEARCH("single",'Model output'!P18)),1,IF(OR(ISNUMBER(SEARCH("&lt;4",'Model output'!P18)),ISNUMBER(SEARCH("&lt; 4",'Model output'!P18)),ISNUMBER(SEARCH("less than 4",'Model output'!P18))),"&lt;4",IF(OR(ISNUMBER(SEARCH("&gt;4",'Model output'!P18)),ISNUMBER(SEARCH("&gt; 4",'Model output'!P18)),ISNUMBER(SEARCH("4 or more",'Model output'!P18))),"&gt;4",""))),""))</f>
        <v/>
      </c>
      <c r="V19" t="str">
        <f>IF(S19="negative","",IF(OR(ISNUMBER(SEARCH("Focal",'Model output'!P18)),'Classification result'!U19&lt;4,ISNUMBER(SEARCH("Focal",'Classification result'!U19)),ISNUMBER(SEARCH("&lt;4",'Classification result'!U19)),ISNUMBER(SEARCH("&lt; 4",'Classification result'!U19))),"minimal", IF(OR(ISNUMBER(SEARCH("Extensive",'Model output'!P18)),ISNUMBER(SEARCH("Extensive",'Classification result'!U19)),ISNUMBER(SEARCH("&gt;4",'Classification result'!U19)),ISNUMBER(SEARCH("&gt; 4",'Classification result'!U19)),ISNUMBER(SEARCH("4 or more",'Classification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positive</v>
      </c>
      <c r="X19" s="14" t="str">
        <f>IF('Model output'!S18="","",'Model output'!S18)</f>
        <v>Invading into the region of the recurrent laryngeal nerve</v>
      </c>
      <c r="Y19" t="str">
        <f>IF(OR('Model output'!S18="",ISNUMBER(SEARCH("Absent",'Model output'!S18)),ISNUMBER(SEARCH("Not identified",'Model output'!S18)),AND(ISNUMBER(SEARCH("No",'Model output'!S18)),NOT(ISNUMBER(SEARCH("carcinoma",'Model output'!S18)))),ISNUMBER(SEARCH("negative",'Model output'!S18))),"negative",IF(Z19="positive","gETE", "positive"))</f>
        <v>gETE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muscle",X19)),ISNUMBER(SEARCH("larynx",X19)),ISNUMBER(SEARCH("trachea",X19)),ISNUMBER(SEARCH("esophagus",X19)),ISNUMBER(SEARCH("recurrent laryngeal nerve",X19))),"positive","negative"))</f>
        <v>positive</v>
      </c>
      <c r="AA19" t="str">
        <f>IF('Model output'!T18="","",IF('Model output'!T18="Not mentioned", "No", "Yes"))</f>
        <v>Yes</v>
      </c>
      <c r="AB19" t="str">
        <f>IF(AA19&lt;&gt;"Yes","",IF(OR('Model output'!U18="",ISNUMBER(SEARCH("Not identified",'Model output'!U18))),"",'Model output'!U18))</f>
        <v>BRAF V600E</v>
      </c>
      <c r="AC19" s="9" t="str">
        <f>IF(OR('Model output'!V18="", AND(ISERROR(SEARCH("Positive",'Model output'!V18)), ISNUMBER(SEARCH("Negative",'Model output'!V18))), ISNUMBER(SEARCH("Uninvolved",'Model output'!V18)), ISNUMBER(SEARCH("not involved",'Model output'!V18)), ISNUMBER(SEARCH("Free",'Model output'!V18)), ISNUMBER(SEARCH("1 mm",'Model output'!V18)), ISNUMBER(SEARCH("0.1 CM",'Model output'!V18)), ISNUMBER(SEARCH("less than 0.2 mm",'Model output'!V18)), ISNUMBER(SEARCH("less than 0.5 mm",'Model output'!V18)), ISNUMBER(SEARCH("very close",'Model output'!V18)), ISNUMBER(SEARCH("abut",'Model output'!V18))), "negative", "positive")</f>
        <v>positive</v>
      </c>
      <c r="AE19" s="30" t="str" cm="1">
        <f t="array" ref="AE19">IF(OR(AC19="positive",Z19="positive",AND(OR(ISNUMBER(SEARCH("Follicular carcinoma",N19)),ISNUMBER(SEARCH("Follicular thyroid carcinoma",N19))),V19="extensive"),AND(AND(ISNUMBER(J19),J19&gt;0),AND(ISNUMBER(M19),M19&gt;3)),OR(H19="positive",AH19=1)),"high",IF(OR(ISNUMBER(SEARCH("lateral",G19,1)),ISNUMBER(SEARCH("positive",Y19,1)),ISNUMBER(SEARCH("tall",O19,1)),ISNUMBER(SEARCH("hobnail",O19,1)),ISNUMBER(SEARCH("cribriform",O19,1)),ISNUMBER(SEARCH("diffuse",O19,1)),ISNUMBER(SEARCH("columnar",O19,1)),ISNUMBER(SEARCH("solid",O19,1)),ISNUMBER(SEARCH("tall",N19,1)),ISNUMBER(SEARCH("hobnail",N19,1)),ISNUMBER(SEARCH("cribriform",N19,1)),ISNUMBER(SEARCH("diffuse",N19,1)),ISNUMBER(SEARCH("columnar",N19,1)),ISNUMBER(SEARCH("solid",N19,1)),AND(ISNUMBER(SEARCH("papillary",N19,1)),S19="positive"),AND(AND(ISNUMBER(J19),J19&gt;=5),M19=""),AND(AND(ISNUMBER(J19),J19&gt;=5),AND(ISNUMBER(M19),M19&gt;=1)),AND(ISNUMBER(SERACH("papillary",N19)),OR(Y19="positive",Z19="positive"), ISNUMBER(SEARCH("BRAF",AB19)))),"intermediate","low"))</f>
        <v>high</v>
      </c>
      <c r="AF19" s="31" t="str">
        <f t="shared" si="1"/>
        <v>4a</v>
      </c>
      <c r="AG19" s="31" t="str">
        <f t="shared" si="2"/>
        <v>1a</v>
      </c>
      <c r="AH19" s="31" t="str">
        <f t="shared" si="5"/>
        <v>0</v>
      </c>
      <c r="AI19" s="36" t="str">
        <f t="shared" si="6"/>
        <v>III</v>
      </c>
      <c r="AJ19" s="30" t="s">
        <v>871</v>
      </c>
      <c r="AK19" s="35" t="s">
        <v>875</v>
      </c>
      <c r="AL19" s="35" t="s">
        <v>881</v>
      </c>
      <c r="AM19" s="35" t="s">
        <v>880</v>
      </c>
      <c r="AN19" s="35" t="s">
        <v>878</v>
      </c>
      <c r="AO19" s="30">
        <f t="shared" si="7"/>
        <v>1</v>
      </c>
      <c r="AP19" s="35">
        <f t="shared" si="8"/>
        <v>0</v>
      </c>
      <c r="AQ19" s="35">
        <f t="shared" si="9"/>
        <v>1</v>
      </c>
      <c r="AR19" s="35">
        <f t="shared" si="10"/>
        <v>1</v>
      </c>
      <c r="AS19" s="36">
        <f t="shared" si="3"/>
        <v>0</v>
      </c>
    </row>
    <row r="20" spans="1:45">
      <c r="A20" t="str">
        <f>'Model output'!A19</f>
        <v>TCGA-BJ-A291</v>
      </c>
      <c r="B20" s="42">
        <v>56</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1</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0</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X</v>
      </c>
      <c r="F20" t="str">
        <f t="shared" si="0"/>
        <v>negative</v>
      </c>
      <c r="G20" t="str">
        <f>IF(OR('Model output'!G19="",AND(ISNUMBER('Model output'!J19),'Model output'!J19&lt;1)),"",IF(OR(ISNUMBER(SEARCH("lateral",'Model output'!G19)),ISNUMBER(SEARCH("cervical",'Model output'!G19)),ISNUMBER(SEARCH("jugular",'Model output'!G19)),ISNUMBER(SEARCH("left neck",'Model output'!G19)),ISNUMBER(SEARCH("left anterior neck",'Model output'!G19)),ISNUMBER(SEARCH("left posterior neck",'Model output'!G19)),ISNUMBER(SEARCH("right neck",'Model output'!G19)),ISNUMBER(SEARCH("right anterior neck",'Model output'!G19)),ISNUMBER(SEARCH("right posterior neck",'Model output'!G19)),AND(ISNUMBER(SEARCH("level",'Model output'!G19)),OR(,ISNUMBER(SEARCH("II",'Model output'!G19)),ISNUMBER(SEARCH("two",'Model output'!G19)),ISNUMBER(SEARCH("2",'Model output'!G19)),ISNUMBER(SEARCH("III",'Model output'!G19)),ISNUMBER(SEARCH("three",'Model output'!G19)),ISNUMBER(SEARCH("3",'Model output'!G19)),ISNUMBER(SEARCH("IV",'Model output'!G19)),ISNUMBER(SEARCH("four",'Model output'!G19)),ISNUMBER(SEARCH("4",'Model output'!G19)),AND(ISNUMBER(SEARCH("V ",'Model output'!G19)),NOT(ISNUMBER(SEARCH("VI",'Model output'!G19)))),ISNUMBER(SEARCH("five",'Model output'!G19)),ISNUMBER(SEARCH("5",'Model output'!G19))))), "lateral", "central"))</f>
        <v/>
      </c>
      <c r="H20" t="str">
        <f>IF('Model output'!H19="","negative", IF('Model output'!H19=" ", "negative", IF(ISNUMBER(SEARCH("lymph node",'Model output'!H19)),"negative","positive")))</f>
        <v>negative</v>
      </c>
      <c r="I20">
        <f>IF('Model output'!I19="","",IF(ISNUMBER('Model output'!I19),'Model output'!I19,1))</f>
        <v>9</v>
      </c>
      <c r="J20">
        <f>IF('Model output'!J19="","",IF(AND(ISNUMBER('Model output'!J19),'Model output'!J19&lt;=I20),'Model output'!J19,IF(ISNUMBER(SEARCH("0/",'Model output'!J19)),0,1)))</f>
        <v>0</v>
      </c>
      <c r="K20" t="str" cm="1">
        <f t="array" ref="K20">IF(COUNT(FIND({0,1,2,3,4,5,6,7,8,9},'Model output'!K19))&gt;0,'Model output'!K19,"")</f>
        <v/>
      </c>
      <c r="L20" s="8" t="str">
        <f t="shared" si="4"/>
        <v/>
      </c>
      <c r="M20" t="str" cm="1">
        <f t="array" ref="M20">IF(L20="","",IF(ISNUMBER(SEARCH("cm",L20)),MAX(VALUE(SUBSTITUTE(_xlfn.FILTERXML("&lt;t&gt;&lt;s&gt;"&amp;SUBSTITUTE(L20,",","&lt;/s&gt;&lt;s&gt;")&amp;"&lt;/s&gt;&lt;/t&gt;","//s"),"cm",""))),MAX(VALUE(SUBSTITUTE(_xlfn.FILTERXML("&lt;t&gt;&lt;s&gt;"&amp;SUBSTITUTE(L20,",","&lt;/s&gt;&lt;s&gt;")&amp;"&lt;/s&gt;&lt;/t&gt;","//s"),"mm","")))/10))</f>
        <v/>
      </c>
      <c r="N20" t="str">
        <f>IF('Model output'!L19="","",'Model output'!L19)</f>
        <v>papillary</v>
      </c>
      <c r="O20" t="str">
        <f>IF('Model output'!M19="","",'Model output'!M19)</f>
        <v>oncocytic</v>
      </c>
      <c r="P20" t="str">
        <f>IF('Model output'!N19="","",'Model output'!N19)</f>
        <v>1.5 cm</v>
      </c>
      <c r="Q20" t="str">
        <f t="shared" si="11"/>
        <v>1.5cm</v>
      </c>
      <c r="R20" cm="1">
        <f t="array" ref="R20">IF(Q20="","",IF(ISNUMBER(SEARCH("cm",Q20)),MAX(VALUE(SUBSTITUTE(_xlfn.FILTERXML("&lt;t&gt;&lt;s&gt;"&amp;SUBSTITUTE(Q20,",","&lt;/s&gt;&lt;s&gt;")&amp;"&lt;/s&gt;&lt;/t&gt;","//s"),"cm",""))),IF(ISNUMBER(SEARCH("mm",Q20)), MAX(VALUE(SUBSTITUTE(_xlfn.FILTERXML("&lt;t&gt;&lt;s&gt;"&amp;SUBSTITUTE(Q20,",","&lt;/s&gt;&lt;s&gt;")&amp;"&lt;/s&gt;&lt;/t&gt;","//s"),"mm","")))/10, MAX(VALUE(_xlfn.FILTERXML("&lt;t&gt;&lt;s&gt;"&amp;SUBSTITUTE(Q20,",","&lt;/s&gt;&lt;s&gt;")&amp;"&lt;/s&gt;&lt;/t&gt;","//s"))))))</f>
        <v>1.5</v>
      </c>
      <c r="S20" t="str">
        <f>IF(OR('Model output'!P19="",ISNUMBER(SEARCH("Not identified", 'Model output'!P19)),ISNUMBER(SEARCH("Absent",'Model output'!P19)),AND(ISNUMBER(SEARCH("No",'Model output'!P19)),NOT(ISNUMBER(SEARCH("diagnostic",'Model output'!P19)))),ISNUMBER(SEARCH("Negative",'Model output'!P19))),"negative","positive")</f>
        <v>negative</v>
      </c>
      <c r="T20">
        <f>IF('Model output'!O19="","",'Model output'!O19)</f>
        <v>2</v>
      </c>
      <c r="U20" t="str">
        <f>IF('Model output'!Q19&lt;&gt;"",'Model output'!Q19,IF('Classification result'!S20="positive",IF(ISNUMBER(SEARCH("single",'Model output'!P19)),1,IF(OR(ISNUMBER(SEARCH("&lt;4",'Model output'!P19)),ISNUMBER(SEARCH("&lt; 4",'Model output'!P19)),ISNUMBER(SEARCH("less than 4",'Model output'!P19))),"&lt;4",IF(OR(ISNUMBER(SEARCH("&gt;4",'Model output'!P19)),ISNUMBER(SEARCH("&gt; 4",'Model output'!P19)),ISNUMBER(SEARCH("4 or more",'Model output'!P19))),"&gt;4",""))),""))</f>
        <v/>
      </c>
      <c r="V20" t="str">
        <f>IF(S20="negative","",IF(OR(ISNUMBER(SEARCH("Focal",'Model output'!P19)),'Classification result'!U20&lt;4,ISNUMBER(SEARCH("Focal",'Classification result'!U20)),ISNUMBER(SEARCH("&lt;4",'Classification result'!U20)),ISNUMBER(SEARCH("&lt; 4",'Classification result'!U20))),"minimal", IF(OR(ISNUMBER(SEARCH("Extensive",'Model output'!P19)),ISNUMBER(SEARCH("Extensive",'Classification result'!U20)),ISNUMBER(SEARCH("&gt;4",'Classification result'!U20)),ISNUMBER(SEARCH("&gt; 4",'Classification result'!U20)),ISNUMBER(SEARCH("4 or more",'Classification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negative</v>
      </c>
      <c r="X20" s="14" t="str">
        <f>IF('Model output'!S19="","",'Model output'!S19)</f>
        <v/>
      </c>
      <c r="Y20" t="str">
        <f>IF(OR('Model output'!S19="",ISNUMBER(SEARCH("Absent",'Model output'!S19)),ISNUMBER(SEARCH("Not identified",'Model output'!S19)),AND(ISNUMBER(SEARCH("No",'Model output'!S19)),NOT(ISNUMBER(SEARCH("carcinoma",'Model output'!S19)))),ISNUMBER(SEARCH("negative",'Model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muscle",X20)),ISNUMBER(SEARCH("larynx",X20)),ISNUMBER(SEARCH("trachea",X20)),ISNUMBER(SEARCH("esophagus",X20)),ISNUMBER(SEARCH("recurrent laryngeal nerve",X20))),"positive","negative"))</f>
        <v>negative</v>
      </c>
      <c r="AA20" t="str">
        <f>IF('Model output'!T19="","",IF('Model output'!T19="Not mentioned", "No", "Yes"))</f>
        <v/>
      </c>
      <c r="AB20" t="str">
        <f>IF(AA20&lt;&gt;"Yes","",IF(OR('Model output'!U19="",ISNUMBER(SEARCH("Not identified",'Model output'!U19))),"",'Model output'!U19))</f>
        <v/>
      </c>
      <c r="AC20" s="9" t="str">
        <f>IF(OR('Model output'!V19="", AND(ISERROR(SEARCH("Positive",'Model output'!V19)), ISNUMBER(SEARCH("Negative",'Model output'!V19))), ISNUMBER(SEARCH("Uninvolved",'Model output'!V19)), ISNUMBER(SEARCH("not involved",'Model output'!V19)), ISNUMBER(SEARCH("Free",'Model output'!V19)), ISNUMBER(SEARCH("1 mm",'Model output'!V19)), ISNUMBER(SEARCH("0.1 CM",'Model output'!V19)), ISNUMBER(SEARCH("less than 0.2 mm",'Model output'!V19)), ISNUMBER(SEARCH("less than 0.5 mm",'Model output'!V19)), ISNUMBER(SEARCH("very close",'Model output'!V19)), ISNUMBER(SEARCH("abut",'Model output'!V19))), "negative", "positive")</f>
        <v>negative</v>
      </c>
      <c r="AE20" s="30" t="str" cm="1">
        <f t="array" aca="1" ref="AE20" ca="1">IF(OR(AC20="positive",Z20="positive",AND(OR(ISNUMBER(SEARCH("Follicular carcinoma",N20)),ISNUMBER(SEARCH("Follicular thyroid carcinoma",N20))),V20="extensive"),AND(AND(ISNUMBER(J20),J20&gt;0),AND(ISNUMBER(M20),M20&gt;3)),OR(H20="positive",AH20=1)),"high",IF(OR(ISNUMBER(SEARCH("lateral",G20,1)),ISNUMBER(SEARCH("positive",Y20,1)),ISNUMBER(SEARCH("tall",O20,1)),ISNUMBER(SEARCH("hobnail",O20,1)),ISNUMBER(SEARCH("cribriform",O20,1)),ISNUMBER(SEARCH("diffuse",O20,1)),ISNUMBER(SEARCH("columnar",O20,1)),ISNUMBER(SEARCH("solid",O20,1)),ISNUMBER(SEARCH("tall",N20,1)),ISNUMBER(SEARCH("hobnail",N20,1)),ISNUMBER(SEARCH("cribriform",N20,1)),ISNUMBER(SEARCH("diffuse",N20,1)),ISNUMBER(SEARCH("columnar",N20,1)),ISNUMBER(SEARCH("solid",N20,1)),AND(ISNUMBER(SEARCH("papillary",N20,1)),S20="positive"),AND(AND(ISNUMBER(J20),J20&gt;=5),M20=""),AND(AND(ISNUMBER(J20),J20&gt;=5),AND(ISNUMBER(M20),M20&gt;=1)),AND(ISNUMBER(SERACH("papillary",N20)),OR(Y20="positive",Z20="positive"), ISNUMBER(SEARCH("BRAF",AB20)))),"intermediate","low"))</f>
        <v>low</v>
      </c>
      <c r="AF20" s="31" t="str">
        <f t="shared" si="1"/>
        <v>1b</v>
      </c>
      <c r="AG20" s="31" t="str">
        <f t="shared" si="2"/>
        <v>0</v>
      </c>
      <c r="AH20" s="31" t="str">
        <f t="shared" si="5"/>
        <v>0</v>
      </c>
      <c r="AI20" s="36" t="str">
        <f t="shared" si="6"/>
        <v>I</v>
      </c>
      <c r="AJ20" s="30" t="s">
        <v>872</v>
      </c>
      <c r="AK20" s="35" t="s">
        <v>876</v>
      </c>
      <c r="AL20" s="35" t="s">
        <v>877</v>
      </c>
      <c r="AM20" s="35" t="s">
        <v>880</v>
      </c>
      <c r="AN20" s="35" t="s">
        <v>76</v>
      </c>
      <c r="AO20" s="30">
        <f t="shared" ca="1" si="7"/>
        <v>1</v>
      </c>
      <c r="AP20" s="35">
        <f t="shared" si="8"/>
        <v>1</v>
      </c>
      <c r="AQ20" s="35">
        <f t="shared" si="9"/>
        <v>1</v>
      </c>
      <c r="AR20" s="35">
        <f t="shared" si="10"/>
        <v>1</v>
      </c>
      <c r="AS20" s="36">
        <f t="shared" si="3"/>
        <v>1</v>
      </c>
    </row>
    <row r="21" spans="1:45">
      <c r="A21" t="str">
        <f>'Model output'!A20</f>
        <v>TCGA-BJ-A2N7</v>
      </c>
      <c r="B21" s="42">
        <v>30</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3</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X</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0</v>
      </c>
      <c r="F21" t="str">
        <f t="shared" si="0"/>
        <v>negative</v>
      </c>
      <c r="G21" t="str">
        <f>IF(OR('Model output'!G20="",AND(ISNUMBER('Model output'!J20),'Model output'!J20&lt;1)),"",IF(OR(ISNUMBER(SEARCH("lateral",'Model output'!G20)),ISNUMBER(SEARCH("cervical",'Model output'!G20)),ISNUMBER(SEARCH("jugular",'Model output'!G20)),ISNUMBER(SEARCH("left neck",'Model output'!G20)),ISNUMBER(SEARCH("left anterior neck",'Model output'!G20)),ISNUMBER(SEARCH("left posterior neck",'Model output'!G20)),ISNUMBER(SEARCH("right neck",'Model output'!G20)),ISNUMBER(SEARCH("right anterior neck",'Model output'!G20)),ISNUMBER(SEARCH("right posterior neck",'Model output'!G20)),AND(ISNUMBER(SEARCH("level",'Model output'!G20)),OR(,ISNUMBER(SEARCH("II",'Model output'!G20)),ISNUMBER(SEARCH("two",'Model output'!G20)),ISNUMBER(SEARCH("2",'Model output'!G20)),ISNUMBER(SEARCH("III",'Model output'!G20)),ISNUMBER(SEARCH("three",'Model output'!G20)),ISNUMBER(SEARCH("3",'Model output'!G20)),ISNUMBER(SEARCH("IV",'Model output'!G20)),ISNUMBER(SEARCH("four",'Model output'!G20)),ISNUMBER(SEARCH("4",'Model output'!G20)),AND(ISNUMBER(SEARCH("V ",'Model output'!G20)),NOT(ISNUMBER(SEARCH("VI",'Model output'!G20)))),ISNUMBER(SEARCH("five",'Model output'!G20)),ISNUMBER(SEARCH("5",'Model output'!G20))))), "lateral", "central"))</f>
        <v/>
      </c>
      <c r="H21" t="str">
        <f>IF('Model output'!H20="","negative", IF('Model output'!H20=" ", "negative", IF(ISNUMBER(SEARCH("lymph node",'Model output'!H20)),"negative","positive")))</f>
        <v>negative</v>
      </c>
      <c r="I21" t="str">
        <f>IF('Model output'!I20="","",IF(ISNUMBER('Model output'!I20),'Model output'!I20,1))</f>
        <v/>
      </c>
      <c r="J21" t="str">
        <f>IF('Model output'!J20="","",IF(AND(ISNUMBER('Model output'!J20),'Model output'!J20&lt;=I21),'Model output'!J20,IF(ISNUMBER(SEARCH("0/",'Model output'!J20)),0,1)))</f>
        <v/>
      </c>
      <c r="K21" t="str" cm="1">
        <f t="array" ref="K21">IF(COUNT(FIND({0,1,2,3,4,5,6,7,8,9},'Model output'!K20))&gt;0,'Model output'!K20,"")</f>
        <v/>
      </c>
      <c r="L21" s="8" t="str">
        <f t="shared" si="4"/>
        <v/>
      </c>
      <c r="M21" t="str" cm="1">
        <f t="array" ref="M21">IF(L21="","",IF(ISNUMBER(SEARCH("cm",L21)),MAX(VALUE(SUBSTITUTE(_xlfn.FILTERXML("&lt;t&gt;&lt;s&gt;"&amp;SUBSTITUTE(L21,",","&lt;/s&gt;&lt;s&gt;")&amp;"&lt;/s&gt;&lt;/t&gt;","//s"),"cm",""))),MAX(VALUE(SUBSTITUTE(_xlfn.FILTERXML("&lt;t&gt;&lt;s&gt;"&amp;SUBSTITUTE(L21,",","&lt;/s&gt;&lt;s&gt;")&amp;"&lt;/s&gt;&lt;/t&gt;","//s"),"mm","")))/10))</f>
        <v/>
      </c>
      <c r="N21" t="str">
        <f>IF('Model output'!L20="","",'Model output'!L20)</f>
        <v>papillary</v>
      </c>
      <c r="O21" t="str">
        <f>IF('Model output'!M20="","",'Model output'!M20)</f>
        <v/>
      </c>
      <c r="P21" t="str">
        <f>IF('Model output'!N20="","",'Model output'!N20)</f>
        <v>5.0 cm</v>
      </c>
      <c r="Q21" t="str">
        <f t="shared" si="11"/>
        <v>5.0cm</v>
      </c>
      <c r="R21" cm="1">
        <f t="array" ref="R21">IF(Q21="","",IF(ISNUMBER(SEARCH("cm",Q21)),MAX(VALUE(SUBSTITUTE(_xlfn.FILTERXML("&lt;t&gt;&lt;s&gt;"&amp;SUBSTITUTE(Q21,",","&lt;/s&gt;&lt;s&gt;")&amp;"&lt;/s&gt;&lt;/t&gt;","//s"),"cm",""))),IF(ISNUMBER(SEARCH("mm",Q21)), MAX(VALUE(SUBSTITUTE(_xlfn.FILTERXML("&lt;t&gt;&lt;s&gt;"&amp;SUBSTITUTE(Q21,",","&lt;/s&gt;&lt;s&gt;")&amp;"&lt;/s&gt;&lt;/t&gt;","//s"),"mm","")))/10, MAX(VALUE(_xlfn.FILTERXML("&lt;t&gt;&lt;s&gt;"&amp;SUBSTITUTE(Q21,",","&lt;/s&gt;&lt;s&gt;")&amp;"&lt;/s&gt;&lt;/t&gt;","//s"))))))</f>
        <v>5</v>
      </c>
      <c r="S21" t="str">
        <f>IF(OR('Model output'!P20="",ISNUMBER(SEARCH("Not identified", 'Model output'!P20)),ISNUMBER(SEARCH("Absent",'Model output'!P20)),AND(ISNUMBER(SEARCH("No",'Model output'!P20)),NOT(ISNUMBER(SEARCH("diagnostic",'Model output'!P20)))),ISNUMBER(SEARCH("Negative",'Model output'!P20))),"negative","positive")</f>
        <v>positive</v>
      </c>
      <c r="T21">
        <f>IF('Model output'!O20="","",'Model output'!O20)</f>
        <v>2</v>
      </c>
      <c r="U21" t="str">
        <f>IF('Model output'!Q20&lt;&gt;"",'Model output'!Q20,IF('Classification result'!S21="positive",IF(ISNUMBER(SEARCH("single",'Model output'!P20)),1,IF(OR(ISNUMBER(SEARCH("&lt;4",'Model output'!P20)),ISNUMBER(SEARCH("&lt; 4",'Model output'!P20)),ISNUMBER(SEARCH("less than 4",'Model output'!P20))),"&lt;4",IF(OR(ISNUMBER(SEARCH("&gt;4",'Model output'!P20)),ISNUMBER(SEARCH("&gt; 4",'Model output'!P20)),ISNUMBER(SEARCH("4 or more",'Model output'!P20))),"&gt;4",""))),""))</f>
        <v/>
      </c>
      <c r="V21" t="str">
        <f>IF(S21="negative","",IF(OR(ISNUMBER(SEARCH("Focal",'Model output'!P20)),'Classification result'!U21&lt;4,ISNUMBER(SEARCH("Focal",'Classification result'!U21)),ISNUMBER(SEARCH("&lt;4",'Classification result'!U21)),ISNUMBER(SEARCH("&lt; 4",'Classification result'!U21))),"minimal", IF(OR(ISNUMBER(SEARCH("Extensive",'Model output'!P20)),ISNUMBER(SEARCH("Extensive",'Classification result'!U21)),ISNUMBER(SEARCH("&gt;4",'Classification result'!U21)),ISNUMBER(SEARCH("&gt; 4",'Classification result'!U21)),ISNUMBER(SEARCH("4 or more",'Classification result'!U21))),"extensive","")))</f>
        <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positive</v>
      </c>
      <c r="X21" s="14" t="str">
        <f>IF('Model output'!S20="","",'Model output'!S20)</f>
        <v>Absent</v>
      </c>
      <c r="Y21" t="str">
        <f>IF(OR('Model output'!S20="",ISNUMBER(SEARCH("Absent",'Model output'!S20)),ISNUMBER(SEARCH("Not identified",'Model output'!S20)),AND(ISNUMBER(SEARCH("No",'Model output'!S20)),NOT(ISNUMBER(SEARCH("carcinoma",'Model output'!S20)))),ISNUMBER(SEARCH("negative",'Model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muscle",X21)),ISNUMBER(SEARCH("larynx",X21)),ISNUMBER(SEARCH("trachea",X21)),ISNUMBER(SEARCH("esophagus",X21)),ISNUMBER(SEARCH("recurrent laryngeal nerve",X21))),"positive","negative"))</f>
        <v>negative</v>
      </c>
      <c r="AA21" t="str">
        <f>IF('Model output'!T20="","",IF('Model output'!T20="Not mentioned", "No", "Yes"))</f>
        <v>Yes</v>
      </c>
      <c r="AB21" t="str">
        <f>IF(AA21&lt;&gt;"Yes","",IF(OR('Model output'!U20="",ISNUMBER(SEARCH("Not identified",'Model output'!U20))),"",'Model output'!U20))</f>
        <v/>
      </c>
      <c r="AC21" s="9" t="str">
        <f>IF(OR('Model output'!V20="", AND(ISERROR(SEARCH("Positive",'Model output'!V20)), ISNUMBER(SEARCH("Negative",'Model output'!V20))), ISNUMBER(SEARCH("Uninvolved",'Model output'!V20)), ISNUMBER(SEARCH("not involved",'Model output'!V20)), ISNUMBER(SEARCH("Free",'Model output'!V20)), ISNUMBER(SEARCH("1 mm",'Model output'!V20)), ISNUMBER(SEARCH("0.1 CM",'Model output'!V20)), ISNUMBER(SEARCH("less than 0.2 mm",'Model output'!V20)), ISNUMBER(SEARCH("less than 0.5 mm",'Model output'!V20)), ISNUMBER(SEARCH("very close",'Model output'!V20)), ISNUMBER(SEARCH("abut",'Model output'!V20))), "negative", "positive")</f>
        <v>negative</v>
      </c>
      <c r="AE21" s="30" t="str" cm="1">
        <f t="array" aca="1" ref="AE21" ca="1">IF(OR(AC21="positive",Z21="positive",AND(OR(ISNUMBER(SEARCH("Follicular carcinoma",N21)),ISNUMBER(SEARCH("Follicular thyroid carcinoma",N21))),V21="extensive"),AND(AND(ISNUMBER(J21),J21&gt;0),AND(ISNUMBER(M21),M21&gt;3)),OR(H21="positive",AH21=1)),"high",IF(OR(ISNUMBER(SEARCH("lateral",G21,1)),ISNUMBER(SEARCH("positive",Y21,1)),ISNUMBER(SEARCH("tall",O21,1)),ISNUMBER(SEARCH("hobnail",O21,1)),ISNUMBER(SEARCH("cribriform",O21,1)),ISNUMBER(SEARCH("diffuse",O21,1)),ISNUMBER(SEARCH("columnar",O21,1)),ISNUMBER(SEARCH("solid",O21,1)),ISNUMBER(SEARCH("tall",N21,1)),ISNUMBER(SEARCH("hobnail",N21,1)),ISNUMBER(SEARCH("cribriform",N21,1)),ISNUMBER(SEARCH("diffuse",N21,1)),ISNUMBER(SEARCH("columnar",N21,1)),ISNUMBER(SEARCH("solid",N21,1)),AND(ISNUMBER(SEARCH("papillary",N21,1)),S21="positive"),AND(AND(ISNUMBER(J21),J21&gt;=5),M21=""),AND(AND(ISNUMBER(J21),J21&gt;=5),AND(ISNUMBER(M21),M21&gt;=1)),AND(ISNUMBER(SERACH("papillary",N21)),OR(Y21="positive",Z21="positive"), ISNUMBER(SEARCH("BRAF",AB21)))),"intermediate","low"))</f>
        <v>intermediate</v>
      </c>
      <c r="AF21" s="31" t="str">
        <f t="shared" si="1"/>
        <v>3a</v>
      </c>
      <c r="AG21" s="31" t="str">
        <f t="shared" si="2"/>
        <v>0</v>
      </c>
      <c r="AH21" s="31" t="str">
        <f t="shared" si="5"/>
        <v>0</v>
      </c>
      <c r="AI21" s="36" t="str">
        <f t="shared" si="6"/>
        <v>I</v>
      </c>
      <c r="AJ21" s="30" t="s">
        <v>873</v>
      </c>
      <c r="AK21" s="35" t="s">
        <v>882</v>
      </c>
      <c r="AL21" s="35" t="s">
        <v>880</v>
      </c>
      <c r="AM21" s="35" t="s">
        <v>880</v>
      </c>
      <c r="AN21" s="35" t="s">
        <v>76</v>
      </c>
      <c r="AO21" s="30">
        <f t="shared" ca="1" si="7"/>
        <v>1</v>
      </c>
      <c r="AP21" s="35">
        <f t="shared" si="8"/>
        <v>1</v>
      </c>
      <c r="AQ21" s="35">
        <f t="shared" si="9"/>
        <v>1</v>
      </c>
      <c r="AR21" s="35">
        <f t="shared" si="10"/>
        <v>1</v>
      </c>
      <c r="AS21" s="36">
        <f t="shared" si="3"/>
        <v>1</v>
      </c>
    </row>
    <row r="22" spans="1:45">
      <c r="A22" t="str">
        <f>'Model output'!A21</f>
        <v>TCGA-BJ-A2N8</v>
      </c>
      <c r="B22" s="42">
        <v>30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1b</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0</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0</v>
      </c>
      <c r="F22" t="str">
        <f t="shared" si="0"/>
        <v>negative</v>
      </c>
      <c r="G22" t="str">
        <f>IF(OR('Model output'!G21="",AND(ISNUMBER('Model output'!J21),'Model output'!J21&lt;1)),"",IF(OR(ISNUMBER(SEARCH("lateral",'Model output'!G21)),ISNUMBER(SEARCH("cervical",'Model output'!G21)),ISNUMBER(SEARCH("jugular",'Model output'!G21)),ISNUMBER(SEARCH("left neck",'Model output'!G21)),ISNUMBER(SEARCH("left anterior neck",'Model output'!G21)),ISNUMBER(SEARCH("left posterior neck",'Model output'!G21)),ISNUMBER(SEARCH("right neck",'Model output'!G21)),ISNUMBER(SEARCH("right anterior neck",'Model output'!G21)),ISNUMBER(SEARCH("right posterior neck",'Model output'!G21)),AND(ISNUMBER(SEARCH("level",'Model output'!G21)),OR(,ISNUMBER(SEARCH("II",'Model output'!G21)),ISNUMBER(SEARCH("two",'Model output'!G21)),ISNUMBER(SEARCH("2",'Model output'!G21)),ISNUMBER(SEARCH("III",'Model output'!G21)),ISNUMBER(SEARCH("three",'Model output'!G21)),ISNUMBER(SEARCH("3",'Model output'!G21)),ISNUMBER(SEARCH("IV",'Model output'!G21)),ISNUMBER(SEARCH("four",'Model output'!G21)),ISNUMBER(SEARCH("4",'Model output'!G21)),AND(ISNUMBER(SEARCH("V ",'Model output'!G21)),NOT(ISNUMBER(SEARCH("VI",'Model output'!G21)))),ISNUMBER(SEARCH("five",'Model output'!G21)),ISNUMBER(SEARCH("5",'Model output'!G21))))), "lateral", "central"))</f>
        <v/>
      </c>
      <c r="H22" t="str">
        <f>IF('Model output'!H21="","negative", IF('Model output'!H21=" ", "negative", IF(ISNUMBER(SEARCH("lymph node",'Model output'!H21)),"negative","positive")))</f>
        <v>negative</v>
      </c>
      <c r="I22">
        <f>IF('Model output'!I21="","",IF(ISNUMBER('Model output'!I21),'Model output'!I21,1))</f>
        <v>2</v>
      </c>
      <c r="J22">
        <f>IF('Model output'!J21="","",IF(AND(ISNUMBER('Model output'!J21),'Model output'!J21&lt;=I22),'Model output'!J21,IF(ISNUMBER(SEARCH("0/",'Model output'!J21)),0,1)))</f>
        <v>0</v>
      </c>
      <c r="K22" t="str" cm="1">
        <f t="array" ref="K22">IF(COUNT(FIND({0,1,2,3,4,5,6,7,8,9},'Model output'!K21))&gt;0,'Model output'!K21,"")</f>
        <v/>
      </c>
      <c r="L22" s="8" t="str">
        <f t="shared" si="4"/>
        <v/>
      </c>
      <c r="M22" t="str" cm="1">
        <f t="array" ref="M22">IF(L22="","",IF(ISNUMBER(SEARCH("cm",L22)),MAX(VALUE(SUBSTITUTE(_xlfn.FILTERXML("&lt;t&gt;&lt;s&gt;"&amp;SUBSTITUTE(L22,",","&lt;/s&gt;&lt;s&gt;")&amp;"&lt;/s&gt;&lt;/t&gt;","//s"),"cm",""))),MAX(VALUE(SUBSTITUTE(_xlfn.FILTERXML("&lt;t&gt;&lt;s&gt;"&amp;SUBSTITUTE(L22,",","&lt;/s&gt;&lt;s&gt;")&amp;"&lt;/s&gt;&lt;/t&gt;","//s"),"mm","")))/10))</f>
        <v/>
      </c>
      <c r="N22" t="str">
        <f>IF('Model output'!L21="","",'Model output'!L21)</f>
        <v>papillary</v>
      </c>
      <c r="O22" t="str">
        <f>IF('Model output'!M21="","",'Model output'!M21)</f>
        <v>conventional</v>
      </c>
      <c r="P22" t="str">
        <f>IF('Model output'!N21="","",'Model output'!N21)</f>
        <v>1.4 cm</v>
      </c>
      <c r="Q22" t="str">
        <f t="shared" si="11"/>
        <v>1.4cm</v>
      </c>
      <c r="R22" cm="1">
        <f t="array" ref="R22">IF(Q22="","",IF(ISNUMBER(SEARCH("cm",Q22)),MAX(VALUE(SUBSTITUTE(_xlfn.FILTERXML("&lt;t&gt;&lt;s&gt;"&amp;SUBSTITUTE(Q22,",","&lt;/s&gt;&lt;s&gt;")&amp;"&lt;/s&gt;&lt;/t&gt;","//s"),"cm",""))),IF(ISNUMBER(SEARCH("mm",Q22)), MAX(VALUE(SUBSTITUTE(_xlfn.FILTERXML("&lt;t&gt;&lt;s&gt;"&amp;SUBSTITUTE(Q22,",","&lt;/s&gt;&lt;s&gt;")&amp;"&lt;/s&gt;&lt;/t&gt;","//s"),"mm","")))/10, MAX(VALUE(_xlfn.FILTERXML("&lt;t&gt;&lt;s&gt;"&amp;SUBSTITUTE(Q22,",","&lt;/s&gt;&lt;s&gt;")&amp;"&lt;/s&gt;&lt;/t&gt;","//s"))))))</f>
        <v>1.4</v>
      </c>
      <c r="S22" t="str">
        <f>IF(OR('Model output'!P21="",ISNUMBER(SEARCH("Not identified", 'Model output'!P21)),ISNUMBER(SEARCH("Absent",'Model output'!P21)),AND(ISNUMBER(SEARCH("No",'Model output'!P21)),NOT(ISNUMBER(SEARCH("diagnostic",'Model output'!P21)))),ISNUMBER(SEARCH("Negative",'Model output'!P21))),"negative","positive")</f>
        <v>positive</v>
      </c>
      <c r="T22">
        <f>IF('Model output'!O21="","",'Model output'!O21)</f>
        <v>2</v>
      </c>
      <c r="U22" t="str">
        <f>IF('Model output'!Q21&lt;&gt;"",'Model output'!Q21,IF('Classification result'!S22="positive",IF(ISNUMBER(SEARCH("single",'Model output'!P21)),1,IF(OR(ISNUMBER(SEARCH("&lt;4",'Model output'!P21)),ISNUMBER(SEARCH("&lt; 4",'Model output'!P21)),ISNUMBER(SEARCH("less than 4",'Model output'!P21))),"&lt;4",IF(OR(ISNUMBER(SEARCH("&gt;4",'Model output'!P21)),ISNUMBER(SEARCH("&gt; 4",'Model output'!P21)),ISNUMBER(SEARCH("4 or more",'Model output'!P21))),"&gt;4",""))),""))</f>
        <v/>
      </c>
      <c r="V22" t="str">
        <f>IF(S22="negative","",IF(OR(ISNUMBER(SEARCH("Focal",'Model output'!P21)),'Classification result'!U22&lt;4,ISNUMBER(SEARCH("Focal",'Classification result'!U22)),ISNUMBER(SEARCH("&lt;4",'Classification result'!U22)),ISNUMBER(SEARCH("&lt; 4",'Classification result'!U22))),"minimal", IF(OR(ISNUMBER(SEARCH("Extensive",'Model output'!P21)),ISNUMBER(SEARCH("Extensive",'Classification result'!U22)),ISNUMBER(SEARCH("&gt;4",'Classification result'!U22)),ISNUMBER(SEARCH("&gt; 4",'Classification result'!U22)),ISNUMBER(SEARCH("4 or more",'Classification result'!U22))),"extensive","")))</f>
        <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negative</v>
      </c>
      <c r="X22" s="14" t="str">
        <f>IF('Model output'!S21="","",'Model output'!S21)</f>
        <v>Not identified</v>
      </c>
      <c r="Y22" t="str">
        <f>IF(OR('Model output'!S21="",ISNUMBER(SEARCH("Absent",'Model output'!S21)),ISNUMBER(SEARCH("Not identified",'Model output'!S21)),AND(ISNUMBER(SEARCH("No",'Model output'!S21)),NOT(ISNUMBER(SEARCH("carcinoma",'Model output'!S21)))),ISNUMBER(SEARCH("negative",'Model output'!S21))),"negative",IF(Z22="positive","gETE", "positive"))</f>
        <v>negative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muscle",X22)),ISNUMBER(SEARCH("larynx",X22)),ISNUMBER(SEARCH("trachea",X22)),ISNUMBER(SEARCH("esophagus",X22)),ISNUMBER(SEARCH("recurrent laryngeal nerve",X22))),"positive","negative"))</f>
        <v>negative</v>
      </c>
      <c r="AA22" t="str">
        <f>IF('Model output'!T21="","",IF('Model output'!T21="Not mentioned", "No", "Yes"))</f>
        <v>Yes</v>
      </c>
      <c r="AB22" t="str">
        <f>IF(AA22&lt;&gt;"Yes","",IF(OR('Model output'!U21="",ISNUMBER(SEARCH("Not identified",'Model output'!U21))),"",'Model output'!U21))</f>
        <v>NRAS codon 61</v>
      </c>
      <c r="AC22" s="9" t="str">
        <f>IF(OR('Model output'!V21="", AND(ISERROR(SEARCH("Positive",'Model output'!V21)), ISNUMBER(SEARCH("Negative",'Model output'!V21))), ISNUMBER(SEARCH("Uninvolved",'Model output'!V21)), ISNUMBER(SEARCH("not involved",'Model output'!V21)), ISNUMBER(SEARCH("Free",'Model output'!V21)), ISNUMBER(SEARCH("1 mm",'Model output'!V21)), ISNUMBER(SEARCH("0.1 CM",'Model output'!V21)), ISNUMBER(SEARCH("less than 0.2 mm",'Model output'!V21)), ISNUMBER(SEARCH("less than 0.5 mm",'Model output'!V21)), ISNUMBER(SEARCH("very close",'Model output'!V21)), ISNUMBER(SEARCH("abut",'Model output'!V21))), "negative", "positive")</f>
        <v>negative</v>
      </c>
      <c r="AE22" s="30" t="str" cm="1">
        <f t="array" aca="1" ref="AE22" ca="1">IF(OR(AC22="positive",Z22="positive",AND(OR(ISNUMBER(SEARCH("Follicular carcinoma",N22)),ISNUMBER(SEARCH("Follicular thyroid carcinoma",N22))),V22="extensive"),AND(AND(ISNUMBER(J22),J22&gt;0),AND(ISNUMBER(M22),M22&gt;3)),OR(H22="positive",AH22=1)),"high",IF(OR(ISNUMBER(SEARCH("lateral",G22,1)),ISNUMBER(SEARCH("positive",Y22,1)),ISNUMBER(SEARCH("tall",O22,1)),ISNUMBER(SEARCH("hobnail",O22,1)),ISNUMBER(SEARCH("cribriform",O22,1)),ISNUMBER(SEARCH("diffuse",O22,1)),ISNUMBER(SEARCH("columnar",O22,1)),ISNUMBER(SEARCH("solid",O22,1)),ISNUMBER(SEARCH("tall",N22,1)),ISNUMBER(SEARCH("hobnail",N22,1)),ISNUMBER(SEARCH("cribriform",N22,1)),ISNUMBER(SEARCH("diffuse",N22,1)),ISNUMBER(SEARCH("columnar",N22,1)),ISNUMBER(SEARCH("solid",N22,1)),AND(ISNUMBER(SEARCH("papillary",N22,1)),S22="positive"),AND(AND(ISNUMBER(J22),J22&gt;=5),M22=""),AND(AND(ISNUMBER(J22),J22&gt;=5),AND(ISNUMBER(M22),M22&gt;=1)),AND(ISNUMBER(SERACH("papillary",N22)),OR(Y22="positive",Z22="positive"), ISNUMBER(SEARCH("BRAF",AB22)))),"intermediate","low"))</f>
        <v>intermediate</v>
      </c>
      <c r="AF22" s="31" t="str">
        <f t="shared" si="1"/>
        <v>1b</v>
      </c>
      <c r="AG22" s="31" t="str">
        <f t="shared" si="2"/>
        <v>0</v>
      </c>
      <c r="AH22" s="31" t="str">
        <f t="shared" si="5"/>
        <v>0</v>
      </c>
      <c r="AI22" s="36" t="str">
        <f t="shared" si="6"/>
        <v>I</v>
      </c>
      <c r="AJ22" s="30" t="s">
        <v>873</v>
      </c>
      <c r="AK22" s="35" t="s">
        <v>876</v>
      </c>
      <c r="AL22" s="35" t="s">
        <v>877</v>
      </c>
      <c r="AM22" s="35" t="s">
        <v>880</v>
      </c>
      <c r="AN22" s="35" t="s">
        <v>76</v>
      </c>
      <c r="AO22" s="30">
        <f t="shared" ca="1" si="7"/>
        <v>1</v>
      </c>
      <c r="AP22" s="35">
        <f t="shared" si="8"/>
        <v>1</v>
      </c>
      <c r="AQ22" s="35">
        <f t="shared" si="9"/>
        <v>1</v>
      </c>
      <c r="AR22" s="35">
        <f t="shared" si="10"/>
        <v>1</v>
      </c>
      <c r="AS22" s="36">
        <f t="shared" si="3"/>
        <v>1</v>
      </c>
    </row>
    <row r="23" spans="1:45">
      <c r="A23" t="str">
        <f>'Model output'!A22</f>
        <v>TCGA-BJ-A2N9</v>
      </c>
      <c r="B23" s="42">
        <v>42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2</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0</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0</v>
      </c>
      <c r="F23" t="str">
        <f t="shared" si="0"/>
        <v>negative</v>
      </c>
      <c r="G23" t="str">
        <f>IF(OR('Model output'!G22="",AND(ISNUMBER('Model output'!J22),'Model output'!J22&lt;1)),"",IF(OR(ISNUMBER(SEARCH("lateral",'Model output'!G22)),ISNUMBER(SEARCH("cervical",'Model output'!G22)),ISNUMBER(SEARCH("jugular",'Model output'!G22)),ISNUMBER(SEARCH("left neck",'Model output'!G22)),ISNUMBER(SEARCH("left anterior neck",'Model output'!G22)),ISNUMBER(SEARCH("left posterior neck",'Model output'!G22)),ISNUMBER(SEARCH("right neck",'Model output'!G22)),ISNUMBER(SEARCH("right anterior neck",'Model output'!G22)),ISNUMBER(SEARCH("right posterior neck",'Model output'!G22)),AND(ISNUMBER(SEARCH("level",'Model output'!G22)),OR(,ISNUMBER(SEARCH("II",'Model output'!G22)),ISNUMBER(SEARCH("two",'Model output'!G22)),ISNUMBER(SEARCH("2",'Model output'!G22)),ISNUMBER(SEARCH("III",'Model output'!G22)),ISNUMBER(SEARCH("three",'Model output'!G22)),ISNUMBER(SEARCH("3",'Model output'!G22)),ISNUMBER(SEARCH("IV",'Model output'!G22)),ISNUMBER(SEARCH("four",'Model output'!G22)),ISNUMBER(SEARCH("4",'Model output'!G22)),AND(ISNUMBER(SEARCH("V ",'Model output'!G22)),NOT(ISNUMBER(SEARCH("VI",'Model output'!G22)))),ISNUMBER(SEARCH("five",'Model output'!G22)),ISNUMBER(SEARCH("5",'Model output'!G22))))), "lateral", "central"))</f>
        <v/>
      </c>
      <c r="H23" t="str">
        <f>IF('Model output'!H22="","negative", IF('Model output'!H22=" ", "negative", IF(ISNUMBER(SEARCH("lymph node",'Model output'!H22)),"negative","positive")))</f>
        <v>negative</v>
      </c>
      <c r="I23">
        <f>IF('Model output'!I22="","",IF(ISNUMBER('Model output'!I22),'Model output'!I22,1))</f>
        <v>11</v>
      </c>
      <c r="J23">
        <f>IF('Model output'!J22="","",IF(AND(ISNUMBER('Model output'!J22),'Model output'!J22&lt;=I23),'Model output'!J22,IF(ISNUMBER(SEARCH("0/",'Model output'!J22)),0,1)))</f>
        <v>0</v>
      </c>
      <c r="K23" t="str" cm="1">
        <f t="array" ref="K23">IF(COUNT(FIND({0,1,2,3,4,5,6,7,8,9},'Model output'!K22))&gt;0,'Model output'!K22,"")</f>
        <v/>
      </c>
      <c r="L23" s="8" t="str">
        <f t="shared" si="4"/>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v>
      </c>
      <c r="O23" t="str">
        <f>IF('Model output'!M22="","",'Model output'!M22)</f>
        <v>encapsulated oncocytic follicular</v>
      </c>
      <c r="P23" t="str">
        <f>IF('Model output'!N22="","",'Model output'!N22)</f>
        <v>2.5 cm</v>
      </c>
      <c r="Q23" t="str">
        <f t="shared" si="11"/>
        <v>2.5cm</v>
      </c>
      <c r="R23" cm="1">
        <f t="array" ref="R23">IF(Q23="","",IF(ISNUMBER(SEARCH("cm",Q23)),MAX(VALUE(SUBSTITUTE(_xlfn.FILTERXML("&lt;t&gt;&lt;s&gt;"&amp;SUBSTITUTE(Q23,",","&lt;/s&gt;&lt;s&gt;")&amp;"&lt;/s&gt;&lt;/t&gt;","//s"),"cm",""))),IF(ISNUMBER(SEARCH("mm",Q23)), MAX(VALUE(SUBSTITUTE(_xlfn.FILTERXML("&lt;t&gt;&lt;s&gt;"&amp;SUBSTITUTE(Q23,",","&lt;/s&gt;&lt;s&gt;")&amp;"&lt;/s&gt;&lt;/t&gt;","//s"),"mm","")))/10, MAX(VALUE(_xlfn.FILTERXML("&lt;t&gt;&lt;s&gt;"&amp;SUBSTITUTE(Q23,",","&lt;/s&gt;&lt;s&gt;")&amp;"&lt;/s&gt;&lt;/t&gt;","//s"))))))</f>
        <v>2.5</v>
      </c>
      <c r="S23" t="str">
        <f>IF(OR('Model output'!P22="",ISNUMBER(SEARCH("Not identified", 'Model output'!P22)),ISNUMBER(SEARCH("Absent",'Model output'!P22)),AND(ISNUMBER(SEARCH("No",'Model output'!P22)),NOT(ISNUMBER(SEARCH("diagnostic",'Model output'!P22)))),ISNUMBER(SEARCH("Negative",'Model output'!P22))),"negative","positive")</f>
        <v>negative</v>
      </c>
      <c r="T23">
        <f>IF('Model output'!O22="","",'Model output'!O22)</f>
        <v>1</v>
      </c>
      <c r="U23" t="str">
        <f>IF('Model output'!Q22&lt;&gt;"",'Model output'!Q22,IF('Classification result'!S23="positive",IF(ISNUMBER(SEARCH("single",'Model output'!P22)),1,IF(OR(ISNUMBER(SEARCH("&lt;4",'Model output'!P22)),ISNUMBER(SEARCH("&lt; 4",'Model output'!P22)),ISNUMBER(SEARCH("less than 4",'Model output'!P22))),"&lt;4",IF(OR(ISNUMBER(SEARCH("&gt;4",'Model output'!P22)),ISNUMBER(SEARCH("&gt; 4",'Model output'!P22)),ISNUMBER(SEARCH("4 or more",'Model output'!P22))),"&gt;4",""))),""))</f>
        <v/>
      </c>
      <c r="V23" t="str">
        <f>IF(S23="negative","",IF(OR(ISNUMBER(SEARCH("Focal",'Model output'!P22)),'Classification result'!U23&lt;4,ISNUMBER(SEARCH("Focal",'Classification result'!U23)),ISNUMBER(SEARCH("&lt;4",'Classification result'!U23)),ISNUMBER(SEARCH("&lt; 4",'Classification result'!U23))),"minimal", IF(OR(ISNUMBER(SEARCH("Extensive",'Model output'!P22)),ISNUMBER(SEARCH("Extensive",'Classification result'!U23)),ISNUMBER(SEARCH("&gt;4",'Classification result'!U23)),ISNUMBER(SEARCH("&gt; 4",'Classification result'!U23)),ISNUMBER(SEARCH("4 or more",'Classification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negative</v>
      </c>
      <c r="X23" s="14" t="str">
        <f>IF('Model output'!S22="","",'Model output'!S22)</f>
        <v>Not identified</v>
      </c>
      <c r="Y23" t="str">
        <f>IF(OR('Model output'!S22="",ISNUMBER(SEARCH("Absent",'Model output'!S22)),ISNUMBER(SEARCH("Not identified",'Model output'!S22)),AND(ISNUMBER(SEARCH("No",'Model output'!S22)),NOT(ISNUMBER(SEARCH("carcinoma",'Model output'!S22)))),ISNUMBER(SEARCH("negative",'Model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muscle",X23)),ISNUMBER(SEARCH("larynx",X23)),ISNUMBER(SEARCH("trachea",X23)),ISNUMBER(SEARCH("esophagus",X23)),ISNUMBER(SEARCH("recurrent laryngeal nerve",X23))),"positive","negative"))</f>
        <v>negative</v>
      </c>
      <c r="AA23" t="str">
        <f>IF('Model output'!T22="","",IF('Model output'!T22="Not mentioned", "No", "Yes"))</f>
        <v>Yes</v>
      </c>
      <c r="AB23" t="str">
        <f>IF(AA23&lt;&gt;"Yes","",IF(OR('Model output'!U22="",ISNUMBER(SEARCH("Not identified",'Model output'!U22))),"",'Model output'!U22))</f>
        <v/>
      </c>
      <c r="AC23" s="9" t="str">
        <f>IF(OR('Model output'!V22="", AND(ISERROR(SEARCH("Positive",'Model output'!V22)), ISNUMBER(SEARCH("Negative",'Model output'!V22))), ISNUMBER(SEARCH("Uninvolved",'Model output'!V22)), ISNUMBER(SEARCH("not involved",'Model output'!V22)), ISNUMBER(SEARCH("Free",'Model output'!V22)), ISNUMBER(SEARCH("1 mm",'Model output'!V22)), ISNUMBER(SEARCH("0.1 CM",'Model output'!V22)), ISNUMBER(SEARCH("less than 0.2 mm",'Model output'!V22)), ISNUMBER(SEARCH("less than 0.5 mm",'Model output'!V22)), ISNUMBER(SEARCH("very close",'Model output'!V22)), ISNUMBER(SEARCH("abut",'Model output'!V22))), "negative", "positive")</f>
        <v>negative</v>
      </c>
      <c r="AE23" s="30" t="str" cm="1">
        <f t="array" aca="1" ref="AE23" ca="1">IF(OR(AC23="positive",Z23="positive",AND(OR(ISNUMBER(SEARCH("Follicular carcinoma",N23)),ISNUMBER(SEARCH("Follicular thyroid carcinoma",N23))),V23="extensive"),AND(AND(ISNUMBER(J23),J23&gt;0),AND(ISNUMBER(M23),M23&gt;3)),OR(H23="positive",AH23=1)),"high",IF(OR(ISNUMBER(SEARCH("lateral",G23,1)),ISNUMBER(SEARCH("positive",Y23,1)),ISNUMBER(SEARCH("tall",O23,1)),ISNUMBER(SEARCH("hobnail",O23,1)),ISNUMBER(SEARCH("cribriform",O23,1)),ISNUMBER(SEARCH("diffuse",O23,1)),ISNUMBER(SEARCH("columnar",O23,1)),ISNUMBER(SEARCH("solid",O23,1)),ISNUMBER(SEARCH("tall",N23,1)),ISNUMBER(SEARCH("hobnail",N23,1)),ISNUMBER(SEARCH("cribriform",N23,1)),ISNUMBER(SEARCH("diffuse",N23,1)),ISNUMBER(SEARCH("columnar",N23,1)),ISNUMBER(SEARCH("solid",N23,1)),AND(ISNUMBER(SEARCH("papillary",N23,1)),S23="positive"),AND(AND(ISNUMBER(J23),J23&gt;=5),M23=""),AND(AND(ISNUMBER(J23),J23&gt;=5),AND(ISNUMBER(M23),M23&gt;=1)),AND(ISNUMBER(SERACH("papillary",N23)),OR(Y23="positive",Z23="positive"), ISNUMBER(SEARCH("BRAF",AB23)))),"intermediate","low"))</f>
        <v>low</v>
      </c>
      <c r="AF23" s="31" t="str">
        <f t="shared" si="1"/>
        <v>2</v>
      </c>
      <c r="AG23" s="31" t="str">
        <f t="shared" si="2"/>
        <v>0</v>
      </c>
      <c r="AH23" s="31" t="str">
        <f t="shared" si="5"/>
        <v>0</v>
      </c>
      <c r="AI23" s="36" t="str">
        <f t="shared" si="6"/>
        <v>I</v>
      </c>
      <c r="AJ23" s="30" t="s">
        <v>872</v>
      </c>
      <c r="AK23" s="35" t="s">
        <v>879</v>
      </c>
      <c r="AL23" s="35" t="s">
        <v>877</v>
      </c>
      <c r="AM23" s="35" t="s">
        <v>880</v>
      </c>
      <c r="AN23" s="35" t="s">
        <v>76</v>
      </c>
      <c r="AO23" s="30">
        <f t="shared" ca="1" si="7"/>
        <v>1</v>
      </c>
      <c r="AP23" s="35">
        <f t="shared" si="8"/>
        <v>1</v>
      </c>
      <c r="AQ23" s="35">
        <f t="shared" si="9"/>
        <v>1</v>
      </c>
      <c r="AR23" s="35">
        <f t="shared" si="10"/>
        <v>1</v>
      </c>
      <c r="AS23" s="36">
        <f t="shared" si="3"/>
        <v>1</v>
      </c>
    </row>
    <row r="24" spans="1:45">
      <c r="A24" t="str">
        <f>'Model output'!A23</f>
        <v>TCGA-BJ-A2NA</v>
      </c>
      <c r="B24" s="42">
        <v>77</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3</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0</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0</v>
      </c>
      <c r="F24" t="str">
        <f t="shared" si="0"/>
        <v>negative</v>
      </c>
      <c r="G24" t="str">
        <f>IF(OR('Model output'!G23="",AND(ISNUMBER('Model output'!J23),'Model output'!J23&lt;1)),"",IF(OR(ISNUMBER(SEARCH("lateral",'Model output'!G23)),ISNUMBER(SEARCH("cervical",'Model output'!G23)),ISNUMBER(SEARCH("jugular",'Model output'!G23)),ISNUMBER(SEARCH("left neck",'Model output'!G23)),ISNUMBER(SEARCH("left anterior neck",'Model output'!G23)),ISNUMBER(SEARCH("left posterior neck",'Model output'!G23)),ISNUMBER(SEARCH("right neck",'Model output'!G23)),ISNUMBER(SEARCH("right anterior neck",'Model output'!G23)),ISNUMBER(SEARCH("right posterior neck",'Model output'!G23)),AND(ISNUMBER(SEARCH("level",'Model output'!G23)),OR(,ISNUMBER(SEARCH("II",'Model output'!G23)),ISNUMBER(SEARCH("two",'Model output'!G23)),ISNUMBER(SEARCH("2",'Model output'!G23)),ISNUMBER(SEARCH("III",'Model output'!G23)),ISNUMBER(SEARCH("three",'Model output'!G23)),ISNUMBER(SEARCH("3",'Model output'!G23)),ISNUMBER(SEARCH("IV",'Model output'!G23)),ISNUMBER(SEARCH("four",'Model output'!G23)),ISNUMBER(SEARCH("4",'Model output'!G23)),AND(ISNUMBER(SEARCH("V ",'Model output'!G23)),NOT(ISNUMBER(SEARCH("VI",'Model output'!G23)))),ISNUMBER(SEARCH("five",'Model output'!G23)),ISNUMBER(SEARCH("5",'Model output'!G23))))), "lateral", "central"))</f>
        <v/>
      </c>
      <c r="H24" t="str">
        <f>IF('Model output'!H23="","negative", IF('Model output'!H23=" ", "negative", IF(ISNUMBER(SEARCH("lymph node",'Model output'!H23)),"negative","positive")))</f>
        <v>negative</v>
      </c>
      <c r="I24">
        <f>IF('Model output'!I23="","",IF(ISNUMBER('Model output'!I23),'Model output'!I23,1))</f>
        <v>1</v>
      </c>
      <c r="J24">
        <f>IF('Model output'!J23="","",IF(AND(ISNUMBER('Model output'!J23),'Model output'!J23&lt;=I24),'Model output'!J23,IF(ISNUMBER(SEARCH("0/",'Model output'!J23)),0,1)))</f>
        <v>0</v>
      </c>
      <c r="K24" t="str" cm="1">
        <f t="array" ref="K24">IF(COUNT(FIND({0,1,2,3,4,5,6,7,8,9},'Model output'!K23))&gt;0,'Model output'!K23,"")</f>
        <v/>
      </c>
      <c r="L24" s="8" t="str">
        <f t="shared" si="4"/>
        <v/>
      </c>
      <c r="M24" t="str" cm="1">
        <f t="array" ref="M24">IF(L24="","",IF(ISNUMBER(SEARCH("cm",L24)),MAX(VALUE(SUBSTITUTE(_xlfn.FILTERXML("&lt;t&gt;&lt;s&gt;"&amp;SUBSTITUTE(L24,",","&lt;/s&gt;&lt;s&gt;")&amp;"&lt;/s&gt;&lt;/t&gt;","//s"),"cm",""))),MAX(VALUE(SUBSTITUTE(_xlfn.FILTERXML("&lt;t&gt;&lt;s&gt;"&amp;SUBSTITUTE(L24,",","&lt;/s&gt;&lt;s&gt;")&amp;"&lt;/s&gt;&lt;/t&gt;","//s"),"mm","")))/10))</f>
        <v/>
      </c>
      <c r="N24" t="str">
        <f>IF('Model output'!L23="","",'Model output'!L23)</f>
        <v>papillary</v>
      </c>
      <c r="O24" t="str">
        <f>IF('Model output'!M23="","",'Model output'!M23)</f>
        <v>conventional</v>
      </c>
      <c r="P24" t="str">
        <f>IF('Model output'!N23="","",'Model output'!N23)</f>
        <v>1.5 cm</v>
      </c>
      <c r="Q24" t="str">
        <f t="shared" si="11"/>
        <v>1.5cm</v>
      </c>
      <c r="R24" cm="1">
        <f t="array" ref="R24">IF(Q24="","",IF(ISNUMBER(SEARCH("cm",Q24)),MAX(VALUE(SUBSTITUTE(_xlfn.FILTERXML("&lt;t&gt;&lt;s&gt;"&amp;SUBSTITUTE(Q24,",","&lt;/s&gt;&lt;s&gt;")&amp;"&lt;/s&gt;&lt;/t&gt;","//s"),"cm",""))),IF(ISNUMBER(SEARCH("mm",Q24)), MAX(VALUE(SUBSTITUTE(_xlfn.FILTERXML("&lt;t&gt;&lt;s&gt;"&amp;SUBSTITUTE(Q24,",","&lt;/s&gt;&lt;s&gt;")&amp;"&lt;/s&gt;&lt;/t&gt;","//s"),"mm","")))/10, MAX(VALUE(_xlfn.FILTERXML("&lt;t&gt;&lt;s&gt;"&amp;SUBSTITUTE(Q24,",","&lt;/s&gt;&lt;s&gt;")&amp;"&lt;/s&gt;&lt;/t&gt;","//s"))))))</f>
        <v>1.5</v>
      </c>
      <c r="S24" t="str">
        <f>IF(OR('Model output'!P23="",ISNUMBER(SEARCH("Not identified", 'Model output'!P23)),ISNUMBER(SEARCH("Absent",'Model output'!P23)),AND(ISNUMBER(SEARCH("No",'Model output'!P23)),NOT(ISNUMBER(SEARCH("diagnostic",'Model output'!P23)))),ISNUMBER(SEARCH("Negative",'Model output'!P23))),"negative","positive")</f>
        <v>positive</v>
      </c>
      <c r="T24">
        <f>IF('Model output'!O23="","",'Model output'!O23)</f>
        <v>7</v>
      </c>
      <c r="U24" t="str">
        <f>IF('Model output'!Q23&lt;&gt;"",'Model output'!Q23,IF('Classification result'!S24="positive",IF(ISNUMBER(SEARCH("single",'Model output'!P23)),1,IF(OR(ISNUMBER(SEARCH("&lt;4",'Model output'!P23)),ISNUMBER(SEARCH("&lt; 4",'Model output'!P23)),ISNUMBER(SEARCH("less than 4",'Model output'!P23))),"&lt;4",IF(OR(ISNUMBER(SEARCH("&gt;4",'Model output'!P23)),ISNUMBER(SEARCH("&gt; 4",'Model output'!P23)),ISNUMBER(SEARCH("4 or more",'Model output'!P23))),"&gt;4",""))),""))</f>
        <v/>
      </c>
      <c r="V24" t="str">
        <f>IF(S24="negative","",IF(OR(ISNUMBER(SEARCH("Focal",'Model output'!P23)),'Classification result'!U24&lt;4,ISNUMBER(SEARCH("Focal",'Classification result'!U24)),ISNUMBER(SEARCH("&lt;4",'Classification result'!U24)),ISNUMBER(SEARCH("&lt; 4",'Classification result'!U24))),"minimal", IF(OR(ISNUMBER(SEARCH("Extensive",'Model output'!P23)),ISNUMBER(SEARCH("Extensive",'Classification result'!U24)),ISNUMBER(SEARCH("&gt;4",'Classification result'!U24)),ISNUMBER(SEARCH("&gt; 4",'Classification result'!U24)),ISNUMBER(SEARCH("4 or more",'Classification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positive</v>
      </c>
      <c r="X24" s="14" t="str">
        <f>IF('Model output'!S23="","",'Model output'!S23)</f>
        <v>Present</v>
      </c>
      <c r="Y24" t="str">
        <f>IF(OR('Model output'!S23="",ISNUMBER(SEARCH("Absent",'Model output'!S23)),ISNUMBER(SEARCH("Not identified",'Model output'!S23)),AND(ISNUMBER(SEARCH("No",'Model output'!S23)),NOT(ISNUMBER(SEARCH("carcinoma",'Model output'!S23)))),ISNUMBER(SEARCH("negative",'Model output'!S23))),"negative",IF(Z24="positive","gETE", "positive"))</f>
        <v>positive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muscle",X24)),ISNUMBER(SEARCH("larynx",X24)),ISNUMBER(SEARCH("trachea",X24)),ISNUMBER(SEARCH("esophagus",X24)),ISNUMBER(SEARCH("recurrent laryngeal nerve",X24))),"positive","negative"))</f>
        <v>negative</v>
      </c>
      <c r="AA24" t="str">
        <f>IF('Model output'!T23="","",IF('Model output'!T23="Not mentioned", "No", "Yes"))</f>
        <v>Yes</v>
      </c>
      <c r="AB24" t="str">
        <f>IF(AA24&lt;&gt;"Yes","",IF(OR('Model output'!U23="",ISNUMBER(SEARCH("Not identified",'Model output'!U23))),"",'Model output'!U23))</f>
        <v>BRAF V600E</v>
      </c>
      <c r="AC24" s="9" t="str">
        <f>IF(OR('Model output'!V23="", AND(ISERROR(SEARCH("Positive",'Model output'!V23)), ISNUMBER(SEARCH("Negative",'Model output'!V23))), ISNUMBER(SEARCH("Uninvolved",'Model output'!V23)), ISNUMBER(SEARCH("not involved",'Model output'!V23)), ISNUMBER(SEARCH("Free",'Model output'!V23)), ISNUMBER(SEARCH("1 mm",'Model output'!V23)), ISNUMBER(SEARCH("0.1 CM",'Model output'!V23)), ISNUMBER(SEARCH("less than 0.2 mm",'Model output'!V23)), ISNUMBER(SEARCH("less than 0.5 mm",'Model output'!V23)), ISNUMBER(SEARCH("very close",'Model output'!V23)), ISNUMBER(SEARCH("abut",'Model output'!V23))), "negative", "positive")</f>
        <v>positive</v>
      </c>
      <c r="AE24" s="30" t="str" cm="1">
        <f t="array" ref="AE24">IF(OR(AC24="positive",Z24="positive",AND(OR(ISNUMBER(SEARCH("Follicular carcinoma",N24)),ISNUMBER(SEARCH("Follicular thyroid carcinoma",N24))),V24="extensive"),AND(AND(ISNUMBER(J24),J24&gt;0),AND(ISNUMBER(M24),M24&gt;3)),OR(H24="positive",AH24=1)),"high",IF(OR(ISNUMBER(SEARCH("lateral",G24,1)),ISNUMBER(SEARCH("positive",Y24,1)),ISNUMBER(SEARCH("tall",O24,1)),ISNUMBER(SEARCH("hobnail",O24,1)),ISNUMBER(SEARCH("cribriform",O24,1)),ISNUMBER(SEARCH("diffuse",O24,1)),ISNUMBER(SEARCH("columnar",O24,1)),ISNUMBER(SEARCH("solid",O24,1)),ISNUMBER(SEARCH("tall",N24,1)),ISNUMBER(SEARCH("hobnail",N24,1)),ISNUMBER(SEARCH("cribriform",N24,1)),ISNUMBER(SEARCH("diffuse",N24,1)),ISNUMBER(SEARCH("columnar",N24,1)),ISNUMBER(SEARCH("solid",N24,1)),AND(ISNUMBER(SEARCH("papillary",N24,1)),S24="positive"),AND(AND(ISNUMBER(J24),J24&gt;=5),M24=""),AND(AND(ISNUMBER(J24),J24&gt;=5),AND(ISNUMBER(M24),M24&gt;=1)),AND(ISNUMBER(SERACH("papillary",N24)),OR(Y24="positive",Z24="positive"), ISNUMBER(SEARCH("BRAF",AB24)))),"intermediate","low"))</f>
        <v>high</v>
      </c>
      <c r="AF24" s="31" t="str">
        <f t="shared" si="1"/>
        <v>1b</v>
      </c>
      <c r="AG24" s="31" t="str">
        <f t="shared" si="2"/>
        <v>0</v>
      </c>
      <c r="AH24" s="31" t="str">
        <f t="shared" si="5"/>
        <v>0</v>
      </c>
      <c r="AI24" s="36" t="str">
        <f t="shared" si="6"/>
        <v>I</v>
      </c>
      <c r="AJ24" s="30" t="s">
        <v>871</v>
      </c>
      <c r="AK24" s="35" t="s">
        <v>876</v>
      </c>
      <c r="AL24" s="35" t="s">
        <v>877</v>
      </c>
      <c r="AM24" s="35" t="s">
        <v>880</v>
      </c>
      <c r="AN24" s="35" t="s">
        <v>76</v>
      </c>
      <c r="AO24" s="30">
        <f t="shared" si="7"/>
        <v>1</v>
      </c>
      <c r="AP24" s="35">
        <f t="shared" si="8"/>
        <v>1</v>
      </c>
      <c r="AQ24" s="35">
        <f t="shared" si="9"/>
        <v>1</v>
      </c>
      <c r="AR24" s="35">
        <f t="shared" si="10"/>
        <v>1</v>
      </c>
      <c r="AS24" s="36">
        <f t="shared" si="3"/>
        <v>1</v>
      </c>
    </row>
    <row r="25" spans="1:45">
      <c r="A25" t="str">
        <f>'Model output'!A24</f>
        <v>TCGA-BJ-A2P4</v>
      </c>
      <c r="B25" s="42">
        <v>29</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2</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X</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0</v>
      </c>
      <c r="F25" t="str">
        <f t="shared" si="0"/>
        <v>negative</v>
      </c>
      <c r="G25" t="str">
        <f>IF(OR('Model output'!G24="",AND(ISNUMBER('Model output'!J24),'Model output'!J24&lt;1)),"",IF(OR(ISNUMBER(SEARCH("lateral",'Model output'!G24)),ISNUMBER(SEARCH("cervical",'Model output'!G24)),ISNUMBER(SEARCH("jugular",'Model output'!G24)),ISNUMBER(SEARCH("left neck",'Model output'!G24)),ISNUMBER(SEARCH("left anterior neck",'Model output'!G24)),ISNUMBER(SEARCH("left posterior neck",'Model output'!G24)),ISNUMBER(SEARCH("right neck",'Model output'!G24)),ISNUMBER(SEARCH("right anterior neck",'Model output'!G24)),ISNUMBER(SEARCH("right posterior neck",'Model output'!G24)),AND(ISNUMBER(SEARCH("level",'Model output'!G24)),OR(,ISNUMBER(SEARCH("II",'Model output'!G24)),ISNUMBER(SEARCH("two",'Model output'!G24)),ISNUMBER(SEARCH("2",'Model output'!G24)),ISNUMBER(SEARCH("III",'Model output'!G24)),ISNUMBER(SEARCH("three",'Model output'!G24)),ISNUMBER(SEARCH("3",'Model output'!G24)),ISNUMBER(SEARCH("IV",'Model output'!G24)),ISNUMBER(SEARCH("four",'Model output'!G24)),ISNUMBER(SEARCH("4",'Model output'!G24)),AND(ISNUMBER(SEARCH("V ",'Model output'!G24)),NOT(ISNUMBER(SEARCH("VI",'Model output'!G24)))),ISNUMBER(SEARCH("five",'Model output'!G24)),ISNUMBER(SEARCH("5",'Model output'!G24))))), "lateral", "central"))</f>
        <v/>
      </c>
      <c r="H25" t="str">
        <f>IF('Model output'!H24="","negative", IF('Model output'!H24=" ", "negative", IF(ISNUMBER(SEARCH("lymph node",'Model output'!H24)),"negative","positive")))</f>
        <v>negative</v>
      </c>
      <c r="I25" t="str">
        <f>IF('Model output'!I24="","",IF(ISNUMBER('Model output'!I24),'Model output'!I24,1))</f>
        <v/>
      </c>
      <c r="J25" t="str">
        <f>IF('Model output'!J24="","",IF(AND(ISNUMBER('Model output'!J24),'Model output'!J24&lt;=I25),'Model output'!J24,IF(ISNUMBER(SEARCH("0/",'Model output'!J24)),0,1)))</f>
        <v/>
      </c>
      <c r="K25" t="str" cm="1">
        <f t="array" ref="K25">IF(COUNT(FIND({0,1,2,3,4,5,6,7,8,9},'Model output'!K24))&gt;0,'Model output'!K24,"")</f>
        <v/>
      </c>
      <c r="L25" s="8" t="str">
        <f t="shared" si="4"/>
        <v/>
      </c>
      <c r="M25" t="str" cm="1">
        <f t="array" ref="M25">IF(L25="","",IF(ISNUMBER(SEARCH("cm",L25)),MAX(VALUE(SUBSTITUTE(_xlfn.FILTERXML("&lt;t&gt;&lt;s&gt;"&amp;SUBSTITUTE(L25,",","&lt;/s&gt;&lt;s&gt;")&amp;"&lt;/s&gt;&lt;/t&gt;","//s"),"cm",""))),MAX(VALUE(SUBSTITUTE(_xlfn.FILTERXML("&lt;t&gt;&lt;s&gt;"&amp;SUBSTITUTE(L25,",","&lt;/s&gt;&lt;s&gt;")&amp;"&lt;/s&gt;&lt;/t&gt;","//s"),"mm","")))/10))</f>
        <v/>
      </c>
      <c r="N25" t="str">
        <f>IF('Model output'!L24="","",'Model output'!L24)</f>
        <v>Papillary</v>
      </c>
      <c r="O25" t="str">
        <f>IF('Model output'!M24="","",'Model output'!M24)</f>
        <v/>
      </c>
      <c r="P25" t="str">
        <f>IF('Model output'!N24="","",'Model output'!N24)</f>
        <v>3.3 cm</v>
      </c>
      <c r="Q25" t="str">
        <f t="shared" si="11"/>
        <v>3.3cm</v>
      </c>
      <c r="R25" cm="1">
        <f t="array" ref="R25">IF(Q25="","",IF(ISNUMBER(SEARCH("cm",Q25)),MAX(VALUE(SUBSTITUTE(_xlfn.FILTERXML("&lt;t&gt;&lt;s&gt;"&amp;SUBSTITUTE(Q25,",","&lt;/s&gt;&lt;s&gt;")&amp;"&lt;/s&gt;&lt;/t&gt;","//s"),"cm",""))),IF(ISNUMBER(SEARCH("mm",Q25)), MAX(VALUE(SUBSTITUTE(_xlfn.FILTERXML("&lt;t&gt;&lt;s&gt;"&amp;SUBSTITUTE(Q25,",","&lt;/s&gt;&lt;s&gt;")&amp;"&lt;/s&gt;&lt;/t&gt;","//s"),"mm","")))/10, MAX(VALUE(_xlfn.FILTERXML("&lt;t&gt;&lt;s&gt;"&amp;SUBSTITUTE(Q25,",","&lt;/s&gt;&lt;s&gt;")&amp;"&lt;/s&gt;&lt;/t&gt;","//s"))))))</f>
        <v>3.3</v>
      </c>
      <c r="S25" t="str">
        <f>IF(OR('Model output'!P24="",ISNUMBER(SEARCH("Not identified", 'Model output'!P24)),ISNUMBER(SEARCH("Absent",'Model output'!P24)),AND(ISNUMBER(SEARCH("No",'Model output'!P24)),NOT(ISNUMBER(SEARCH("diagnostic",'Model output'!P24)))),ISNUMBER(SEARCH("Negative",'Model output'!P24))),"negative","positive")</f>
        <v>negative</v>
      </c>
      <c r="T25" t="str">
        <f>IF('Model output'!O24="","",'Model output'!O24)</f>
        <v/>
      </c>
      <c r="U25" t="str">
        <f>IF('Model output'!Q24&lt;&gt;"",'Model output'!Q24,IF('Classification result'!S25="positive",IF(ISNUMBER(SEARCH("single",'Model output'!P24)),1,IF(OR(ISNUMBER(SEARCH("&lt;4",'Model output'!P24)),ISNUMBER(SEARCH("&lt; 4",'Model output'!P24)),ISNUMBER(SEARCH("less than 4",'Model output'!P24))),"&lt;4",IF(OR(ISNUMBER(SEARCH("&gt;4",'Model output'!P24)),ISNUMBER(SEARCH("&gt; 4",'Model output'!P24)),ISNUMBER(SEARCH("4 or more",'Model output'!P24))),"&gt;4",""))),""))</f>
        <v/>
      </c>
      <c r="V25" t="str">
        <f>IF(S25="negative","",IF(OR(ISNUMBER(SEARCH("Focal",'Model output'!P24)),'Classification result'!U25&lt;4,ISNUMBER(SEARCH("Focal",'Classification result'!U25)),ISNUMBER(SEARCH("&lt;4",'Classification result'!U25)),ISNUMBER(SEARCH("&lt; 4",'Classification result'!U25))),"minimal", IF(OR(ISNUMBER(SEARCH("Extensive",'Model output'!P24)),ISNUMBER(SEARCH("Extensive",'Classification result'!U25)),ISNUMBER(SEARCH("&gt;4",'Classification result'!U25)),ISNUMBER(SEARCH("&gt; 4",'Classification result'!U25)),ISNUMBER(SEARCH("4 or more",'Classification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negative</v>
      </c>
      <c r="X25" s="14" t="str">
        <f>IF('Model output'!S24="","",'Model output'!S24)</f>
        <v>Not identified</v>
      </c>
      <c r="Y25" t="str">
        <f>IF(OR('Model output'!S24="",ISNUMBER(SEARCH("Absent",'Model output'!S24)),ISNUMBER(SEARCH("Not identified",'Model output'!S24)),AND(ISNUMBER(SEARCH("No",'Model output'!S24)),NOT(ISNUMBER(SEARCH("carcinoma",'Model output'!S24)))),ISNUMBER(SEARCH("negative",'Model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muscle",X25)),ISNUMBER(SEARCH("larynx",X25)),ISNUMBER(SEARCH("trachea",X25)),ISNUMBER(SEARCH("esophagus",X25)),ISNUMBER(SEARCH("recurrent laryngeal nerve",X25))),"positive","negative"))</f>
        <v>negative</v>
      </c>
      <c r="AA25" t="str">
        <f>IF('Model output'!T24="","",IF('Model output'!T24="Not mentioned", "No", "Yes"))</f>
        <v>Yes</v>
      </c>
      <c r="AB25" t="str">
        <f>IF(AA25&lt;&gt;"Yes","",IF(OR('Model output'!U24="",ISNUMBER(SEARCH("Not identified",'Model output'!U24))),"",'Model output'!U24))</f>
        <v>HRAS</v>
      </c>
      <c r="AC25" s="9" t="str">
        <f>IF(OR('Model output'!V24="", AND(ISERROR(SEARCH("Positive",'Model output'!V24)), ISNUMBER(SEARCH("Negative",'Model output'!V24))), ISNUMBER(SEARCH("Uninvolved",'Model output'!V24)), ISNUMBER(SEARCH("not involved",'Model output'!V24)), ISNUMBER(SEARCH("Free",'Model output'!V24)), ISNUMBER(SEARCH("1 mm",'Model output'!V24)), ISNUMBER(SEARCH("0.1 CM",'Model output'!V24)), ISNUMBER(SEARCH("less than 0.2 mm",'Model output'!V24)), ISNUMBER(SEARCH("less than 0.5 mm",'Model output'!V24)), ISNUMBER(SEARCH("very close",'Model output'!V24)), ISNUMBER(SEARCH("abut",'Model output'!V24))), "negative", "positive")</f>
        <v>negative</v>
      </c>
      <c r="AE25" s="30" t="str" cm="1">
        <f t="array" aca="1" ref="AE25" ca="1">IF(OR(AC25="positive",Z25="positive",AND(OR(ISNUMBER(SEARCH("Follicular carcinoma",N25)),ISNUMBER(SEARCH("Follicular thyroid carcinoma",N25))),V25="extensive"),AND(AND(ISNUMBER(J25),J25&gt;0),AND(ISNUMBER(M25),M25&gt;3)),OR(H25="positive",AH25=1)),"high",IF(OR(ISNUMBER(SEARCH("lateral",G25,1)),ISNUMBER(SEARCH("positive",Y25,1)),ISNUMBER(SEARCH("tall",O25,1)),ISNUMBER(SEARCH("hobnail",O25,1)),ISNUMBER(SEARCH("cribriform",O25,1)),ISNUMBER(SEARCH("diffuse",O25,1)),ISNUMBER(SEARCH("columnar",O25,1)),ISNUMBER(SEARCH("solid",O25,1)),ISNUMBER(SEARCH("tall",N25,1)),ISNUMBER(SEARCH("hobnail",N25,1)),ISNUMBER(SEARCH("cribriform",N25,1)),ISNUMBER(SEARCH("diffuse",N25,1)),ISNUMBER(SEARCH("columnar",N25,1)),ISNUMBER(SEARCH("solid",N25,1)),AND(ISNUMBER(SEARCH("papillary",N25,1)),S25="positive"),AND(AND(ISNUMBER(J25),J25&gt;=5),M25=""),AND(AND(ISNUMBER(J25),J25&gt;=5),AND(ISNUMBER(M25),M25&gt;=1)),AND(ISNUMBER(SERACH("papillary",N25)),OR(Y25="positive",Z25="positive"), ISNUMBER(SEARCH("BRAF",AB25)))),"intermediate","low"))</f>
        <v>low</v>
      </c>
      <c r="AF25" s="31" t="str">
        <f t="shared" si="1"/>
        <v>2</v>
      </c>
      <c r="AG25" s="31" t="str">
        <f t="shared" si="2"/>
        <v>0</v>
      </c>
      <c r="AH25" s="31" t="str">
        <f t="shared" si="5"/>
        <v>0</v>
      </c>
      <c r="AI25" s="36" t="str">
        <f t="shared" si="6"/>
        <v>I</v>
      </c>
      <c r="AJ25" s="30" t="s">
        <v>872</v>
      </c>
      <c r="AK25" s="35" t="s">
        <v>879</v>
      </c>
      <c r="AL25" s="35" t="s">
        <v>880</v>
      </c>
      <c r="AM25" s="35" t="s">
        <v>880</v>
      </c>
      <c r="AN25" s="35" t="s">
        <v>76</v>
      </c>
      <c r="AO25" s="30">
        <f t="shared" ca="1" si="7"/>
        <v>1</v>
      </c>
      <c r="AP25" s="35">
        <f t="shared" si="8"/>
        <v>1</v>
      </c>
      <c r="AQ25" s="35">
        <f t="shared" si="9"/>
        <v>1</v>
      </c>
      <c r="AR25" s="35">
        <f t="shared" si="10"/>
        <v>1</v>
      </c>
      <c r="AS25" s="36">
        <f t="shared" si="3"/>
        <v>1</v>
      </c>
    </row>
    <row r="26" spans="1:45">
      <c r="A26" t="str">
        <f>'Model output'!A25</f>
        <v>TCGA-BJ-A3EZ</v>
      </c>
      <c r="B26" s="42">
        <v>51</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3</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1b</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0</v>
      </c>
      <c r="F26" t="str">
        <f t="shared" si="0"/>
        <v>positive</v>
      </c>
      <c r="G26" t="str">
        <f>IF(OR('Model output'!G25="",AND(ISNUMBER('Model output'!J25),'Model output'!J25&lt;1)),"",IF(OR(ISNUMBER(SEARCH("lateral",'Model output'!G25)),ISNUMBER(SEARCH("cervical",'Model output'!G25)),ISNUMBER(SEARCH("jugular",'Model output'!G25)),ISNUMBER(SEARCH("left neck",'Model output'!G25)),ISNUMBER(SEARCH("left anterior neck",'Model output'!G25)),ISNUMBER(SEARCH("left posterior neck",'Model output'!G25)),ISNUMBER(SEARCH("right neck",'Model output'!G25)),ISNUMBER(SEARCH("right anterior neck",'Model output'!G25)),ISNUMBER(SEARCH("right posterior neck",'Model output'!G25)),AND(ISNUMBER(SEARCH("level",'Model output'!G25)),OR(,ISNUMBER(SEARCH("II",'Model output'!G25)),ISNUMBER(SEARCH("two",'Model output'!G25)),ISNUMBER(SEARCH("2",'Model output'!G25)),ISNUMBER(SEARCH("III",'Model output'!G25)),ISNUMBER(SEARCH("three",'Model output'!G25)),ISNUMBER(SEARCH("3",'Model output'!G25)),ISNUMBER(SEARCH("IV",'Model output'!G25)),ISNUMBER(SEARCH("four",'Model output'!G25)),ISNUMBER(SEARCH("4",'Model output'!G25)),AND(ISNUMBER(SEARCH("V ",'Model output'!G25)),NOT(ISNUMBER(SEARCH("VI",'Model output'!G25)))),ISNUMBER(SEARCH("five",'Model output'!G25)),ISNUMBER(SEARCH("5",'Model output'!G25))))), "lateral", "central"))</f>
        <v>lateral</v>
      </c>
      <c r="H26" t="str">
        <f>IF('Model output'!H25="","negative", IF('Model output'!H25=" ", "negative", IF(ISNUMBER(SEARCH("lymph node",'Model output'!H25)),"negative","positive")))</f>
        <v>negative</v>
      </c>
      <c r="I26">
        <f>IF('Model output'!I25="","",IF(ISNUMBER('Model output'!I25),'Model output'!I25,1))</f>
        <v>42</v>
      </c>
      <c r="J26">
        <f>IF('Model output'!J25="","",IF(AND(ISNUMBER('Model output'!J25),'Model output'!J25&lt;=I26),'Model output'!J25,IF(ISNUMBER(SEARCH("0/",'Model output'!J25)),0,1)))</f>
        <v>6</v>
      </c>
      <c r="K26" t="str" cm="1">
        <f t="array" ref="K26">IF(COUNT(FIND({0,1,2,3,4,5,6,7,8,9},'Model output'!K25))&gt;0,'Model output'!K25,"")</f>
        <v/>
      </c>
      <c r="L26" s="8" t="str">
        <f t="shared" si="4"/>
        <v/>
      </c>
      <c r="M26" t="str" cm="1">
        <f t="array" ref="M26">IF(L26="","",IF(ISNUMBER(SEARCH("cm",L26)),MAX(VALUE(SUBSTITUTE(_xlfn.FILTERXML("&lt;t&gt;&lt;s&gt;"&amp;SUBSTITUTE(L26,",","&lt;/s&gt;&lt;s&gt;")&amp;"&lt;/s&gt;&lt;/t&gt;","//s"),"cm",""))),MAX(VALUE(SUBSTITUTE(_xlfn.FILTERXML("&lt;t&gt;&lt;s&gt;"&amp;SUBSTITUTE(L26,",","&lt;/s&gt;&lt;s&gt;")&amp;"&lt;/s&gt;&lt;/t&gt;","//s"),"mm","")))/10))</f>
        <v/>
      </c>
      <c r="N26" t="str">
        <f>IF('Model output'!L25="","",'Model output'!L25)</f>
        <v>papillary</v>
      </c>
      <c r="O26" t="str">
        <f>IF('Model output'!M25="","",'Model output'!M25)</f>
        <v>conventional</v>
      </c>
      <c r="P26" t="str">
        <f>IF('Model output'!N25="","",'Model output'!N25)</f>
        <v>2.4 cm</v>
      </c>
      <c r="Q26" t="str">
        <f t="shared" si="11"/>
        <v>2.4cm</v>
      </c>
      <c r="R26" cm="1">
        <f t="array" ref="R26">IF(Q26="","",IF(ISNUMBER(SEARCH("cm",Q26)),MAX(VALUE(SUBSTITUTE(_xlfn.FILTERXML("&lt;t&gt;&lt;s&gt;"&amp;SUBSTITUTE(Q26,",","&lt;/s&gt;&lt;s&gt;")&amp;"&lt;/s&gt;&lt;/t&gt;","//s"),"cm",""))),IF(ISNUMBER(SEARCH("mm",Q26)), MAX(VALUE(SUBSTITUTE(_xlfn.FILTERXML("&lt;t&gt;&lt;s&gt;"&amp;SUBSTITUTE(Q26,",","&lt;/s&gt;&lt;s&gt;")&amp;"&lt;/s&gt;&lt;/t&gt;","//s"),"mm","")))/10, MAX(VALUE(_xlfn.FILTERXML("&lt;t&gt;&lt;s&gt;"&amp;SUBSTITUTE(Q26,",","&lt;/s&gt;&lt;s&gt;")&amp;"&lt;/s&gt;&lt;/t&gt;","//s"))))))</f>
        <v>2.4</v>
      </c>
      <c r="S26" t="str">
        <f>IF(OR('Model output'!P25="",ISNUMBER(SEARCH("Not identified", 'Model output'!P25)),ISNUMBER(SEARCH("Absent",'Model output'!P25)),AND(ISNUMBER(SEARCH("No",'Model output'!P25)),NOT(ISNUMBER(SEARCH("diagnostic",'Model output'!P25)))),ISNUMBER(SEARCH("Negative",'Model output'!P25))),"negative","positive")</f>
        <v>positive</v>
      </c>
      <c r="T26" t="str">
        <f>IF('Model output'!O25="","",'Model output'!O25)</f>
        <v>three</v>
      </c>
      <c r="U26" t="str">
        <f>IF('Model output'!Q25&lt;&gt;"",'Model output'!Q25,IF('Classification result'!S26="positive",IF(ISNUMBER(SEARCH("single",'Model output'!P25)),1,IF(OR(ISNUMBER(SEARCH("&lt;4",'Model output'!P25)),ISNUMBER(SEARCH("&lt; 4",'Model output'!P25)),ISNUMBER(SEARCH("less than 4",'Model output'!P25))),"&lt;4",IF(OR(ISNUMBER(SEARCH("&gt;4",'Model output'!P25)),ISNUMBER(SEARCH("&gt; 4",'Model output'!P25)),ISNUMBER(SEARCH("4 or more",'Model output'!P25))),"&gt;4",""))),""))</f>
        <v/>
      </c>
      <c r="V26" t="str">
        <f>IF(S26="negative","",IF(OR(ISNUMBER(SEARCH("Focal",'Model output'!P25)),'Classification result'!U26&lt;4,ISNUMBER(SEARCH("Focal",'Classification result'!U26)),ISNUMBER(SEARCH("&lt;4",'Classification result'!U26)),ISNUMBER(SEARCH("&lt; 4",'Classification result'!U26))),"minimal", IF(OR(ISNUMBER(SEARCH("Extensive",'Model output'!P25)),ISNUMBER(SEARCH("Extensive",'Classification result'!U26)),ISNUMBER(SEARCH("&gt;4",'Classification result'!U26)),ISNUMBER(SEARCH("&gt; 4",'Classification result'!U26)),ISNUMBER(SEARCH("4 or more",'Classification result'!U26))),"extensive","")))</f>
        <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positive</v>
      </c>
      <c r="X26" s="14" t="str">
        <f>IF('Model output'!S25="","",'Model output'!S25)</f>
        <v>Present</v>
      </c>
      <c r="Y26" t="str">
        <f>IF(OR('Model output'!S25="",ISNUMBER(SEARCH("Absent",'Model output'!S25)),ISNUMBER(SEARCH("Not identified",'Model output'!S25)),AND(ISNUMBER(SEARCH("No",'Model output'!S25)),NOT(ISNUMBER(SEARCH("carcinoma",'Model output'!S25)))),ISNUMBER(SEARCH("negative",'Model output'!S25))),"negative",IF(Z26="positive","gETE", "positive"))</f>
        <v>positive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muscle",X26)),ISNUMBER(SEARCH("larynx",X26)),ISNUMBER(SEARCH("trachea",X26)),ISNUMBER(SEARCH("esophagus",X26)),ISNUMBER(SEARCH("recurrent laryngeal nerve",X26))),"positive","negative"))</f>
        <v>negative</v>
      </c>
      <c r="AA26" t="str">
        <f>IF('Model output'!T25="","",IF('Model output'!T25="Not mentioned", "No", "Yes"))</f>
        <v/>
      </c>
      <c r="AB26" t="str">
        <f>IF(AA26&lt;&gt;"Yes","",IF(OR('Model output'!U25="",ISNUMBER(SEARCH("Not identified",'Model output'!U25))),"",'Model output'!U25))</f>
        <v/>
      </c>
      <c r="AC26" s="9" t="str">
        <f>IF(OR('Model output'!V25="", AND(ISERROR(SEARCH("Positive",'Model output'!V25)), ISNUMBER(SEARCH("Negative",'Model output'!V25))), ISNUMBER(SEARCH("Uninvolved",'Model output'!V25)), ISNUMBER(SEARCH("not involved",'Model output'!V25)), ISNUMBER(SEARCH("Free",'Model output'!V25)), ISNUMBER(SEARCH("1 mm",'Model output'!V25)), ISNUMBER(SEARCH("0.1 CM",'Model output'!V25)), ISNUMBER(SEARCH("less than 0.2 mm",'Model output'!V25)), ISNUMBER(SEARCH("less than 0.5 mm",'Model output'!V25)), ISNUMBER(SEARCH("very close",'Model output'!V25)), ISNUMBER(SEARCH("abut",'Model output'!V25))), "negative", "positive")</f>
        <v>positive</v>
      </c>
      <c r="AE26" s="30" t="str" cm="1">
        <f t="array" ref="AE26">IF(OR(AC26="positive",Z26="positive",AND(OR(ISNUMBER(SEARCH("Follicular carcinoma",N26)),ISNUMBER(SEARCH("Follicular thyroid carcinoma",N26))),V26="extensive"),AND(AND(ISNUMBER(J26),J26&gt;0),AND(ISNUMBER(M26),M26&gt;3)),OR(H26="positive",AH26=1)),"high",IF(OR(ISNUMBER(SEARCH("lateral",G26,1)),ISNUMBER(SEARCH("positive",Y26,1)),ISNUMBER(SEARCH("tall",O26,1)),ISNUMBER(SEARCH("hobnail",O26,1)),ISNUMBER(SEARCH("cribriform",O26,1)),ISNUMBER(SEARCH("diffuse",O26,1)),ISNUMBER(SEARCH("columnar",O26,1)),ISNUMBER(SEARCH("solid",O26,1)),ISNUMBER(SEARCH("tall",N26,1)),ISNUMBER(SEARCH("hobnail",N26,1)),ISNUMBER(SEARCH("cribriform",N26,1)),ISNUMBER(SEARCH("diffuse",N26,1)),ISNUMBER(SEARCH("columnar",N26,1)),ISNUMBER(SEARCH("solid",N26,1)),AND(ISNUMBER(SEARCH("papillary",N26,1)),S26="positive"),AND(AND(ISNUMBER(J26),J26&gt;=5),M26=""),AND(AND(ISNUMBER(J26),J26&gt;=5),AND(ISNUMBER(M26),M26&gt;=1)),AND(ISNUMBER(SERACH("papillary",N26)),OR(Y26="positive",Z26="positive"), ISNUMBER(SEARCH("BRAF",AB26)))),"intermediate","low"))</f>
        <v>high</v>
      </c>
      <c r="AF26" s="31" t="str">
        <f t="shared" si="1"/>
        <v>2</v>
      </c>
      <c r="AG26" s="31" t="str">
        <f t="shared" si="2"/>
        <v>1b</v>
      </c>
      <c r="AH26" s="31" t="str">
        <f t="shared" si="5"/>
        <v>0</v>
      </c>
      <c r="AI26" s="36" t="str">
        <f t="shared" si="6"/>
        <v>I</v>
      </c>
      <c r="AJ26" s="30" t="s">
        <v>871</v>
      </c>
      <c r="AK26" s="35" t="s">
        <v>875</v>
      </c>
      <c r="AL26" s="35" t="s">
        <v>876</v>
      </c>
      <c r="AM26" s="35" t="s">
        <v>880</v>
      </c>
      <c r="AN26" s="35" t="s">
        <v>76</v>
      </c>
      <c r="AO26" s="30">
        <f t="shared" si="7"/>
        <v>1</v>
      </c>
      <c r="AP26" s="35">
        <f t="shared" si="8"/>
        <v>0</v>
      </c>
      <c r="AQ26" s="35">
        <f t="shared" si="9"/>
        <v>1</v>
      </c>
      <c r="AR26" s="35">
        <f t="shared" si="10"/>
        <v>1</v>
      </c>
      <c r="AS26" s="36">
        <f t="shared" si="3"/>
        <v>1</v>
      </c>
    </row>
    <row r="27" spans="1:45">
      <c r="A27" t="str">
        <f>'Model output'!A26</f>
        <v>TCGA-BJ-A3F0</v>
      </c>
      <c r="B27" s="42">
        <v>64</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1b</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X</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0</v>
      </c>
      <c r="F27" t="str">
        <f t="shared" si="0"/>
        <v>negative</v>
      </c>
      <c r="G27" t="str">
        <f>IF(OR('Model output'!G26="",AND(ISNUMBER('Model output'!J26),'Model output'!J26&lt;1)),"",IF(OR(ISNUMBER(SEARCH("lateral",'Model output'!G26)),ISNUMBER(SEARCH("cervical",'Model output'!G26)),ISNUMBER(SEARCH("jugular",'Model output'!G26)),ISNUMBER(SEARCH("left neck",'Model output'!G26)),ISNUMBER(SEARCH("left anterior neck",'Model output'!G26)),ISNUMBER(SEARCH("left posterior neck",'Model output'!G26)),ISNUMBER(SEARCH("right neck",'Model output'!G26)),ISNUMBER(SEARCH("right anterior neck",'Model output'!G26)),ISNUMBER(SEARCH("right posterior neck",'Model output'!G26)),AND(ISNUMBER(SEARCH("level",'Model output'!G26)),OR(,ISNUMBER(SEARCH("II",'Model output'!G26)),ISNUMBER(SEARCH("two",'Model output'!G26)),ISNUMBER(SEARCH("2",'Model output'!G26)),ISNUMBER(SEARCH("III",'Model output'!G26)),ISNUMBER(SEARCH("three",'Model output'!G26)),ISNUMBER(SEARCH("3",'Model output'!G26)),ISNUMBER(SEARCH("IV",'Model output'!G26)),ISNUMBER(SEARCH("four",'Model output'!G26)),ISNUMBER(SEARCH("4",'Model output'!G26)),AND(ISNUMBER(SEARCH("V ",'Model output'!G26)),NOT(ISNUMBER(SEARCH("VI",'Model output'!G26)))),ISNUMBER(SEARCH("five",'Model output'!G26)),ISNUMBER(SEARCH("5",'Model output'!G26))))), "lateral", "central"))</f>
        <v/>
      </c>
      <c r="H27" t="str">
        <f>IF('Model output'!H26="","negative", IF('Model output'!H26=" ", "negative", IF(ISNUMBER(SEARCH("lymph node",'Model output'!H26)),"negative","positive")))</f>
        <v>negative</v>
      </c>
      <c r="I27" t="str">
        <f>IF('Model output'!I26="","",IF(ISNUMBER('Model output'!I26),'Model output'!I26,1))</f>
        <v/>
      </c>
      <c r="J27" t="str">
        <f>IF('Model output'!J26="","",IF(AND(ISNUMBER('Model output'!J26),'Model output'!J26&lt;=I27),'Model output'!J26,IF(ISNUMBER(SEARCH("0/",'Model output'!J26)),0,1)))</f>
        <v/>
      </c>
      <c r="K27" t="str" cm="1">
        <f t="array" ref="K27">IF(COUNT(FIND({0,1,2,3,4,5,6,7,8,9},'Model output'!K26))&gt;0,'Model output'!K26,"")</f>
        <v/>
      </c>
      <c r="L27" s="8" t="str">
        <f t="shared" si="4"/>
        <v/>
      </c>
      <c r="M27" t="str" cm="1">
        <f t="array" ref="M27">IF(L27="","",IF(ISNUMBER(SEARCH("cm",L27)),MAX(VALUE(SUBSTITUTE(_xlfn.FILTERXML("&lt;t&gt;&lt;s&gt;"&amp;SUBSTITUTE(L27,",","&lt;/s&gt;&lt;s&gt;")&amp;"&lt;/s&gt;&lt;/t&gt;","//s"),"cm",""))),MAX(VALUE(SUBSTITUTE(_xlfn.FILTERXML("&lt;t&gt;&lt;s&gt;"&amp;SUBSTITUTE(L27,",","&lt;/s&gt;&lt;s&gt;")&amp;"&lt;/s&gt;&lt;/t&gt;","//s"),"mm","")))/10))</f>
        <v/>
      </c>
      <c r="N27" t="str">
        <f>IF('Model output'!L26="","",'Model output'!L26)</f>
        <v>Papillary</v>
      </c>
      <c r="O27" t="str">
        <f>IF('Model output'!M26="","",'Model output'!M26)</f>
        <v>encapsulated follicular variant</v>
      </c>
      <c r="P27" t="str">
        <f>IF('Model output'!N26="","",'Model output'!N26)</f>
        <v>1.4 cm</v>
      </c>
      <c r="Q27" t="str">
        <f t="shared" si="11"/>
        <v>1.4cm</v>
      </c>
      <c r="R27" cm="1">
        <f t="array" ref="R27">IF(Q27="","",IF(ISNUMBER(SEARCH("cm",Q27)),MAX(VALUE(SUBSTITUTE(_xlfn.FILTERXML("&lt;t&gt;&lt;s&gt;"&amp;SUBSTITUTE(Q27,",","&lt;/s&gt;&lt;s&gt;")&amp;"&lt;/s&gt;&lt;/t&gt;","//s"),"cm",""))),IF(ISNUMBER(SEARCH("mm",Q27)), MAX(VALUE(SUBSTITUTE(_xlfn.FILTERXML("&lt;t&gt;&lt;s&gt;"&amp;SUBSTITUTE(Q27,",","&lt;/s&gt;&lt;s&gt;")&amp;"&lt;/s&gt;&lt;/t&gt;","//s"),"mm","")))/10, MAX(VALUE(_xlfn.FILTERXML("&lt;t&gt;&lt;s&gt;"&amp;SUBSTITUTE(Q27,",","&lt;/s&gt;&lt;s&gt;")&amp;"&lt;/s&gt;&lt;/t&gt;","//s"))))))</f>
        <v>1.4</v>
      </c>
      <c r="S27" t="str">
        <f>IF(OR('Model output'!P26="",ISNUMBER(SEARCH("Not identified", 'Model output'!P26)),ISNUMBER(SEARCH("Absent",'Model output'!P26)),AND(ISNUMBER(SEARCH("No",'Model output'!P26)),NOT(ISNUMBER(SEARCH("diagnostic",'Model output'!P26)))),ISNUMBER(SEARCH("Negative",'Model output'!P26))),"negative","positive")</f>
        <v>negative</v>
      </c>
      <c r="T27">
        <f>IF('Model output'!O26="","",'Model output'!O26)</f>
        <v>1</v>
      </c>
      <c r="U27" t="str">
        <f>IF('Model output'!Q26&lt;&gt;"",'Model output'!Q26,IF('Classification result'!S27="positive",IF(ISNUMBER(SEARCH("single",'Model output'!P26)),1,IF(OR(ISNUMBER(SEARCH("&lt;4",'Model output'!P26)),ISNUMBER(SEARCH("&lt; 4",'Model output'!P26)),ISNUMBER(SEARCH("less than 4",'Model output'!P26))),"&lt;4",IF(OR(ISNUMBER(SEARCH("&gt;4",'Model output'!P26)),ISNUMBER(SEARCH("&gt; 4",'Model output'!P26)),ISNUMBER(SEARCH("4 or more",'Model output'!P26))),"&gt;4",""))),""))</f>
        <v/>
      </c>
      <c r="V27" t="str">
        <f>IF(S27="negative","",IF(OR(ISNUMBER(SEARCH("Focal",'Model output'!P26)),'Classification result'!U27&lt;4,ISNUMBER(SEARCH("Focal",'Classification result'!U27)),ISNUMBER(SEARCH("&lt;4",'Classification result'!U27)),ISNUMBER(SEARCH("&lt; 4",'Classification result'!U27))),"minimal", IF(OR(ISNUMBER(SEARCH("Extensive",'Model output'!P26)),ISNUMBER(SEARCH("Extensive",'Classification result'!U27)),ISNUMBER(SEARCH("&gt;4",'Classification result'!U27)),ISNUMBER(SEARCH("&gt; 4",'Classification result'!U27)),ISNUMBER(SEARCH("4 or more",'Classification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negative</v>
      </c>
      <c r="X27" s="14" t="str">
        <f>IF('Model output'!S26="","",'Model output'!S26)</f>
        <v/>
      </c>
      <c r="Y27" t="str">
        <f>IF(OR('Model output'!S26="",ISNUMBER(SEARCH("Absent",'Model output'!S26)),ISNUMBER(SEARCH("Not identified",'Model output'!S26)),AND(ISNUMBER(SEARCH("No",'Model output'!S26)),NOT(ISNUMBER(SEARCH("carcinoma",'Model output'!S26)))),ISNUMBER(SEARCH("negative",'Model output'!S26))),"negative",IF(Z27="positive","gETE", "positive"))</f>
        <v>negative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muscle",X27)),ISNUMBER(SEARCH("larynx",X27)),ISNUMBER(SEARCH("trachea",X27)),ISNUMBER(SEARCH("esophagus",X27)),ISNUMBER(SEARCH("recurrent laryngeal nerve",X27))),"positive","negative"))</f>
        <v>negative</v>
      </c>
      <c r="AA27" t="str">
        <f>IF('Model output'!T26="","",IF('Model output'!T26="Not mentioned", "No", "Yes"))</f>
        <v/>
      </c>
      <c r="AB27" t="str">
        <f>IF(AA27&lt;&gt;"Yes","",IF(OR('Model output'!U26="",ISNUMBER(SEARCH("Not identified",'Model output'!U26))),"",'Model output'!U26))</f>
        <v/>
      </c>
      <c r="AC27" s="9" t="str">
        <f>IF(OR('Model output'!V26="", AND(ISERROR(SEARCH("Positive",'Model output'!V26)), ISNUMBER(SEARCH("Negative",'Model output'!V26))), ISNUMBER(SEARCH("Uninvolved",'Model output'!V26)), ISNUMBER(SEARCH("not involved",'Model output'!V26)), ISNUMBER(SEARCH("Free",'Model output'!V26)), ISNUMBER(SEARCH("1 mm",'Model output'!V26)), ISNUMBER(SEARCH("0.1 CM",'Model output'!V26)), ISNUMBER(SEARCH("less than 0.2 mm",'Model output'!V26)), ISNUMBER(SEARCH("less than 0.5 mm",'Model output'!V26)), ISNUMBER(SEARCH("very close",'Model output'!V26)), ISNUMBER(SEARCH("abut",'Model output'!V26))), "negative", "positive")</f>
        <v>negative</v>
      </c>
      <c r="AE27" s="30" t="str" cm="1">
        <f t="array" aca="1" ref="AE27" ca="1">IF(OR(AC27="positive",Z27="positive",AND(OR(ISNUMBER(SEARCH("Follicular carcinoma",N27)),ISNUMBER(SEARCH("Follicular thyroid carcinoma",N27))),V27="extensive"),AND(AND(ISNUMBER(J27),J27&gt;0),AND(ISNUMBER(M27),M27&gt;3)),OR(H27="positive",AH27=1)),"high",IF(OR(ISNUMBER(SEARCH("lateral",G27,1)),ISNUMBER(SEARCH("positive",Y27,1)),ISNUMBER(SEARCH("tall",O27,1)),ISNUMBER(SEARCH("hobnail",O27,1)),ISNUMBER(SEARCH("cribriform",O27,1)),ISNUMBER(SEARCH("diffuse",O27,1)),ISNUMBER(SEARCH("columnar",O27,1)),ISNUMBER(SEARCH("solid",O27,1)),ISNUMBER(SEARCH("tall",N27,1)),ISNUMBER(SEARCH("hobnail",N27,1)),ISNUMBER(SEARCH("cribriform",N27,1)),ISNUMBER(SEARCH("diffuse",N27,1)),ISNUMBER(SEARCH("columnar",N27,1)),ISNUMBER(SEARCH("solid",N27,1)),AND(ISNUMBER(SEARCH("papillary",N27,1)),S27="positive"),AND(AND(ISNUMBER(J27),J27&gt;=5),M27=""),AND(AND(ISNUMBER(J27),J27&gt;=5),AND(ISNUMBER(M27),M27&gt;=1)),AND(ISNUMBER(SERACH("papillary",N27)),OR(Y27="positive",Z27="positive"), ISNUMBER(SEARCH("BRAF",AB27)))),"intermediate","low"))</f>
        <v>low</v>
      </c>
      <c r="AF27" s="31" t="str">
        <f t="shared" si="1"/>
        <v>1b</v>
      </c>
      <c r="AG27" s="31" t="str">
        <f t="shared" si="2"/>
        <v>0</v>
      </c>
      <c r="AH27" s="31" t="str">
        <f t="shared" si="5"/>
        <v>0</v>
      </c>
      <c r="AI27" s="36" t="str">
        <f t="shared" si="6"/>
        <v>I</v>
      </c>
      <c r="AJ27" s="30" t="s">
        <v>872</v>
      </c>
      <c r="AK27" s="35" t="s">
        <v>876</v>
      </c>
      <c r="AL27" s="35" t="s">
        <v>880</v>
      </c>
      <c r="AM27" s="35" t="s">
        <v>880</v>
      </c>
      <c r="AN27" s="35" t="s">
        <v>76</v>
      </c>
      <c r="AO27" s="30">
        <f t="shared" ca="1" si="7"/>
        <v>1</v>
      </c>
      <c r="AP27" s="35">
        <f t="shared" si="8"/>
        <v>1</v>
      </c>
      <c r="AQ27" s="35">
        <f t="shared" si="9"/>
        <v>1</v>
      </c>
      <c r="AR27" s="35">
        <f t="shared" si="10"/>
        <v>1</v>
      </c>
      <c r="AS27" s="36">
        <f t="shared" si="3"/>
        <v>1</v>
      </c>
    </row>
    <row r="28" spans="1:45">
      <c r="A28" t="str">
        <f>'Model output'!A27</f>
        <v>TCGA-BJ-A3PR</v>
      </c>
      <c r="B28" s="42">
        <v>69</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2</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0</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0</v>
      </c>
      <c r="F28" t="str">
        <f t="shared" si="0"/>
        <v>negative</v>
      </c>
      <c r="G28" t="str">
        <f>IF(OR('Model output'!G27="",AND(ISNUMBER('Model output'!J27),'Model output'!J27&lt;1)),"",IF(OR(ISNUMBER(SEARCH("lateral",'Model output'!G27)),ISNUMBER(SEARCH("cervical",'Model output'!G27)),ISNUMBER(SEARCH("jugular",'Model output'!G27)),ISNUMBER(SEARCH("left neck",'Model output'!G27)),ISNUMBER(SEARCH("left anterior neck",'Model output'!G27)),ISNUMBER(SEARCH("left posterior neck",'Model output'!G27)),ISNUMBER(SEARCH("right neck",'Model output'!G27)),ISNUMBER(SEARCH("right anterior neck",'Model output'!G27)),ISNUMBER(SEARCH("right posterior neck",'Model output'!G27)),AND(ISNUMBER(SEARCH("level",'Model output'!G27)),OR(,ISNUMBER(SEARCH("II",'Model output'!G27)),ISNUMBER(SEARCH("two",'Model output'!G27)),ISNUMBER(SEARCH("2",'Model output'!G27)),ISNUMBER(SEARCH("III",'Model output'!G27)),ISNUMBER(SEARCH("three",'Model output'!G27)),ISNUMBER(SEARCH("3",'Model output'!G27)),ISNUMBER(SEARCH("IV",'Model output'!G27)),ISNUMBER(SEARCH("four",'Model output'!G27)),ISNUMBER(SEARCH("4",'Model output'!G27)),AND(ISNUMBER(SEARCH("V ",'Model output'!G27)),NOT(ISNUMBER(SEARCH("VI",'Model output'!G27)))),ISNUMBER(SEARCH("five",'Model output'!G27)),ISNUMBER(SEARCH("5",'Model output'!G27))))), "lateral", "central"))</f>
        <v/>
      </c>
      <c r="H28" t="str">
        <f>IF('Model output'!H27="","negative", IF('Model output'!H27=" ", "negative", IF(ISNUMBER(SEARCH("lymph node",'Model output'!H27)),"negative","positive")))</f>
        <v>negative</v>
      </c>
      <c r="I28">
        <f>IF('Model output'!I27="","",IF(ISNUMBER('Model output'!I27),'Model output'!I27,1))</f>
        <v>6</v>
      </c>
      <c r="J28">
        <f>IF('Model output'!J27="","",IF(AND(ISNUMBER('Model output'!J27),'Model output'!J27&lt;=I28),'Model output'!J27,IF(ISNUMBER(SEARCH("0/",'Model output'!J27)),0,1)))</f>
        <v>0</v>
      </c>
      <c r="K28" t="str" cm="1">
        <f t="array" ref="K28">IF(COUNT(FIND({0,1,2,3,4,5,6,7,8,9},'Model output'!K27))&gt;0,'Model output'!K27,"")</f>
        <v/>
      </c>
      <c r="L28" s="8" t="str">
        <f t="shared" si="4"/>
        <v/>
      </c>
      <c r="M28" t="str" cm="1">
        <f t="array" ref="M28">IF(L28="","",IF(ISNUMBER(SEARCH("cm",L28)),MAX(VALUE(SUBSTITUTE(_xlfn.FILTERXML("&lt;t&gt;&lt;s&gt;"&amp;SUBSTITUTE(L28,",","&lt;/s&gt;&lt;s&gt;")&amp;"&lt;/s&gt;&lt;/t&gt;","//s"),"cm",""))),MAX(VALUE(SUBSTITUTE(_xlfn.FILTERXML("&lt;t&gt;&lt;s&gt;"&amp;SUBSTITUTE(L28,",","&lt;/s&gt;&lt;s&gt;")&amp;"&lt;/s&gt;&lt;/t&gt;","//s"),"mm","")))/10))</f>
        <v/>
      </c>
      <c r="N28" t="str">
        <f>IF('Model output'!L27="","",'Model output'!L27)</f>
        <v>papillary</v>
      </c>
      <c r="O28" t="str">
        <f>IF('Model output'!M27="","",'Model output'!M27)</f>
        <v/>
      </c>
      <c r="P28" t="str">
        <f>IF('Model output'!N27="","",'Model output'!N27)</f>
        <v>2.5 cm</v>
      </c>
      <c r="Q28" t="str">
        <f t="shared" si="11"/>
        <v>2.5cm</v>
      </c>
      <c r="R28" cm="1">
        <f t="array" ref="R28">IF(Q28="","",IF(ISNUMBER(SEARCH("cm",Q28)),MAX(VALUE(SUBSTITUTE(_xlfn.FILTERXML("&lt;t&gt;&lt;s&gt;"&amp;SUBSTITUTE(Q28,",","&lt;/s&gt;&lt;s&gt;")&amp;"&lt;/s&gt;&lt;/t&gt;","//s"),"cm",""))),IF(ISNUMBER(SEARCH("mm",Q28)), MAX(VALUE(SUBSTITUTE(_xlfn.FILTERXML("&lt;t&gt;&lt;s&gt;"&amp;SUBSTITUTE(Q28,",","&lt;/s&gt;&lt;s&gt;")&amp;"&lt;/s&gt;&lt;/t&gt;","//s"),"mm","")))/10, MAX(VALUE(_xlfn.FILTERXML("&lt;t&gt;&lt;s&gt;"&amp;SUBSTITUTE(Q28,",","&lt;/s&gt;&lt;s&gt;")&amp;"&lt;/s&gt;&lt;/t&gt;","//s"))))))</f>
        <v>2.5</v>
      </c>
      <c r="S28" t="str">
        <f>IF(OR('Model output'!P27="",ISNUMBER(SEARCH("Not identified", 'Model output'!P27)),ISNUMBER(SEARCH("Absent",'Model output'!P27)),AND(ISNUMBER(SEARCH("No",'Model output'!P27)),NOT(ISNUMBER(SEARCH("diagnostic",'Model output'!P27)))),ISNUMBER(SEARCH("Negative",'Model output'!P27))),"negative","positive")</f>
        <v>negative</v>
      </c>
      <c r="T28">
        <f>IF('Model output'!O27="","",'Model output'!O27)</f>
        <v>1</v>
      </c>
      <c r="U28" t="str">
        <f>IF('Model output'!Q27&lt;&gt;"",'Model output'!Q27,IF('Classification result'!S28="positive",IF(ISNUMBER(SEARCH("single",'Model output'!P27)),1,IF(OR(ISNUMBER(SEARCH("&lt;4",'Model output'!P27)),ISNUMBER(SEARCH("&lt; 4",'Model output'!P27)),ISNUMBER(SEARCH("less than 4",'Model output'!P27))),"&lt;4",IF(OR(ISNUMBER(SEARCH("&gt;4",'Model output'!P27)),ISNUMBER(SEARCH("&gt; 4",'Model output'!P27)),ISNUMBER(SEARCH("4 or more",'Model output'!P27))),"&gt;4",""))),""))</f>
        <v/>
      </c>
      <c r="V28" t="str">
        <f>IF(S28="negative","",IF(OR(ISNUMBER(SEARCH("Focal",'Model output'!P27)),'Classification result'!U28&lt;4,ISNUMBER(SEARCH("Focal",'Classification result'!U28)),ISNUMBER(SEARCH("&lt;4",'Classification result'!U28)),ISNUMBER(SEARCH("&lt; 4",'Classification result'!U28))),"minimal", IF(OR(ISNUMBER(SEARCH("Extensive",'Model output'!P27)),ISNUMBER(SEARCH("Extensive",'Classification result'!U28)),ISNUMBER(SEARCH("&gt;4",'Classification result'!U28)),ISNUMBER(SEARCH("&gt; 4",'Classification result'!U28)),ISNUMBER(SEARCH("4 or more",'Classification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positive</v>
      </c>
      <c r="X28" s="14" t="str">
        <f>IF('Model output'!S27="","",'Model output'!S27)</f>
        <v>Present</v>
      </c>
      <c r="Y28" t="str">
        <f>IF(OR('Model output'!S27="",ISNUMBER(SEARCH("Absent",'Model output'!S27)),ISNUMBER(SEARCH("Not identified",'Model output'!S27)),AND(ISNUMBER(SEARCH("No",'Model output'!S27)),NOT(ISNUMBER(SEARCH("carcinoma",'Model output'!S27)))),ISNUMBER(SEARCH("negative",'Model output'!S27))),"negative",IF(Z28="positive","gETE", "positive"))</f>
        <v>positive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muscle",X28)),ISNUMBER(SEARCH("larynx",X28)),ISNUMBER(SEARCH("trachea",X28)),ISNUMBER(SEARCH("esophagus",X28)),ISNUMBER(SEARCH("recurrent laryngeal nerve",X28))),"positive","negative"))</f>
        <v>negative</v>
      </c>
      <c r="AA28" t="str">
        <f>IF('Model output'!T27="","",IF('Model output'!T27="Not mentioned", "No", "Yes"))</f>
        <v/>
      </c>
      <c r="AB28" t="str">
        <f>IF(AA28&lt;&gt;"Yes","",IF(OR('Model output'!U27="",ISNUMBER(SEARCH("Not identified",'Model output'!U27))),"",'Model output'!U27))</f>
        <v/>
      </c>
      <c r="AC28" s="9" t="str">
        <f>IF(OR('Model output'!V27="", AND(ISERROR(SEARCH("Positive",'Model output'!V27)), ISNUMBER(SEARCH("Negative",'Model output'!V27))), ISNUMBER(SEARCH("Uninvolved",'Model output'!V27)), ISNUMBER(SEARCH("not involved",'Model output'!V27)), ISNUMBER(SEARCH("Free",'Model output'!V27)), ISNUMBER(SEARCH("1 mm",'Model output'!V27)), ISNUMBER(SEARCH("0.1 CM",'Model output'!V27)), ISNUMBER(SEARCH("less than 0.2 mm",'Model output'!V27)), ISNUMBER(SEARCH("less than 0.5 mm",'Model output'!V27)), ISNUMBER(SEARCH("very close",'Model output'!V27)), ISNUMBER(SEARCH("abut",'Model output'!V27))), "negative", "positive")</f>
        <v>positive</v>
      </c>
      <c r="AE28" s="30" t="str" cm="1">
        <f t="array" ref="AE28">IF(OR(AC28="positive",Z28="positive",AND(OR(ISNUMBER(SEARCH("Follicular carcinoma",N28)),ISNUMBER(SEARCH("Follicular thyroid carcinoma",N28))),V28="extensive"),AND(AND(ISNUMBER(J28),J28&gt;0),AND(ISNUMBER(M28),M28&gt;3)),OR(H28="positive",AH28=1)),"high",IF(OR(ISNUMBER(SEARCH("lateral",G28,1)),ISNUMBER(SEARCH("positive",Y28,1)),ISNUMBER(SEARCH("tall",O28,1)),ISNUMBER(SEARCH("hobnail",O28,1)),ISNUMBER(SEARCH("cribriform",O28,1)),ISNUMBER(SEARCH("diffuse",O28,1)),ISNUMBER(SEARCH("columnar",O28,1)),ISNUMBER(SEARCH("solid",O28,1)),ISNUMBER(SEARCH("tall",N28,1)),ISNUMBER(SEARCH("hobnail",N28,1)),ISNUMBER(SEARCH("cribriform",N28,1)),ISNUMBER(SEARCH("diffuse",N28,1)),ISNUMBER(SEARCH("columnar",N28,1)),ISNUMBER(SEARCH("solid",N28,1)),AND(ISNUMBER(SEARCH("papillary",N28,1)),S28="positive"),AND(AND(ISNUMBER(J28),J28&gt;=5),M28=""),AND(AND(ISNUMBER(J28),J28&gt;=5),AND(ISNUMBER(M28),M28&gt;=1)),AND(ISNUMBER(SERACH("papillary",N28)),OR(Y28="positive",Z28="positive"), ISNUMBER(SEARCH("BRAF",AB28)))),"intermediate","low"))</f>
        <v>high</v>
      </c>
      <c r="AF28" s="31" t="str">
        <f t="shared" si="1"/>
        <v>2</v>
      </c>
      <c r="AG28" s="31" t="str">
        <f t="shared" si="2"/>
        <v>0</v>
      </c>
      <c r="AH28" s="31" t="str">
        <f t="shared" si="5"/>
        <v>0</v>
      </c>
      <c r="AI28" s="36" t="str">
        <f t="shared" si="6"/>
        <v>I</v>
      </c>
      <c r="AJ28" s="30" t="s">
        <v>871</v>
      </c>
      <c r="AK28" s="35" t="s">
        <v>879</v>
      </c>
      <c r="AL28" s="35" t="s">
        <v>877</v>
      </c>
      <c r="AM28" s="35" t="s">
        <v>880</v>
      </c>
      <c r="AN28" s="35" t="s">
        <v>76</v>
      </c>
      <c r="AO28" s="30">
        <f t="shared" si="7"/>
        <v>1</v>
      </c>
      <c r="AP28" s="35">
        <f t="shared" si="8"/>
        <v>1</v>
      </c>
      <c r="AQ28" s="35">
        <f t="shared" si="9"/>
        <v>1</v>
      </c>
      <c r="AR28" s="35">
        <f t="shared" si="10"/>
        <v>1</v>
      </c>
      <c r="AS28" s="36">
        <f t="shared" si="3"/>
        <v>1</v>
      </c>
    </row>
    <row r="29" spans="1:45">
      <c r="A29" t="str">
        <f>'Model output'!A28</f>
        <v>TCGA-BJ-A3PT</v>
      </c>
      <c r="B29" s="42">
        <v>51</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3</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X</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0</v>
      </c>
      <c r="F29" t="str">
        <f t="shared" si="0"/>
        <v>negative</v>
      </c>
      <c r="G29" t="str">
        <f>IF(OR('Model output'!G28="",AND(ISNUMBER('Model output'!J28),'Model output'!J28&lt;1)),"",IF(OR(ISNUMBER(SEARCH("lateral",'Model output'!G28)),ISNUMBER(SEARCH("cervical",'Model output'!G28)),ISNUMBER(SEARCH("jugular",'Model output'!G28)),ISNUMBER(SEARCH("left neck",'Model output'!G28)),ISNUMBER(SEARCH("left anterior neck",'Model output'!G28)),ISNUMBER(SEARCH("left posterior neck",'Model output'!G28)),ISNUMBER(SEARCH("right neck",'Model output'!G28)),ISNUMBER(SEARCH("right anterior neck",'Model output'!G28)),ISNUMBER(SEARCH("right posterior neck",'Model output'!G28)),AND(ISNUMBER(SEARCH("level",'Model output'!G28)),OR(,ISNUMBER(SEARCH("II",'Model output'!G28)),ISNUMBER(SEARCH("two",'Model output'!G28)),ISNUMBER(SEARCH("2",'Model output'!G28)),ISNUMBER(SEARCH("III",'Model output'!G28)),ISNUMBER(SEARCH("three",'Model output'!G28)),ISNUMBER(SEARCH("3",'Model output'!G28)),ISNUMBER(SEARCH("IV",'Model output'!G28)),ISNUMBER(SEARCH("four",'Model output'!G28)),ISNUMBER(SEARCH("4",'Model output'!G28)),AND(ISNUMBER(SEARCH("V ",'Model output'!G28)),NOT(ISNUMBER(SEARCH("VI",'Model output'!G28)))),ISNUMBER(SEARCH("five",'Model output'!G28)),ISNUMBER(SEARCH("5",'Model output'!G28))))), "lateral", "central"))</f>
        <v/>
      </c>
      <c r="H29" t="str">
        <f>IF('Model output'!H28="","negative", IF('Model output'!H28=" ", "negative", IF(ISNUMBER(SEARCH("lymph node",'Model output'!H28)),"negative","positive")))</f>
        <v>negative</v>
      </c>
      <c r="I29">
        <f>IF('Model output'!I28="","",IF(ISNUMBER('Model output'!I28),'Model output'!I28,1))</f>
        <v>0</v>
      </c>
      <c r="J29">
        <f>IF('Model output'!J28="","",IF(AND(ISNUMBER('Model output'!J28),'Model output'!J28&lt;=I29),'Model output'!J28,IF(ISNUMBER(SEARCH("0/",'Model output'!J28)),0,1)))</f>
        <v>0</v>
      </c>
      <c r="K29" t="str" cm="1">
        <f t="array" ref="K29">IF(COUNT(FIND({0,1,2,3,4,5,6,7,8,9},'Model output'!K28))&gt;0,'Model output'!K28,"")</f>
        <v/>
      </c>
      <c r="L29" s="8" t="str">
        <f t="shared" si="4"/>
        <v/>
      </c>
      <c r="M29" t="str" cm="1">
        <f t="array" ref="M29">IF(L29="","",IF(ISNUMBER(SEARCH("cm",L29)),MAX(VALUE(SUBSTITUTE(_xlfn.FILTERXML("&lt;t&gt;&lt;s&gt;"&amp;SUBSTITUTE(L29,",","&lt;/s&gt;&lt;s&gt;")&amp;"&lt;/s&gt;&lt;/t&gt;","//s"),"cm",""))),MAX(VALUE(SUBSTITUTE(_xlfn.FILTERXML("&lt;t&gt;&lt;s&gt;"&amp;SUBSTITUTE(L29,",","&lt;/s&gt;&lt;s&gt;")&amp;"&lt;/s&gt;&lt;/t&gt;","//s"),"mm","")))/10))</f>
        <v/>
      </c>
      <c r="N29" t="str">
        <f>IF('Model output'!L28="","",'Model output'!L28)</f>
        <v>papillary</v>
      </c>
      <c r="O29" t="str">
        <f>IF('Model output'!M28="","",'Model output'!M28)</f>
        <v>follicular variant</v>
      </c>
      <c r="P29" t="str">
        <f>IF('Model output'!N28="","",'Model output'!N28)</f>
        <v>1.5 cm</v>
      </c>
      <c r="Q29" t="str">
        <f t="shared" si="11"/>
        <v>1.5cm</v>
      </c>
      <c r="R29" cm="1">
        <f t="array" ref="R29">IF(Q29="","",IF(ISNUMBER(SEARCH("cm",Q29)),MAX(VALUE(SUBSTITUTE(_xlfn.FILTERXML("&lt;t&gt;&lt;s&gt;"&amp;SUBSTITUTE(Q29,",","&lt;/s&gt;&lt;s&gt;")&amp;"&lt;/s&gt;&lt;/t&gt;","//s"),"cm",""))),IF(ISNUMBER(SEARCH("mm",Q29)), MAX(VALUE(SUBSTITUTE(_xlfn.FILTERXML("&lt;t&gt;&lt;s&gt;"&amp;SUBSTITUTE(Q29,",","&lt;/s&gt;&lt;s&gt;")&amp;"&lt;/s&gt;&lt;/t&gt;","//s"),"mm","")))/10, MAX(VALUE(_xlfn.FILTERXML("&lt;t&gt;&lt;s&gt;"&amp;SUBSTITUTE(Q29,",","&lt;/s&gt;&lt;s&gt;")&amp;"&lt;/s&gt;&lt;/t&gt;","//s"))))))</f>
        <v>1.5</v>
      </c>
      <c r="S29" t="str">
        <f>IF(OR('Model output'!P28="",ISNUMBER(SEARCH("Not identified", 'Model output'!P28)),ISNUMBER(SEARCH("Absent",'Model output'!P28)),AND(ISNUMBER(SEARCH("No",'Model output'!P28)),NOT(ISNUMBER(SEARCH("diagnostic",'Model output'!P28)))),ISNUMBER(SEARCH("Negative",'Model output'!P28))),"negative","positive")</f>
        <v>negative</v>
      </c>
      <c r="T29">
        <f>IF('Model output'!O28="","",'Model output'!O28)</f>
        <v>2</v>
      </c>
      <c r="U29" t="str">
        <f>IF('Model output'!Q28&lt;&gt;"",'Model output'!Q28,IF('Classification result'!S29="positive",IF(ISNUMBER(SEARCH("single",'Model output'!P28)),1,IF(OR(ISNUMBER(SEARCH("&lt;4",'Model output'!P28)),ISNUMBER(SEARCH("&lt; 4",'Model output'!P28)),ISNUMBER(SEARCH("less than 4",'Model output'!P28))),"&lt;4",IF(OR(ISNUMBER(SEARCH("&gt;4",'Model output'!P28)),ISNUMBER(SEARCH("&gt; 4",'Model output'!P28)),ISNUMBER(SEARCH("4 or more",'Model output'!P28))),"&gt;4",""))),""))</f>
        <v/>
      </c>
      <c r="V29" t="str">
        <f>IF(S29="negative","",IF(OR(ISNUMBER(SEARCH("Focal",'Model output'!P28)),'Classification result'!U29&lt;4,ISNUMBER(SEARCH("Focal",'Classification result'!U29)),ISNUMBER(SEARCH("&lt;4",'Classification result'!U29)),ISNUMBER(SEARCH("&lt; 4",'Classification result'!U29))),"minimal", IF(OR(ISNUMBER(SEARCH("Extensive",'Model output'!P28)),ISNUMBER(SEARCH("Extensive",'Classification result'!U29)),ISNUMBER(SEARCH("&gt;4",'Classification result'!U29)),ISNUMBER(SEARCH("&gt; 4",'Classification result'!U29)),ISNUMBER(SEARCH("4 or more",'Classification result'!U29))),"extensive","")))</f>
        <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positive</v>
      </c>
      <c r="X29" s="14" t="str">
        <f>IF('Model output'!S28="","",'Model output'!S28)</f>
        <v>Present</v>
      </c>
      <c r="Y29" t="str">
        <f>IF(OR('Model output'!S28="",ISNUMBER(SEARCH("Absent",'Model output'!S28)),ISNUMBER(SEARCH("Not identified",'Model output'!S28)),AND(ISNUMBER(SEARCH("No",'Model output'!S28)),NOT(ISNUMBER(SEARCH("carcinoma",'Model output'!S28)))),ISNUMBER(SEARCH("negative",'Model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muscle",X29)),ISNUMBER(SEARCH("larynx",X29)),ISNUMBER(SEARCH("trachea",X29)),ISNUMBER(SEARCH("esophagus",X29)),ISNUMBER(SEARCH("recurrent laryngeal nerve",X29))),"positive","negative"))</f>
        <v>negative</v>
      </c>
      <c r="AA29" t="str">
        <f>IF('Model output'!T28="","",IF('Model output'!T28="Not mentioned", "No", "Yes"))</f>
        <v>Yes</v>
      </c>
      <c r="AB29" t="str">
        <f>IF(AA29&lt;&gt;"Yes","",IF(OR('Model output'!U28="",ISNUMBER(SEARCH("Not identified",'Model output'!U28))),"",'Model output'!U28))</f>
        <v>HRAS codon 61</v>
      </c>
      <c r="AC29" s="9" t="str">
        <f>IF(OR('Model output'!V28="", AND(ISERROR(SEARCH("Positive",'Model output'!V28)), ISNUMBER(SEARCH("Negative",'Model output'!V28))), ISNUMBER(SEARCH("Uninvolved",'Model output'!V28)), ISNUMBER(SEARCH("not involved",'Model output'!V28)), ISNUMBER(SEARCH("Free",'Model output'!V28)), ISNUMBER(SEARCH("1 mm",'Model output'!V28)), ISNUMBER(SEARCH("0.1 CM",'Model output'!V28)), ISNUMBER(SEARCH("less than 0.2 mm",'Model output'!V28)), ISNUMBER(SEARCH("less than 0.5 mm",'Model output'!V28)), ISNUMBER(SEARCH("very close",'Model output'!V28)), ISNUMBER(SEARCH("abut",'Model output'!V28))), "negative", "positive")</f>
        <v>positive</v>
      </c>
      <c r="AE29" s="30" t="str" cm="1">
        <f t="array" ref="AE29">IF(OR(AC29="positive",Z29="positive",AND(OR(ISNUMBER(SEARCH("Follicular carcinoma",N29)),ISNUMBER(SEARCH("Follicular thyroid carcinoma",N29))),V29="extensive"),AND(AND(ISNUMBER(J29),J29&gt;0),AND(ISNUMBER(M29),M29&gt;3)),OR(H29="positive",AH29=1)),"high",IF(OR(ISNUMBER(SEARCH("lateral",G29,1)),ISNUMBER(SEARCH("positive",Y29,1)),ISNUMBER(SEARCH("tall",O29,1)),ISNUMBER(SEARCH("hobnail",O29,1)),ISNUMBER(SEARCH("cribriform",O29,1)),ISNUMBER(SEARCH("diffuse",O29,1)),ISNUMBER(SEARCH("columnar",O29,1)),ISNUMBER(SEARCH("solid",O29,1)),ISNUMBER(SEARCH("tall",N29,1)),ISNUMBER(SEARCH("hobnail",N29,1)),ISNUMBER(SEARCH("cribriform",N29,1)),ISNUMBER(SEARCH("diffuse",N29,1)),ISNUMBER(SEARCH("columnar",N29,1)),ISNUMBER(SEARCH("solid",N29,1)),AND(ISNUMBER(SEARCH("papillary",N29,1)),S29="positive"),AND(AND(ISNUMBER(J29),J29&gt;=5),M29=""),AND(AND(ISNUMBER(J29),J29&gt;=5),AND(ISNUMBER(M29),M29&gt;=1)),AND(ISNUMBER(SERACH("papillary",N29)),OR(Y29="positive",Z29="positive"), ISNUMBER(SEARCH("BRAF",AB29)))),"intermediate","low"))</f>
        <v>high</v>
      </c>
      <c r="AF29" s="31" t="str">
        <f t="shared" si="1"/>
        <v>1b</v>
      </c>
      <c r="AG29" s="31" t="str">
        <f t="shared" si="2"/>
        <v>0</v>
      </c>
      <c r="AH29" s="31" t="str">
        <f t="shared" si="5"/>
        <v>0</v>
      </c>
      <c r="AI29" s="36" t="str">
        <f t="shared" si="6"/>
        <v>I</v>
      </c>
      <c r="AJ29" s="30" t="s">
        <v>871</v>
      </c>
      <c r="AK29" s="35" t="s">
        <v>876</v>
      </c>
      <c r="AL29" s="35" t="s">
        <v>880</v>
      </c>
      <c r="AM29" s="35" t="s">
        <v>880</v>
      </c>
      <c r="AN29" s="35" t="s">
        <v>76</v>
      </c>
      <c r="AO29" s="30">
        <f t="shared" si="7"/>
        <v>1</v>
      </c>
      <c r="AP29" s="35">
        <f t="shared" si="8"/>
        <v>1</v>
      </c>
      <c r="AQ29" s="35">
        <f t="shared" si="9"/>
        <v>1</v>
      </c>
      <c r="AR29" s="35">
        <f t="shared" si="10"/>
        <v>1</v>
      </c>
      <c r="AS29" s="36">
        <f t="shared" si="3"/>
        <v>1</v>
      </c>
    </row>
    <row r="30" spans="1:45">
      <c r="A30" t="str">
        <f>'Model output'!A29</f>
        <v>TCGA-BJ-A3PU</v>
      </c>
      <c r="B30" s="42">
        <v>52</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3</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1a</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0</v>
      </c>
      <c r="F30" t="str">
        <f t="shared" si="0"/>
        <v>positive</v>
      </c>
      <c r="G30" t="str">
        <f>IF(OR('Model output'!G29="",AND(ISNUMBER('Model output'!J29),'Model output'!J29&lt;1)),"",IF(OR(ISNUMBER(SEARCH("lateral",'Model output'!G29)),ISNUMBER(SEARCH("cervical",'Model output'!G29)),ISNUMBER(SEARCH("jugular",'Model output'!G29)),ISNUMBER(SEARCH("left neck",'Model output'!G29)),ISNUMBER(SEARCH("left anterior neck",'Model output'!G29)),ISNUMBER(SEARCH("left posterior neck",'Model output'!G29)),ISNUMBER(SEARCH("right neck",'Model output'!G29)),ISNUMBER(SEARCH("right anterior neck",'Model output'!G29)),ISNUMBER(SEARCH("right posterior neck",'Model output'!G29)),AND(ISNUMBER(SEARCH("level",'Model output'!G29)),OR(,ISNUMBER(SEARCH("II",'Model output'!G29)),ISNUMBER(SEARCH("two",'Model output'!G29)),ISNUMBER(SEARCH("2",'Model output'!G29)),ISNUMBER(SEARCH("III",'Model output'!G29)),ISNUMBER(SEARCH("three",'Model output'!G29)),ISNUMBER(SEARCH("3",'Model output'!G29)),ISNUMBER(SEARCH("IV",'Model output'!G29)),ISNUMBER(SEARCH("four",'Model output'!G29)),ISNUMBER(SEARCH("4",'Model output'!G29)),AND(ISNUMBER(SEARCH("V ",'Model output'!G29)),NOT(ISNUMBER(SEARCH("VI",'Model output'!G29)))),ISNUMBER(SEARCH("five",'Model output'!G29)),ISNUMBER(SEARCH("5",'Model output'!G29))))), "lateral", "central"))</f>
        <v>central</v>
      </c>
      <c r="H30" t="str">
        <f>IF('Model output'!H29="","negative", IF('Model output'!H29=" ", "negative", IF(ISNUMBER(SEARCH("lymph node",'Model output'!H29)),"negative","positive")))</f>
        <v>negative</v>
      </c>
      <c r="I30">
        <f>IF('Model output'!I29="","",IF(ISNUMBER('Model output'!I29),'Model output'!I29,1))</f>
        <v>7</v>
      </c>
      <c r="J30">
        <f>IF('Model output'!J29="","",IF(AND(ISNUMBER('Model output'!J29),'Model output'!J29&lt;=I30),'Model output'!J29,IF(ISNUMBER(SEARCH("0/",'Model output'!J29)),0,1)))</f>
        <v>7</v>
      </c>
      <c r="K30" t="str" cm="1">
        <f t="array" ref="K30">IF(COUNT(FIND({0,1,2,3,4,5,6,7,8,9},'Model output'!K29))&gt;0,'Model output'!K29,"")</f>
        <v/>
      </c>
      <c r="L30" s="8" t="str">
        <f t="shared" si="4"/>
        <v/>
      </c>
      <c r="M30" t="str" cm="1">
        <f t="array" ref="M30">IF(L30="","",IF(ISNUMBER(SEARCH("cm",L30)),MAX(VALUE(SUBSTITUTE(_xlfn.FILTERXML("&lt;t&gt;&lt;s&gt;"&amp;SUBSTITUTE(L30,",","&lt;/s&gt;&lt;s&gt;")&amp;"&lt;/s&gt;&lt;/t&gt;","//s"),"cm",""))),MAX(VALUE(SUBSTITUTE(_xlfn.FILTERXML("&lt;t&gt;&lt;s&gt;"&amp;SUBSTITUTE(L30,",","&lt;/s&gt;&lt;s&gt;")&amp;"&lt;/s&gt;&lt;/t&gt;","//s"),"mm","")))/10))</f>
        <v/>
      </c>
      <c r="N30" t="str">
        <f>IF('Model output'!L29="","",'Model output'!L29)</f>
        <v>papillary</v>
      </c>
      <c r="O30" t="str">
        <f>IF('Model output'!M29="","",'Model output'!M29)</f>
        <v>follicular</v>
      </c>
      <c r="P30" t="str">
        <f>IF('Model output'!N29="","",'Model output'!N29)</f>
        <v>2.6 cm</v>
      </c>
      <c r="Q30" t="str">
        <f t="shared" si="11"/>
        <v>2.6cm</v>
      </c>
      <c r="R30" cm="1">
        <f t="array" ref="R30">IF(Q30="","",IF(ISNUMBER(SEARCH("cm",Q30)),MAX(VALUE(SUBSTITUTE(_xlfn.FILTERXML("&lt;t&gt;&lt;s&gt;"&amp;SUBSTITUTE(Q30,",","&lt;/s&gt;&lt;s&gt;")&amp;"&lt;/s&gt;&lt;/t&gt;","//s"),"cm",""))),IF(ISNUMBER(SEARCH("mm",Q30)), MAX(VALUE(SUBSTITUTE(_xlfn.FILTERXML("&lt;t&gt;&lt;s&gt;"&amp;SUBSTITUTE(Q30,",","&lt;/s&gt;&lt;s&gt;")&amp;"&lt;/s&gt;&lt;/t&gt;","//s"),"mm","")))/10, MAX(VALUE(_xlfn.FILTERXML("&lt;t&gt;&lt;s&gt;"&amp;SUBSTITUTE(Q30,",","&lt;/s&gt;&lt;s&gt;")&amp;"&lt;/s&gt;&lt;/t&gt;","//s"))))))</f>
        <v>2.6</v>
      </c>
      <c r="S30" t="str">
        <f>IF(OR('Model output'!P29="",ISNUMBER(SEARCH("Not identified", 'Model output'!P29)),ISNUMBER(SEARCH("Absent",'Model output'!P29)),AND(ISNUMBER(SEARCH("No",'Model output'!P29)),NOT(ISNUMBER(SEARCH("diagnostic",'Model output'!P29)))),ISNUMBER(SEARCH("Negative",'Model output'!P29))),"negative","positive")</f>
        <v>positive</v>
      </c>
      <c r="T30">
        <f>IF('Model output'!O29="","",'Model output'!O29)</f>
        <v>1</v>
      </c>
      <c r="U30" t="str">
        <f>IF('Model output'!Q29&lt;&gt;"",'Model output'!Q29,IF('Classification result'!S30="positive",IF(ISNUMBER(SEARCH("single",'Model output'!P29)),1,IF(OR(ISNUMBER(SEARCH("&lt;4",'Model output'!P29)),ISNUMBER(SEARCH("&lt; 4",'Model output'!P29)),ISNUMBER(SEARCH("less than 4",'Model output'!P29))),"&lt;4",IF(OR(ISNUMBER(SEARCH("&gt;4",'Model output'!P29)),ISNUMBER(SEARCH("&gt; 4",'Model output'!P29)),ISNUMBER(SEARCH("4 or more",'Model output'!P29))),"&gt;4",""))),""))</f>
        <v/>
      </c>
      <c r="V30" t="str">
        <f>IF(S30="negative","",IF(OR(ISNUMBER(SEARCH("Focal",'Model output'!P29)),'Classification result'!U30&lt;4,ISNUMBER(SEARCH("Focal",'Classification result'!U30)),ISNUMBER(SEARCH("&lt;4",'Classification result'!U30)),ISNUMBER(SEARCH("&lt; 4",'Classification result'!U30))),"minimal", IF(OR(ISNUMBER(SEARCH("Extensive",'Model output'!P29)),ISNUMBER(SEARCH("Extensive",'Classification result'!U30)),ISNUMBER(SEARCH("&gt;4",'Classification result'!U30)),ISNUMBER(SEARCH("&gt; 4",'Classification result'!U30)),ISNUMBER(SEARCH("4 or more",'Classification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positive</v>
      </c>
      <c r="X30" s="14" t="str">
        <f>IF('Model output'!S29="","",'Model output'!S29)</f>
        <v>Present</v>
      </c>
      <c r="Y30" t="str">
        <f>IF(OR('Model output'!S29="",ISNUMBER(SEARCH("Absent",'Model output'!S29)),ISNUMBER(SEARCH("Not identified",'Model output'!S29)),AND(ISNUMBER(SEARCH("No",'Model output'!S29)),NOT(ISNUMBER(SEARCH("carcinoma",'Model output'!S29)))),ISNUMBER(SEARCH("negative",'Model output'!S29))),"negative",IF(Z30="positive","gETE", "positive"))</f>
        <v>positive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muscle",X30)),ISNUMBER(SEARCH("larynx",X30)),ISNUMBER(SEARCH("trachea",X30)),ISNUMBER(SEARCH("esophagus",X30)),ISNUMBER(SEARCH("recurrent laryngeal nerve",X30))),"positive","negative"))</f>
        <v>negative</v>
      </c>
      <c r="AA30" t="str">
        <f>IF('Model output'!T29="","",IF('Model output'!T29="Not mentioned", "No", "Yes"))</f>
        <v/>
      </c>
      <c r="AB30" t="str">
        <f>IF(AA30&lt;&gt;"Yes","",IF(OR('Model output'!U29="",ISNUMBER(SEARCH("Not identified",'Model output'!U29))),"",'Model output'!U29))</f>
        <v/>
      </c>
      <c r="AC30" s="9" t="str">
        <f>IF(OR('Model output'!V29="", AND(ISERROR(SEARCH("Positive",'Model output'!V29)), ISNUMBER(SEARCH("Negative",'Model output'!V29))), ISNUMBER(SEARCH("Uninvolved",'Model output'!V29)), ISNUMBER(SEARCH("not involved",'Model output'!V29)), ISNUMBER(SEARCH("Free",'Model output'!V29)), ISNUMBER(SEARCH("1 mm",'Model output'!V29)), ISNUMBER(SEARCH("0.1 CM",'Model output'!V29)), ISNUMBER(SEARCH("less than 0.2 mm",'Model output'!V29)), ISNUMBER(SEARCH("less than 0.5 mm",'Model output'!V29)), ISNUMBER(SEARCH("very close",'Model output'!V29)), ISNUMBER(SEARCH("abut",'Model output'!V29))), "negative", "positive")</f>
        <v>positive</v>
      </c>
      <c r="AE30" s="30" t="str" cm="1">
        <f t="array" ref="AE30">IF(OR(AC30="positive",Z30="positive",AND(OR(ISNUMBER(SEARCH("Follicular carcinoma",N30)),ISNUMBER(SEARCH("Follicular thyroid carcinoma",N30))),V30="extensive"),AND(AND(ISNUMBER(J30),J30&gt;0),AND(ISNUMBER(M30),M30&gt;3)),OR(H30="positive",AH30=1)),"high",IF(OR(ISNUMBER(SEARCH("lateral",G30,1)),ISNUMBER(SEARCH("positive",Y30,1)),ISNUMBER(SEARCH("tall",O30,1)),ISNUMBER(SEARCH("hobnail",O30,1)),ISNUMBER(SEARCH("cribriform",O30,1)),ISNUMBER(SEARCH("diffuse",O30,1)),ISNUMBER(SEARCH("columnar",O30,1)),ISNUMBER(SEARCH("solid",O30,1)),ISNUMBER(SEARCH("tall",N30,1)),ISNUMBER(SEARCH("hobnail",N30,1)),ISNUMBER(SEARCH("cribriform",N30,1)),ISNUMBER(SEARCH("diffuse",N30,1)),ISNUMBER(SEARCH("columnar",N30,1)),ISNUMBER(SEARCH("solid",N30,1)),AND(ISNUMBER(SEARCH("papillary",N30,1)),S30="positive"),AND(AND(ISNUMBER(J30),J30&gt;=5),M30=""),AND(AND(ISNUMBER(J30),J30&gt;=5),AND(ISNUMBER(M30),M30&gt;=1)),AND(ISNUMBER(SERACH("papillary",N30)),OR(Y30="positive",Z30="positive"), ISNUMBER(SEARCH("BRAF",AB30)))),"intermediate","low"))</f>
        <v>high</v>
      </c>
      <c r="AF30" s="31" t="str">
        <f t="shared" si="1"/>
        <v>2</v>
      </c>
      <c r="AG30" s="31" t="str">
        <f t="shared" si="2"/>
        <v>1a</v>
      </c>
      <c r="AH30" s="31" t="str">
        <f t="shared" si="5"/>
        <v>0</v>
      </c>
      <c r="AI30" s="36" t="str">
        <f t="shared" si="6"/>
        <v>I</v>
      </c>
      <c r="AJ30" s="30" t="s">
        <v>871</v>
      </c>
      <c r="AK30" s="35" t="s">
        <v>875</v>
      </c>
      <c r="AL30" s="35" t="s">
        <v>881</v>
      </c>
      <c r="AM30" s="35" t="s">
        <v>880</v>
      </c>
      <c r="AN30" s="35" t="s">
        <v>76</v>
      </c>
      <c r="AO30" s="30">
        <f t="shared" si="7"/>
        <v>1</v>
      </c>
      <c r="AP30" s="35">
        <f t="shared" si="8"/>
        <v>0</v>
      </c>
      <c r="AQ30" s="35">
        <f t="shared" si="9"/>
        <v>1</v>
      </c>
      <c r="AR30" s="35">
        <f t="shared" si="10"/>
        <v>1</v>
      </c>
      <c r="AS30" s="36">
        <f t="shared" si="3"/>
        <v>1</v>
      </c>
    </row>
    <row r="31" spans="1:45">
      <c r="A31" t="str">
        <f>'Model output'!A30</f>
        <v>TCGA-BJ-A45D</v>
      </c>
      <c r="B31" s="42">
        <v>36</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2</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0</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0</v>
      </c>
      <c r="F31" t="str">
        <f t="shared" si="0"/>
        <v>negative</v>
      </c>
      <c r="G31" t="str">
        <f>IF(OR('Model output'!G30="",AND(ISNUMBER('Model output'!J30),'Model output'!J30&lt;1)),"",IF(OR(ISNUMBER(SEARCH("lateral",'Model output'!G30)),ISNUMBER(SEARCH("cervical",'Model output'!G30)),ISNUMBER(SEARCH("jugular",'Model output'!G30)),ISNUMBER(SEARCH("left neck",'Model output'!G30)),ISNUMBER(SEARCH("left anterior neck",'Model output'!G30)),ISNUMBER(SEARCH("left posterior neck",'Model output'!G30)),ISNUMBER(SEARCH("right neck",'Model output'!G30)),ISNUMBER(SEARCH("right anterior neck",'Model output'!G30)),ISNUMBER(SEARCH("right posterior neck",'Model output'!G30)),AND(ISNUMBER(SEARCH("level",'Model output'!G30)),OR(,ISNUMBER(SEARCH("II",'Model output'!G30)),ISNUMBER(SEARCH("two",'Model output'!G30)),ISNUMBER(SEARCH("2",'Model output'!G30)),ISNUMBER(SEARCH("III",'Model output'!G30)),ISNUMBER(SEARCH("three",'Model output'!G30)),ISNUMBER(SEARCH("3",'Model output'!G30)),ISNUMBER(SEARCH("IV",'Model output'!G30)),ISNUMBER(SEARCH("four",'Model output'!G30)),ISNUMBER(SEARCH("4",'Model output'!G30)),AND(ISNUMBER(SEARCH("V ",'Model output'!G30)),NOT(ISNUMBER(SEARCH("VI",'Model output'!G30)))),ISNUMBER(SEARCH("five",'Model output'!G30)),ISNUMBER(SEARCH("5",'Model output'!G30))))), "lateral", "central"))</f>
        <v/>
      </c>
      <c r="H31" t="str">
        <f>IF('Model output'!H30="","negative", IF('Model output'!H30=" ", "negative", IF(ISNUMBER(SEARCH("lymph node",'Model output'!H30)),"negative","positive")))</f>
        <v>negative</v>
      </c>
      <c r="I31">
        <f>IF('Model output'!I30="","",IF(ISNUMBER('Model output'!I30),'Model output'!I30,1))</f>
        <v>1</v>
      </c>
      <c r="J31">
        <f>IF('Model output'!J30="","",IF(AND(ISNUMBER('Model output'!J30),'Model output'!J30&lt;=I31),'Model output'!J30,IF(ISNUMBER(SEARCH("0/",'Model output'!J30)),0,1)))</f>
        <v>0</v>
      </c>
      <c r="K31" t="str" cm="1">
        <f t="array" ref="K31">IF(COUNT(FIND({0,1,2,3,4,5,6,7,8,9},'Model output'!K30))&gt;0,'Model output'!K30,"")</f>
        <v/>
      </c>
      <c r="L31" s="8" t="str">
        <f t="shared" si="4"/>
        <v/>
      </c>
      <c r="M31" t="str" cm="1">
        <f t="array" ref="M31">IF(L31="","",IF(ISNUMBER(SEARCH("cm",L31)),MAX(VALUE(SUBSTITUTE(_xlfn.FILTERXML("&lt;t&gt;&lt;s&gt;"&amp;SUBSTITUTE(L31,",","&lt;/s&gt;&lt;s&gt;")&amp;"&lt;/s&gt;&lt;/t&gt;","//s"),"cm",""))),MAX(VALUE(SUBSTITUTE(_xlfn.FILTERXML("&lt;t&gt;&lt;s&gt;"&amp;SUBSTITUTE(L31,",","&lt;/s&gt;&lt;s&gt;")&amp;"&lt;/s&gt;&lt;/t&gt;","//s"),"mm","")))/10))</f>
        <v/>
      </c>
      <c r="N31" t="str">
        <f>IF('Model output'!L30="","",'Model output'!L30)</f>
        <v>papillary</v>
      </c>
      <c r="O31" t="str">
        <f>IF('Model output'!M30="","",'Model output'!M30)</f>
        <v>encapsulated follicular</v>
      </c>
      <c r="P31" t="str">
        <f>IF('Model output'!N30="","",'Model output'!N30)</f>
        <v>2.5 cm</v>
      </c>
      <c r="Q31" t="str">
        <f t="shared" si="11"/>
        <v>2.5cm</v>
      </c>
      <c r="R31" cm="1">
        <f t="array" ref="R31">IF(Q31="","",IF(ISNUMBER(SEARCH("cm",Q31)),MAX(VALUE(SUBSTITUTE(_xlfn.FILTERXML("&lt;t&gt;&lt;s&gt;"&amp;SUBSTITUTE(Q31,",","&lt;/s&gt;&lt;s&gt;")&amp;"&lt;/s&gt;&lt;/t&gt;","//s"),"cm",""))),IF(ISNUMBER(SEARCH("mm",Q31)), MAX(VALUE(SUBSTITUTE(_xlfn.FILTERXML("&lt;t&gt;&lt;s&gt;"&amp;SUBSTITUTE(Q31,",","&lt;/s&gt;&lt;s&gt;")&amp;"&lt;/s&gt;&lt;/t&gt;","//s"),"mm","")))/10, MAX(VALUE(_xlfn.FILTERXML("&lt;t&gt;&lt;s&gt;"&amp;SUBSTITUTE(Q31,",","&lt;/s&gt;&lt;s&gt;")&amp;"&lt;/s&gt;&lt;/t&gt;","//s"))))))</f>
        <v>2.5</v>
      </c>
      <c r="S31" t="str">
        <f>IF(OR('Model output'!P30="",ISNUMBER(SEARCH("Not identified", 'Model output'!P30)),ISNUMBER(SEARCH("Absent",'Model output'!P30)),AND(ISNUMBER(SEARCH("No",'Model output'!P30)),NOT(ISNUMBER(SEARCH("diagnostic",'Model output'!P30)))),ISNUMBER(SEARCH("Negative",'Model output'!P30))),"negative","positive")</f>
        <v>positive</v>
      </c>
      <c r="T31">
        <f>IF('Model output'!O30="","",'Model output'!O30)</f>
        <v>1</v>
      </c>
      <c r="U31" t="str">
        <f>IF('Model output'!Q30&lt;&gt;"",'Model output'!Q30,IF('Classification result'!S31="positive",IF(ISNUMBER(SEARCH("single",'Model output'!P30)),1,IF(OR(ISNUMBER(SEARCH("&lt;4",'Model output'!P30)),ISNUMBER(SEARCH("&lt; 4",'Model output'!P30)),ISNUMBER(SEARCH("less than 4",'Model output'!P30))),"&lt;4",IF(OR(ISNUMBER(SEARCH("&gt;4",'Model output'!P30)),ISNUMBER(SEARCH("&gt; 4",'Model output'!P30)),ISNUMBER(SEARCH("4 or more",'Model output'!P30))),"&gt;4",""))),""))</f>
        <v/>
      </c>
      <c r="V31" t="str">
        <f>IF(S31="negative","",IF(OR(ISNUMBER(SEARCH("Focal",'Model output'!P30)),'Classification result'!U31&lt;4,ISNUMBER(SEARCH("Focal",'Classification result'!U31)),ISNUMBER(SEARCH("&lt;4",'Classification result'!U31)),ISNUMBER(SEARCH("&lt; 4",'Classification result'!U31))),"minimal", IF(OR(ISNUMBER(SEARCH("Extensive",'Model output'!P30)),ISNUMBER(SEARCH("Extensive",'Classification result'!U31)),ISNUMBER(SEARCH("&gt;4",'Classification result'!U31)),ISNUMBER(SEARCH("&gt; 4",'Classification result'!U31)),ISNUMBER(SEARCH("4 or more",'Classification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s="14" t="str">
        <f>IF('Model output'!S30="","",'Model output'!S30)</f>
        <v>Not identified</v>
      </c>
      <c r="Y31" t="str">
        <f>IF(OR('Model output'!S30="",ISNUMBER(SEARCH("Absent",'Model output'!S30)),ISNUMBER(SEARCH("Not identified",'Model output'!S30)),AND(ISNUMBER(SEARCH("No",'Model output'!S30)),NOT(ISNUMBER(SEARCH("carcinoma",'Model output'!S30)))),ISNUMBER(SEARCH("negative",'Model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muscle",X31)),ISNUMBER(SEARCH("larynx",X31)),ISNUMBER(SEARCH("trachea",X31)),ISNUMBER(SEARCH("esophagus",X31)),ISNUMBER(SEARCH("recurrent laryngeal nerve",X31))),"positive","negative"))</f>
        <v>negative</v>
      </c>
      <c r="AA31" t="str">
        <f>IF('Model output'!T30="","",IF('Model output'!T30="Not mentioned", "No", "Yes"))</f>
        <v/>
      </c>
      <c r="AB31" t="str">
        <f>IF(AA31&lt;&gt;"Yes","",IF(OR('Model output'!U30="",ISNUMBER(SEARCH("Not identified",'Model output'!U30))),"",'Model output'!U30))</f>
        <v/>
      </c>
      <c r="AC31" s="9" t="str">
        <f>IF(OR('Model output'!V30="", AND(ISERROR(SEARCH("Positive",'Model output'!V30)), ISNUMBER(SEARCH("Negative",'Model output'!V30))), ISNUMBER(SEARCH("Uninvolved",'Model output'!V30)), ISNUMBER(SEARCH("not involved",'Model output'!V30)), ISNUMBER(SEARCH("Free",'Model output'!V30)), ISNUMBER(SEARCH("1 mm",'Model output'!V30)), ISNUMBER(SEARCH("0.1 CM",'Model output'!V30)), ISNUMBER(SEARCH("less than 0.2 mm",'Model output'!V30)), ISNUMBER(SEARCH("less than 0.5 mm",'Model output'!V30)), ISNUMBER(SEARCH("very close",'Model output'!V30)), ISNUMBER(SEARCH("abut",'Model output'!V30))), "negative", "positive")</f>
        <v>negative</v>
      </c>
      <c r="AE31" s="30" t="str" cm="1">
        <f t="array" aca="1" ref="AE31" ca="1">IF(OR(AC31="positive",Z31="positive",AND(OR(ISNUMBER(SEARCH("Follicular carcinoma",N31)),ISNUMBER(SEARCH("Follicular thyroid carcinoma",N31))),V31="extensive"),AND(AND(ISNUMBER(J31),J31&gt;0),AND(ISNUMBER(M31),M31&gt;3)),OR(H31="positive",AH31=1)),"high",IF(OR(ISNUMBER(SEARCH("lateral",G31,1)),ISNUMBER(SEARCH("positive",Y31,1)),ISNUMBER(SEARCH("tall",O31,1)),ISNUMBER(SEARCH("hobnail",O31,1)),ISNUMBER(SEARCH("cribriform",O31,1)),ISNUMBER(SEARCH("diffuse",O31,1)),ISNUMBER(SEARCH("columnar",O31,1)),ISNUMBER(SEARCH("solid",O31,1)),ISNUMBER(SEARCH("tall",N31,1)),ISNUMBER(SEARCH("hobnail",N31,1)),ISNUMBER(SEARCH("cribriform",N31,1)),ISNUMBER(SEARCH("diffuse",N31,1)),ISNUMBER(SEARCH("columnar",N31,1)),ISNUMBER(SEARCH("solid",N31,1)),AND(ISNUMBER(SEARCH("papillary",N31,1)),S31="positive"),AND(AND(ISNUMBER(J31),J31&gt;=5),M31=""),AND(AND(ISNUMBER(J31),J31&gt;=5),AND(ISNUMBER(M31),M31&gt;=1)),AND(ISNUMBER(SERACH("papillary",N31)),OR(Y31="positive",Z31="positive"), ISNUMBER(SEARCH("BRAF",AB31)))),"intermediate","low"))</f>
        <v>intermediate</v>
      </c>
      <c r="AF31" s="31" t="str">
        <f t="shared" si="1"/>
        <v>2</v>
      </c>
      <c r="AG31" s="31" t="str">
        <f t="shared" si="2"/>
        <v>0</v>
      </c>
      <c r="AH31" s="31" t="str">
        <f t="shared" si="5"/>
        <v>0</v>
      </c>
      <c r="AI31" s="36" t="str">
        <f t="shared" si="6"/>
        <v>I</v>
      </c>
      <c r="AJ31" s="30" t="s">
        <v>872</v>
      </c>
      <c r="AK31" s="35" t="s">
        <v>879</v>
      </c>
      <c r="AL31" s="35" t="s">
        <v>877</v>
      </c>
      <c r="AM31" s="35" t="s">
        <v>880</v>
      </c>
      <c r="AN31" s="35" t="s">
        <v>76</v>
      </c>
      <c r="AO31" s="30">
        <f t="shared" ca="1" si="7"/>
        <v>0</v>
      </c>
      <c r="AP31" s="35">
        <f t="shared" si="8"/>
        <v>1</v>
      </c>
      <c r="AQ31" s="35">
        <f t="shared" si="9"/>
        <v>1</v>
      </c>
      <c r="AR31" s="35">
        <f t="shared" si="10"/>
        <v>1</v>
      </c>
      <c r="AS31" s="36">
        <f t="shared" si="3"/>
        <v>1</v>
      </c>
    </row>
    <row r="32" spans="1:45">
      <c r="A32" t="str">
        <f>'Model output'!A31</f>
        <v>TCGA-BJ-A45E</v>
      </c>
      <c r="B32" s="42">
        <v>46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1a</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0</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0</v>
      </c>
      <c r="F32" t="str">
        <f t="shared" si="0"/>
        <v>negative</v>
      </c>
      <c r="G32" t="str">
        <f>IF(OR('Model output'!G31="",AND(ISNUMBER('Model output'!J31),'Model output'!J31&lt;1)),"",IF(OR(ISNUMBER(SEARCH("lateral",'Model output'!G31)),ISNUMBER(SEARCH("cervical",'Model output'!G31)),ISNUMBER(SEARCH("jugular",'Model output'!G31)),ISNUMBER(SEARCH("left neck",'Model output'!G31)),ISNUMBER(SEARCH("left anterior neck",'Model output'!G31)),ISNUMBER(SEARCH("left posterior neck",'Model output'!G31)),ISNUMBER(SEARCH("right neck",'Model output'!G31)),ISNUMBER(SEARCH("right anterior neck",'Model output'!G31)),ISNUMBER(SEARCH("right posterior neck",'Model output'!G31)),AND(ISNUMBER(SEARCH("level",'Model output'!G31)),OR(,ISNUMBER(SEARCH("II",'Model output'!G31)),ISNUMBER(SEARCH("two",'Model output'!G31)),ISNUMBER(SEARCH("2",'Model output'!G31)),ISNUMBER(SEARCH("III",'Model output'!G31)),ISNUMBER(SEARCH("three",'Model output'!G31)),ISNUMBER(SEARCH("3",'Model output'!G31)),ISNUMBER(SEARCH("IV",'Model output'!G31)),ISNUMBER(SEARCH("four",'Model output'!G31)),ISNUMBER(SEARCH("4",'Model output'!G31)),AND(ISNUMBER(SEARCH("V ",'Model output'!G31)),NOT(ISNUMBER(SEARCH("VI",'Model output'!G31)))),ISNUMBER(SEARCH("five",'Model output'!G31)),ISNUMBER(SEARCH("5",'Model output'!G31))))), "lateral", "central"))</f>
        <v/>
      </c>
      <c r="H32" t="str">
        <f>IF('Model output'!H31="","negative", IF('Model output'!H31=" ", "negative", IF(ISNUMBER(SEARCH("lymph node",'Model output'!H31)),"negative","positive")))</f>
        <v>negative</v>
      </c>
      <c r="I32">
        <f>IF('Model output'!I31="","",IF(ISNUMBER('Model output'!I31),'Model output'!I31,1))</f>
        <v>4</v>
      </c>
      <c r="J32">
        <f>IF('Model output'!J31="","",IF(AND(ISNUMBER('Model output'!J31),'Model output'!J31&lt;=I32),'Model output'!J31,IF(ISNUMBER(SEARCH("0/",'Model output'!J31)),0,1)))</f>
        <v>0</v>
      </c>
      <c r="K32" t="str" cm="1">
        <f t="array" ref="K32">IF(COUNT(FIND({0,1,2,3,4,5,6,7,8,9},'Model output'!K31))&gt;0,'Model output'!K31,"")</f>
        <v/>
      </c>
      <c r="L32" s="8" t="str">
        <f t="shared" si="4"/>
        <v/>
      </c>
      <c r="M32" t="str" cm="1">
        <f t="array" ref="M32">IF(L32="","",IF(ISNUMBER(SEARCH("cm",L32)),MAX(VALUE(SUBSTITUTE(_xlfn.FILTERXML("&lt;t&gt;&lt;s&gt;"&amp;SUBSTITUTE(L32,",","&lt;/s&gt;&lt;s&gt;")&amp;"&lt;/s&gt;&lt;/t&gt;","//s"),"cm",""))),MAX(VALUE(SUBSTITUTE(_xlfn.FILTERXML("&lt;t&gt;&lt;s&gt;"&amp;SUBSTITUTE(L32,",","&lt;/s&gt;&lt;s&gt;")&amp;"&lt;/s&gt;&lt;/t&gt;","//s"),"mm","")))/10))</f>
        <v/>
      </c>
      <c r="N32" t="str">
        <f>IF('Model output'!L31="","",'Model output'!L31)</f>
        <v>papillary</v>
      </c>
      <c r="O32" t="str">
        <f>IF('Model output'!M31="","",'Model output'!M31)</f>
        <v>oncocytic/Warthin-like</v>
      </c>
      <c r="P32" t="str">
        <f>IF('Model output'!N31="","",'Model output'!N31)</f>
        <v>0.5 cm</v>
      </c>
      <c r="Q32" t="str">
        <f t="shared" si="11"/>
        <v>0.5cm</v>
      </c>
      <c r="R32" cm="1">
        <f t="array" ref="R32">IF(Q32="","",IF(ISNUMBER(SEARCH("cm",Q32)),MAX(VALUE(SUBSTITUTE(_xlfn.FILTERXML("&lt;t&gt;&lt;s&gt;"&amp;SUBSTITUTE(Q32,",","&lt;/s&gt;&lt;s&gt;")&amp;"&lt;/s&gt;&lt;/t&gt;","//s"),"cm",""))),IF(ISNUMBER(SEARCH("mm",Q32)), MAX(VALUE(SUBSTITUTE(_xlfn.FILTERXML("&lt;t&gt;&lt;s&gt;"&amp;SUBSTITUTE(Q32,",","&lt;/s&gt;&lt;s&gt;")&amp;"&lt;/s&gt;&lt;/t&gt;","//s"),"mm","")))/10, MAX(VALUE(_xlfn.FILTERXML("&lt;t&gt;&lt;s&gt;"&amp;SUBSTITUTE(Q32,",","&lt;/s&gt;&lt;s&gt;")&amp;"&lt;/s&gt;&lt;/t&gt;","//s"))))))</f>
        <v>0.5</v>
      </c>
      <c r="S32" t="str">
        <f>IF(OR('Model output'!P31="",ISNUMBER(SEARCH("Not identified", 'Model output'!P31)),ISNUMBER(SEARCH("Absent",'Model output'!P31)),AND(ISNUMBER(SEARCH("No",'Model output'!P31)),NOT(ISNUMBER(SEARCH("diagnostic",'Model output'!P31)))),ISNUMBER(SEARCH("Negative",'Model output'!P31))),"negative","positive")</f>
        <v>positive</v>
      </c>
      <c r="T32">
        <f>IF('Model output'!O31="","",'Model output'!O31)</f>
        <v>1</v>
      </c>
      <c r="U32" t="str">
        <f>IF('Model output'!Q31&lt;&gt;"",'Model output'!Q31,IF('Classification result'!S32="positive",IF(ISNUMBER(SEARCH("single",'Model output'!P31)),1,IF(OR(ISNUMBER(SEARCH("&lt;4",'Model output'!P31)),ISNUMBER(SEARCH("&lt; 4",'Model output'!P31)),ISNUMBER(SEARCH("less than 4",'Model output'!P31))),"&lt;4",IF(OR(ISNUMBER(SEARCH("&gt;4",'Model output'!P31)),ISNUMBER(SEARCH("&gt; 4",'Model output'!P31)),ISNUMBER(SEARCH("4 or more",'Model output'!P31))),"&gt;4",""))),""))</f>
        <v/>
      </c>
      <c r="V32" t="str">
        <f>IF(S32="negative","",IF(OR(ISNUMBER(SEARCH("Focal",'Model output'!P31)),'Classification result'!U32&lt;4,ISNUMBER(SEARCH("Focal",'Classification result'!U32)),ISNUMBER(SEARCH("&lt;4",'Classification result'!U32)),ISNUMBER(SEARCH("&lt; 4",'Classification result'!U32))),"minimal", IF(OR(ISNUMBER(SEARCH("Extensive",'Model output'!P31)),ISNUMBER(SEARCH("Extensive",'Classification result'!U32)),ISNUMBER(SEARCH("&gt;4",'Classification result'!U32)),ISNUMBER(SEARCH("&gt; 4",'Classification result'!U32)),ISNUMBER(SEARCH("4 or more",'Classification result'!U32))),"extensive","")))</f>
        <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negative</v>
      </c>
      <c r="X32" s="14" t="str">
        <f>IF('Model output'!S31="","",'Model output'!S31)</f>
        <v>Not Identified</v>
      </c>
      <c r="Y32" t="str">
        <f>IF(OR('Model output'!S31="",ISNUMBER(SEARCH("Absent",'Model output'!S31)),ISNUMBER(SEARCH("Not identified",'Model output'!S31)),AND(ISNUMBER(SEARCH("No",'Model output'!S31)),NOT(ISNUMBER(SEARCH("carcinoma",'Model output'!S31)))),ISNUMBER(SEARCH("negative",'Model output'!S31))),"negative",IF(Z32="positive","gETE", "positive"))</f>
        <v>negative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muscle",X32)),ISNUMBER(SEARCH("larynx",X32)),ISNUMBER(SEARCH("trachea",X32)),ISNUMBER(SEARCH("esophagus",X32)),ISNUMBER(SEARCH("recurrent laryngeal nerve",X32))),"positive","negative"))</f>
        <v>negative</v>
      </c>
      <c r="AA32" t="str">
        <f>IF('Model output'!T31="","",IF('Model output'!T31="Not mentioned", "No", "Yes"))</f>
        <v>Yes</v>
      </c>
      <c r="AB32" t="str">
        <f>IF(AA32&lt;&gt;"Yes","",IF(OR('Model output'!U31="",ISNUMBER(SEARCH("Not identified",'Model output'!U31))),"",'Model output'!U31))</f>
        <v/>
      </c>
      <c r="AC32" s="9" t="str">
        <f>IF(OR('Model output'!V31="", AND(ISERROR(SEARCH("Positive",'Model output'!V31)), ISNUMBER(SEARCH("Negative",'Model output'!V31))), ISNUMBER(SEARCH("Uninvolved",'Model output'!V31)), ISNUMBER(SEARCH("not involved",'Model output'!V31)), ISNUMBER(SEARCH("Free",'Model output'!V31)), ISNUMBER(SEARCH("1 mm",'Model output'!V31)), ISNUMBER(SEARCH("0.1 CM",'Model output'!V31)), ISNUMBER(SEARCH("less than 0.2 mm",'Model output'!V31)), ISNUMBER(SEARCH("less than 0.5 mm",'Model output'!V31)), ISNUMBER(SEARCH("very close",'Model output'!V31)), ISNUMBER(SEARCH("abut",'Model output'!V31))), "negative", "positive")</f>
        <v>negative</v>
      </c>
      <c r="AE32" s="30" t="str" cm="1">
        <f t="array" aca="1" ref="AE32" ca="1">IF(OR(AC32="positive",Z32="positive",AND(OR(ISNUMBER(SEARCH("Follicular carcinoma",N32)),ISNUMBER(SEARCH("Follicular thyroid carcinoma",N32))),V32="extensive"),AND(AND(ISNUMBER(J32),J32&gt;0),AND(ISNUMBER(M32),M32&gt;3)),OR(H32="positive",AH32=1)),"high",IF(OR(ISNUMBER(SEARCH("lateral",G32,1)),ISNUMBER(SEARCH("positive",Y32,1)),ISNUMBER(SEARCH("tall",O32,1)),ISNUMBER(SEARCH("hobnail",O32,1)),ISNUMBER(SEARCH("cribriform",O32,1)),ISNUMBER(SEARCH("diffuse",O32,1)),ISNUMBER(SEARCH("columnar",O32,1)),ISNUMBER(SEARCH("solid",O32,1)),ISNUMBER(SEARCH("tall",N32,1)),ISNUMBER(SEARCH("hobnail",N32,1)),ISNUMBER(SEARCH("cribriform",N32,1)),ISNUMBER(SEARCH("diffuse",N32,1)),ISNUMBER(SEARCH("columnar",N32,1)),ISNUMBER(SEARCH("solid",N32,1)),AND(ISNUMBER(SEARCH("papillary",N32,1)),S32="positive"),AND(AND(ISNUMBER(J32),J32&gt;=5),M32=""),AND(AND(ISNUMBER(J32),J32&gt;=5),AND(ISNUMBER(M32),M32&gt;=1)),AND(ISNUMBER(SERACH("papillary",N32)),OR(Y32="positive",Z32="positive"), ISNUMBER(SEARCH("BRAF",AB32)))),"intermediate","low"))</f>
        <v>intermediate</v>
      </c>
      <c r="AF32" s="31" t="str">
        <f t="shared" si="1"/>
        <v>1a</v>
      </c>
      <c r="AG32" s="31" t="str">
        <f t="shared" si="2"/>
        <v>0</v>
      </c>
      <c r="AH32" s="31" t="str">
        <f t="shared" si="5"/>
        <v>0</v>
      </c>
      <c r="AI32" s="36" t="str">
        <f t="shared" si="6"/>
        <v>I</v>
      </c>
      <c r="AJ32" s="30" t="s">
        <v>872</v>
      </c>
      <c r="AK32" s="35" t="s">
        <v>881</v>
      </c>
      <c r="AL32" s="35" t="s">
        <v>877</v>
      </c>
      <c r="AM32" s="35" t="s">
        <v>880</v>
      </c>
      <c r="AN32" s="35" t="s">
        <v>76</v>
      </c>
      <c r="AO32" s="30">
        <f t="shared" ca="1" si="7"/>
        <v>0</v>
      </c>
      <c r="AP32" s="35">
        <f t="shared" si="8"/>
        <v>1</v>
      </c>
      <c r="AQ32" s="35">
        <f t="shared" si="9"/>
        <v>1</v>
      </c>
      <c r="AR32" s="35">
        <f t="shared" si="10"/>
        <v>1</v>
      </c>
      <c r="AS32" s="36">
        <f t="shared" si="3"/>
        <v>1</v>
      </c>
    </row>
    <row r="33" spans="1:45">
      <c r="A33" t="str">
        <f>'Model output'!A32</f>
        <v>TCGA-BJ-A45G</v>
      </c>
      <c r="B33" s="42">
        <v>48</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2</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1a</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
      </c>
      <c r="F33" t="str">
        <f t="shared" si="0"/>
        <v>positive</v>
      </c>
      <c r="G33" t="str">
        <f>IF(OR('Model output'!G32="",AND(ISNUMBER('Model output'!J32),'Model output'!J32&lt;1)),"",IF(OR(ISNUMBER(SEARCH("lateral",'Model output'!G32)),ISNUMBER(SEARCH("cervical",'Model output'!G32)),ISNUMBER(SEARCH("jugular",'Model output'!G32)),ISNUMBER(SEARCH("left neck",'Model output'!G32)),ISNUMBER(SEARCH("left anterior neck",'Model output'!G32)),ISNUMBER(SEARCH("left posterior neck",'Model output'!G32)),ISNUMBER(SEARCH("right neck",'Model output'!G32)),ISNUMBER(SEARCH("right anterior neck",'Model output'!G32)),ISNUMBER(SEARCH("right posterior neck",'Model output'!G32)),AND(ISNUMBER(SEARCH("level",'Model output'!G32)),OR(,ISNUMBER(SEARCH("II",'Model output'!G32)),ISNUMBER(SEARCH("two",'Model output'!G32)),ISNUMBER(SEARCH("2",'Model output'!G32)),ISNUMBER(SEARCH("III",'Model output'!G32)),ISNUMBER(SEARCH("three",'Model output'!G32)),ISNUMBER(SEARCH("3",'Model output'!G32)),ISNUMBER(SEARCH("IV",'Model output'!G32)),ISNUMBER(SEARCH("four",'Model output'!G32)),ISNUMBER(SEARCH("4",'Model output'!G32)),AND(ISNUMBER(SEARCH("V ",'Model output'!G32)),NOT(ISNUMBER(SEARCH("VI",'Model output'!G32)))),ISNUMBER(SEARCH("five",'Model output'!G32)),ISNUMBER(SEARCH("5",'Model output'!G32))))), "lateral", "central"))</f>
        <v>central</v>
      </c>
      <c r="H33" t="str">
        <f>IF('Model output'!H32="","negative", IF('Model output'!H32=" ", "negative", IF(ISNUMBER(SEARCH("lymph node",'Model output'!H32)),"negative","positive")))</f>
        <v>negative</v>
      </c>
      <c r="I33">
        <f>IF('Model output'!I32="","",IF(ISNUMBER('Model output'!I32),'Model output'!I32,1))</f>
        <v>7</v>
      </c>
      <c r="J33">
        <f>IF('Model output'!J32="","",IF(AND(ISNUMBER('Model output'!J32),'Model output'!J32&lt;=I33),'Model output'!J32,IF(ISNUMBER(SEARCH("0/",'Model output'!J32)),0,1)))</f>
        <v>4</v>
      </c>
      <c r="K33" t="str" cm="1">
        <f t="array" ref="K33">IF(COUNT(FIND({0,1,2,3,4,5,6,7,8,9},'Model output'!K32))&gt;0,'Model output'!K32,"")</f>
        <v/>
      </c>
      <c r="L33" s="8" t="str">
        <f t="shared" si="4"/>
        <v/>
      </c>
      <c r="M33" t="str" cm="1">
        <f t="array" ref="M33">IF(L33="","",IF(ISNUMBER(SEARCH("cm",L33)),MAX(VALUE(SUBSTITUTE(_xlfn.FILTERXML("&lt;t&gt;&lt;s&gt;"&amp;SUBSTITUTE(L33,",","&lt;/s&gt;&lt;s&gt;")&amp;"&lt;/s&gt;&lt;/t&gt;","//s"),"cm",""))),MAX(VALUE(SUBSTITUTE(_xlfn.FILTERXML("&lt;t&gt;&lt;s&gt;"&amp;SUBSTITUTE(L33,",","&lt;/s&gt;&lt;s&gt;")&amp;"&lt;/s&gt;&lt;/t&gt;","//s"),"mm","")))/10))</f>
        <v/>
      </c>
      <c r="N33" t="str">
        <f>IF('Model output'!L32="","",'Model output'!L32)</f>
        <v>papillary</v>
      </c>
      <c r="O33" t="str">
        <f>IF('Model output'!M32="","",'Model output'!M32)</f>
        <v>encapsulated follicular</v>
      </c>
      <c r="P33" t="str">
        <f>IF('Model output'!N32="","",'Model output'!N32)</f>
        <v>2.5 cm</v>
      </c>
      <c r="Q33" t="str">
        <f t="shared" si="11"/>
        <v>2.5cm</v>
      </c>
      <c r="R33" cm="1">
        <f t="array" ref="R33">IF(Q33="","",IF(ISNUMBER(SEARCH("cm",Q33)),MAX(VALUE(SUBSTITUTE(_xlfn.FILTERXML("&lt;t&gt;&lt;s&gt;"&amp;SUBSTITUTE(Q33,",","&lt;/s&gt;&lt;s&gt;")&amp;"&lt;/s&gt;&lt;/t&gt;","//s"),"cm",""))),IF(ISNUMBER(SEARCH("mm",Q33)), MAX(VALUE(SUBSTITUTE(_xlfn.FILTERXML("&lt;t&gt;&lt;s&gt;"&amp;SUBSTITUTE(Q33,",","&lt;/s&gt;&lt;s&gt;")&amp;"&lt;/s&gt;&lt;/t&gt;","//s"),"mm","")))/10, MAX(VALUE(_xlfn.FILTERXML("&lt;t&gt;&lt;s&gt;"&amp;SUBSTITUTE(Q33,",","&lt;/s&gt;&lt;s&gt;")&amp;"&lt;/s&gt;&lt;/t&gt;","//s"))))))</f>
        <v>2.5</v>
      </c>
      <c r="S33" t="str">
        <f>IF(OR('Model output'!P32="",ISNUMBER(SEARCH("Not identified", 'Model output'!P32)),ISNUMBER(SEARCH("Absent",'Model output'!P32)),AND(ISNUMBER(SEARCH("No",'Model output'!P32)),NOT(ISNUMBER(SEARCH("diagnostic",'Model output'!P32)))),ISNUMBER(SEARCH("Negative",'Model output'!P32))),"negative","positive")</f>
        <v>positive</v>
      </c>
      <c r="T33" t="str">
        <f>IF('Model output'!O32="","",'Model output'!O32)</f>
        <v>two</v>
      </c>
      <c r="U33" t="str">
        <f>IF('Model output'!Q32&lt;&gt;"",'Model output'!Q32,IF('Classification result'!S33="positive",IF(ISNUMBER(SEARCH("single",'Model output'!P32)),1,IF(OR(ISNUMBER(SEARCH("&lt;4",'Model output'!P32)),ISNUMBER(SEARCH("&lt; 4",'Model output'!P32)),ISNUMBER(SEARCH("less than 4",'Model output'!P32))),"&lt;4",IF(OR(ISNUMBER(SEARCH("&gt;4",'Model output'!P32)),ISNUMBER(SEARCH("&gt; 4",'Model output'!P32)),ISNUMBER(SEARCH("4 or more",'Model output'!P32))),"&gt;4",""))),""))</f>
        <v xml:space="preserve"> </v>
      </c>
      <c r="V33" t="str">
        <f>IF(S33="negative","",IF(OR(ISNUMBER(SEARCH("Focal",'Model output'!P32)),'Classification result'!U33&lt;4,ISNUMBER(SEARCH("Focal",'Classification result'!U33)),ISNUMBER(SEARCH("&lt;4",'Classification result'!U33)),ISNUMBER(SEARCH("&lt; 4",'Classification result'!U33))),"minimal", IF(OR(ISNUMBER(SEARCH("Extensive",'Model output'!P32)),ISNUMBER(SEARCH("Extensive",'Classification result'!U33)),ISNUMBER(SEARCH("&gt;4",'Classification result'!U33)),ISNUMBER(SEARCH("&gt; 4",'Classification result'!U33)),ISNUMBER(SEARCH("4 or more",'Classification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positive</v>
      </c>
      <c r="X33" s="14" t="str">
        <f>IF('Model output'!S32="","",'Model output'!S32)</f>
        <v>Not Identified</v>
      </c>
      <c r="Y33" t="str">
        <f>IF(OR('Model output'!S32="",ISNUMBER(SEARCH("Absent",'Model output'!S32)),ISNUMBER(SEARCH("Not identified",'Model output'!S32)),AND(ISNUMBER(SEARCH("No",'Model output'!S32)),NOT(ISNUMBER(SEARCH("carcinoma",'Model output'!S32)))),ISNUMBER(SEARCH("negative",'Model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muscle",X33)),ISNUMBER(SEARCH("larynx",X33)),ISNUMBER(SEARCH("trachea",X33)),ISNUMBER(SEARCH("esophagus",X33)),ISNUMBER(SEARCH("recurrent laryngeal nerve",X33))),"positive","negative"))</f>
        <v>negative</v>
      </c>
      <c r="AA33" t="str">
        <f>IF('Model output'!T32="","",IF('Model output'!T32="Not mentioned", "No", "Yes"))</f>
        <v>Yes</v>
      </c>
      <c r="AB33" t="str">
        <f>IF(AA33&lt;&gt;"Yes","",IF(OR('Model output'!U32="",ISNUMBER(SEARCH("Not identified",'Model output'!U32))),"",'Model output'!U32))</f>
        <v xml:space="preserve"> </v>
      </c>
      <c r="AC33" s="9" t="str">
        <f>IF(OR('Model output'!V32="", AND(ISERROR(SEARCH("Positive",'Model output'!V32)), ISNUMBER(SEARCH("Negative",'Model output'!V32))), ISNUMBER(SEARCH("Uninvolved",'Model output'!V32)), ISNUMBER(SEARCH("not involved",'Model output'!V32)), ISNUMBER(SEARCH("Free",'Model output'!V32)), ISNUMBER(SEARCH("1 mm",'Model output'!V32)), ISNUMBER(SEARCH("0.1 CM",'Model output'!V32)), ISNUMBER(SEARCH("less than 0.2 mm",'Model output'!V32)), ISNUMBER(SEARCH("less than 0.5 mm",'Model output'!V32)), ISNUMBER(SEARCH("very close",'Model output'!V32)), ISNUMBER(SEARCH("abut",'Model output'!V32))), "negative", "positive")</f>
        <v>negative</v>
      </c>
      <c r="AE33" s="30" t="str" cm="1">
        <f t="array" aca="1" ref="AE33" ca="1">IF(OR(AC33="positive",Z33="positive",AND(OR(ISNUMBER(SEARCH("Follicular carcinoma",N33)),ISNUMBER(SEARCH("Follicular thyroid carcinoma",N33))),V33="extensive"),AND(AND(ISNUMBER(J33),J33&gt;0),AND(ISNUMBER(M33),M33&gt;3)),OR(H33="positive",AH33=1)),"high",IF(OR(ISNUMBER(SEARCH("lateral",G33,1)),ISNUMBER(SEARCH("positive",Y33,1)),ISNUMBER(SEARCH("tall",O33,1)),ISNUMBER(SEARCH("hobnail",O33,1)),ISNUMBER(SEARCH("cribriform",O33,1)),ISNUMBER(SEARCH("diffuse",O33,1)),ISNUMBER(SEARCH("columnar",O33,1)),ISNUMBER(SEARCH("solid",O33,1)),ISNUMBER(SEARCH("tall",N33,1)),ISNUMBER(SEARCH("hobnail",N33,1)),ISNUMBER(SEARCH("cribriform",N33,1)),ISNUMBER(SEARCH("diffuse",N33,1)),ISNUMBER(SEARCH("columnar",N33,1)),ISNUMBER(SEARCH("solid",N33,1)),AND(ISNUMBER(SEARCH("papillary",N33,1)),S33="positive"),AND(AND(ISNUMBER(J33),J33&gt;=5),M33=""),AND(AND(ISNUMBER(J33),J33&gt;=5),AND(ISNUMBER(M33),M33&gt;=1)),AND(ISNUMBER(SERACH("papillary",N33)),OR(Y33="positive",Z33="positive"), ISNUMBER(SEARCH("BRAF",AB33)))),"intermediate","low"))</f>
        <v>intermediate</v>
      </c>
      <c r="AF33" s="31" t="str">
        <f t="shared" si="1"/>
        <v>2</v>
      </c>
      <c r="AG33" s="31" t="str">
        <f t="shared" si="2"/>
        <v>1a</v>
      </c>
      <c r="AH33" s="31" t="str">
        <f t="shared" si="5"/>
        <v>0</v>
      </c>
      <c r="AI33" s="36" t="str">
        <f t="shared" si="6"/>
        <v>I</v>
      </c>
      <c r="AJ33" s="30" t="s">
        <v>873</v>
      </c>
      <c r="AK33" s="35" t="s">
        <v>879</v>
      </c>
      <c r="AL33" s="35" t="s">
        <v>881</v>
      </c>
      <c r="AM33" s="35" t="s">
        <v>880</v>
      </c>
      <c r="AN33" s="35" t="s">
        <v>76</v>
      </c>
      <c r="AO33" s="30">
        <f t="shared" ca="1" si="7"/>
        <v>1</v>
      </c>
      <c r="AP33" s="35">
        <f t="shared" si="8"/>
        <v>1</v>
      </c>
      <c r="AQ33" s="35">
        <f t="shared" si="9"/>
        <v>1</v>
      </c>
      <c r="AR33" s="35">
        <f t="shared" si="10"/>
        <v>1</v>
      </c>
      <c r="AS33" s="36">
        <f t="shared" si="3"/>
        <v>1</v>
      </c>
    </row>
    <row r="34" spans="1:45">
      <c r="A34" t="str">
        <f>'Model output'!A33</f>
        <v>TCGA-BJ-A45H</v>
      </c>
      <c r="B34" s="42">
        <v>45</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3</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X</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0</v>
      </c>
      <c r="F34" t="str">
        <f t="shared" si="0"/>
        <v>negative</v>
      </c>
      <c r="G34" t="str">
        <f>IF(OR('Model output'!G33="",AND(ISNUMBER('Model output'!J33),'Model output'!J33&lt;1)),"",IF(OR(ISNUMBER(SEARCH("lateral",'Model output'!G33)),ISNUMBER(SEARCH("cervical",'Model output'!G33)),ISNUMBER(SEARCH("jugular",'Model output'!G33)),ISNUMBER(SEARCH("left neck",'Model output'!G33)),ISNUMBER(SEARCH("left anterior neck",'Model output'!G33)),ISNUMBER(SEARCH("left posterior neck",'Model output'!G33)),ISNUMBER(SEARCH("right neck",'Model output'!G33)),ISNUMBER(SEARCH("right anterior neck",'Model output'!G33)),ISNUMBER(SEARCH("right posterior neck",'Model output'!G33)),AND(ISNUMBER(SEARCH("level",'Model output'!G33)),OR(,ISNUMBER(SEARCH("II",'Model output'!G33)),ISNUMBER(SEARCH("two",'Model output'!G33)),ISNUMBER(SEARCH("2",'Model output'!G33)),ISNUMBER(SEARCH("III",'Model output'!G33)),ISNUMBER(SEARCH("three",'Model output'!G33)),ISNUMBER(SEARCH("3",'Model output'!G33)),ISNUMBER(SEARCH("IV",'Model output'!G33)),ISNUMBER(SEARCH("four",'Model output'!G33)),ISNUMBER(SEARCH("4",'Model output'!G33)),AND(ISNUMBER(SEARCH("V ",'Model output'!G33)),NOT(ISNUMBER(SEARCH("VI",'Model output'!G33)))),ISNUMBER(SEARCH("five",'Model output'!G33)),ISNUMBER(SEARCH("5",'Model output'!G33))))), "lateral", "central"))</f>
        <v/>
      </c>
      <c r="H34" t="str">
        <f>IF('Model output'!H33="","negative", IF('Model output'!H33=" ", "negative", IF(ISNUMBER(SEARCH("lymph node",'Model output'!H33)),"negative","positive")))</f>
        <v>negative</v>
      </c>
      <c r="I34" t="str">
        <f>IF('Model output'!I33="","",IF(ISNUMBER('Model output'!I33),'Model output'!I33,1))</f>
        <v/>
      </c>
      <c r="J34" t="str">
        <f>IF('Model output'!J33="","",IF(AND(ISNUMBER('Model output'!J33),'Model output'!J33&lt;=I34),'Model output'!J33,IF(ISNUMBER(SEARCH("0/",'Model output'!J33)),0,1)))</f>
        <v/>
      </c>
      <c r="K34" t="str" cm="1">
        <f t="array" ref="K34">IF(COUNT(FIND({0,1,2,3,4,5,6,7,8,9},'Model output'!K33))&gt;0,'Model output'!K33,"")</f>
        <v/>
      </c>
      <c r="L34" s="8" t="str">
        <f t="shared" si="4"/>
        <v/>
      </c>
      <c r="M34" t="str" cm="1">
        <f t="array" ref="M34">IF(L34="","",IF(ISNUMBER(SEARCH("cm",L34)),MAX(VALUE(SUBSTITUTE(_xlfn.FILTERXML("&lt;t&gt;&lt;s&gt;"&amp;SUBSTITUTE(L34,",","&lt;/s&gt;&lt;s&gt;")&amp;"&lt;/s&gt;&lt;/t&gt;","//s"),"cm",""))),MAX(VALUE(SUBSTITUTE(_xlfn.FILTERXML("&lt;t&gt;&lt;s&gt;"&amp;SUBSTITUTE(L34,",","&lt;/s&gt;&lt;s&gt;")&amp;"&lt;/s&gt;&lt;/t&gt;","//s"),"mm","")))/10))</f>
        <v/>
      </c>
      <c r="N34" t="str">
        <f>IF('Model output'!L33="","",'Model output'!L33)</f>
        <v>Papillary</v>
      </c>
      <c r="O34" t="str">
        <f>IF('Model output'!M33="","",'Model output'!M33)</f>
        <v>Conventional</v>
      </c>
      <c r="P34" t="str">
        <f>IF('Model output'!N33="","",'Model output'!N33)</f>
        <v>1.5 cm</v>
      </c>
      <c r="Q34" t="str">
        <f t="shared" si="11"/>
        <v>1.5cm</v>
      </c>
      <c r="R34" cm="1">
        <f t="array" ref="R34">IF(Q34="","",IF(ISNUMBER(SEARCH("cm",Q34)),MAX(VALUE(SUBSTITUTE(_xlfn.FILTERXML("&lt;t&gt;&lt;s&gt;"&amp;SUBSTITUTE(Q34,",","&lt;/s&gt;&lt;s&gt;")&amp;"&lt;/s&gt;&lt;/t&gt;","//s"),"cm",""))),IF(ISNUMBER(SEARCH("mm",Q34)), MAX(VALUE(SUBSTITUTE(_xlfn.FILTERXML("&lt;t&gt;&lt;s&gt;"&amp;SUBSTITUTE(Q34,",","&lt;/s&gt;&lt;s&gt;")&amp;"&lt;/s&gt;&lt;/t&gt;","//s"),"mm","")))/10, MAX(VALUE(_xlfn.FILTERXML("&lt;t&gt;&lt;s&gt;"&amp;SUBSTITUTE(Q34,",","&lt;/s&gt;&lt;s&gt;")&amp;"&lt;/s&gt;&lt;/t&gt;","//s"))))))</f>
        <v>1.5</v>
      </c>
      <c r="S34" t="str">
        <f>IF(OR('Model output'!P33="",ISNUMBER(SEARCH("Not identified", 'Model output'!P33)),ISNUMBER(SEARCH("Absent",'Model output'!P33)),AND(ISNUMBER(SEARCH("No",'Model output'!P33)),NOT(ISNUMBER(SEARCH("diagnostic",'Model output'!P33)))),ISNUMBER(SEARCH("Negative",'Model output'!P33))),"negative","positive")</f>
        <v>positive</v>
      </c>
      <c r="T34">
        <f>IF('Model output'!O33="","",'Model output'!O33)</f>
        <v>2</v>
      </c>
      <c r="U34" t="str">
        <f>IF('Model output'!Q33&lt;&gt;"",'Model output'!Q33,IF('Classification result'!S34="positive",IF(ISNUMBER(SEARCH("single",'Model output'!P33)),1,IF(OR(ISNUMBER(SEARCH("&lt;4",'Model output'!P33)),ISNUMBER(SEARCH("&lt; 4",'Model output'!P33)),ISNUMBER(SEARCH("less than 4",'Model output'!P33))),"&lt;4",IF(OR(ISNUMBER(SEARCH("&gt;4",'Model output'!P33)),ISNUMBER(SEARCH("&gt; 4",'Model output'!P33)),ISNUMBER(SEARCH("4 or more",'Model output'!P33))),"&gt;4",""))),""))</f>
        <v/>
      </c>
      <c r="V34" t="str">
        <f>IF(S34="negative","",IF(OR(ISNUMBER(SEARCH("Focal",'Model output'!P33)),'Classification result'!U34&lt;4,ISNUMBER(SEARCH("Focal",'Classification result'!U34)),ISNUMBER(SEARCH("&lt;4",'Classification result'!U34)),ISNUMBER(SEARCH("&lt; 4",'Classification result'!U34))),"minimal", IF(OR(ISNUMBER(SEARCH("Extensive",'Model output'!P33)),ISNUMBER(SEARCH("Extensive",'Classification result'!U34)),ISNUMBER(SEARCH("&gt;4",'Classification result'!U34)),ISNUMBER(SEARCH("&gt; 4",'Classification result'!U34)),ISNUMBER(SEARCH("4 or more",'Classification result'!U34))),"extensive","")))</f>
        <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negative</v>
      </c>
      <c r="X34" s="14" t="str">
        <f>IF('Model output'!S33="","",'Model output'!S33)</f>
        <v>Present</v>
      </c>
      <c r="Y34" t="str">
        <f>IF(OR('Model output'!S33="",ISNUMBER(SEARCH("Absent",'Model output'!S33)),ISNUMBER(SEARCH("Not identified",'Model output'!S33)),AND(ISNUMBER(SEARCH("No",'Model output'!S33)),NOT(ISNUMBER(SEARCH("carcinoma",'Model output'!S33)))),ISNUMBER(SEARCH("negative",'Model output'!S33))),"negative",IF(Z34="positive","gETE", "positive"))</f>
        <v>positive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muscle",X34)),ISNUMBER(SEARCH("larynx",X34)),ISNUMBER(SEARCH("trachea",X34)),ISNUMBER(SEARCH("esophagus",X34)),ISNUMBER(SEARCH("recurrent laryngeal nerve",X34))),"positive","negative"))</f>
        <v>negative</v>
      </c>
      <c r="AA34" t="str">
        <f>IF('Model output'!T33="","",IF('Model output'!T33="Not mentioned", "No", "Yes"))</f>
        <v>Yes</v>
      </c>
      <c r="AB34" t="str">
        <f>IF(AA34&lt;&gt;"Yes","",IF(OR('Model output'!U33="",ISNUMBER(SEARCH("Not identified",'Model output'!U33))),"",'Model output'!U33))</f>
        <v>BRAF V600E</v>
      </c>
      <c r="AC34" s="9" t="str">
        <f>IF(OR('Model output'!V33="", AND(ISERROR(SEARCH("Positive",'Model output'!V33)), ISNUMBER(SEARCH("Negative",'Model output'!V33))), ISNUMBER(SEARCH("Uninvolved",'Model output'!V33)), ISNUMBER(SEARCH("not involved",'Model output'!V33)), ISNUMBER(SEARCH("Free",'Model output'!V33)), ISNUMBER(SEARCH("1 mm",'Model output'!V33)), ISNUMBER(SEARCH("0.1 CM",'Model output'!V33)), ISNUMBER(SEARCH("less than 0.2 mm",'Model output'!V33)), ISNUMBER(SEARCH("less than 0.5 mm",'Model output'!V33)), ISNUMBER(SEARCH("very close",'Model output'!V33)), ISNUMBER(SEARCH("abut",'Model output'!V33))), "negative", "positive")</f>
        <v>positive</v>
      </c>
      <c r="AE34" s="30" t="str" cm="1">
        <f t="array" ref="AE34">IF(OR(AC34="positive",Z34="positive",AND(OR(ISNUMBER(SEARCH("Follicular carcinoma",N34)),ISNUMBER(SEARCH("Follicular thyroid carcinoma",N34))),V34="extensive"),AND(AND(ISNUMBER(J34),J34&gt;0),AND(ISNUMBER(M34),M34&gt;3)),OR(H34="positive",AH34=1)),"high",IF(OR(ISNUMBER(SEARCH("lateral",G34,1)),ISNUMBER(SEARCH("positive",Y34,1)),ISNUMBER(SEARCH("tall",O34,1)),ISNUMBER(SEARCH("hobnail",O34,1)),ISNUMBER(SEARCH("cribriform",O34,1)),ISNUMBER(SEARCH("diffuse",O34,1)),ISNUMBER(SEARCH("columnar",O34,1)),ISNUMBER(SEARCH("solid",O34,1)),ISNUMBER(SEARCH("tall",N34,1)),ISNUMBER(SEARCH("hobnail",N34,1)),ISNUMBER(SEARCH("cribriform",N34,1)),ISNUMBER(SEARCH("diffuse",N34,1)),ISNUMBER(SEARCH("columnar",N34,1)),ISNUMBER(SEARCH("solid",N34,1)),AND(ISNUMBER(SEARCH("papillary",N34,1)),S34="positive"),AND(AND(ISNUMBER(J34),J34&gt;=5),M34=""),AND(AND(ISNUMBER(J34),J34&gt;=5),AND(ISNUMBER(M34),M34&gt;=1)),AND(ISNUMBER(SERACH("papillary",N34)),OR(Y34="positive",Z34="positive"), ISNUMBER(SEARCH("BRAF",AB34)))),"intermediate","low"))</f>
        <v>high</v>
      </c>
      <c r="AF34" s="31" t="str">
        <f t="shared" si="1"/>
        <v>1b</v>
      </c>
      <c r="AG34" s="31" t="str">
        <f t="shared" si="2"/>
        <v>0</v>
      </c>
      <c r="AH34" s="31" t="str">
        <f t="shared" si="5"/>
        <v>0</v>
      </c>
      <c r="AI34" s="36" t="str">
        <f t="shared" si="6"/>
        <v>I</v>
      </c>
      <c r="AJ34" s="30" t="s">
        <v>871</v>
      </c>
      <c r="AK34" s="35" t="s">
        <v>875</v>
      </c>
      <c r="AL34" s="35" t="s">
        <v>880</v>
      </c>
      <c r="AM34" s="35" t="s">
        <v>880</v>
      </c>
      <c r="AN34" s="35" t="s">
        <v>76</v>
      </c>
      <c r="AO34" s="30">
        <f t="shared" si="7"/>
        <v>1</v>
      </c>
      <c r="AP34" s="35">
        <f t="shared" si="8"/>
        <v>0</v>
      </c>
      <c r="AQ34" s="35">
        <f t="shared" si="9"/>
        <v>1</v>
      </c>
      <c r="AR34" s="35">
        <f t="shared" si="10"/>
        <v>1</v>
      </c>
      <c r="AS34" s="36">
        <f t="shared" si="3"/>
        <v>1</v>
      </c>
    </row>
    <row r="35" spans="1:45">
      <c r="A35" t="str">
        <f>'Model output'!A34</f>
        <v>TCGA-BJ-A45I</v>
      </c>
      <c r="B35" s="42">
        <v>51</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3</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0</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0</v>
      </c>
      <c r="F35" t="str">
        <f t="shared" si="0"/>
        <v>negative</v>
      </c>
      <c r="G35" t="str">
        <f>IF(OR('Model output'!G34="",AND(ISNUMBER('Model output'!J34),'Model output'!J34&lt;1)),"",IF(OR(ISNUMBER(SEARCH("lateral",'Model output'!G34)),ISNUMBER(SEARCH("cervical",'Model output'!G34)),ISNUMBER(SEARCH("jugular",'Model output'!G34)),ISNUMBER(SEARCH("left neck",'Model output'!G34)),ISNUMBER(SEARCH("left anterior neck",'Model output'!G34)),ISNUMBER(SEARCH("left posterior neck",'Model output'!G34)),ISNUMBER(SEARCH("right neck",'Model output'!G34)),ISNUMBER(SEARCH("right anterior neck",'Model output'!G34)),ISNUMBER(SEARCH("right posterior neck",'Model output'!G34)),AND(ISNUMBER(SEARCH("level",'Model output'!G34)),OR(,ISNUMBER(SEARCH("II",'Model output'!G34)),ISNUMBER(SEARCH("two",'Model output'!G34)),ISNUMBER(SEARCH("2",'Model output'!G34)),ISNUMBER(SEARCH("III",'Model output'!G34)),ISNUMBER(SEARCH("three",'Model output'!G34)),ISNUMBER(SEARCH("3",'Model output'!G34)),ISNUMBER(SEARCH("IV",'Model output'!G34)),ISNUMBER(SEARCH("four",'Model output'!G34)),ISNUMBER(SEARCH("4",'Model output'!G34)),AND(ISNUMBER(SEARCH("V ",'Model output'!G34)),NOT(ISNUMBER(SEARCH("VI",'Model output'!G34)))),ISNUMBER(SEARCH("five",'Model output'!G34)),ISNUMBER(SEARCH("5",'Model output'!G34))))), "lateral", "central"))</f>
        <v/>
      </c>
      <c r="H35" t="str">
        <f>IF('Model output'!H34="","negative", IF('Model output'!H34=" ", "negative", IF(ISNUMBER(SEARCH("lymph node",'Model output'!H34)),"negative","positive")))</f>
        <v>negative</v>
      </c>
      <c r="I35">
        <f>IF('Model output'!I34="","",IF(ISNUMBER('Model output'!I34),'Model output'!I34,1))</f>
        <v>6</v>
      </c>
      <c r="J35">
        <f>IF('Model output'!J34="","",IF(AND(ISNUMBER('Model output'!J34),'Model output'!J34&lt;=I35),'Model output'!J34,IF(ISNUMBER(SEARCH("0/",'Model output'!J34)),0,1)))</f>
        <v>0</v>
      </c>
      <c r="K35" t="str" cm="1">
        <f t="array" ref="K35">IF(COUNT(FIND({0,1,2,3,4,5,6,7,8,9},'Model output'!K34))&gt;0,'Model output'!K34,"")</f>
        <v/>
      </c>
      <c r="L35" s="8" t="str">
        <f t="shared" si="4"/>
        <v/>
      </c>
      <c r="M35" t="str" cm="1">
        <f t="array" ref="M35">IF(L35="","",IF(ISNUMBER(SEARCH("cm",L35)),MAX(VALUE(SUBSTITUTE(_xlfn.FILTERXML("&lt;t&gt;&lt;s&gt;"&amp;SUBSTITUTE(L35,",","&lt;/s&gt;&lt;s&gt;")&amp;"&lt;/s&gt;&lt;/t&gt;","//s"),"cm",""))),MAX(VALUE(SUBSTITUTE(_xlfn.FILTERXML("&lt;t&gt;&lt;s&gt;"&amp;SUBSTITUTE(L35,",","&lt;/s&gt;&lt;s&gt;")&amp;"&lt;/s&gt;&lt;/t&gt;","//s"),"mm","")))/10))</f>
        <v/>
      </c>
      <c r="N35" t="str">
        <f>IF('Model output'!L34="","",'Model output'!L34)</f>
        <v>Papillary</v>
      </c>
      <c r="O35" t="str">
        <f>IF('Model output'!M34="","",'Model output'!M34)</f>
        <v>tall cell</v>
      </c>
      <c r="P35" t="str">
        <f>IF('Model output'!N34="","",'Model output'!N34)</f>
        <v>2.1 cm</v>
      </c>
      <c r="Q35" t="str">
        <f t="shared" si="11"/>
        <v>2.1cm</v>
      </c>
      <c r="R35" cm="1">
        <f t="array" ref="R35">IF(Q35="","",IF(ISNUMBER(SEARCH("cm",Q35)),MAX(VALUE(SUBSTITUTE(_xlfn.FILTERXML("&lt;t&gt;&lt;s&gt;"&amp;SUBSTITUTE(Q35,",","&lt;/s&gt;&lt;s&gt;")&amp;"&lt;/s&gt;&lt;/t&gt;","//s"),"cm",""))),IF(ISNUMBER(SEARCH("mm",Q35)), MAX(VALUE(SUBSTITUTE(_xlfn.FILTERXML("&lt;t&gt;&lt;s&gt;"&amp;SUBSTITUTE(Q35,",","&lt;/s&gt;&lt;s&gt;")&amp;"&lt;/s&gt;&lt;/t&gt;","//s"),"mm","")))/10, MAX(VALUE(_xlfn.FILTERXML("&lt;t&gt;&lt;s&gt;"&amp;SUBSTITUTE(Q35,",","&lt;/s&gt;&lt;s&gt;")&amp;"&lt;/s&gt;&lt;/t&gt;","//s"))))))</f>
        <v>2.1</v>
      </c>
      <c r="S35" t="str">
        <f>IF(OR('Model output'!P34="",ISNUMBER(SEARCH("Not identified", 'Model output'!P34)),ISNUMBER(SEARCH("Absent",'Model output'!P34)),AND(ISNUMBER(SEARCH("No",'Model output'!P34)),NOT(ISNUMBER(SEARCH("diagnostic",'Model output'!P34)))),ISNUMBER(SEARCH("Negative",'Model output'!P34))),"negative","positive")</f>
        <v>negative</v>
      </c>
      <c r="T35" t="str">
        <f>IF('Model output'!O34="","",'Model output'!O34)</f>
        <v>Multifocal</v>
      </c>
      <c r="U35" t="str">
        <f>IF('Model output'!Q34&lt;&gt;"",'Model output'!Q34,IF('Classification result'!S35="positive",IF(ISNUMBER(SEARCH("single",'Model output'!P34)),1,IF(OR(ISNUMBER(SEARCH("&lt;4",'Model output'!P34)),ISNUMBER(SEARCH("&lt; 4",'Model output'!P34)),ISNUMBER(SEARCH("less than 4",'Model output'!P34))),"&lt;4",IF(OR(ISNUMBER(SEARCH("&gt;4",'Model output'!P34)),ISNUMBER(SEARCH("&gt; 4",'Model output'!P34)),ISNUMBER(SEARCH("4 or more",'Model output'!P34))),"&gt;4",""))),""))</f>
        <v/>
      </c>
      <c r="V35" t="str">
        <f>IF(S35="negative","",IF(OR(ISNUMBER(SEARCH("Focal",'Model output'!P34)),'Classification result'!U35&lt;4,ISNUMBER(SEARCH("Focal",'Classification result'!U35)),ISNUMBER(SEARCH("&lt;4",'Classification result'!U35)),ISNUMBER(SEARCH("&lt; 4",'Classification result'!U35))),"minimal", IF(OR(ISNUMBER(SEARCH("Extensive",'Model output'!P34)),ISNUMBER(SEARCH("Extensive",'Classification result'!U35)),ISNUMBER(SEARCH("&gt;4",'Classification result'!U35)),ISNUMBER(SEARCH("&gt; 4",'Classification result'!U35)),ISNUMBER(SEARCH("4 or more",'Classification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negative</v>
      </c>
      <c r="X35" s="14" t="str">
        <f>IF('Model output'!S34="","",'Model output'!S34)</f>
        <v>Present</v>
      </c>
      <c r="Y35" t="str">
        <f>IF(OR('Model output'!S34="",ISNUMBER(SEARCH("Absent",'Model output'!S34)),ISNUMBER(SEARCH("Not identified",'Model output'!S34)),AND(ISNUMBER(SEARCH("No",'Model output'!S34)),NOT(ISNUMBER(SEARCH("carcinoma",'Model output'!S34)))),ISNUMBER(SEARCH("negative",'Model output'!S34))),"negative",IF(Z35="positive","gETE", "positive"))</f>
        <v>positive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muscle",X35)),ISNUMBER(SEARCH("larynx",X35)),ISNUMBER(SEARCH("trachea",X35)),ISNUMBER(SEARCH("esophagus",X35)),ISNUMBER(SEARCH("recurrent laryngeal nerve",X35))),"positive","negative"))</f>
        <v>negative</v>
      </c>
      <c r="AA35" t="str">
        <f>IF('Model output'!T34="","",IF('Model output'!T34="Not mentioned", "No", "Yes"))</f>
        <v>Yes</v>
      </c>
      <c r="AB35" t="str">
        <f>IF(AA35&lt;&gt;"Yes","",IF(OR('Model output'!U34="",ISNUMBER(SEARCH("Not identified",'Model output'!U34))),"",'Model output'!U34))</f>
        <v>BRAF V600E</v>
      </c>
      <c r="AC35" s="9" t="str">
        <f>IF(OR('Model output'!V34="", AND(ISERROR(SEARCH("Positive",'Model output'!V34)), ISNUMBER(SEARCH("Negative",'Model output'!V34))), ISNUMBER(SEARCH("Uninvolved",'Model output'!V34)), ISNUMBER(SEARCH("not involved",'Model output'!V34)), ISNUMBER(SEARCH("Free",'Model output'!V34)), ISNUMBER(SEARCH("1 mm",'Model output'!V34)), ISNUMBER(SEARCH("0.1 CM",'Model output'!V34)), ISNUMBER(SEARCH("less than 0.2 mm",'Model output'!V34)), ISNUMBER(SEARCH("less than 0.5 mm",'Model output'!V34)), ISNUMBER(SEARCH("very close",'Model output'!V34)), ISNUMBER(SEARCH("abut",'Model output'!V34))), "negative", "positive")</f>
        <v>positive</v>
      </c>
      <c r="AE35" s="30" t="str" cm="1">
        <f t="array" ref="AE35">IF(OR(AC35="positive",Z35="positive",AND(OR(ISNUMBER(SEARCH("Follicular carcinoma",N35)),ISNUMBER(SEARCH("Follicular thyroid carcinoma",N35))),V35="extensive"),AND(AND(ISNUMBER(J35),J35&gt;0),AND(ISNUMBER(M35),M35&gt;3)),OR(H35="positive",AH35=1)),"high",IF(OR(ISNUMBER(SEARCH("lateral",G35,1)),ISNUMBER(SEARCH("positive",Y35,1)),ISNUMBER(SEARCH("tall",O35,1)),ISNUMBER(SEARCH("hobnail",O35,1)),ISNUMBER(SEARCH("cribriform",O35,1)),ISNUMBER(SEARCH("diffuse",O35,1)),ISNUMBER(SEARCH("columnar",O35,1)),ISNUMBER(SEARCH("solid",O35,1)),ISNUMBER(SEARCH("tall",N35,1)),ISNUMBER(SEARCH("hobnail",N35,1)),ISNUMBER(SEARCH("cribriform",N35,1)),ISNUMBER(SEARCH("diffuse",N35,1)),ISNUMBER(SEARCH("columnar",N35,1)),ISNUMBER(SEARCH("solid",N35,1)),AND(ISNUMBER(SEARCH("papillary",N35,1)),S35="positive"),AND(AND(ISNUMBER(J35),J35&gt;=5),M35=""),AND(AND(ISNUMBER(J35),J35&gt;=5),AND(ISNUMBER(M35),M35&gt;=1)),AND(ISNUMBER(SERACH("papillary",N35)),OR(Y35="positive",Z35="positive"), ISNUMBER(SEARCH("BRAF",AB35)))),"intermediate","low"))</f>
        <v>high</v>
      </c>
      <c r="AF35" s="31" t="str">
        <f t="shared" si="1"/>
        <v>2</v>
      </c>
      <c r="AG35" s="31" t="str">
        <f t="shared" si="2"/>
        <v>0</v>
      </c>
      <c r="AH35" s="31" t="str">
        <f t="shared" si="5"/>
        <v>0</v>
      </c>
      <c r="AI35" s="36" t="str">
        <f t="shared" si="6"/>
        <v>I</v>
      </c>
      <c r="AJ35" s="30" t="s">
        <v>871</v>
      </c>
      <c r="AK35" s="35" t="s">
        <v>875</v>
      </c>
      <c r="AL35" s="35" t="s">
        <v>877</v>
      </c>
      <c r="AM35" s="35" t="s">
        <v>880</v>
      </c>
      <c r="AN35" s="35" t="s">
        <v>76</v>
      </c>
      <c r="AO35" s="30">
        <f t="shared" si="7"/>
        <v>1</v>
      </c>
      <c r="AP35" s="35">
        <f t="shared" si="8"/>
        <v>0</v>
      </c>
      <c r="AQ35" s="35">
        <f t="shared" si="9"/>
        <v>1</v>
      </c>
      <c r="AR35" s="35">
        <f t="shared" si="10"/>
        <v>1</v>
      </c>
      <c r="AS35" s="36">
        <f t="shared" si="3"/>
        <v>1</v>
      </c>
    </row>
    <row r="36" spans="1:45">
      <c r="A36" t="str">
        <f>'Model output'!A35</f>
        <v>TCGA-BJ-A45J</v>
      </c>
      <c r="B36" s="42">
        <v>39</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1a</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1a</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0</v>
      </c>
      <c r="F36" t="str">
        <f t="shared" si="0"/>
        <v>positive</v>
      </c>
      <c r="G36" t="str">
        <f>IF(OR('Model output'!G35="",AND(ISNUMBER('Model output'!J35),'Model output'!J35&lt;1)),"",IF(OR(ISNUMBER(SEARCH("lateral",'Model output'!G35)),ISNUMBER(SEARCH("cervical",'Model output'!G35)),ISNUMBER(SEARCH("jugular",'Model output'!G35)),ISNUMBER(SEARCH("left neck",'Model output'!G35)),ISNUMBER(SEARCH("left anterior neck",'Model output'!G35)),ISNUMBER(SEARCH("left posterior neck",'Model output'!G35)),ISNUMBER(SEARCH("right neck",'Model output'!G35)),ISNUMBER(SEARCH("right anterior neck",'Model output'!G35)),ISNUMBER(SEARCH("right posterior neck",'Model output'!G35)),AND(ISNUMBER(SEARCH("level",'Model output'!G35)),OR(,ISNUMBER(SEARCH("II",'Model output'!G35)),ISNUMBER(SEARCH("two",'Model output'!G35)),ISNUMBER(SEARCH("2",'Model output'!G35)),ISNUMBER(SEARCH("III",'Model output'!G35)),ISNUMBER(SEARCH("three",'Model output'!G35)),ISNUMBER(SEARCH("3",'Model output'!G35)),ISNUMBER(SEARCH("IV",'Model output'!G35)),ISNUMBER(SEARCH("four",'Model output'!G35)),ISNUMBER(SEARCH("4",'Model output'!G35)),AND(ISNUMBER(SEARCH("V ",'Model output'!G35)),NOT(ISNUMBER(SEARCH("VI",'Model output'!G35)))),ISNUMBER(SEARCH("five",'Model output'!G35)),ISNUMBER(SEARCH("5",'Model output'!G35))))), "lateral", "central"))</f>
        <v>central</v>
      </c>
      <c r="H36" t="str">
        <f>IF('Model output'!H35="","negative", IF('Model output'!H35=" ", "negative", IF(ISNUMBER(SEARCH("lymph node",'Model output'!H35)),"negative","positive")))</f>
        <v>negative</v>
      </c>
      <c r="I36">
        <f>IF('Model output'!I35="","",IF(ISNUMBER('Model output'!I35),'Model output'!I35,1))</f>
        <v>2</v>
      </c>
      <c r="J36">
        <f>IF('Model output'!J35="","",IF(AND(ISNUMBER('Model output'!J35),'Model output'!J35&lt;=I36),'Model output'!J35,IF(ISNUMBER(SEARCH("0/",'Model output'!J35)),0,1)))</f>
        <v>1</v>
      </c>
      <c r="K36" t="str" cm="1">
        <f t="array" ref="K36">IF(COUNT(FIND({0,1,2,3,4,5,6,7,8,9},'Model output'!K35))&gt;0,'Model output'!K35,"")</f>
        <v/>
      </c>
      <c r="L36" s="8" t="str">
        <f t="shared" si="4"/>
        <v/>
      </c>
      <c r="M36" t="str" cm="1">
        <f t="array" ref="M36">IF(L36="","",IF(ISNUMBER(SEARCH("cm",L36)),MAX(VALUE(SUBSTITUTE(_xlfn.FILTERXML("&lt;t&gt;&lt;s&gt;"&amp;SUBSTITUTE(L36,",","&lt;/s&gt;&lt;s&gt;")&amp;"&lt;/s&gt;&lt;/t&gt;","//s"),"cm",""))),MAX(VALUE(SUBSTITUTE(_xlfn.FILTERXML("&lt;t&gt;&lt;s&gt;"&amp;SUBSTITUTE(L36,",","&lt;/s&gt;&lt;s&gt;")&amp;"&lt;/s&gt;&lt;/t&gt;","//s"),"mm","")))/10))</f>
        <v/>
      </c>
      <c r="N36" t="str">
        <f>IF('Model output'!L35="","",'Model output'!L35)</f>
        <v>papillary</v>
      </c>
      <c r="O36" t="str">
        <f>IF('Model output'!M35="","",'Model output'!M35)</f>
        <v>tall cell</v>
      </c>
      <c r="P36" t="str">
        <f>IF('Model output'!N35="","",'Model output'!N35)</f>
        <v>0.3 cm</v>
      </c>
      <c r="Q36" t="str">
        <f t="shared" si="11"/>
        <v>0.3cm</v>
      </c>
      <c r="R36" cm="1">
        <f t="array" ref="R36">IF(Q36="","",IF(ISNUMBER(SEARCH("cm",Q36)),MAX(VALUE(SUBSTITUTE(_xlfn.FILTERXML("&lt;t&gt;&lt;s&gt;"&amp;SUBSTITUTE(Q36,",","&lt;/s&gt;&lt;s&gt;")&amp;"&lt;/s&gt;&lt;/t&gt;","//s"),"cm",""))),IF(ISNUMBER(SEARCH("mm",Q36)), MAX(VALUE(SUBSTITUTE(_xlfn.FILTERXML("&lt;t&gt;&lt;s&gt;"&amp;SUBSTITUTE(Q36,",","&lt;/s&gt;&lt;s&gt;")&amp;"&lt;/s&gt;&lt;/t&gt;","//s"),"mm","")))/10, MAX(VALUE(_xlfn.FILTERXML("&lt;t&gt;&lt;s&gt;"&amp;SUBSTITUTE(Q36,",","&lt;/s&gt;&lt;s&gt;")&amp;"&lt;/s&gt;&lt;/t&gt;","//s"))))))</f>
        <v>0.3</v>
      </c>
      <c r="S36" t="str">
        <f>IF(OR('Model output'!P35="",ISNUMBER(SEARCH("Not identified", 'Model output'!P35)),ISNUMBER(SEARCH("Absent",'Model output'!P35)),AND(ISNUMBER(SEARCH("No",'Model output'!P35)),NOT(ISNUMBER(SEARCH("diagnostic",'Model output'!P35)))),ISNUMBER(SEARCH("Negative",'Model output'!P35))),"negative","positive")</f>
        <v>positive</v>
      </c>
      <c r="T36">
        <f>IF('Model output'!O35="","",'Model output'!O35)</f>
        <v>1</v>
      </c>
      <c r="U36" t="str">
        <f>IF('Model output'!Q35&lt;&gt;"",'Model output'!Q35,IF('Classification result'!S36="positive",IF(ISNUMBER(SEARCH("single",'Model output'!P35)),1,IF(OR(ISNUMBER(SEARCH("&lt;4",'Model output'!P35)),ISNUMBER(SEARCH("&lt; 4",'Model output'!P35)),ISNUMBER(SEARCH("less than 4",'Model output'!P35))),"&lt;4",IF(OR(ISNUMBER(SEARCH("&gt;4",'Model output'!P35)),ISNUMBER(SEARCH("&gt; 4",'Model output'!P35)),ISNUMBER(SEARCH("4 or more",'Model output'!P35))),"&gt;4",""))),""))</f>
        <v/>
      </c>
      <c r="V36" t="str">
        <f>IF(S36="negative","",IF(OR(ISNUMBER(SEARCH("Focal",'Model output'!P35)),'Classification result'!U36&lt;4,ISNUMBER(SEARCH("Focal",'Classification result'!U36)),ISNUMBER(SEARCH("&lt;4",'Classification result'!U36)),ISNUMBER(SEARCH("&lt; 4",'Classification result'!U36))),"minimal", IF(OR(ISNUMBER(SEARCH("Extensive",'Model output'!P35)),ISNUMBER(SEARCH("Extensive",'Classification result'!U36)),ISNUMBER(SEARCH("&gt;4",'Classification result'!U36)),ISNUMBER(SEARCH("&gt; 4",'Classification result'!U36)),ISNUMBER(SEARCH("4 or more",'Classification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negative</v>
      </c>
      <c r="X36" s="14" t="str">
        <f>IF('Model output'!S35="","",'Model output'!S35)</f>
        <v/>
      </c>
      <c r="Y36" t="str">
        <f>IF(OR('Model output'!S35="",ISNUMBER(SEARCH("Absent",'Model output'!S35)),ISNUMBER(SEARCH("Not identified",'Model output'!S35)),AND(ISNUMBER(SEARCH("No",'Model output'!S35)),NOT(ISNUMBER(SEARCH("carcinoma",'Model output'!S35)))),ISNUMBER(SEARCH("negative",'Model output'!S35))),"negative",IF(Z36="positive","gETE", "positive"))</f>
        <v>negative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muscle",X36)),ISNUMBER(SEARCH("larynx",X36)),ISNUMBER(SEARCH("trachea",X36)),ISNUMBER(SEARCH("esophagus",X36)),ISNUMBER(SEARCH("recurrent laryngeal nerve",X36))),"positive","negative"))</f>
        <v>negative</v>
      </c>
      <c r="AA36" t="str">
        <f>IF('Model output'!T35="","",IF('Model output'!T35="Not mentioned", "No", "Yes"))</f>
        <v>Yes</v>
      </c>
      <c r="AB36" t="str">
        <f>IF(AA36&lt;&gt;"Yes","",IF(OR('Model output'!U35="",ISNUMBER(SEARCH("Not identified",'Model output'!U35))),"",'Model output'!U35))</f>
        <v>BRAF V600E</v>
      </c>
      <c r="AC36" s="9" t="str">
        <f>IF(OR('Model output'!V35="", AND(ISERROR(SEARCH("Positive",'Model output'!V35)), ISNUMBER(SEARCH("Negative",'Model output'!V35))), ISNUMBER(SEARCH("Uninvolved",'Model output'!V35)), ISNUMBER(SEARCH("not involved",'Model output'!V35)), ISNUMBER(SEARCH("Free",'Model output'!V35)), ISNUMBER(SEARCH("1 mm",'Model output'!V35)), ISNUMBER(SEARCH("0.1 CM",'Model output'!V35)), ISNUMBER(SEARCH("less than 0.2 mm",'Model output'!V35)), ISNUMBER(SEARCH("less than 0.5 mm",'Model output'!V35)), ISNUMBER(SEARCH("very close",'Model output'!V35)), ISNUMBER(SEARCH("abut",'Model output'!V35))), "negative", "positive")</f>
        <v>negative</v>
      </c>
      <c r="AE36" s="30" t="str" cm="1">
        <f t="array" aca="1" ref="AE36" ca="1">IF(OR(AC36="positive",Z36="positive",AND(OR(ISNUMBER(SEARCH("Follicular carcinoma",N36)),ISNUMBER(SEARCH("Follicular thyroid carcinoma",N36))),V36="extensive"),AND(AND(ISNUMBER(J36),J36&gt;0),AND(ISNUMBER(M36),M36&gt;3)),OR(H36="positive",AH36=1)),"high",IF(OR(ISNUMBER(SEARCH("lateral",G36,1)),ISNUMBER(SEARCH("positive",Y36,1)),ISNUMBER(SEARCH("tall",O36,1)),ISNUMBER(SEARCH("hobnail",O36,1)),ISNUMBER(SEARCH("cribriform",O36,1)),ISNUMBER(SEARCH("diffuse",O36,1)),ISNUMBER(SEARCH("columnar",O36,1)),ISNUMBER(SEARCH("solid",O36,1)),ISNUMBER(SEARCH("tall",N36,1)),ISNUMBER(SEARCH("hobnail",N36,1)),ISNUMBER(SEARCH("cribriform",N36,1)),ISNUMBER(SEARCH("diffuse",N36,1)),ISNUMBER(SEARCH("columnar",N36,1)),ISNUMBER(SEARCH("solid",N36,1)),AND(ISNUMBER(SEARCH("papillary",N36,1)),S36="positive"),AND(AND(ISNUMBER(J36),J36&gt;=5),M36=""),AND(AND(ISNUMBER(J36),J36&gt;=5),AND(ISNUMBER(M36),M36&gt;=1)),AND(ISNUMBER(SERACH("papillary",N36)),OR(Y36="positive",Z36="positive"), ISNUMBER(SEARCH("BRAF",AB36)))),"intermediate","low"))</f>
        <v>intermediate</v>
      </c>
      <c r="AF36" s="31" t="str">
        <f t="shared" si="1"/>
        <v>1a</v>
      </c>
      <c r="AG36" s="31" t="str">
        <f t="shared" si="2"/>
        <v>1a</v>
      </c>
      <c r="AH36" s="31" t="str">
        <f t="shared" si="5"/>
        <v>0</v>
      </c>
      <c r="AI36" s="36" t="str">
        <f t="shared" si="6"/>
        <v>I</v>
      </c>
      <c r="AJ36" s="30" t="s">
        <v>873</v>
      </c>
      <c r="AK36" s="35" t="s">
        <v>881</v>
      </c>
      <c r="AL36" s="35" t="s">
        <v>881</v>
      </c>
      <c r="AM36" s="35" t="s">
        <v>880</v>
      </c>
      <c r="AN36" s="35" t="s">
        <v>76</v>
      </c>
      <c r="AO36" s="30">
        <f t="shared" ca="1" si="7"/>
        <v>1</v>
      </c>
      <c r="AP36" s="35">
        <f t="shared" si="8"/>
        <v>1</v>
      </c>
      <c r="AQ36" s="35">
        <f t="shared" si="9"/>
        <v>1</v>
      </c>
      <c r="AR36" s="35">
        <f t="shared" si="10"/>
        <v>1</v>
      </c>
      <c r="AS36" s="36">
        <f t="shared" si="3"/>
        <v>1</v>
      </c>
    </row>
    <row r="37" spans="1:45">
      <c r="A37" t="str">
        <f>'Model output'!A36</f>
        <v>TCGA-BJ-A45K</v>
      </c>
      <c r="B37" s="42">
        <v>33</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2</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0</v>
      </c>
      <c r="F37" t="str">
        <f t="shared" si="0"/>
        <v>negative</v>
      </c>
      <c r="G37" t="str">
        <f>IF(OR('Model output'!G36="",AND(ISNUMBER('Model output'!J36),'Model output'!J36&lt;1)),"",IF(OR(ISNUMBER(SEARCH("lateral",'Model output'!G36)),ISNUMBER(SEARCH("cervical",'Model output'!G36)),ISNUMBER(SEARCH("jugular",'Model output'!G36)),ISNUMBER(SEARCH("left neck",'Model output'!G36)),ISNUMBER(SEARCH("left anterior neck",'Model output'!G36)),ISNUMBER(SEARCH("left posterior neck",'Model output'!G36)),ISNUMBER(SEARCH("right neck",'Model output'!G36)),ISNUMBER(SEARCH("right anterior neck",'Model output'!G36)),ISNUMBER(SEARCH("right posterior neck",'Model output'!G36)),AND(ISNUMBER(SEARCH("level",'Model output'!G36)),OR(,ISNUMBER(SEARCH("II",'Model output'!G36)),ISNUMBER(SEARCH("two",'Model output'!G36)),ISNUMBER(SEARCH("2",'Model output'!G36)),ISNUMBER(SEARCH("III",'Model output'!G36)),ISNUMBER(SEARCH("three",'Model output'!G36)),ISNUMBER(SEARCH("3",'Model output'!G36)),ISNUMBER(SEARCH("IV",'Model output'!G36)),ISNUMBER(SEARCH("four",'Model output'!G36)),ISNUMBER(SEARCH("4",'Model output'!G36)),AND(ISNUMBER(SEARCH("V ",'Model output'!G36)),NOT(ISNUMBER(SEARCH("VI",'Model output'!G36)))),ISNUMBER(SEARCH("five",'Model output'!G36)),ISNUMBER(SEARCH("5",'Model output'!G36))))), "lateral", "central"))</f>
        <v/>
      </c>
      <c r="H37" t="str">
        <f>IF('Model output'!H36="","negative", IF('Model output'!H36=" ", "negative", IF(ISNUMBER(SEARCH("lymph node",'Model output'!H36)),"negative","positive")))</f>
        <v>negative</v>
      </c>
      <c r="I37">
        <f>IF('Model output'!I36="","",IF(ISNUMBER('Model output'!I36),'Model output'!I36,1))</f>
        <v>8</v>
      </c>
      <c r="J37">
        <f>IF('Model output'!J36="","",IF(AND(ISNUMBER('Model output'!J36),'Model output'!J36&lt;=I37),'Model output'!J36,IF(ISNUMBER(SEARCH("0/",'Model output'!J36)),0,1)))</f>
        <v>0</v>
      </c>
      <c r="K37" t="str" cm="1">
        <f t="array" ref="K37">IF(COUNT(FIND({0,1,2,3,4,5,6,7,8,9},'Model output'!K36))&gt;0,'Model output'!K36,"")</f>
        <v/>
      </c>
      <c r="L37" s="8" t="str">
        <f t="shared" si="4"/>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papillary</v>
      </c>
      <c r="O37" t="str">
        <f>IF('Model output'!M36="","",'Model output'!M36)</f>
        <v>follicular variant</v>
      </c>
      <c r="P37" t="str">
        <f>IF('Model output'!N36="","",'Model output'!N36)</f>
        <v>2.3 cm</v>
      </c>
      <c r="Q37" t="str">
        <f t="shared" si="11"/>
        <v>2.3cm</v>
      </c>
      <c r="R37" cm="1">
        <f t="array" ref="R37">IF(Q37="","",IF(ISNUMBER(SEARCH("cm",Q37)),MAX(VALUE(SUBSTITUTE(_xlfn.FILTERXML("&lt;t&gt;&lt;s&gt;"&amp;SUBSTITUTE(Q37,",","&lt;/s&gt;&lt;s&gt;")&amp;"&lt;/s&gt;&lt;/t&gt;","//s"),"cm",""))),IF(ISNUMBER(SEARCH("mm",Q37)), MAX(VALUE(SUBSTITUTE(_xlfn.FILTERXML("&lt;t&gt;&lt;s&gt;"&amp;SUBSTITUTE(Q37,",","&lt;/s&gt;&lt;s&gt;")&amp;"&lt;/s&gt;&lt;/t&gt;","//s"),"mm","")))/10, MAX(VALUE(_xlfn.FILTERXML("&lt;t&gt;&lt;s&gt;"&amp;SUBSTITUTE(Q37,",","&lt;/s&gt;&lt;s&gt;")&amp;"&lt;/s&gt;&lt;/t&gt;","//s"))))))</f>
        <v>2.2999999999999998</v>
      </c>
      <c r="S37" t="str">
        <f>IF(OR('Model output'!P36="",ISNUMBER(SEARCH("Not identified", 'Model output'!P36)),ISNUMBER(SEARCH("Absent",'Model output'!P36)),AND(ISNUMBER(SEARCH("No",'Model output'!P36)),NOT(ISNUMBER(SEARCH("diagnostic",'Model output'!P36)))),ISNUMBER(SEARCH("Negative",'Model output'!P36))),"negative","positive")</f>
        <v>negative</v>
      </c>
      <c r="T37">
        <f>IF('Model output'!O36="","",'Model output'!O36)</f>
        <v>2</v>
      </c>
      <c r="U37" t="str">
        <f>IF('Model output'!Q36&lt;&gt;"",'Model output'!Q36,IF('Classification result'!S37="positive",IF(ISNUMBER(SEARCH("single",'Model output'!P36)),1,IF(OR(ISNUMBER(SEARCH("&lt;4",'Model output'!P36)),ISNUMBER(SEARCH("&lt; 4",'Model output'!P36)),ISNUMBER(SEARCH("less than 4",'Model output'!P36))),"&lt;4",IF(OR(ISNUMBER(SEARCH("&gt;4",'Model output'!P36)),ISNUMBER(SEARCH("&gt; 4",'Model output'!P36)),ISNUMBER(SEARCH("4 or more",'Model output'!P36))),"&gt;4",""))),""))</f>
        <v/>
      </c>
      <c r="V37" t="str">
        <f>IF(S37="negative","",IF(OR(ISNUMBER(SEARCH("Focal",'Model output'!P36)),'Classification result'!U37&lt;4,ISNUMBER(SEARCH("Focal",'Classification result'!U37)),ISNUMBER(SEARCH("&lt;4",'Classification result'!U37)),ISNUMBER(SEARCH("&lt; 4",'Classification result'!U37))),"minimal", IF(OR(ISNUMBER(SEARCH("Extensive",'Model output'!P36)),ISNUMBER(SEARCH("Extensive",'Classification result'!U37)),ISNUMBER(SEARCH("&gt;4",'Classification result'!U37)),ISNUMBER(SEARCH("&gt; 4",'Classification result'!U37)),ISNUMBER(SEARCH("4 or more",'Classification result'!U37))),"extensive","")))</f>
        <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negative</v>
      </c>
      <c r="X37" s="14" t="str">
        <f>IF('Model output'!S36="","",'Model output'!S36)</f>
        <v>Not identified</v>
      </c>
      <c r="Y37" t="str">
        <f>IF(OR('Model output'!S36="",ISNUMBER(SEARCH("Absent",'Model output'!S36)),ISNUMBER(SEARCH("Not identified",'Model output'!S36)),AND(ISNUMBER(SEARCH("No",'Model output'!S36)),NOT(ISNUMBER(SEARCH("carcinoma",'Model output'!S36)))),ISNUMBER(SEARCH("negative",'Model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muscle",X37)),ISNUMBER(SEARCH("larynx",X37)),ISNUMBER(SEARCH("trachea",X37)),ISNUMBER(SEARCH("esophagus",X37)),ISNUMBER(SEARCH("recurrent laryngeal nerve",X37))),"positive","negative"))</f>
        <v>negative</v>
      </c>
      <c r="AA37" t="str">
        <f>IF('Model output'!T36="","",IF('Model output'!T36="Not mentioned", "No", "Yes"))</f>
        <v/>
      </c>
      <c r="AB37" t="str">
        <f>IF(AA37&lt;&gt;"Yes","",IF(OR('Model output'!U36="",ISNUMBER(SEARCH("Not identified",'Model output'!U36))),"",'Model output'!U36))</f>
        <v/>
      </c>
      <c r="AC37" s="9" t="str">
        <f>IF(OR('Model output'!V36="", AND(ISERROR(SEARCH("Positive",'Model output'!V36)), ISNUMBER(SEARCH("Negative",'Model output'!V36))), ISNUMBER(SEARCH("Uninvolved",'Model output'!V36)), ISNUMBER(SEARCH("not involved",'Model output'!V36)), ISNUMBER(SEARCH("Free",'Model output'!V36)), ISNUMBER(SEARCH("1 mm",'Model output'!V36)), ISNUMBER(SEARCH("0.1 CM",'Model output'!V36)), ISNUMBER(SEARCH("less than 0.2 mm",'Model output'!V36)), ISNUMBER(SEARCH("less than 0.5 mm",'Model output'!V36)), ISNUMBER(SEARCH("very close",'Model output'!V36)), ISNUMBER(SEARCH("abut",'Model output'!V36))), "negative", "positive")</f>
        <v>negative</v>
      </c>
      <c r="AE37" s="30" t="str" cm="1">
        <f t="array" aca="1" ref="AE37" ca="1">IF(OR(AC37="positive",Z37="positive",AND(OR(ISNUMBER(SEARCH("Follicular carcinoma",N37)),ISNUMBER(SEARCH("Follicular thyroid carcinoma",N37))),V37="extensive"),AND(AND(ISNUMBER(J37),J37&gt;0),AND(ISNUMBER(M37),M37&gt;3)),OR(H37="positive",AH37=1)),"high",IF(OR(ISNUMBER(SEARCH("lateral",G37,1)),ISNUMBER(SEARCH("positive",Y37,1)),ISNUMBER(SEARCH("tall",O37,1)),ISNUMBER(SEARCH("hobnail",O37,1)),ISNUMBER(SEARCH("cribriform",O37,1)),ISNUMBER(SEARCH("diffuse",O37,1)),ISNUMBER(SEARCH("columnar",O37,1)),ISNUMBER(SEARCH("solid",O37,1)),ISNUMBER(SEARCH("tall",N37,1)),ISNUMBER(SEARCH("hobnail",N37,1)),ISNUMBER(SEARCH("cribriform",N37,1)),ISNUMBER(SEARCH("diffuse",N37,1)),ISNUMBER(SEARCH("columnar",N37,1)),ISNUMBER(SEARCH("solid",N37,1)),AND(ISNUMBER(SEARCH("papillary",N37,1)),S37="positive"),AND(AND(ISNUMBER(J37),J37&gt;=5),M37=""),AND(AND(ISNUMBER(J37),J37&gt;=5),AND(ISNUMBER(M37),M37&gt;=1)),AND(ISNUMBER(SERACH("papillary",N37)),OR(Y37="positive",Z37="positive"), ISNUMBER(SEARCH("BRAF",AB37)))),"intermediate","low"))</f>
        <v>low</v>
      </c>
      <c r="AF37" s="31" t="str">
        <f t="shared" si="1"/>
        <v>2</v>
      </c>
      <c r="AG37" s="31" t="str">
        <f t="shared" si="2"/>
        <v>0</v>
      </c>
      <c r="AH37" s="31" t="str">
        <f t="shared" si="5"/>
        <v>0</v>
      </c>
      <c r="AI37" s="36" t="str">
        <f t="shared" si="6"/>
        <v>I</v>
      </c>
      <c r="AJ37" s="30" t="s">
        <v>872</v>
      </c>
      <c r="AK37" s="35" t="s">
        <v>879</v>
      </c>
      <c r="AL37" s="35" t="s">
        <v>877</v>
      </c>
      <c r="AM37" s="35" t="s">
        <v>880</v>
      </c>
      <c r="AN37" s="35" t="s">
        <v>76</v>
      </c>
      <c r="AO37" s="30">
        <f t="shared" ca="1" si="7"/>
        <v>1</v>
      </c>
      <c r="AP37" s="35">
        <f t="shared" si="8"/>
        <v>1</v>
      </c>
      <c r="AQ37" s="35">
        <f t="shared" si="9"/>
        <v>1</v>
      </c>
      <c r="AR37" s="35">
        <f t="shared" si="10"/>
        <v>1</v>
      </c>
      <c r="AS37" s="36">
        <f t="shared" si="3"/>
        <v>1</v>
      </c>
    </row>
    <row r="38" spans="1:45">
      <c r="A38" t="str">
        <f>'Model output'!A37</f>
        <v>TCGA-BJ-A4O8</v>
      </c>
      <c r="B38" s="42">
        <v>47</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3</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1a</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0</v>
      </c>
      <c r="F38" t="str">
        <f t="shared" si="0"/>
        <v>positive</v>
      </c>
      <c r="G38" t="str">
        <f>IF(OR('Model output'!G37="",AND(ISNUMBER('Model output'!J37),'Model output'!J37&lt;1)),"",IF(OR(ISNUMBER(SEARCH("lateral",'Model output'!G37)),ISNUMBER(SEARCH("cervical",'Model output'!G37)),ISNUMBER(SEARCH("jugular",'Model output'!G37)),ISNUMBER(SEARCH("left neck",'Model output'!G37)),ISNUMBER(SEARCH("left anterior neck",'Model output'!G37)),ISNUMBER(SEARCH("left posterior neck",'Model output'!G37)),ISNUMBER(SEARCH("right neck",'Model output'!G37)),ISNUMBER(SEARCH("right anterior neck",'Model output'!G37)),ISNUMBER(SEARCH("right posterior neck",'Model output'!G37)),AND(ISNUMBER(SEARCH("level",'Model output'!G37)),OR(,ISNUMBER(SEARCH("II",'Model output'!G37)),ISNUMBER(SEARCH("two",'Model output'!G37)),ISNUMBER(SEARCH("2",'Model output'!G37)),ISNUMBER(SEARCH("III",'Model output'!G37)),ISNUMBER(SEARCH("three",'Model output'!G37)),ISNUMBER(SEARCH("3",'Model output'!G37)),ISNUMBER(SEARCH("IV",'Model output'!G37)),ISNUMBER(SEARCH("four",'Model output'!G37)),ISNUMBER(SEARCH("4",'Model output'!G37)),AND(ISNUMBER(SEARCH("V ",'Model output'!G37)),NOT(ISNUMBER(SEARCH("VI",'Model output'!G37)))),ISNUMBER(SEARCH("five",'Model output'!G37)),ISNUMBER(SEARCH("5",'Model output'!G37))))), "lateral", "central"))</f>
        <v/>
      </c>
      <c r="H38" t="str">
        <f>IF('Model output'!H37="","negative", IF('Model output'!H37=" ", "negative", IF(ISNUMBER(SEARCH("lymph node",'Model output'!H37)),"negative","positive")))</f>
        <v>negative</v>
      </c>
      <c r="I38">
        <f>IF('Model output'!I37="","",IF(ISNUMBER('Model output'!I37),'Model output'!I37,1))</f>
        <v>14</v>
      </c>
      <c r="J38">
        <f>IF('Model output'!J37="","",IF(AND(ISNUMBER('Model output'!J37),'Model output'!J37&lt;=I38),'Model output'!J37,IF(ISNUMBER(SEARCH("0/",'Model output'!J37)),0,1)))</f>
        <v>6</v>
      </c>
      <c r="K38" t="str" cm="1">
        <f t="array" ref="K38">IF(COUNT(FIND({0,1,2,3,4,5,6,7,8,9},'Model output'!K37))&gt;0,'Model output'!K37,"")</f>
        <v/>
      </c>
      <c r="L38" s="8" t="str">
        <f t="shared" si="4"/>
        <v/>
      </c>
      <c r="M38" t="str" cm="1">
        <f t="array" ref="M38">IF(L38="","",IF(ISNUMBER(SEARCH("cm",L38)),MAX(VALUE(SUBSTITUTE(_xlfn.FILTERXML("&lt;t&gt;&lt;s&gt;"&amp;SUBSTITUTE(L38,",","&lt;/s&gt;&lt;s&gt;")&amp;"&lt;/s&gt;&lt;/t&gt;","//s"),"cm",""))),MAX(VALUE(SUBSTITUTE(_xlfn.FILTERXML("&lt;t&gt;&lt;s&gt;"&amp;SUBSTITUTE(L38,",","&lt;/s&gt;&lt;s&gt;")&amp;"&lt;/s&gt;&lt;/t&gt;","//s"),"mm","")))/10))</f>
        <v/>
      </c>
      <c r="N38" t="str">
        <f>IF('Model output'!L37="","",'Model output'!L37)</f>
        <v>papillary</v>
      </c>
      <c r="O38" t="str">
        <f>IF('Model output'!M37="","",'Model output'!M37)</f>
        <v>conventional</v>
      </c>
      <c r="P38" t="str">
        <f>IF('Model output'!N37="","",'Model output'!N37)</f>
        <v>1.5 cm</v>
      </c>
      <c r="Q38" t="str">
        <f t="shared" si="11"/>
        <v>1.5cm</v>
      </c>
      <c r="R38" cm="1">
        <f t="array" ref="R38">IF(Q38="","",IF(ISNUMBER(SEARCH("cm",Q38)),MAX(VALUE(SUBSTITUTE(_xlfn.FILTERXML("&lt;t&gt;&lt;s&gt;"&amp;SUBSTITUTE(Q38,",","&lt;/s&gt;&lt;s&gt;")&amp;"&lt;/s&gt;&lt;/t&gt;","//s"),"cm",""))),IF(ISNUMBER(SEARCH("mm",Q38)), MAX(VALUE(SUBSTITUTE(_xlfn.FILTERXML("&lt;t&gt;&lt;s&gt;"&amp;SUBSTITUTE(Q38,",","&lt;/s&gt;&lt;s&gt;")&amp;"&lt;/s&gt;&lt;/t&gt;","//s"),"mm","")))/10, MAX(VALUE(_xlfn.FILTERXML("&lt;t&gt;&lt;s&gt;"&amp;SUBSTITUTE(Q38,",","&lt;/s&gt;&lt;s&gt;")&amp;"&lt;/s&gt;&lt;/t&gt;","//s"))))))</f>
        <v>1.5</v>
      </c>
      <c r="S38" t="str">
        <f>IF(OR('Model output'!P37="",ISNUMBER(SEARCH("Not identified", 'Model output'!P37)),ISNUMBER(SEARCH("Absent",'Model output'!P37)),AND(ISNUMBER(SEARCH("No",'Model output'!P37)),NOT(ISNUMBER(SEARCH("diagnostic",'Model output'!P37)))),ISNUMBER(SEARCH("Negative",'Model output'!P37))),"negative","positive")</f>
        <v>negative</v>
      </c>
      <c r="T38">
        <f>IF('Model output'!O37="","",'Model output'!O37)</f>
        <v>2</v>
      </c>
      <c r="U38" t="str">
        <f>IF('Model output'!Q37&lt;&gt;"",'Model output'!Q37,IF('Classification result'!S38="positive",IF(ISNUMBER(SEARCH("single",'Model output'!P37)),1,IF(OR(ISNUMBER(SEARCH("&lt;4",'Model output'!P37)),ISNUMBER(SEARCH("&lt; 4",'Model output'!P37)),ISNUMBER(SEARCH("less than 4",'Model output'!P37))),"&lt;4",IF(OR(ISNUMBER(SEARCH("&gt;4",'Model output'!P37)),ISNUMBER(SEARCH("&gt; 4",'Model output'!P37)),ISNUMBER(SEARCH("4 or more",'Model output'!P37))),"&gt;4",""))),""))</f>
        <v/>
      </c>
      <c r="V38" t="str">
        <f>IF(S38="negative","",IF(OR(ISNUMBER(SEARCH("Focal",'Model output'!P37)),'Classification result'!U38&lt;4,ISNUMBER(SEARCH("Focal",'Classification result'!U38)),ISNUMBER(SEARCH("&lt;4",'Classification result'!U38)),ISNUMBER(SEARCH("&lt; 4",'Classification result'!U38))),"minimal", IF(OR(ISNUMBER(SEARCH("Extensive",'Model output'!P37)),ISNUMBER(SEARCH("Extensive",'Classification result'!U38)),ISNUMBER(SEARCH("&gt;4",'Classification result'!U38)),ISNUMBER(SEARCH("&gt; 4",'Classification result'!U38)),ISNUMBER(SEARCH("4 or more",'Classification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negative</v>
      </c>
      <c r="X38" s="14" t="str">
        <f>IF('Model output'!S37="","",'Model output'!S37)</f>
        <v>Minimal</v>
      </c>
      <c r="Y38" t="str">
        <f>IF(OR('Model output'!S37="",ISNUMBER(SEARCH("Absent",'Model output'!S37)),ISNUMBER(SEARCH("Not identified",'Model output'!S37)),AND(ISNUMBER(SEARCH("No",'Model output'!S37)),NOT(ISNUMBER(SEARCH("carcinoma",'Model output'!S37)))),ISNUMBER(SEARCH("negative",'Model output'!S37))),"negative",IF(Z38="positive","gETE", "positive"))</f>
        <v>positive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muscle",X38)),ISNUMBER(SEARCH("larynx",X38)),ISNUMBER(SEARCH("trachea",X38)),ISNUMBER(SEARCH("esophagus",X38)),ISNUMBER(SEARCH("recurrent laryngeal nerve",X38))),"positive","negative"))</f>
        <v>negative</v>
      </c>
      <c r="AA38" t="str">
        <f>IF('Model output'!T37="","",IF('Model output'!T37="Not mentioned", "No", "Yes"))</f>
        <v>Yes</v>
      </c>
      <c r="AB38" t="str">
        <f>IF(AA38&lt;&gt;"Yes","",IF(OR('Model output'!U37="",ISNUMBER(SEARCH("Not identified",'Model output'!U37))),"",'Model output'!U37))</f>
        <v>BRAF V600E</v>
      </c>
      <c r="AC38" s="9" t="str">
        <f>IF(OR('Model output'!V37="", AND(ISERROR(SEARCH("Positive",'Model output'!V37)), ISNUMBER(SEARCH("Negative",'Model output'!V37))), ISNUMBER(SEARCH("Uninvolved",'Model output'!V37)), ISNUMBER(SEARCH("not involved",'Model output'!V37)), ISNUMBER(SEARCH("Free",'Model output'!V37)), ISNUMBER(SEARCH("1 mm",'Model output'!V37)), ISNUMBER(SEARCH("0.1 CM",'Model output'!V37)), ISNUMBER(SEARCH("less than 0.2 mm",'Model output'!V37)), ISNUMBER(SEARCH("less than 0.5 mm",'Model output'!V37)), ISNUMBER(SEARCH("very close",'Model output'!V37)), ISNUMBER(SEARCH("abut",'Model output'!V37))), "negative", "positive")</f>
        <v>negative</v>
      </c>
      <c r="AE38" s="30" t="str" cm="1">
        <f t="array" aca="1" ref="AE38" ca="1">IF(OR(AC38="positive",Z38="positive",AND(OR(ISNUMBER(SEARCH("Follicular carcinoma",N38)),ISNUMBER(SEARCH("Follicular thyroid carcinoma",N38))),V38="extensive"),AND(AND(ISNUMBER(J38),J38&gt;0),AND(ISNUMBER(M38),M38&gt;3)),OR(H38="positive",AH38=1)),"high",IF(OR(ISNUMBER(SEARCH("lateral",G38,1)),ISNUMBER(SEARCH("positive",Y38,1)),ISNUMBER(SEARCH("tall",O38,1)),ISNUMBER(SEARCH("hobnail",O38,1)),ISNUMBER(SEARCH("cribriform",O38,1)),ISNUMBER(SEARCH("diffuse",O38,1)),ISNUMBER(SEARCH("columnar",O38,1)),ISNUMBER(SEARCH("solid",O38,1)),ISNUMBER(SEARCH("tall",N38,1)),ISNUMBER(SEARCH("hobnail",N38,1)),ISNUMBER(SEARCH("cribriform",N38,1)),ISNUMBER(SEARCH("diffuse",N38,1)),ISNUMBER(SEARCH("columnar",N38,1)),ISNUMBER(SEARCH("solid",N38,1)),AND(ISNUMBER(SEARCH("papillary",N38,1)),S38="positive"),AND(AND(ISNUMBER(J38),J38&gt;=5),M38=""),AND(AND(ISNUMBER(J38),J38&gt;=5),AND(ISNUMBER(M38),M38&gt;=1)),AND(ISNUMBER(SERACH("papillary",N38)),OR(Y38="positive",Z38="positive"), ISNUMBER(SEARCH("BRAF",AB38)))),"intermediate","low"))</f>
        <v>intermediate</v>
      </c>
      <c r="AF38" s="31" t="str">
        <f t="shared" si="1"/>
        <v>1b</v>
      </c>
      <c r="AG38" s="31" t="str">
        <f t="shared" si="2"/>
        <v>1a</v>
      </c>
      <c r="AH38" s="31" t="str">
        <f t="shared" si="5"/>
        <v>0</v>
      </c>
      <c r="AI38" s="36" t="str">
        <f t="shared" si="6"/>
        <v>I</v>
      </c>
      <c r="AJ38" s="30" t="s">
        <v>873</v>
      </c>
      <c r="AK38" s="35" t="s">
        <v>876</v>
      </c>
      <c r="AL38" s="35" t="s">
        <v>881</v>
      </c>
      <c r="AM38" s="35" t="s">
        <v>880</v>
      </c>
      <c r="AN38" s="35" t="s">
        <v>76</v>
      </c>
      <c r="AO38" s="30">
        <f t="shared" ca="1" si="7"/>
        <v>1</v>
      </c>
      <c r="AP38" s="35">
        <f t="shared" si="8"/>
        <v>1</v>
      </c>
      <c r="AQ38" s="35">
        <f t="shared" si="9"/>
        <v>1</v>
      </c>
      <c r="AR38" s="35">
        <f t="shared" si="10"/>
        <v>1</v>
      </c>
      <c r="AS38" s="36">
        <f t="shared" si="3"/>
        <v>1</v>
      </c>
    </row>
    <row r="39" spans="1:45">
      <c r="A39" t="str">
        <f>'Model output'!A38</f>
        <v>TCGA-BJ-A4O9</v>
      </c>
      <c r="B39" s="42">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2</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0</v>
      </c>
      <c r="F39" t="str">
        <f t="shared" si="0"/>
        <v>negative</v>
      </c>
      <c r="G39" t="str">
        <f>IF(OR('Model output'!G38="",AND(ISNUMBER('Model output'!J38),'Model output'!J38&lt;1)),"",IF(OR(ISNUMBER(SEARCH("lateral",'Model output'!G38)),ISNUMBER(SEARCH("cervical",'Model output'!G38)),ISNUMBER(SEARCH("jugular",'Model output'!G38)),ISNUMBER(SEARCH("left neck",'Model output'!G38)),ISNUMBER(SEARCH("left anterior neck",'Model output'!G38)),ISNUMBER(SEARCH("left posterior neck",'Model output'!G38)),ISNUMBER(SEARCH("right neck",'Model output'!G38)),ISNUMBER(SEARCH("right anterior neck",'Model output'!G38)),ISNUMBER(SEARCH("right posterior neck",'Model output'!G38)),AND(ISNUMBER(SEARCH("level",'Model output'!G38)),OR(,ISNUMBER(SEARCH("II",'Model output'!G38)),ISNUMBER(SEARCH("two",'Model output'!G38)),ISNUMBER(SEARCH("2",'Model output'!G38)),ISNUMBER(SEARCH("III",'Model output'!G38)),ISNUMBER(SEARCH("three",'Model output'!G38)),ISNUMBER(SEARCH("3",'Model output'!G38)),ISNUMBER(SEARCH("IV",'Model output'!G38)),ISNUMBER(SEARCH("four",'Model output'!G38)),ISNUMBER(SEARCH("4",'Model output'!G38)),AND(ISNUMBER(SEARCH("V ",'Model output'!G38)),NOT(ISNUMBER(SEARCH("VI",'Model output'!G38)))),ISNUMBER(SEARCH("five",'Model output'!G38)),ISNUMBER(SEARCH("5",'Model output'!G38))))), "lateral", "central"))</f>
        <v/>
      </c>
      <c r="H39" t="str">
        <f>IF('Model output'!H38="","negative", IF('Model output'!H38=" ", "negative", IF(ISNUMBER(SEARCH("lymph node",'Model output'!H38)),"negative","positive")))</f>
        <v>negative</v>
      </c>
      <c r="I39">
        <f>IF('Model output'!I38="","",IF(ISNUMBER('Model output'!I38),'Model output'!I38,1))</f>
        <v>8</v>
      </c>
      <c r="J39">
        <f>IF('Model output'!J38="","",IF(AND(ISNUMBER('Model output'!J38),'Model output'!J38&lt;=I39),'Model output'!J38,IF(ISNUMBER(SEARCH("0/",'Model output'!J38)),0,1)))</f>
        <v>0</v>
      </c>
      <c r="K39" t="str" cm="1">
        <f t="array" ref="K39">IF(COUNT(FIND({0,1,2,3,4,5,6,7,8,9},'Model output'!K38))&gt;0,'Model output'!K38,"")</f>
        <v/>
      </c>
      <c r="L39" s="8" t="str">
        <f t="shared" si="4"/>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v>
      </c>
      <c r="O39" t="str">
        <f>IF('Model output'!M38="","",'Model output'!M38)</f>
        <v>encapsulated follicular</v>
      </c>
      <c r="P39" t="str">
        <f>IF('Model output'!N38="","",'Model output'!N38)</f>
        <v>3.8 cm</v>
      </c>
      <c r="Q39" t="str">
        <f t="shared" si="11"/>
        <v>3.8cm</v>
      </c>
      <c r="R39" cm="1">
        <f t="array" ref="R39">IF(Q39="","",IF(ISNUMBER(SEARCH("cm",Q39)),MAX(VALUE(SUBSTITUTE(_xlfn.FILTERXML("&lt;t&gt;&lt;s&gt;"&amp;SUBSTITUTE(Q39,",","&lt;/s&gt;&lt;s&gt;")&amp;"&lt;/s&gt;&lt;/t&gt;","//s"),"cm",""))),IF(ISNUMBER(SEARCH("mm",Q39)), MAX(VALUE(SUBSTITUTE(_xlfn.FILTERXML("&lt;t&gt;&lt;s&gt;"&amp;SUBSTITUTE(Q39,",","&lt;/s&gt;&lt;s&gt;")&amp;"&lt;/s&gt;&lt;/t&gt;","//s"),"mm","")))/10, MAX(VALUE(_xlfn.FILTERXML("&lt;t&gt;&lt;s&gt;"&amp;SUBSTITUTE(Q39,",","&lt;/s&gt;&lt;s&gt;")&amp;"&lt;/s&gt;&lt;/t&gt;","//s"))))))</f>
        <v>3.8</v>
      </c>
      <c r="S39" t="str">
        <f>IF(OR('Model output'!P38="",ISNUMBER(SEARCH("Not identified", 'Model output'!P38)),ISNUMBER(SEARCH("Absent",'Model output'!P38)),AND(ISNUMBER(SEARCH("No",'Model output'!P38)),NOT(ISNUMBER(SEARCH("diagnostic",'Model output'!P38)))),ISNUMBER(SEARCH("Negative",'Model output'!P38))),"negative","positive")</f>
        <v>negative</v>
      </c>
      <c r="T39">
        <f>IF('Model output'!O38="","",'Model output'!O38)</f>
        <v>1</v>
      </c>
      <c r="U39" t="str">
        <f>IF('Model output'!Q38&lt;&gt;"",'Model output'!Q38,IF('Classification result'!S39="positive",IF(ISNUMBER(SEARCH("single",'Model output'!P38)),1,IF(OR(ISNUMBER(SEARCH("&lt;4",'Model output'!P38)),ISNUMBER(SEARCH("&lt; 4",'Model output'!P38)),ISNUMBER(SEARCH("less than 4",'Model output'!P38))),"&lt;4",IF(OR(ISNUMBER(SEARCH("&gt;4",'Model output'!P38)),ISNUMBER(SEARCH("&gt; 4",'Model output'!P38)),ISNUMBER(SEARCH("4 or more",'Model output'!P38))),"&gt;4",""))),""))</f>
        <v/>
      </c>
      <c r="V39" t="str">
        <f>IF(S39="negative","",IF(OR(ISNUMBER(SEARCH("Focal",'Model output'!P38)),'Classification result'!U39&lt;4,ISNUMBER(SEARCH("Focal",'Classification result'!U39)),ISNUMBER(SEARCH("&lt;4",'Classification result'!U39)),ISNUMBER(SEARCH("&lt; 4",'Classification result'!U39))),"minimal", IF(OR(ISNUMBER(SEARCH("Extensive",'Model output'!P38)),ISNUMBER(SEARCH("Extensive",'Classification result'!U39)),ISNUMBER(SEARCH("&gt;4",'Classification result'!U39)),ISNUMBER(SEARCH("&gt; 4",'Classification result'!U39)),ISNUMBER(SEARCH("4 or more",'Classification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s="14" t="str">
        <f>IF('Model output'!S38="","",'Model output'!S38)</f>
        <v>Not Identified</v>
      </c>
      <c r="Y39" t="str">
        <f>IF(OR('Model output'!S38="",ISNUMBER(SEARCH("Absent",'Model output'!S38)),ISNUMBER(SEARCH("Not identified",'Model output'!S38)),AND(ISNUMBER(SEARCH("No",'Model output'!S38)),NOT(ISNUMBER(SEARCH("carcinoma",'Model output'!S38)))),ISNUMBER(SEARCH("negative",'Model output'!S38))),"negative",IF(Z39="positive","gETE", "positive"))</f>
        <v>negative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muscle",X39)),ISNUMBER(SEARCH("larynx",X39)),ISNUMBER(SEARCH("trachea",X39)),ISNUMBER(SEARCH("esophagus",X39)),ISNUMBER(SEARCH("recurrent laryngeal nerve",X39))),"positive","negative"))</f>
        <v>negative</v>
      </c>
      <c r="AA39" t="str">
        <f>IF('Model output'!T38="","",IF('Model output'!T38="Not mentioned", "No", "Yes"))</f>
        <v>Yes</v>
      </c>
      <c r="AB39" t="str">
        <f>IF(AA39&lt;&gt;"Yes","",IF(OR('Model output'!U38="",ISNUMBER(SEARCH("Not identified",'Model output'!U38))),"",'Model output'!U38))</f>
        <v>BRAF V600E</v>
      </c>
      <c r="AC39" s="9" t="str">
        <f>IF(OR('Model output'!V38="", AND(ISERROR(SEARCH("Positive",'Model output'!V38)), ISNUMBER(SEARCH("Negative",'Model output'!V38))), ISNUMBER(SEARCH("Uninvolved",'Model output'!V38)), ISNUMBER(SEARCH("not involved",'Model output'!V38)), ISNUMBER(SEARCH("Free",'Model output'!V38)), ISNUMBER(SEARCH("1 mm",'Model output'!V38)), ISNUMBER(SEARCH("0.1 CM",'Model output'!V38)), ISNUMBER(SEARCH("less than 0.2 mm",'Model output'!V38)), ISNUMBER(SEARCH("less than 0.5 mm",'Model output'!V38)), ISNUMBER(SEARCH("very close",'Model output'!V38)), ISNUMBER(SEARCH("abut",'Model output'!V38))), "negative", "positive")</f>
        <v>negative</v>
      </c>
      <c r="AE39" s="30" t="str" cm="1">
        <f t="array" aca="1" ref="AE39" ca="1">IF(OR(AC39="positive",Z39="positive",AND(OR(ISNUMBER(SEARCH("Follicular carcinoma",N39)),ISNUMBER(SEARCH("Follicular thyroid carcinoma",N39))),V39="extensive"),AND(AND(ISNUMBER(J39),J39&gt;0),AND(ISNUMBER(M39),M39&gt;3)),OR(H39="positive",AH39=1)),"high",IF(OR(ISNUMBER(SEARCH("lateral",G39,1)),ISNUMBER(SEARCH("positive",Y39,1)),ISNUMBER(SEARCH("tall",O39,1)),ISNUMBER(SEARCH("hobnail",O39,1)),ISNUMBER(SEARCH("cribriform",O39,1)),ISNUMBER(SEARCH("diffuse",O39,1)),ISNUMBER(SEARCH("columnar",O39,1)),ISNUMBER(SEARCH("solid",O39,1)),ISNUMBER(SEARCH("tall",N39,1)),ISNUMBER(SEARCH("hobnail",N39,1)),ISNUMBER(SEARCH("cribriform",N39,1)),ISNUMBER(SEARCH("diffuse",N39,1)),ISNUMBER(SEARCH("columnar",N39,1)),ISNUMBER(SEARCH("solid",N39,1)),AND(ISNUMBER(SEARCH("papillary",N39,1)),S39="positive"),AND(AND(ISNUMBER(J39),J39&gt;=5),M39=""),AND(AND(ISNUMBER(J39),J39&gt;=5),AND(ISNUMBER(M39),M39&gt;=1)),AND(ISNUMBER(SERACH("papillary",N39)),OR(Y39="positive",Z39="positive"), ISNUMBER(SEARCH("BRAF",AB39)))),"intermediate","low"))</f>
        <v>low</v>
      </c>
      <c r="AF39" s="31" t="str">
        <f t="shared" si="1"/>
        <v>2</v>
      </c>
      <c r="AG39" s="31" t="str">
        <f t="shared" si="2"/>
        <v>0</v>
      </c>
      <c r="AH39" s="31" t="str">
        <f t="shared" si="5"/>
        <v>0</v>
      </c>
      <c r="AI39" s="36" t="str">
        <f t="shared" si="6"/>
        <v>I</v>
      </c>
      <c r="AJ39" s="30" t="s">
        <v>872</v>
      </c>
      <c r="AK39" s="35" t="s">
        <v>879</v>
      </c>
      <c r="AL39" s="35" t="s">
        <v>877</v>
      </c>
      <c r="AM39" s="35" t="s">
        <v>880</v>
      </c>
      <c r="AN39" s="35" t="s">
        <v>76</v>
      </c>
      <c r="AO39" s="30">
        <f t="shared" ca="1" si="7"/>
        <v>1</v>
      </c>
      <c r="AP39" s="35">
        <f t="shared" si="8"/>
        <v>1</v>
      </c>
      <c r="AQ39" s="35">
        <f t="shared" si="9"/>
        <v>1</v>
      </c>
      <c r="AR39" s="35">
        <f t="shared" si="10"/>
        <v>1</v>
      </c>
      <c r="AS39" s="36">
        <f t="shared" si="3"/>
        <v>1</v>
      </c>
    </row>
    <row r="40" spans="1:45">
      <c r="A40" t="str">
        <f>'Model output'!A39</f>
        <v>TCGA-DE-A0Y2</v>
      </c>
      <c r="B40" s="42">
        <v>30</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1a</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
      </c>
      <c r="F40" t="str">
        <f t="shared" si="0"/>
        <v>positive</v>
      </c>
      <c r="G40" t="str">
        <f>IF(OR('Model output'!G39="",AND(ISNUMBER('Model output'!J39),'Model output'!J39&lt;1)),"",IF(OR(ISNUMBER(SEARCH("lateral",'Model output'!G39)),ISNUMBER(SEARCH("cervical",'Model output'!G39)),ISNUMBER(SEARCH("jugular",'Model output'!G39)),ISNUMBER(SEARCH("left neck",'Model output'!G39)),ISNUMBER(SEARCH("left anterior neck",'Model output'!G39)),ISNUMBER(SEARCH("left posterior neck",'Model output'!G39)),ISNUMBER(SEARCH("right neck",'Model output'!G39)),ISNUMBER(SEARCH("right anterior neck",'Model output'!G39)),ISNUMBER(SEARCH("right posterior neck",'Model output'!G39)),AND(ISNUMBER(SEARCH("level",'Model output'!G39)),OR(,ISNUMBER(SEARCH("II",'Model output'!G39)),ISNUMBER(SEARCH("two",'Model output'!G39)),ISNUMBER(SEARCH("2",'Model output'!G39)),ISNUMBER(SEARCH("III",'Model output'!G39)),ISNUMBER(SEARCH("three",'Model output'!G39)),ISNUMBER(SEARCH("3",'Model output'!G39)),ISNUMBER(SEARCH("IV",'Model output'!G39)),ISNUMBER(SEARCH("four",'Model output'!G39)),ISNUMBER(SEARCH("4",'Model output'!G39)),AND(ISNUMBER(SEARCH("V ",'Model output'!G39)),NOT(ISNUMBER(SEARCH("VI",'Model output'!G39)))),ISNUMBER(SEARCH("five",'Model output'!G39)),ISNUMBER(SEARCH("5",'Model output'!G39))))), "lateral", "central"))</f>
        <v>lateral</v>
      </c>
      <c r="H40" t="str">
        <f>IF('Model output'!H39="","negative", IF('Model output'!H39=" ", "negative", IF(ISNUMBER(SEARCH("lymph node",'Model output'!H39)),"negative","positive")))</f>
        <v>negative</v>
      </c>
      <c r="I40">
        <f>IF('Model output'!I39="","",IF(ISNUMBER('Model output'!I39),'Model output'!I39,1))</f>
        <v>10</v>
      </c>
      <c r="J40">
        <f>IF('Model output'!J39="","",IF(AND(ISNUMBER('Model output'!J39),'Model output'!J39&lt;=I40),'Model output'!J39,IF(ISNUMBER(SEARCH("0/",'Model output'!J39)),0,1)))</f>
        <v>5</v>
      </c>
      <c r="K40" t="str" cm="1">
        <f t="array" ref="K40">IF(COUNT(FIND({0,1,2,3,4,5,6,7,8,9},'Model output'!K39))&gt;0,'Model output'!K39,"")</f>
        <v>5 mm</v>
      </c>
      <c r="L40" s="8" t="str">
        <f t="shared" si="4"/>
        <v>5mm</v>
      </c>
      <c r="M40" cm="1">
        <f t="array" ref="M40">IF(L40="","",IF(ISNUMBER(SEARCH("cm",L40)),MAX(VALUE(SUBSTITUTE(_xlfn.FILTERXML("&lt;t&gt;&lt;s&gt;"&amp;SUBSTITUTE(L40,",","&lt;/s&gt;&lt;s&gt;")&amp;"&lt;/s&gt;&lt;/t&gt;","//s"),"cm",""))),MAX(VALUE(SUBSTITUTE(_xlfn.FILTERXML("&lt;t&gt;&lt;s&gt;"&amp;SUBSTITUTE(L40,",","&lt;/s&gt;&lt;s&gt;")&amp;"&lt;/s&gt;&lt;/t&gt;","//s"),"mm","")))/10))</f>
        <v>0.5</v>
      </c>
      <c r="N40" t="str">
        <f>IF('Model output'!L39="","",'Model output'!L39)</f>
        <v>papillary</v>
      </c>
      <c r="O40" t="str">
        <f>IF('Model output'!M39="","",'Model output'!M39)</f>
        <v/>
      </c>
      <c r="P40" t="str">
        <f>IF('Model output'!N39="","",'Model output'!N39)</f>
        <v>2.4 cm</v>
      </c>
      <c r="Q40" t="str">
        <f t="shared" si="11"/>
        <v>2.4cm</v>
      </c>
      <c r="R40" cm="1">
        <f t="array" ref="R40">IF(Q40="","",IF(ISNUMBER(SEARCH("cm",Q40)),MAX(VALUE(SUBSTITUTE(_xlfn.FILTERXML("&lt;t&gt;&lt;s&gt;"&amp;SUBSTITUTE(Q40,",","&lt;/s&gt;&lt;s&gt;")&amp;"&lt;/s&gt;&lt;/t&gt;","//s"),"cm",""))),IF(ISNUMBER(SEARCH("mm",Q40)), MAX(VALUE(SUBSTITUTE(_xlfn.FILTERXML("&lt;t&gt;&lt;s&gt;"&amp;SUBSTITUTE(Q40,",","&lt;/s&gt;&lt;s&gt;")&amp;"&lt;/s&gt;&lt;/t&gt;","//s"),"mm","")))/10, MAX(VALUE(_xlfn.FILTERXML("&lt;t&gt;&lt;s&gt;"&amp;SUBSTITUTE(Q40,",","&lt;/s&gt;&lt;s&gt;")&amp;"&lt;/s&gt;&lt;/t&gt;","//s"))))))</f>
        <v>2.4</v>
      </c>
      <c r="S40" t="str">
        <f>IF(OR('Model output'!P39="",ISNUMBER(SEARCH("Not identified", 'Model output'!P39)),ISNUMBER(SEARCH("Absent",'Model output'!P39)),AND(ISNUMBER(SEARCH("No",'Model output'!P39)),NOT(ISNUMBER(SEARCH("diagnostic",'Model output'!P39)))),ISNUMBER(SEARCH("Negative",'Model output'!P39))),"negative","positive")</f>
        <v>negative</v>
      </c>
      <c r="T40">
        <f>IF('Model output'!O39="","",'Model output'!O39)</f>
        <v>1</v>
      </c>
      <c r="U40" t="str">
        <f>IF('Model output'!Q39&lt;&gt;"",'Model output'!Q39,IF('Classification result'!S40="positive",IF(ISNUMBER(SEARCH("single",'Model output'!P39)),1,IF(OR(ISNUMBER(SEARCH("&lt;4",'Model output'!P39)),ISNUMBER(SEARCH("&lt; 4",'Model output'!P39)),ISNUMBER(SEARCH("less than 4",'Model output'!P39))),"&lt;4",IF(OR(ISNUMBER(SEARCH("&gt;4",'Model output'!P39)),ISNUMBER(SEARCH("&gt; 4",'Model output'!P39)),ISNUMBER(SEARCH("4 or more",'Model output'!P39))),"&gt;4",""))),""))</f>
        <v/>
      </c>
      <c r="V40" t="str">
        <f>IF(S40="negative","",IF(OR(ISNUMBER(SEARCH("Focal",'Model output'!P39)),'Classification result'!U40&lt;4,ISNUMBER(SEARCH("Focal",'Classification result'!U40)),ISNUMBER(SEARCH("&lt;4",'Classification result'!U40)),ISNUMBER(SEARCH("&lt; 4",'Classification result'!U40))),"minimal", IF(OR(ISNUMBER(SEARCH("Extensive",'Model output'!P39)),ISNUMBER(SEARCH("Extensive",'Classification result'!U40)),ISNUMBER(SEARCH("&gt;4",'Classification result'!U40)),ISNUMBER(SEARCH("&gt; 4",'Classification result'!U40)),ISNUMBER(SEARCH("4 or more",'Classification result'!U40))),"extensive","")))</f>
        <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negative</v>
      </c>
      <c r="X40" s="14" t="str">
        <f>IF('Model output'!S39="","",'Model output'!S39)</f>
        <v>not identified</v>
      </c>
      <c r="Y40" t="str">
        <f>IF(OR('Model output'!S39="",ISNUMBER(SEARCH("Absent",'Model output'!S39)),ISNUMBER(SEARCH("Not identified",'Model output'!S39)),AND(ISNUMBER(SEARCH("No",'Model output'!S39)),NOT(ISNUMBER(SEARCH("carcinoma",'Model output'!S39)))),ISNUMBER(SEARCH("negative",'Model output'!S39))),"negative",IF(Z40="positive","gETE", "positive"))</f>
        <v>negative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muscle",X40)),ISNUMBER(SEARCH("larynx",X40)),ISNUMBER(SEARCH("trachea",X40)),ISNUMBER(SEARCH("esophagus",X40)),ISNUMBER(SEARCH("recurrent laryngeal nerve",X40))),"positive","negative"))</f>
        <v>negative</v>
      </c>
      <c r="AA40" t="str">
        <f>IF('Model output'!T39="","",IF('Model output'!T39="Not mentioned", "No", "Yes"))</f>
        <v/>
      </c>
      <c r="AB40" t="str">
        <f>IF(AA40&lt;&gt;"Yes","",IF(OR('Model output'!U39="",ISNUMBER(SEARCH("Not identified",'Model output'!U39))),"",'Model output'!U39))</f>
        <v/>
      </c>
      <c r="AC40" s="9" t="str">
        <f>IF(OR('Model output'!V39="", AND(ISERROR(SEARCH("Positive",'Model output'!V39)), ISNUMBER(SEARCH("Negative",'Model output'!V39))), ISNUMBER(SEARCH("Uninvolved",'Model output'!V39)), ISNUMBER(SEARCH("not involved",'Model output'!V39)), ISNUMBER(SEARCH("Free",'Model output'!V39)), ISNUMBER(SEARCH("1 mm",'Model output'!V39)), ISNUMBER(SEARCH("0.1 CM",'Model output'!V39)), ISNUMBER(SEARCH("less than 0.2 mm",'Model output'!V39)), ISNUMBER(SEARCH("less than 0.5 mm",'Model output'!V39)), ISNUMBER(SEARCH("very close",'Model output'!V39)), ISNUMBER(SEARCH("abut",'Model output'!V39))), "negative", "positive")</f>
        <v>negative</v>
      </c>
      <c r="AE40" s="30" t="str" cm="1">
        <f t="array" aca="1" ref="AE40" ca="1">IF(OR(AC40="positive",Z40="positive",AND(OR(ISNUMBER(SEARCH("Follicular carcinoma",N40)),ISNUMBER(SEARCH("Follicular thyroid carcinoma",N40))),V40="extensive"),AND(AND(ISNUMBER(J40),J40&gt;0),AND(ISNUMBER(M40),M40&gt;3)),OR(H40="positive",AH40=1)),"high",IF(OR(ISNUMBER(SEARCH("lateral",G40,1)),ISNUMBER(SEARCH("positive",Y40,1)),ISNUMBER(SEARCH("tall",O40,1)),ISNUMBER(SEARCH("hobnail",O40,1)),ISNUMBER(SEARCH("cribriform",O40,1)),ISNUMBER(SEARCH("diffuse",O40,1)),ISNUMBER(SEARCH("columnar",O40,1)),ISNUMBER(SEARCH("solid",O40,1)),ISNUMBER(SEARCH("tall",N40,1)),ISNUMBER(SEARCH("hobnail",N40,1)),ISNUMBER(SEARCH("cribriform",N40,1)),ISNUMBER(SEARCH("diffuse",N40,1)),ISNUMBER(SEARCH("columnar",N40,1)),ISNUMBER(SEARCH("solid",N40,1)),AND(ISNUMBER(SEARCH("papillary",N40,1)),S40="positive"),AND(AND(ISNUMBER(J40),J40&gt;=5),M40=""),AND(AND(ISNUMBER(J40),J40&gt;=5),AND(ISNUMBER(M40),M40&gt;=1)),AND(ISNUMBER(SERACH("papillary",N40)),OR(Y40="positive",Z40="positive"), ISNUMBER(SEARCH("BRAF",AB40)))),"intermediate","low"))</f>
        <v>intermediate</v>
      </c>
      <c r="AF40" s="31" t="str">
        <f t="shared" si="1"/>
        <v>2</v>
      </c>
      <c r="AG40" s="31" t="str">
        <f t="shared" si="2"/>
        <v>1b</v>
      </c>
      <c r="AH40" s="31" t="str">
        <f t="shared" si="5"/>
        <v>0</v>
      </c>
      <c r="AI40" s="36" t="str">
        <f t="shared" si="6"/>
        <v>I</v>
      </c>
      <c r="AJ40" s="30" t="s">
        <v>873</v>
      </c>
      <c r="AK40" s="35" t="s">
        <v>879</v>
      </c>
      <c r="AL40" s="35" t="s">
        <v>881</v>
      </c>
      <c r="AM40" s="35" t="s">
        <v>880</v>
      </c>
      <c r="AN40" s="35" t="s">
        <v>76</v>
      </c>
      <c r="AO40" s="30">
        <f t="shared" ca="1" si="7"/>
        <v>1</v>
      </c>
      <c r="AP40" s="35">
        <f t="shared" si="8"/>
        <v>1</v>
      </c>
      <c r="AQ40" s="35">
        <f t="shared" si="9"/>
        <v>0</v>
      </c>
      <c r="AR40" s="35">
        <f t="shared" si="10"/>
        <v>1</v>
      </c>
      <c r="AS40" s="36">
        <f t="shared" si="3"/>
        <v>1</v>
      </c>
    </row>
    <row r="41" spans="1:45">
      <c r="A41" t="str">
        <f>'Model output'!A40</f>
        <v>TCGA-DE-A2OL</v>
      </c>
      <c r="B41" s="42">
        <v>44</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x</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x</v>
      </c>
      <c r="F41" t="str">
        <f t="shared" si="0"/>
        <v>negative</v>
      </c>
      <c r="G41" t="str">
        <f>IF(OR('Model output'!G40="",AND(ISNUMBER('Model output'!J40),'Model output'!J40&lt;1)),"",IF(OR(ISNUMBER(SEARCH("lateral",'Model output'!G40)),ISNUMBER(SEARCH("cervical",'Model output'!G40)),ISNUMBER(SEARCH("jugular",'Model output'!G40)),ISNUMBER(SEARCH("left neck",'Model output'!G40)),ISNUMBER(SEARCH("left anterior neck",'Model output'!G40)),ISNUMBER(SEARCH("left posterior neck",'Model output'!G40)),ISNUMBER(SEARCH("right neck",'Model output'!G40)),ISNUMBER(SEARCH("right anterior neck",'Model output'!G40)),ISNUMBER(SEARCH("right posterior neck",'Model output'!G40)),AND(ISNUMBER(SEARCH("level",'Model output'!G40)),OR(,ISNUMBER(SEARCH("II",'Model output'!G40)),ISNUMBER(SEARCH("two",'Model output'!G40)),ISNUMBER(SEARCH("2",'Model output'!G40)),ISNUMBER(SEARCH("III",'Model output'!G40)),ISNUMBER(SEARCH("three",'Model output'!G40)),ISNUMBER(SEARCH("3",'Model output'!G40)),ISNUMBER(SEARCH("IV",'Model output'!G40)),ISNUMBER(SEARCH("four",'Model output'!G40)),ISNUMBER(SEARCH("4",'Model output'!G40)),AND(ISNUMBER(SEARCH("V ",'Model output'!G40)),NOT(ISNUMBER(SEARCH("VI",'Model output'!G40)))),ISNUMBER(SEARCH("five",'Model output'!G40)),ISNUMBER(SEARCH("5",'Model output'!G40))))), "lateral", "central"))</f>
        <v/>
      </c>
      <c r="H41" t="str">
        <f>IF('Model output'!H40="","negative", IF('Model output'!H40=" ", "negative", IF(ISNUMBER(SEARCH("lymph node",'Model output'!H40)),"negative","positive")))</f>
        <v>negative</v>
      </c>
      <c r="I41">
        <f>IF('Model output'!I40="","",IF(ISNUMBER('Model output'!I40),'Model output'!I40,1))</f>
        <v>0</v>
      </c>
      <c r="J41">
        <f>IF('Model output'!J40="","",IF(AND(ISNUMBER('Model output'!J40),'Model output'!J40&lt;=I41),'Model output'!J40,IF(ISNUMBER(SEARCH("0/",'Model output'!J40)),0,1)))</f>
        <v>0</v>
      </c>
      <c r="K41" t="str" cm="1">
        <f t="array" ref="K41">IF(COUNT(FIND({0,1,2,3,4,5,6,7,8,9},'Model output'!K40))&gt;0,'Model output'!K40,"")</f>
        <v/>
      </c>
      <c r="L41" s="8" t="str">
        <f t="shared" si="4"/>
        <v/>
      </c>
      <c r="M41" t="str" cm="1">
        <f t="array" ref="M41">IF(L41="","",IF(ISNUMBER(SEARCH("cm",L41)),MAX(VALUE(SUBSTITUTE(_xlfn.FILTERXML("&lt;t&gt;&lt;s&gt;"&amp;SUBSTITUTE(L41,",","&lt;/s&gt;&lt;s&gt;")&amp;"&lt;/s&gt;&lt;/t&gt;","//s"),"cm",""))),MAX(VALUE(SUBSTITUTE(_xlfn.FILTERXML("&lt;t&gt;&lt;s&gt;"&amp;SUBSTITUTE(L41,",","&lt;/s&gt;&lt;s&gt;")&amp;"&lt;/s&gt;&lt;/t&gt;","//s"),"mm","")))/10))</f>
        <v/>
      </c>
      <c r="N41" t="str">
        <f>IF('Model output'!L40="","",'Model output'!L40)</f>
        <v>papillary</v>
      </c>
      <c r="O41" t="str">
        <f>IF('Model output'!M40="","",'Model output'!M40)</f>
        <v>follicular variant</v>
      </c>
      <c r="P41" t="str">
        <f>IF('Model output'!N40="","",'Model output'!N40)</f>
        <v>2.9 cm</v>
      </c>
      <c r="Q41" t="str">
        <f t="shared" si="11"/>
        <v>2.9cm</v>
      </c>
      <c r="R41" cm="1">
        <f t="array" ref="R41">IF(Q41="","",IF(ISNUMBER(SEARCH("cm",Q41)),MAX(VALUE(SUBSTITUTE(_xlfn.FILTERXML("&lt;t&gt;&lt;s&gt;"&amp;SUBSTITUTE(Q41,",","&lt;/s&gt;&lt;s&gt;")&amp;"&lt;/s&gt;&lt;/t&gt;","//s"),"cm",""))),IF(ISNUMBER(SEARCH("mm",Q41)), MAX(VALUE(SUBSTITUTE(_xlfn.FILTERXML("&lt;t&gt;&lt;s&gt;"&amp;SUBSTITUTE(Q41,",","&lt;/s&gt;&lt;s&gt;")&amp;"&lt;/s&gt;&lt;/t&gt;","//s"),"mm","")))/10, MAX(VALUE(_xlfn.FILTERXML("&lt;t&gt;&lt;s&gt;"&amp;SUBSTITUTE(Q41,",","&lt;/s&gt;&lt;s&gt;")&amp;"&lt;/s&gt;&lt;/t&gt;","//s"))))))</f>
        <v>2.9</v>
      </c>
      <c r="S41" t="str">
        <f>IF(OR('Model output'!P40="",ISNUMBER(SEARCH("Not identified", 'Model output'!P40)),ISNUMBER(SEARCH("Absent",'Model output'!P40)),AND(ISNUMBER(SEARCH("No",'Model output'!P40)),NOT(ISNUMBER(SEARCH("diagnostic",'Model output'!P40)))),ISNUMBER(SEARCH("Negative",'Model output'!P40))),"negative","positive")</f>
        <v>negative</v>
      </c>
      <c r="T41">
        <f>IF('Model output'!O40="","",'Model output'!O40)</f>
        <v>1</v>
      </c>
      <c r="U41" t="str">
        <f>IF('Model output'!Q40&lt;&gt;"",'Model output'!Q40,IF('Classification result'!S41="positive",IF(ISNUMBER(SEARCH("single",'Model output'!P40)),1,IF(OR(ISNUMBER(SEARCH("&lt;4",'Model output'!P40)),ISNUMBER(SEARCH("&lt; 4",'Model output'!P40)),ISNUMBER(SEARCH("less than 4",'Model output'!P40))),"&lt;4",IF(OR(ISNUMBER(SEARCH("&gt;4",'Model output'!P40)),ISNUMBER(SEARCH("&gt; 4",'Model output'!P40)),ISNUMBER(SEARCH("4 or more",'Model output'!P40))),"&gt;4",""))),""))</f>
        <v/>
      </c>
      <c r="V41" t="str">
        <f>IF(S41="negative","",IF(OR(ISNUMBER(SEARCH("Focal",'Model output'!P40)),'Classification result'!U41&lt;4,ISNUMBER(SEARCH("Focal",'Classification result'!U41)),ISNUMBER(SEARCH("&lt;4",'Classification result'!U41)),ISNUMBER(SEARCH("&lt; 4",'Classification result'!U41))),"minimal", IF(OR(ISNUMBER(SEARCH("Extensive",'Model output'!P40)),ISNUMBER(SEARCH("Extensive",'Classification result'!U41)),ISNUMBER(SEARCH("&gt;4",'Classification result'!U41)),ISNUMBER(SEARCH("&gt; 4",'Classification result'!U41)),ISNUMBER(SEARCH("4 or more",'Classification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s="14" t="str">
        <f>IF('Model output'!S40="","",'Model output'!S40)</f>
        <v>negative</v>
      </c>
      <c r="Y41" t="str">
        <f>IF(OR('Model output'!S40="",ISNUMBER(SEARCH("Absent",'Model output'!S40)),ISNUMBER(SEARCH("Not identified",'Model output'!S40)),AND(ISNUMBER(SEARCH("No",'Model output'!S40)),NOT(ISNUMBER(SEARCH("carcinoma",'Model output'!S40)))),ISNUMBER(SEARCH("negative",'Model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muscle",X41)),ISNUMBER(SEARCH("larynx",X41)),ISNUMBER(SEARCH("trachea",X41)),ISNUMBER(SEARCH("esophagus",X41)),ISNUMBER(SEARCH("recurrent laryngeal nerve",X41))),"positive","negative"))</f>
        <v>negative</v>
      </c>
      <c r="AA41" t="str">
        <f>IF('Model output'!T40="","",IF('Model output'!T40="Not mentioned", "No", "Yes"))</f>
        <v/>
      </c>
      <c r="AB41" t="str">
        <f>IF(AA41&lt;&gt;"Yes","",IF(OR('Model output'!U40="",ISNUMBER(SEARCH("Not identified",'Model output'!U40))),"",'Model output'!U40))</f>
        <v/>
      </c>
      <c r="AC41" s="9" t="str">
        <f>IF(OR('Model output'!V40="", AND(ISERROR(SEARCH("Positive",'Model output'!V40)), ISNUMBER(SEARCH("Negative",'Model output'!V40))), ISNUMBER(SEARCH("Uninvolved",'Model output'!V40)), ISNUMBER(SEARCH("not involved",'Model output'!V40)), ISNUMBER(SEARCH("Free",'Model output'!V40)), ISNUMBER(SEARCH("1 mm",'Model output'!V40)), ISNUMBER(SEARCH("0.1 CM",'Model output'!V40)), ISNUMBER(SEARCH("less than 0.2 mm",'Model output'!V40)), ISNUMBER(SEARCH("less than 0.5 mm",'Model output'!V40)), ISNUMBER(SEARCH("very close",'Model output'!V40)), ISNUMBER(SEARCH("abut",'Model output'!V40))), "negative", "positive")</f>
        <v>negative</v>
      </c>
      <c r="AE41" s="30" t="str" cm="1">
        <f t="array" aca="1" ref="AE41" ca="1">IF(OR(AC41="positive",Z41="positive",AND(OR(ISNUMBER(SEARCH("Follicular carcinoma",N41)),ISNUMBER(SEARCH("Follicular thyroid carcinoma",N41))),V41="extensive"),AND(AND(ISNUMBER(J41),J41&gt;0),AND(ISNUMBER(M41),M41&gt;3)),OR(H41="positive",AH41=1)),"high",IF(OR(ISNUMBER(SEARCH("lateral",G41,1)),ISNUMBER(SEARCH("positive",Y41,1)),ISNUMBER(SEARCH("tall",O41,1)),ISNUMBER(SEARCH("hobnail",O41,1)),ISNUMBER(SEARCH("cribriform",O41,1)),ISNUMBER(SEARCH("diffuse",O41,1)),ISNUMBER(SEARCH("columnar",O41,1)),ISNUMBER(SEARCH("solid",O41,1)),ISNUMBER(SEARCH("tall",N41,1)),ISNUMBER(SEARCH("hobnail",N41,1)),ISNUMBER(SEARCH("cribriform",N41,1)),ISNUMBER(SEARCH("diffuse",N41,1)),ISNUMBER(SEARCH("columnar",N41,1)),ISNUMBER(SEARCH("solid",N41,1)),AND(ISNUMBER(SEARCH("papillary",N41,1)),S41="positive"),AND(AND(ISNUMBER(J41),J41&gt;=5),M41=""),AND(AND(ISNUMBER(J41),J41&gt;=5),AND(ISNUMBER(M41),M41&gt;=1)),AND(ISNUMBER(SERACH("papillary",N41)),OR(Y41="positive",Z41="positive"), ISNUMBER(SEARCH("BRAF",AB41)))),"intermediate","low"))</f>
        <v>low</v>
      </c>
      <c r="AF41" s="31" t="str">
        <f t="shared" si="1"/>
        <v>2</v>
      </c>
      <c r="AG41" s="31" t="str">
        <f t="shared" si="2"/>
        <v>0</v>
      </c>
      <c r="AH41" s="31" t="str">
        <f t="shared" si="5"/>
        <v>0</v>
      </c>
      <c r="AI41" s="36" t="str">
        <f t="shared" si="6"/>
        <v>I</v>
      </c>
      <c r="AJ41" s="30" t="s">
        <v>872</v>
      </c>
      <c r="AK41" s="35" t="s">
        <v>879</v>
      </c>
      <c r="AL41" s="35" t="s">
        <v>880</v>
      </c>
      <c r="AM41" s="35" t="s">
        <v>880</v>
      </c>
      <c r="AN41" s="35" t="s">
        <v>76</v>
      </c>
      <c r="AO41" s="30">
        <f t="shared" ca="1" si="7"/>
        <v>1</v>
      </c>
      <c r="AP41" s="35">
        <f t="shared" si="8"/>
        <v>1</v>
      </c>
      <c r="AQ41" s="35">
        <f t="shared" si="9"/>
        <v>1</v>
      </c>
      <c r="AR41" s="35">
        <f t="shared" si="10"/>
        <v>1</v>
      </c>
      <c r="AS41" s="36">
        <f t="shared" si="3"/>
        <v>1</v>
      </c>
    </row>
    <row r="42" spans="1:45">
      <c r="A42" t="str">
        <f>'Model output'!A41</f>
        <v>TCGA-DE-A3KN</v>
      </c>
      <c r="B42" s="42">
        <v>49</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3</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1b</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
      </c>
      <c r="F42" t="str">
        <f t="shared" si="0"/>
        <v>positive</v>
      </c>
      <c r="G42" t="str">
        <f>IF(OR('Model output'!G41="",AND(ISNUMBER('Model output'!J41),'Model output'!J41&lt;1)),"",IF(OR(ISNUMBER(SEARCH("lateral",'Model output'!G41)),ISNUMBER(SEARCH("cervical",'Model output'!G41)),ISNUMBER(SEARCH("jugular",'Model output'!G41)),ISNUMBER(SEARCH("left neck",'Model output'!G41)),ISNUMBER(SEARCH("left anterior neck",'Model output'!G41)),ISNUMBER(SEARCH("left posterior neck",'Model output'!G41)),ISNUMBER(SEARCH("right neck",'Model output'!G41)),ISNUMBER(SEARCH("right anterior neck",'Model output'!G41)),ISNUMBER(SEARCH("right posterior neck",'Model output'!G41)),AND(ISNUMBER(SEARCH("level",'Model output'!G41)),OR(,ISNUMBER(SEARCH("II",'Model output'!G41)),ISNUMBER(SEARCH("two",'Model output'!G41)),ISNUMBER(SEARCH("2",'Model output'!G41)),ISNUMBER(SEARCH("III",'Model output'!G41)),ISNUMBER(SEARCH("three",'Model output'!G41)),ISNUMBER(SEARCH("3",'Model output'!G41)),ISNUMBER(SEARCH("IV",'Model output'!G41)),ISNUMBER(SEARCH("four",'Model output'!G41)),ISNUMBER(SEARCH("4",'Model output'!G41)),AND(ISNUMBER(SEARCH("V ",'Model output'!G41)),NOT(ISNUMBER(SEARCH("VI",'Model output'!G41)))),ISNUMBER(SEARCH("five",'Model output'!G41)),ISNUMBER(SEARCH("5",'Model output'!G41))))), "lateral", "central"))</f>
        <v>central</v>
      </c>
      <c r="H42" t="str">
        <f>IF('Model output'!H41="","negative", IF('Model output'!H41=" ", "negative", IF(ISNUMBER(SEARCH("lymph node",'Model output'!H41)),"negative","positive")))</f>
        <v>negative</v>
      </c>
      <c r="I42">
        <f>IF('Model output'!I41="","",IF(ISNUMBER('Model output'!I41),'Model output'!I41,1))</f>
        <v>9</v>
      </c>
      <c r="J42">
        <f>IF('Model output'!J41="","",IF(AND(ISNUMBER('Model output'!J41),'Model output'!J41&lt;=I42),'Model output'!J41,IF(ISNUMBER(SEARCH("0/",'Model output'!J41)),0,1)))</f>
        <v>5</v>
      </c>
      <c r="K42" t="str" cm="1">
        <f t="array" ref="K42">IF(COUNT(FIND({0,1,2,3,4,5,6,7,8,9},'Model output'!K41))&gt;0,'Model output'!K41,"")</f>
        <v>0.6 cm</v>
      </c>
      <c r="L42" s="8" t="str">
        <f t="shared" si="4"/>
        <v>0.6cm</v>
      </c>
      <c r="M42" cm="1">
        <f t="array" ref="M42">IF(L42="","",IF(ISNUMBER(SEARCH("cm",L42)),MAX(VALUE(SUBSTITUTE(_xlfn.FILTERXML("&lt;t&gt;&lt;s&gt;"&amp;SUBSTITUTE(L42,",","&lt;/s&gt;&lt;s&gt;")&amp;"&lt;/s&gt;&lt;/t&gt;","//s"),"cm",""))),MAX(VALUE(SUBSTITUTE(_xlfn.FILTERXML("&lt;t&gt;&lt;s&gt;"&amp;SUBSTITUTE(L42,",","&lt;/s&gt;&lt;s&gt;")&amp;"&lt;/s&gt;&lt;/t&gt;","//s"),"mm","")))/10))</f>
        <v>0.6</v>
      </c>
      <c r="N42" t="str">
        <f>IF('Model output'!L41="","",'Model output'!L41)</f>
        <v>papillary</v>
      </c>
      <c r="O42" t="str">
        <f>IF('Model output'!M41="","",'Model output'!M41)</f>
        <v>mixed follicular and papillary</v>
      </c>
      <c r="P42" t="str">
        <f>IF('Model output'!N41="","",'Model output'!N41)</f>
        <v>4.5 cm</v>
      </c>
      <c r="Q42" t="str">
        <f t="shared" si="11"/>
        <v>4.5cm</v>
      </c>
      <c r="R42" cm="1">
        <f t="array" ref="R42">IF(Q42="","",IF(ISNUMBER(SEARCH("cm",Q42)),MAX(VALUE(SUBSTITUTE(_xlfn.FILTERXML("&lt;t&gt;&lt;s&gt;"&amp;SUBSTITUTE(Q42,",","&lt;/s&gt;&lt;s&gt;")&amp;"&lt;/s&gt;&lt;/t&gt;","//s"),"cm",""))),IF(ISNUMBER(SEARCH("mm",Q42)), MAX(VALUE(SUBSTITUTE(_xlfn.FILTERXML("&lt;t&gt;&lt;s&gt;"&amp;SUBSTITUTE(Q42,",","&lt;/s&gt;&lt;s&gt;")&amp;"&lt;/s&gt;&lt;/t&gt;","//s"),"mm","")))/10, MAX(VALUE(_xlfn.FILTERXML("&lt;t&gt;&lt;s&gt;"&amp;SUBSTITUTE(Q42,",","&lt;/s&gt;&lt;s&gt;")&amp;"&lt;/s&gt;&lt;/t&gt;","//s"))))))</f>
        <v>4.5</v>
      </c>
      <c r="S42" t="str">
        <f>IF(OR('Model output'!P41="",ISNUMBER(SEARCH("Not identified", 'Model output'!P41)),ISNUMBER(SEARCH("Absent",'Model output'!P41)),AND(ISNUMBER(SEARCH("No",'Model output'!P41)),NOT(ISNUMBER(SEARCH("diagnostic",'Model output'!P41)))),ISNUMBER(SEARCH("Negative",'Model output'!P41))),"negative","positive")</f>
        <v>negative</v>
      </c>
      <c r="T42">
        <f>IF('Model output'!O41="","",'Model output'!O41)</f>
        <v>1</v>
      </c>
      <c r="U42" t="str">
        <f>IF('Model output'!Q41&lt;&gt;"",'Model output'!Q41,IF('Classification result'!S42="positive",IF(ISNUMBER(SEARCH("single",'Model output'!P41)),1,IF(OR(ISNUMBER(SEARCH("&lt;4",'Model output'!P41)),ISNUMBER(SEARCH("&lt; 4",'Model output'!P41)),ISNUMBER(SEARCH("less than 4",'Model output'!P41))),"&lt;4",IF(OR(ISNUMBER(SEARCH("&gt;4",'Model output'!P41)),ISNUMBER(SEARCH("&gt; 4",'Model output'!P41)),ISNUMBER(SEARCH("4 or more",'Model output'!P41))),"&gt;4",""))),""))</f>
        <v/>
      </c>
      <c r="V42" t="str">
        <f>IF(S42="negative","",IF(OR(ISNUMBER(SEARCH("Focal",'Model output'!P41)),'Classification result'!U42&lt;4,ISNUMBER(SEARCH("Focal",'Classification result'!U42)),ISNUMBER(SEARCH("&lt;4",'Classification result'!U42)),ISNUMBER(SEARCH("&lt; 4",'Classification result'!U42))),"minimal", IF(OR(ISNUMBER(SEARCH("Extensive",'Model output'!P41)),ISNUMBER(SEARCH("Extensive",'Classification result'!U42)),ISNUMBER(SEARCH("&gt;4",'Classification result'!U42)),ISNUMBER(SEARCH("&gt; 4",'Classification result'!U42)),ISNUMBER(SEARCH("4 or more",'Classification result'!U42))),"extensive","")))</f>
        <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negative</v>
      </c>
      <c r="X42" s="14" t="str">
        <f>IF('Model output'!S41="","",'Model output'!S41)</f>
        <v>present, focal extension into perithyroidal soft tissues (C4)</v>
      </c>
      <c r="Y42" t="str">
        <f>IF(OR('Model output'!S41="",ISNUMBER(SEARCH("Absent",'Model output'!S41)),ISNUMBER(SEARCH("Not identified",'Model output'!S41)),AND(ISNUMBER(SEARCH("No",'Model output'!S41)),NOT(ISNUMBER(SEARCH("carcinoma",'Model output'!S41)))),ISNUMBER(SEARCH("negative",'Model output'!S41))),"negative",IF(Z42="positive","gETE", "positive"))</f>
        <v>positive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muscle",X42)),ISNUMBER(SEARCH("larynx",X42)),ISNUMBER(SEARCH("trachea",X42)),ISNUMBER(SEARCH("esophagus",X42)),ISNUMBER(SEARCH("recurrent laryngeal nerve",X42))),"positive","negative"))</f>
        <v>negative</v>
      </c>
      <c r="AA42" t="str">
        <f>IF('Model output'!T41="","",IF('Model output'!T41="Not mentioned", "No", "Yes"))</f>
        <v/>
      </c>
      <c r="AB42" t="str">
        <f>IF(AA42&lt;&gt;"Yes","",IF(OR('Model output'!U41="",ISNUMBER(SEARCH("Not identified",'Model output'!U41))),"",'Model output'!U41))</f>
        <v/>
      </c>
      <c r="AC42" s="9" t="str">
        <f>IF(OR('Model output'!V41="", AND(ISERROR(SEARCH("Positive",'Model output'!V41)), ISNUMBER(SEARCH("Negative",'Model output'!V41))), ISNUMBER(SEARCH("Uninvolved",'Model output'!V41)), ISNUMBER(SEARCH("not involved",'Model output'!V41)), ISNUMBER(SEARCH("Free",'Model output'!V41)), ISNUMBER(SEARCH("1 mm",'Model output'!V41)), ISNUMBER(SEARCH("0.1 CM",'Model output'!V41)), ISNUMBER(SEARCH("less than 0.2 mm",'Model output'!V41)), ISNUMBER(SEARCH("less than 0.5 mm",'Model output'!V41)), ISNUMBER(SEARCH("very close",'Model output'!V41)), ISNUMBER(SEARCH("abut",'Model output'!V41))), "negative", "positive")</f>
        <v>negative</v>
      </c>
      <c r="AE42" s="30" t="str" cm="1">
        <f t="array" aca="1" ref="AE42" ca="1">IF(OR(AC42="positive",Z42="positive",AND(OR(ISNUMBER(SEARCH("Follicular carcinoma",N42)),ISNUMBER(SEARCH("Follicular thyroid carcinoma",N42))),V42="extensive"),AND(AND(ISNUMBER(J42),J42&gt;0),AND(ISNUMBER(M42),M42&gt;3)),OR(H42="positive",AH42=1)),"high",IF(OR(ISNUMBER(SEARCH("lateral",G42,1)),ISNUMBER(SEARCH("positive",Y42,1)),ISNUMBER(SEARCH("tall",O42,1)),ISNUMBER(SEARCH("hobnail",O42,1)),ISNUMBER(SEARCH("cribriform",O42,1)),ISNUMBER(SEARCH("diffuse",O42,1)),ISNUMBER(SEARCH("columnar",O42,1)),ISNUMBER(SEARCH("solid",O42,1)),ISNUMBER(SEARCH("tall",N42,1)),ISNUMBER(SEARCH("hobnail",N42,1)),ISNUMBER(SEARCH("cribriform",N42,1)),ISNUMBER(SEARCH("diffuse",N42,1)),ISNUMBER(SEARCH("columnar",N42,1)),ISNUMBER(SEARCH("solid",N42,1)),AND(ISNUMBER(SEARCH("papillary",N42,1)),S42="positive"),AND(AND(ISNUMBER(J42),J42&gt;=5),M42=""),AND(AND(ISNUMBER(J42),J42&gt;=5),AND(ISNUMBER(M42),M42&gt;=1)),AND(ISNUMBER(SERACH("papillary",N42)),OR(Y42="positive",Z42="positive"), ISNUMBER(SEARCH("BRAF",AB42)))),"intermediate","low"))</f>
        <v>intermediate</v>
      </c>
      <c r="AF42" s="31" t="str">
        <f t="shared" si="1"/>
        <v>3a</v>
      </c>
      <c r="AG42" s="31" t="str">
        <f t="shared" si="2"/>
        <v>1a</v>
      </c>
      <c r="AH42" s="31" t="str">
        <f t="shared" si="5"/>
        <v>0</v>
      </c>
      <c r="AI42" s="36" t="str">
        <f t="shared" si="6"/>
        <v>I</v>
      </c>
      <c r="AJ42" s="30" t="s">
        <v>873</v>
      </c>
      <c r="AK42" s="35" t="s">
        <v>882</v>
      </c>
      <c r="AL42" s="35" t="s">
        <v>881</v>
      </c>
      <c r="AM42" s="35" t="s">
        <v>880</v>
      </c>
      <c r="AN42" s="35" t="s">
        <v>76</v>
      </c>
      <c r="AO42" s="30">
        <f t="shared" ca="1" si="7"/>
        <v>1</v>
      </c>
      <c r="AP42" s="35">
        <f t="shared" si="8"/>
        <v>1</v>
      </c>
      <c r="AQ42" s="35">
        <f t="shared" si="9"/>
        <v>1</v>
      </c>
      <c r="AR42" s="35">
        <f t="shared" si="10"/>
        <v>1</v>
      </c>
      <c r="AS42" s="36">
        <f t="shared" si="3"/>
        <v>1</v>
      </c>
    </row>
    <row r="43" spans="1:45">
      <c r="A43" t="str">
        <f>'Model output'!A42</f>
        <v>TCGA-DE-A4M9</v>
      </c>
      <c r="B43" s="42">
        <v>28</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2</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x</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x</v>
      </c>
      <c r="F43" t="str">
        <f t="shared" si="0"/>
        <v>negative</v>
      </c>
      <c r="G43" t="str">
        <f>IF(OR('Model output'!G42="",AND(ISNUMBER('Model output'!J42),'Model output'!J42&lt;1)),"",IF(OR(ISNUMBER(SEARCH("lateral",'Model output'!G42)),ISNUMBER(SEARCH("cervical",'Model output'!G42)),ISNUMBER(SEARCH("jugular",'Model output'!G42)),ISNUMBER(SEARCH("left neck",'Model output'!G42)),ISNUMBER(SEARCH("left anterior neck",'Model output'!G42)),ISNUMBER(SEARCH("left posterior neck",'Model output'!G42)),ISNUMBER(SEARCH("right neck",'Model output'!G42)),ISNUMBER(SEARCH("right anterior neck",'Model output'!G42)),ISNUMBER(SEARCH("right posterior neck",'Model output'!G42)),AND(ISNUMBER(SEARCH("level",'Model output'!G42)),OR(,ISNUMBER(SEARCH("II",'Model output'!G42)),ISNUMBER(SEARCH("two",'Model output'!G42)),ISNUMBER(SEARCH("2",'Model output'!G42)),ISNUMBER(SEARCH("III",'Model output'!G42)),ISNUMBER(SEARCH("three",'Model output'!G42)),ISNUMBER(SEARCH("3",'Model output'!G42)),ISNUMBER(SEARCH("IV",'Model output'!G42)),ISNUMBER(SEARCH("four",'Model output'!G42)),ISNUMBER(SEARCH("4",'Model output'!G42)),AND(ISNUMBER(SEARCH("V ",'Model output'!G42)),NOT(ISNUMBER(SEARCH("VI",'Model output'!G42)))),ISNUMBER(SEARCH("five",'Model output'!G42)),ISNUMBER(SEARCH("5",'Model output'!G42))))), "lateral", "central"))</f>
        <v/>
      </c>
      <c r="H43" t="str">
        <f>IF('Model output'!H42="","negative", IF('Model output'!H42=" ", "negative", IF(ISNUMBER(SEARCH("lymph node",'Model output'!H42)),"negative","positive")))</f>
        <v>negative</v>
      </c>
      <c r="I43">
        <f>IF('Model output'!I42="","",IF(ISNUMBER('Model output'!I42),'Model output'!I42,1))</f>
        <v>0</v>
      </c>
      <c r="J43">
        <f>IF('Model output'!J42="","",IF(AND(ISNUMBER('Model output'!J42),'Model output'!J42&lt;=I43),'Model output'!J42,IF(ISNUMBER(SEARCH("0/",'Model output'!J42)),0,1)))</f>
        <v>0</v>
      </c>
      <c r="K43" t="str" cm="1">
        <f t="array" ref="K43">IF(COUNT(FIND({0,1,2,3,4,5,6,7,8,9},'Model output'!K42))&gt;0,'Model output'!K42,"")</f>
        <v/>
      </c>
      <c r="L43" s="8" t="str">
        <f t="shared" si="4"/>
        <v/>
      </c>
      <c r="M43" t="str" cm="1">
        <f t="array" ref="M43">IF(L43="","",IF(ISNUMBER(SEARCH("cm",L43)),MAX(VALUE(SUBSTITUTE(_xlfn.FILTERXML("&lt;t&gt;&lt;s&gt;"&amp;SUBSTITUTE(L43,",","&lt;/s&gt;&lt;s&gt;")&amp;"&lt;/s&gt;&lt;/t&gt;","//s"),"cm",""))),MAX(VALUE(SUBSTITUTE(_xlfn.FILTERXML("&lt;t&gt;&lt;s&gt;"&amp;SUBSTITUTE(L43,",","&lt;/s&gt;&lt;s&gt;")&amp;"&lt;/s&gt;&lt;/t&gt;","//s"),"mm","")))/10))</f>
        <v/>
      </c>
      <c r="N43" t="str">
        <f>IF('Model output'!L42="","",'Model output'!L42)</f>
        <v>Papillary</v>
      </c>
      <c r="O43" t="str">
        <f>IF('Model output'!M42="","",'Model output'!M42)</f>
        <v>follicular and solid</v>
      </c>
      <c r="P43" t="str">
        <f>IF('Model output'!N42="","",'Model output'!N42)</f>
        <v>3.0 cm</v>
      </c>
      <c r="Q43" t="str">
        <f t="shared" si="11"/>
        <v>3.0cm</v>
      </c>
      <c r="R43" cm="1">
        <f t="array" ref="R43">IF(Q43="","",IF(ISNUMBER(SEARCH("cm",Q43)),MAX(VALUE(SUBSTITUTE(_xlfn.FILTERXML("&lt;t&gt;&lt;s&gt;"&amp;SUBSTITUTE(Q43,",","&lt;/s&gt;&lt;s&gt;")&amp;"&lt;/s&gt;&lt;/t&gt;","//s"),"cm",""))),IF(ISNUMBER(SEARCH("mm",Q43)), MAX(VALUE(SUBSTITUTE(_xlfn.FILTERXML("&lt;t&gt;&lt;s&gt;"&amp;SUBSTITUTE(Q43,",","&lt;/s&gt;&lt;s&gt;")&amp;"&lt;/s&gt;&lt;/t&gt;","//s"),"mm","")))/10, MAX(VALUE(_xlfn.FILTERXML("&lt;t&gt;&lt;s&gt;"&amp;SUBSTITUTE(Q43,",","&lt;/s&gt;&lt;s&gt;")&amp;"&lt;/s&gt;&lt;/t&gt;","//s"))))))</f>
        <v>3</v>
      </c>
      <c r="S43" t="str">
        <f>IF(OR('Model output'!P42="",ISNUMBER(SEARCH("Not identified", 'Model output'!P42)),ISNUMBER(SEARCH("Absent",'Model output'!P42)),AND(ISNUMBER(SEARCH("No",'Model output'!P42)),NOT(ISNUMBER(SEARCH("diagnostic",'Model output'!P42)))),ISNUMBER(SEARCH("Negative",'Model output'!P42))),"negative","positive")</f>
        <v>positive</v>
      </c>
      <c r="T43" t="str">
        <f>IF('Model output'!O42="","",'Model output'!O42)</f>
        <v>Two</v>
      </c>
      <c r="U43" t="str">
        <f>IF('Model output'!Q42&lt;&gt;"",'Model output'!Q42,IF('Classification result'!S43="positive",IF(ISNUMBER(SEARCH("single",'Model output'!P42)),1,IF(OR(ISNUMBER(SEARCH("&lt;4",'Model output'!P42)),ISNUMBER(SEARCH("&lt; 4",'Model output'!P42)),ISNUMBER(SEARCH("less than 4",'Model output'!P42))),"&lt;4",IF(OR(ISNUMBER(SEARCH("&gt;4",'Model output'!P42)),ISNUMBER(SEARCH("&gt; 4",'Model output'!P42)),ISNUMBER(SEARCH("4 or more",'Model output'!P42))),"&gt;4",""))),""))</f>
        <v/>
      </c>
      <c r="V43" t="str">
        <f>IF(S43="negative","",IF(OR(ISNUMBER(SEARCH("Focal",'Model output'!P42)),'Classification result'!U43&lt;4,ISNUMBER(SEARCH("Focal",'Classification result'!U43)),ISNUMBER(SEARCH("&lt;4",'Classification result'!U43)),ISNUMBER(SEARCH("&lt; 4",'Classification result'!U43))),"minimal", IF(OR(ISNUMBER(SEARCH("Extensive",'Model output'!P42)),ISNUMBER(SEARCH("Extensive",'Classification result'!U43)),ISNUMBER(SEARCH("&gt;4",'Classification result'!U43)),ISNUMBER(SEARCH("&gt; 4",'Classification result'!U43)),ISNUMBER(SEARCH("4 or more",'Classification result'!U43))),"extensive","")))</f>
        <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positive</v>
      </c>
      <c r="X43" s="14" t="str">
        <f>IF('Model output'!S42="","",'Model output'!S42)</f>
        <v>Not identified</v>
      </c>
      <c r="Y43" t="str">
        <f>IF(OR('Model output'!S42="",ISNUMBER(SEARCH("Absent",'Model output'!S42)),ISNUMBER(SEARCH("Not identified",'Model output'!S42)),AND(ISNUMBER(SEARCH("No",'Model output'!S42)),NOT(ISNUMBER(SEARCH("carcinoma",'Model output'!S42)))),ISNUMBER(SEARCH("negative",'Model output'!S42))),"negative",IF(Z43="positive","gETE", "positive"))</f>
        <v>negative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muscle",X43)),ISNUMBER(SEARCH("larynx",X43)),ISNUMBER(SEARCH("trachea",X43)),ISNUMBER(SEARCH("esophagus",X43)),ISNUMBER(SEARCH("recurrent laryngeal nerve",X43))),"positive","negative"))</f>
        <v>negative</v>
      </c>
      <c r="AA43" t="str">
        <f>IF('Model output'!T42="","",IF('Model output'!T42="Not mentioned", "No", "Yes"))</f>
        <v/>
      </c>
      <c r="AB43" t="str">
        <f>IF(AA43&lt;&gt;"Yes","",IF(OR('Model output'!U42="",ISNUMBER(SEARCH("Not identified",'Model output'!U42))),"",'Model output'!U42))</f>
        <v/>
      </c>
      <c r="AC43" s="9" t="str">
        <f>IF(OR('Model output'!V42="", AND(ISERROR(SEARCH("Positive",'Model output'!V42)), ISNUMBER(SEARCH("Negative",'Model output'!V42))), ISNUMBER(SEARCH("Uninvolved",'Model output'!V42)), ISNUMBER(SEARCH("not involved",'Model output'!V42)), ISNUMBER(SEARCH("Free",'Model output'!V42)), ISNUMBER(SEARCH("1 mm",'Model output'!V42)), ISNUMBER(SEARCH("0.1 CM",'Model output'!V42)), ISNUMBER(SEARCH("less than 0.2 mm",'Model output'!V42)), ISNUMBER(SEARCH("less than 0.5 mm",'Model output'!V42)), ISNUMBER(SEARCH("very close",'Model output'!V42)), ISNUMBER(SEARCH("abut",'Model output'!V42))), "negative", "positive")</f>
        <v>positive</v>
      </c>
      <c r="AE43" s="30" t="str" cm="1">
        <f t="array" ref="AE43">IF(OR(AC43="positive",Z43="positive",AND(OR(ISNUMBER(SEARCH("Follicular carcinoma",N43)),ISNUMBER(SEARCH("Follicular thyroid carcinoma",N43))),V43="extensive"),AND(AND(ISNUMBER(J43),J43&gt;0),AND(ISNUMBER(M43),M43&gt;3)),OR(H43="positive",AH43=1)),"high",IF(OR(ISNUMBER(SEARCH("lateral",G43,1)),ISNUMBER(SEARCH("positive",Y43,1)),ISNUMBER(SEARCH("tall",O43,1)),ISNUMBER(SEARCH("hobnail",O43,1)),ISNUMBER(SEARCH("cribriform",O43,1)),ISNUMBER(SEARCH("diffuse",O43,1)),ISNUMBER(SEARCH("columnar",O43,1)),ISNUMBER(SEARCH("solid",O43,1)),ISNUMBER(SEARCH("tall",N43,1)),ISNUMBER(SEARCH("hobnail",N43,1)),ISNUMBER(SEARCH("cribriform",N43,1)),ISNUMBER(SEARCH("diffuse",N43,1)),ISNUMBER(SEARCH("columnar",N43,1)),ISNUMBER(SEARCH("solid",N43,1)),AND(ISNUMBER(SEARCH("papillary",N43,1)),S43="positive"),AND(AND(ISNUMBER(J43),J43&gt;=5),M43=""),AND(AND(ISNUMBER(J43),J43&gt;=5),AND(ISNUMBER(M43),M43&gt;=1)),AND(ISNUMBER(SERACH("papillary",N43)),OR(Y43="positive",Z43="positive"), ISNUMBER(SEARCH("BRAF",AB43)))),"intermediate","low"))</f>
        <v>high</v>
      </c>
      <c r="AF43" s="31" t="str">
        <f t="shared" si="1"/>
        <v>2</v>
      </c>
      <c r="AG43" s="31" t="str">
        <f t="shared" si="2"/>
        <v>0</v>
      </c>
      <c r="AH43" s="31" t="str">
        <f t="shared" si="5"/>
        <v>0</v>
      </c>
      <c r="AI43" s="36" t="str">
        <f t="shared" si="6"/>
        <v>I</v>
      </c>
      <c r="AJ43" s="30" t="s">
        <v>871</v>
      </c>
      <c r="AK43" s="35" t="s">
        <v>879</v>
      </c>
      <c r="AL43" s="35" t="s">
        <v>880</v>
      </c>
      <c r="AM43" s="35" t="s">
        <v>880</v>
      </c>
      <c r="AN43" s="35" t="s">
        <v>76</v>
      </c>
      <c r="AO43" s="30">
        <f t="shared" si="7"/>
        <v>1</v>
      </c>
      <c r="AP43" s="35">
        <f t="shared" si="8"/>
        <v>1</v>
      </c>
      <c r="AQ43" s="35">
        <f t="shared" si="9"/>
        <v>1</v>
      </c>
      <c r="AR43" s="35">
        <f t="shared" si="10"/>
        <v>1</v>
      </c>
      <c r="AS43" s="36">
        <f t="shared" si="3"/>
        <v>1</v>
      </c>
    </row>
    <row r="44" spans="1:45">
      <c r="A44" t="str">
        <f>'Model output'!A43</f>
        <v>TCGA-DE-A4MA</v>
      </c>
      <c r="B44" s="42">
        <v>52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3</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X</v>
      </c>
      <c r="F44" t="str">
        <f t="shared" si="0"/>
        <v>positive</v>
      </c>
      <c r="G44" t="str">
        <f>IF(OR('Model output'!G43="",AND(ISNUMBER('Model output'!J43),'Model output'!J43&lt;1)),"",IF(OR(ISNUMBER(SEARCH("lateral",'Model output'!G43)),ISNUMBER(SEARCH("cervical",'Model output'!G43)),ISNUMBER(SEARCH("jugular",'Model output'!G43)),ISNUMBER(SEARCH("left neck",'Model output'!G43)),ISNUMBER(SEARCH("left anterior neck",'Model output'!G43)),ISNUMBER(SEARCH("left posterior neck",'Model output'!G43)),ISNUMBER(SEARCH("right neck",'Model output'!G43)),ISNUMBER(SEARCH("right anterior neck",'Model output'!G43)),ISNUMBER(SEARCH("right posterior neck",'Model output'!G43)),AND(ISNUMBER(SEARCH("level",'Model output'!G43)),OR(,ISNUMBER(SEARCH("II",'Model output'!G43)),ISNUMBER(SEARCH("two",'Model output'!G43)),ISNUMBER(SEARCH("2",'Model output'!G43)),ISNUMBER(SEARCH("III",'Model output'!G43)),ISNUMBER(SEARCH("three",'Model output'!G43)),ISNUMBER(SEARCH("3",'Model output'!G43)),ISNUMBER(SEARCH("IV",'Model output'!G43)),ISNUMBER(SEARCH("four",'Model output'!G43)),ISNUMBER(SEARCH("4",'Model output'!G43)),AND(ISNUMBER(SEARCH("V ",'Model output'!G43)),NOT(ISNUMBER(SEARCH("VI",'Model output'!G43)))),ISNUMBER(SEARCH("five",'Model output'!G43)),ISNUMBER(SEARCH("5",'Model output'!G43))))), "lateral", "central"))</f>
        <v>central</v>
      </c>
      <c r="H44" t="str">
        <f>IF('Model output'!H43="","negative", IF('Model output'!H43=" ", "negative", IF(ISNUMBER(SEARCH("lymph node",'Model output'!H43)),"negative","positive")))</f>
        <v>negative</v>
      </c>
      <c r="I44">
        <f>IF('Model output'!I43="","",IF(ISNUMBER('Model output'!I43),'Model output'!I43,1))</f>
        <v>8</v>
      </c>
      <c r="J44">
        <f>IF('Model output'!J43="","",IF(AND(ISNUMBER('Model output'!J43),'Model output'!J43&lt;=I44),'Model output'!J43,IF(ISNUMBER(SEARCH("0/",'Model output'!J43)),0,1)))</f>
        <v>7</v>
      </c>
      <c r="K44" t="str" cm="1">
        <f t="array" ref="K44">IF(COUNT(FIND({0,1,2,3,4,5,6,7,8,9},'Model output'!K43))&gt;0,'Model output'!K43,"")</f>
        <v>4 mm</v>
      </c>
      <c r="L44" s="8" t="str">
        <f t="shared" si="4"/>
        <v>4mm</v>
      </c>
      <c r="M44" cm="1">
        <f t="array" ref="M44">IF(L44="","",IF(ISNUMBER(SEARCH("cm",L44)),MAX(VALUE(SUBSTITUTE(_xlfn.FILTERXML("&lt;t&gt;&lt;s&gt;"&amp;SUBSTITUTE(L44,",","&lt;/s&gt;&lt;s&gt;")&amp;"&lt;/s&gt;&lt;/t&gt;","//s"),"cm",""))),MAX(VALUE(SUBSTITUTE(_xlfn.FILTERXML("&lt;t&gt;&lt;s&gt;"&amp;SUBSTITUTE(L44,",","&lt;/s&gt;&lt;s&gt;")&amp;"&lt;/s&gt;&lt;/t&gt;","//s"),"mm","")))/10))</f>
        <v>0.4</v>
      </c>
      <c r="N44" t="str">
        <f>IF('Model output'!L43="","",'Model output'!L43)</f>
        <v>papillary</v>
      </c>
      <c r="O44" t="str">
        <f>IF('Model output'!M43="","",'Model output'!M43)</f>
        <v>usual</v>
      </c>
      <c r="P44" t="str">
        <f>IF('Model output'!N43="","",'Model output'!N43)</f>
        <v>4.2 cm</v>
      </c>
      <c r="Q44" t="str">
        <f t="shared" si="11"/>
        <v>4.2cm</v>
      </c>
      <c r="R44" cm="1">
        <f t="array" ref="R44">IF(Q44="","",IF(ISNUMBER(SEARCH("cm",Q44)),MAX(VALUE(SUBSTITUTE(_xlfn.FILTERXML("&lt;t&gt;&lt;s&gt;"&amp;SUBSTITUTE(Q44,",","&lt;/s&gt;&lt;s&gt;")&amp;"&lt;/s&gt;&lt;/t&gt;","//s"),"cm",""))),IF(ISNUMBER(SEARCH("mm",Q44)), MAX(VALUE(SUBSTITUTE(_xlfn.FILTERXML("&lt;t&gt;&lt;s&gt;"&amp;SUBSTITUTE(Q44,",","&lt;/s&gt;&lt;s&gt;")&amp;"&lt;/s&gt;&lt;/t&gt;","//s"),"mm","")))/10, MAX(VALUE(_xlfn.FILTERXML("&lt;t&gt;&lt;s&gt;"&amp;SUBSTITUTE(Q44,",","&lt;/s&gt;&lt;s&gt;")&amp;"&lt;/s&gt;&lt;/t&gt;","//s"))))))</f>
        <v>4.2</v>
      </c>
      <c r="S44" t="str">
        <f>IF(OR('Model output'!P43="",ISNUMBER(SEARCH("Not identified", 'Model output'!P43)),ISNUMBER(SEARCH("Absent",'Model output'!P43)),AND(ISNUMBER(SEARCH("No",'Model output'!P43)),NOT(ISNUMBER(SEARCH("diagnostic",'Model output'!P43)))),ISNUMBER(SEARCH("Negative",'Model output'!P43))),"negative","positive")</f>
        <v>positive</v>
      </c>
      <c r="T44">
        <f>IF('Model output'!O43="","",'Model output'!O43)</f>
        <v>1</v>
      </c>
      <c r="U44" t="str">
        <f>IF('Model output'!Q43&lt;&gt;"",'Model output'!Q43,IF('Classification result'!S44="positive",IF(ISNUMBER(SEARCH("single",'Model output'!P43)),1,IF(OR(ISNUMBER(SEARCH("&lt;4",'Model output'!P43)),ISNUMBER(SEARCH("&lt; 4",'Model output'!P43)),ISNUMBER(SEARCH("less than 4",'Model output'!P43))),"&lt;4",IF(OR(ISNUMBER(SEARCH("&gt;4",'Model output'!P43)),ISNUMBER(SEARCH("&gt; 4",'Model output'!P43)),ISNUMBER(SEARCH("4 or more",'Model output'!P43))),"&gt;4",""))),""))</f>
        <v>extensive</v>
      </c>
      <c r="V44" t="str">
        <f>IF(S44="negative","",IF(OR(ISNUMBER(SEARCH("Focal",'Model output'!P43)),'Classification result'!U44&lt;4,ISNUMBER(SEARCH("Focal",'Classification result'!U44)),ISNUMBER(SEARCH("&lt;4",'Classification result'!U44)),ISNUMBER(SEARCH("&lt; 4",'Classification result'!U44))),"minimal", IF(OR(ISNUMBER(SEARCH("Extensive",'Model output'!P43)),ISNUMBER(SEARCH("Extensive",'Classification result'!U44)),ISNUMBER(SEARCH("&gt;4",'Classification result'!U44)),ISNUMBER(SEARCH("&gt; 4",'Classification result'!U44)),ISNUMBER(SEARCH("4 or more",'Classification result'!U44))),"extensive","")))</f>
        <v>extensive</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positive</v>
      </c>
      <c r="X44" s="14" t="str">
        <f>IF('Model output'!S43="","",'Model output'!S43)</f>
        <v>Focus suspicious for extra thyroidal involvement</v>
      </c>
      <c r="Y44" t="str">
        <f>IF(OR('Model output'!S43="",ISNUMBER(SEARCH("Absent",'Model output'!S43)),ISNUMBER(SEARCH("Not identified",'Model output'!S43)),AND(ISNUMBER(SEARCH("No",'Model output'!S43)),NOT(ISNUMBER(SEARCH("carcinoma",'Model output'!S43)))),ISNUMBER(SEARCH("negative",'Model output'!S43))),"negative",IF(Z44="positive","gETE", "positive"))</f>
        <v>positive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muscle",X44)),ISNUMBER(SEARCH("larynx",X44)),ISNUMBER(SEARCH("trachea",X44)),ISNUMBER(SEARCH("esophagus",X44)),ISNUMBER(SEARCH("recurrent laryngeal nerve",X44))),"positive","negative"))</f>
        <v>negative</v>
      </c>
      <c r="AA44" t="str">
        <f>IF('Model output'!T43="","",IF('Model output'!T43="Not mentioned", "No", "Yes"))</f>
        <v/>
      </c>
      <c r="AB44" t="str">
        <f>IF(AA44&lt;&gt;"Yes","",IF(OR('Model output'!U43="",ISNUMBER(SEARCH("Not identified",'Model output'!U43))),"",'Model output'!U43))</f>
        <v/>
      </c>
      <c r="AC44" s="9" t="str">
        <f>IF(OR('Model output'!V43="", AND(ISERROR(SEARCH("Positive",'Model output'!V43)), ISNUMBER(SEARCH("Negative",'Model output'!V43))), ISNUMBER(SEARCH("Uninvolved",'Model output'!V43)), ISNUMBER(SEARCH("not involved",'Model output'!V43)), ISNUMBER(SEARCH("Free",'Model output'!V43)), ISNUMBER(SEARCH("1 mm",'Model output'!V43)), ISNUMBER(SEARCH("0.1 CM",'Model output'!V43)), ISNUMBER(SEARCH("less than 0.2 mm",'Model output'!V43)), ISNUMBER(SEARCH("less than 0.5 mm",'Model output'!V43)), ISNUMBER(SEARCH("very close",'Model output'!V43)), ISNUMBER(SEARCH("abut",'Model output'!V43))), "negative", "positive")</f>
        <v>negative</v>
      </c>
      <c r="AE44" s="30" t="str" cm="1">
        <f t="array" aca="1" ref="AE44" ca="1">IF(OR(AC44="positive",Z44="positive",AND(OR(ISNUMBER(SEARCH("Follicular carcinoma",N44)),ISNUMBER(SEARCH("Follicular thyroid carcinoma",N44))),V44="extensive"),AND(AND(ISNUMBER(J44),J44&gt;0),AND(ISNUMBER(M44),M44&gt;3)),OR(H44="positive",AH44=1)),"high",IF(OR(ISNUMBER(SEARCH("lateral",G44,1)),ISNUMBER(SEARCH("positive",Y44,1)),ISNUMBER(SEARCH("tall",O44,1)),ISNUMBER(SEARCH("hobnail",O44,1)),ISNUMBER(SEARCH("cribriform",O44,1)),ISNUMBER(SEARCH("diffuse",O44,1)),ISNUMBER(SEARCH("columnar",O44,1)),ISNUMBER(SEARCH("solid",O44,1)),ISNUMBER(SEARCH("tall",N44,1)),ISNUMBER(SEARCH("hobnail",N44,1)),ISNUMBER(SEARCH("cribriform",N44,1)),ISNUMBER(SEARCH("diffuse",N44,1)),ISNUMBER(SEARCH("columnar",N44,1)),ISNUMBER(SEARCH("solid",N44,1)),AND(ISNUMBER(SEARCH("papillary",N44,1)),S44="positive"),AND(AND(ISNUMBER(J44),J44&gt;=5),M44=""),AND(AND(ISNUMBER(J44),J44&gt;=5),AND(ISNUMBER(M44),M44&gt;=1)),AND(ISNUMBER(SERACH("papillary",N44)),OR(Y44="positive",Z44="positive"), ISNUMBER(SEARCH("BRAF",AB44)))),"intermediate","low"))</f>
        <v>intermediate</v>
      </c>
      <c r="AF44" s="31" t="str">
        <f t="shared" si="1"/>
        <v>3a</v>
      </c>
      <c r="AG44" s="31" t="str">
        <f t="shared" si="2"/>
        <v>1a</v>
      </c>
      <c r="AH44" s="31" t="str">
        <f t="shared" si="5"/>
        <v>0</v>
      </c>
      <c r="AI44" s="36" t="str">
        <f t="shared" si="6"/>
        <v>I</v>
      </c>
      <c r="AJ44" s="30" t="s">
        <v>873</v>
      </c>
      <c r="AK44" s="35" t="s">
        <v>882</v>
      </c>
      <c r="AL44" s="35" t="s">
        <v>881</v>
      </c>
      <c r="AM44" s="35" t="s">
        <v>880</v>
      </c>
      <c r="AN44" s="35" t="s">
        <v>76</v>
      </c>
      <c r="AO44" s="30">
        <f t="shared" ca="1" si="7"/>
        <v>1</v>
      </c>
      <c r="AP44" s="35">
        <f t="shared" si="8"/>
        <v>1</v>
      </c>
      <c r="AQ44" s="35">
        <f t="shared" si="9"/>
        <v>1</v>
      </c>
      <c r="AR44" s="35">
        <f t="shared" si="10"/>
        <v>1</v>
      </c>
      <c r="AS44" s="36">
        <f t="shared" si="3"/>
        <v>1</v>
      </c>
    </row>
    <row r="45" spans="1:45">
      <c r="A45" t="str">
        <f>'Model output'!A44</f>
        <v>TCGA-DE-A4MC</v>
      </c>
      <c r="B45" s="42">
        <v>43</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3</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1b</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
      </c>
      <c r="F45" t="str">
        <f>IF(OR(G45&lt;&gt;"",AND(J45&lt;&gt;"",ISNUMBER(J45),J45&gt;0),AND(M45&lt;&gt;"",M45&gt;0)),"positive","negative")</f>
        <v>positive</v>
      </c>
      <c r="G45" t="str">
        <f>IF(OR('Model output'!G44="",AND(ISNUMBER('Model output'!J44),'Model output'!J44&lt;1)),"",IF(OR(ISNUMBER(SEARCH("lateral",'Model output'!G44)),ISNUMBER(SEARCH("cervical",'Model output'!G44)),ISNUMBER(SEARCH("jugular",'Model output'!G44)),ISNUMBER(SEARCH("left neck",'Model output'!G44)),ISNUMBER(SEARCH("left anterior neck",'Model output'!G44)),ISNUMBER(SEARCH("left posterior neck",'Model output'!G44)),ISNUMBER(SEARCH("right neck",'Model output'!G44)),ISNUMBER(SEARCH("right anterior neck",'Model output'!G44)),ISNUMBER(SEARCH("right posterior neck",'Model output'!G44)),AND(ISNUMBER(SEARCH("level",'Model output'!G44)),OR(,ISNUMBER(SEARCH("II",'Model output'!G44)),ISNUMBER(SEARCH("two",'Model output'!G44)),ISNUMBER(SEARCH("2",'Model output'!G44)),ISNUMBER(SEARCH("III",'Model output'!G44)),ISNUMBER(SEARCH("three",'Model output'!G44)),ISNUMBER(SEARCH("3",'Model output'!G44)),ISNUMBER(SEARCH("IV",'Model output'!G44)),ISNUMBER(SEARCH("four",'Model output'!G44)),ISNUMBER(SEARCH("4",'Model output'!G44)),AND(ISNUMBER(SEARCH("V ",'Model output'!G44)),NOT(ISNUMBER(SEARCH("VI",'Model output'!G44)))),ISNUMBER(SEARCH("five",'Model output'!G44)),ISNUMBER(SEARCH("5",'Model output'!G44))))), "lateral", "central"))</f>
        <v>lateral</v>
      </c>
      <c r="H45" t="str">
        <f>IF('Model output'!H44="","negative", IF('Model output'!H44=" ", "negative", IF(ISNUMBER(SEARCH("lymph node",'Model output'!H44)),"negative","positive")))</f>
        <v>negative</v>
      </c>
      <c r="I45">
        <f>IF('Model output'!I44="","",IF(ISNUMBER('Model output'!I44),'Model output'!I44,1))</f>
        <v>1</v>
      </c>
      <c r="J45">
        <f>IF('Model output'!J44="","",IF(AND(ISNUMBER('Model output'!J44),'Model output'!J44&lt;=I45),'Model output'!J44,IF(ISNUMBER(SEARCH("0/",'Model output'!J44)),0,1)))</f>
        <v>1</v>
      </c>
      <c r="K45" t="str" cm="1">
        <f t="array" ref="K45">IF(COUNT(FIND({0,1,2,3,4,5,6,7,8,9},'Model output'!K44))&gt;0,'Model output'!K44,"")</f>
        <v>7mm</v>
      </c>
      <c r="L45" s="8" t="str">
        <f t="shared" si="4"/>
        <v>7mm</v>
      </c>
      <c r="M45" cm="1">
        <f t="array" ref="M45">IF(L45="","",IF(ISNUMBER(SEARCH("cm",L45)),MAX(VALUE(SUBSTITUTE(_xlfn.FILTERXML("&lt;t&gt;&lt;s&gt;"&amp;SUBSTITUTE(L45,",","&lt;/s&gt;&lt;s&gt;")&amp;"&lt;/s&gt;&lt;/t&gt;","//s"),"cm",""))),MAX(VALUE(SUBSTITUTE(_xlfn.FILTERXML("&lt;t&gt;&lt;s&gt;"&amp;SUBSTITUTE(L45,",","&lt;/s&gt;&lt;s&gt;")&amp;"&lt;/s&gt;&lt;/t&gt;","//s"),"mm","")))/10))</f>
        <v>0.7</v>
      </c>
      <c r="N45" t="str">
        <f>IF('Model output'!L44="","",'Model output'!L44)</f>
        <v>papillary</v>
      </c>
      <c r="O45" t="str">
        <f>IF('Model output'!M44="","",'Model output'!M44)</f>
        <v/>
      </c>
      <c r="P45" t="str">
        <f>IF('Model output'!N44="","",'Model output'!N44)</f>
        <v>2.8 x 1.9 x 1.7 cm</v>
      </c>
      <c r="Q45" t="str">
        <f t="shared" si="11"/>
        <v>2.8,1.9,1.7cm</v>
      </c>
      <c r="R45" cm="1">
        <f t="array" ref="R45">IF(Q45="","",IF(ISNUMBER(SEARCH("cm",Q45)),MAX(VALUE(SUBSTITUTE(_xlfn.FILTERXML("&lt;t&gt;&lt;s&gt;"&amp;SUBSTITUTE(Q45,",","&lt;/s&gt;&lt;s&gt;")&amp;"&lt;/s&gt;&lt;/t&gt;","//s"),"cm",""))),IF(ISNUMBER(SEARCH("mm",Q45)), MAX(VALUE(SUBSTITUTE(_xlfn.FILTERXML("&lt;t&gt;&lt;s&gt;"&amp;SUBSTITUTE(Q45,",","&lt;/s&gt;&lt;s&gt;")&amp;"&lt;/s&gt;&lt;/t&gt;","//s"),"mm","")))/10, MAX(VALUE(_xlfn.FILTERXML("&lt;t&gt;&lt;s&gt;"&amp;SUBSTITUTE(Q45,",","&lt;/s&gt;&lt;s&gt;")&amp;"&lt;/s&gt;&lt;/t&gt;","//s"))))))</f>
        <v>2.8</v>
      </c>
      <c r="S45" t="str">
        <f>IF(OR('Model output'!P44="",ISNUMBER(SEARCH("Not identified", 'Model output'!P44)),ISNUMBER(SEARCH("Absent",'Model output'!P44)),AND(ISNUMBER(SEARCH("No",'Model output'!P44)),NOT(ISNUMBER(SEARCH("diagnostic",'Model output'!P44)))),ISNUMBER(SEARCH("Negative",'Model output'!P44))),"negative","positive")</f>
        <v>negative</v>
      </c>
      <c r="T45">
        <f>IF('Model output'!O44="","",'Model output'!O44)</f>
        <v>1</v>
      </c>
      <c r="U45" t="str">
        <f>IF('Model output'!Q44&lt;&gt;"",'Model output'!Q44,IF('Classification result'!S45="positive",IF(ISNUMBER(SEARCH("single",'Model output'!P44)),1,IF(OR(ISNUMBER(SEARCH("&lt;4",'Model output'!P44)),ISNUMBER(SEARCH("&lt; 4",'Model output'!P44)),ISNUMBER(SEARCH("less than 4",'Model output'!P44))),"&lt;4",IF(OR(ISNUMBER(SEARCH("&gt;4",'Model output'!P44)),ISNUMBER(SEARCH("&gt; 4",'Model output'!P44)),ISNUMBER(SEARCH("4 or more",'Model output'!P44))),"&gt;4",""))),""))</f>
        <v/>
      </c>
      <c r="V45" t="str">
        <f>IF(S45="negative","",IF(OR(ISNUMBER(SEARCH("Focal",'Model output'!P44)),'Classification result'!U45&lt;4,ISNUMBER(SEARCH("Focal",'Classification result'!U45)),ISNUMBER(SEARCH("&lt;4",'Classification result'!U45)),ISNUMBER(SEARCH("&lt; 4",'Classification result'!U45))),"minimal", IF(OR(ISNUMBER(SEARCH("Extensive",'Model output'!P44)),ISNUMBER(SEARCH("Extensive",'Classification result'!U45)),ISNUMBER(SEARCH("&gt;4",'Classification result'!U45)),ISNUMBER(SEARCH("&gt; 4",'Classification result'!U45)),ISNUMBER(SEARCH("4 or more",'Classification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negative</v>
      </c>
      <c r="X45" s="14" t="str">
        <f>IF('Model output'!S44="","",'Model output'!S44)</f>
        <v>present (A1, A3)</v>
      </c>
      <c r="Y45" t="str">
        <f>IF(OR('Model output'!S44="",ISNUMBER(SEARCH("Absent",'Model output'!S44)),ISNUMBER(SEARCH("Not identified",'Model output'!S44)),AND(ISNUMBER(SEARCH("No",'Model output'!S44)),NOT(ISNUMBER(SEARCH("carcinoma",'Model output'!S44)))),ISNUMBER(SEARCH("negative",'Model output'!S44))),"negative",IF(Z45="positive","gETE", "positive"))</f>
        <v>positive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muscle",X45)),ISNUMBER(SEARCH("larynx",X45)),ISNUMBER(SEARCH("trachea",X45)),ISNUMBER(SEARCH("esophagus",X45)),ISNUMBER(SEARCH("recurrent laryngeal nerve",X45))),"positive","negative"))</f>
        <v>negative</v>
      </c>
      <c r="AA45" t="str">
        <f>IF('Model output'!T44="","",IF('Model output'!T44="Not mentioned", "No", "Yes"))</f>
        <v/>
      </c>
      <c r="AB45" t="str">
        <f>IF(AA45&lt;&gt;"Yes","",IF(OR('Model output'!U44="",ISNUMBER(SEARCH("Not identified",'Model output'!U44))),"",'Model output'!U44))</f>
        <v/>
      </c>
      <c r="AC45" s="9" t="str">
        <f>IF(OR('Model output'!V44="", AND(ISERROR(SEARCH("Positive",'Model output'!V44)), ISNUMBER(SEARCH("Negative",'Model output'!V44))), ISNUMBER(SEARCH("Uninvolved",'Model output'!V44)), ISNUMBER(SEARCH("not involved",'Model output'!V44)), ISNUMBER(SEARCH("Free",'Model output'!V44)), ISNUMBER(SEARCH("1 mm",'Model output'!V44)), ISNUMBER(SEARCH("0.1 CM",'Model output'!V44)), ISNUMBER(SEARCH("less than 0.2 mm",'Model output'!V44)), ISNUMBER(SEARCH("less than 0.5 mm",'Model output'!V44)), ISNUMBER(SEARCH("very close",'Model output'!V44)), ISNUMBER(SEARCH("abut",'Model output'!V44))), "negative", "positive")</f>
        <v>negative</v>
      </c>
      <c r="AE45" s="30" t="str" cm="1">
        <f t="array" aca="1" ref="AE45" ca="1">IF(OR(AC45="positive",Z45="positive",AND(OR(ISNUMBER(SEARCH("Follicular carcinoma",N45)),ISNUMBER(SEARCH("Follicular thyroid carcinoma",N45))),V45="extensive"),AND(AND(ISNUMBER(J45),J45&gt;0),AND(ISNUMBER(M45),M45&gt;3)),OR(H45="positive",AH45=1)),"high",IF(OR(ISNUMBER(SEARCH("lateral",G45,1)),ISNUMBER(SEARCH("positive",Y45,1)),ISNUMBER(SEARCH("tall",O45,1)),ISNUMBER(SEARCH("hobnail",O45,1)),ISNUMBER(SEARCH("cribriform",O45,1)),ISNUMBER(SEARCH("diffuse",O45,1)),ISNUMBER(SEARCH("columnar",O45,1)),ISNUMBER(SEARCH("solid",O45,1)),ISNUMBER(SEARCH("tall",N45,1)),ISNUMBER(SEARCH("hobnail",N45,1)),ISNUMBER(SEARCH("cribriform",N45,1)),ISNUMBER(SEARCH("diffuse",N45,1)),ISNUMBER(SEARCH("columnar",N45,1)),ISNUMBER(SEARCH("solid",N45,1)),AND(ISNUMBER(SEARCH("papillary",N45,1)),S45="positive"),AND(AND(ISNUMBER(J45),J45&gt;=5),M45=""),AND(AND(ISNUMBER(J45),J45&gt;=5),AND(ISNUMBER(M45),M45&gt;=1)),AND(ISNUMBER(SERACH("papillary",N45)),OR(Y45="positive",Z45="positive"), ISNUMBER(SEARCH("BRAF",AB45)))),"intermediate","low"))</f>
        <v>intermediate</v>
      </c>
      <c r="AF45" s="31" t="str">
        <f t="shared" si="1"/>
        <v>2</v>
      </c>
      <c r="AG45" s="31" t="str">
        <f t="shared" si="2"/>
        <v>1b</v>
      </c>
      <c r="AH45" s="31" t="str">
        <f t="shared" si="5"/>
        <v>0</v>
      </c>
      <c r="AI45" s="36" t="str">
        <f t="shared" si="6"/>
        <v>I</v>
      </c>
      <c r="AJ45" s="30" t="s">
        <v>873</v>
      </c>
      <c r="AK45" s="35" t="s">
        <v>879</v>
      </c>
      <c r="AL45" s="35" t="s">
        <v>876</v>
      </c>
      <c r="AM45" s="35" t="s">
        <v>877</v>
      </c>
      <c r="AN45" s="35" t="s">
        <v>76</v>
      </c>
      <c r="AO45" s="30">
        <f t="shared" ca="1" si="7"/>
        <v>1</v>
      </c>
      <c r="AP45" s="35">
        <f t="shared" si="8"/>
        <v>1</v>
      </c>
      <c r="AQ45" s="35">
        <f t="shared" si="9"/>
        <v>1</v>
      </c>
      <c r="AR45" s="35">
        <f t="shared" si="10"/>
        <v>1</v>
      </c>
      <c r="AS45" s="36">
        <f t="shared" si="3"/>
        <v>1</v>
      </c>
    </row>
    <row r="46" spans="1:45">
      <c r="A46" t="str">
        <f>'Model output'!A45</f>
        <v>TCGA-DE-A4MD</v>
      </c>
      <c r="B46" s="42">
        <v>71</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3</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0</v>
      </c>
      <c r="F46" t="str">
        <f t="shared" ref="F46:F52" si="12">IF(OR(G46&lt;&gt;"",AND(J46&lt;&gt;"",ISNUMBER(J46),J46&gt;0),AND(M46&lt;&gt;"",M46&gt;0)),"positive","negative")</f>
        <v>positive</v>
      </c>
      <c r="G46" t="str">
        <f>IF(OR('Model output'!G45="",AND(ISNUMBER('Model output'!J45),'Model output'!J45&lt;1)),"",IF(OR(ISNUMBER(SEARCH("lateral",'Model output'!G45)),ISNUMBER(SEARCH("cervical",'Model output'!G45)),ISNUMBER(SEARCH("jugular",'Model output'!G45)),ISNUMBER(SEARCH("left neck",'Model output'!G45)),ISNUMBER(SEARCH("left anterior neck",'Model output'!G45)),ISNUMBER(SEARCH("left posterior neck",'Model output'!G45)),ISNUMBER(SEARCH("right neck",'Model output'!G45)),ISNUMBER(SEARCH("right anterior neck",'Model output'!G45)),ISNUMBER(SEARCH("right posterior neck",'Model output'!G45)),AND(ISNUMBER(SEARCH("level",'Model output'!G45)),OR(,ISNUMBER(SEARCH("II",'Model output'!G45)),ISNUMBER(SEARCH("two",'Model output'!G45)),ISNUMBER(SEARCH("2",'Model output'!G45)),ISNUMBER(SEARCH("III",'Model output'!G45)),ISNUMBER(SEARCH("three",'Model output'!G45)),ISNUMBER(SEARCH("3",'Model output'!G45)),ISNUMBER(SEARCH("IV",'Model output'!G45)),ISNUMBER(SEARCH("four",'Model output'!G45)),ISNUMBER(SEARCH("4",'Model output'!G45)),AND(ISNUMBER(SEARCH("V ",'Model output'!G45)),NOT(ISNUMBER(SEARCH("VI",'Model output'!G45)))),ISNUMBER(SEARCH("five",'Model output'!G45)),ISNUMBER(SEARCH("5",'Model output'!G45))))), "lateral", "central"))</f>
        <v>lateral</v>
      </c>
      <c r="H46" t="str">
        <f>IF('Model output'!H45="","negative", IF('Model output'!H45=" ", "negative", IF(ISNUMBER(SEARCH("lymph node",'Model output'!H45)),"negative","positive")))</f>
        <v>negative</v>
      </c>
      <c r="I46">
        <f>IF('Model output'!I45="","",IF(ISNUMBER('Model output'!I45),'Model output'!I45,1))</f>
        <v>41</v>
      </c>
      <c r="J46">
        <f>IF('Model output'!J45="","",IF(AND(ISNUMBER('Model output'!J45),'Model output'!J45&lt;=I46),'Model output'!J45,IF(ISNUMBER(SEARCH("0/",'Model output'!J45)),0,1)))</f>
        <v>9</v>
      </c>
      <c r="K46" t="str" cm="1">
        <f t="array" ref="K46">IF(COUNT(FIND({0,1,2,3,4,5,6,7,8,9},'Model output'!K45))&gt;0,'Model output'!K45,"")</f>
        <v>6.0 cm</v>
      </c>
      <c r="L46" s="8" t="str">
        <f t="shared" si="4"/>
        <v>6.0cm</v>
      </c>
      <c r="M46" cm="1">
        <f t="array" ref="M46">IF(L46="","",IF(ISNUMBER(SEARCH("cm",L46)),MAX(VALUE(SUBSTITUTE(_xlfn.FILTERXML("&lt;t&gt;&lt;s&gt;"&amp;SUBSTITUTE(L46,",","&lt;/s&gt;&lt;s&gt;")&amp;"&lt;/s&gt;&lt;/t&gt;","//s"),"cm",""))),MAX(VALUE(SUBSTITUTE(_xlfn.FILTERXML("&lt;t&gt;&lt;s&gt;"&amp;SUBSTITUTE(L46,",","&lt;/s&gt;&lt;s&gt;")&amp;"&lt;/s&gt;&lt;/t&gt;","//s"),"mm","")))/10))</f>
        <v>6</v>
      </c>
      <c r="N46" t="str">
        <f>IF('Model output'!L45="","",'Model output'!L45)</f>
        <v>papillary</v>
      </c>
      <c r="O46" t="str">
        <f>IF('Model output'!M45="","",'Model output'!M45)</f>
        <v/>
      </c>
      <c r="P46" t="str">
        <f>IF('Model output'!N45="","",'Model output'!N45)</f>
        <v>6.0 cm</v>
      </c>
      <c r="Q46" t="str">
        <f t="shared" si="11"/>
        <v>6.0cm</v>
      </c>
      <c r="R46" cm="1">
        <f t="array" ref="R46">IF(Q46="","",IF(ISNUMBER(SEARCH("cm",Q46)),MAX(VALUE(SUBSTITUTE(_xlfn.FILTERXML("&lt;t&gt;&lt;s&gt;"&amp;SUBSTITUTE(Q46,",","&lt;/s&gt;&lt;s&gt;")&amp;"&lt;/s&gt;&lt;/t&gt;","//s"),"cm",""))),IF(ISNUMBER(SEARCH("mm",Q46)), MAX(VALUE(SUBSTITUTE(_xlfn.FILTERXML("&lt;t&gt;&lt;s&gt;"&amp;SUBSTITUTE(Q46,",","&lt;/s&gt;&lt;s&gt;")&amp;"&lt;/s&gt;&lt;/t&gt;","//s"),"mm","")))/10, MAX(VALUE(_xlfn.FILTERXML("&lt;t&gt;&lt;s&gt;"&amp;SUBSTITUTE(Q46,",","&lt;/s&gt;&lt;s&gt;")&amp;"&lt;/s&gt;&lt;/t&gt;","//s"))))))</f>
        <v>6</v>
      </c>
      <c r="S46" t="str">
        <f>IF(OR('Model output'!P45="",ISNUMBER(SEARCH("Not identified", 'Model output'!P45)),ISNUMBER(SEARCH("Absent",'Model output'!P45)),AND(ISNUMBER(SEARCH("No",'Model output'!P45)),NOT(ISNUMBER(SEARCH("diagnostic",'Model output'!P45)))),ISNUMBER(SEARCH("Negative",'Model output'!P45))),"negative","positive")</f>
        <v>positive</v>
      </c>
      <c r="T46">
        <f>IF('Model output'!O45="","",'Model output'!O45)</f>
        <v>1</v>
      </c>
      <c r="U46" t="str">
        <f>IF('Model output'!Q45&lt;&gt;"",'Model output'!Q45,IF('Classification result'!S46="positive",IF(ISNUMBER(SEARCH("single",'Model output'!P45)),1,IF(OR(ISNUMBER(SEARCH("&lt;4",'Model output'!P45)),ISNUMBER(SEARCH("&lt; 4",'Model output'!P45)),ISNUMBER(SEARCH("less than 4",'Model output'!P45))),"&lt;4",IF(OR(ISNUMBER(SEARCH("&gt;4",'Model output'!P45)),ISNUMBER(SEARCH("&gt; 4",'Model output'!P45)),ISNUMBER(SEARCH("4 or more",'Model output'!P45))),"&gt;4",""))),""))</f>
        <v/>
      </c>
      <c r="V46" t="str">
        <f>IF(S46="negative","",IF(OR(ISNUMBER(SEARCH("Focal",'Model output'!P45)),'Classification result'!U46&lt;4,ISNUMBER(SEARCH("Focal",'Classification result'!U46)),ISNUMBER(SEARCH("&lt;4",'Classification result'!U46)),ISNUMBER(SEARCH("&lt; 4",'Classification result'!U46))),"minimal", IF(OR(ISNUMBER(SEARCH("Extensive",'Model output'!P45)),ISNUMBER(SEARCH("Extensive",'Classification result'!U46)),ISNUMBER(SEARCH("&gt;4",'Classification result'!U46)),ISNUMBER(SEARCH("&gt; 4",'Classification result'!U46)),ISNUMBER(SEARCH("4 or more",'Classification result'!U46))),"extensive","")))</f>
        <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negative</v>
      </c>
      <c r="X46" s="14" t="str">
        <f>IF('Model output'!S45="","",'Model output'!S45)</f>
        <v>not identified</v>
      </c>
      <c r="Y46" t="str">
        <f>IF(OR('Model output'!S45="",ISNUMBER(SEARCH("Absent",'Model output'!S45)),ISNUMBER(SEARCH("Not identified",'Model output'!S45)),AND(ISNUMBER(SEARCH("No",'Model output'!S45)),NOT(ISNUMBER(SEARCH("carcinoma",'Model output'!S45)))),ISNUMBER(SEARCH("negative",'Model output'!S45))),"negative",IF(Z46="positive","gETE", "positive"))</f>
        <v>negative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muscle",X46)),ISNUMBER(SEARCH("larynx",X46)),ISNUMBER(SEARCH("trachea",X46)),ISNUMBER(SEARCH("esophagus",X46)),ISNUMBER(SEARCH("recurrent laryngeal nerve",X46))),"positive","negative"))</f>
        <v>negative</v>
      </c>
      <c r="AA46" t="str">
        <f>IF('Model output'!T45="","",IF('Model output'!T45="Not mentioned", "No", "Yes"))</f>
        <v/>
      </c>
      <c r="AB46" t="str">
        <f>IF(AA46&lt;&gt;"Yes","",IF(OR('Model output'!U45="",ISNUMBER(SEARCH("Not identified",'Model output'!U45))),"",'Model output'!U45))</f>
        <v/>
      </c>
      <c r="AC46" s="9" t="str">
        <f>IF(OR('Model output'!V45="", AND(ISERROR(SEARCH("Positive",'Model output'!V45)), ISNUMBER(SEARCH("Negative",'Model output'!V45))), ISNUMBER(SEARCH("Uninvolved",'Model output'!V45)), ISNUMBER(SEARCH("not involved",'Model output'!V45)), ISNUMBER(SEARCH("Free",'Model output'!V45)), ISNUMBER(SEARCH("1 mm",'Model output'!V45)), ISNUMBER(SEARCH("0.1 CM",'Model output'!V45)), ISNUMBER(SEARCH("less than 0.2 mm",'Model output'!V45)), ISNUMBER(SEARCH("less than 0.5 mm",'Model output'!V45)), ISNUMBER(SEARCH("very close",'Model output'!V45)), ISNUMBER(SEARCH("abut",'Model output'!V45))), "negative", "positive")</f>
        <v>negative</v>
      </c>
      <c r="AE46" s="30" t="str" cm="1">
        <f t="array" ref="AE46">IF(OR(AC46="positive",Z46="positive",AND(OR(ISNUMBER(SEARCH("Follicular carcinoma",N46)),ISNUMBER(SEARCH("Follicular thyroid carcinoma",N46))),V46="extensive"),AND(AND(ISNUMBER(J46),J46&gt;0),AND(ISNUMBER(M46),M46&gt;3)),OR(H46="positive",AH46=1)),"high",IF(OR(ISNUMBER(SEARCH("lateral",G46,1)),ISNUMBER(SEARCH("positive",Y46,1)),ISNUMBER(SEARCH("tall",O46,1)),ISNUMBER(SEARCH("hobnail",O46,1)),ISNUMBER(SEARCH("cribriform",O46,1)),ISNUMBER(SEARCH("diffuse",O46,1)),ISNUMBER(SEARCH("columnar",O46,1)),ISNUMBER(SEARCH("solid",O46,1)),ISNUMBER(SEARCH("tall",N46,1)),ISNUMBER(SEARCH("hobnail",N46,1)),ISNUMBER(SEARCH("cribriform",N46,1)),ISNUMBER(SEARCH("diffuse",N46,1)),ISNUMBER(SEARCH("columnar",N46,1)),ISNUMBER(SEARCH("solid",N46,1)),AND(ISNUMBER(SEARCH("papillary",N46,1)),S46="positive"),AND(AND(ISNUMBER(J46),J46&gt;=5),M46=""),AND(AND(ISNUMBER(J46),J46&gt;=5),AND(ISNUMBER(M46),M46&gt;=1)),AND(ISNUMBER(SERACH("papillary",N46)),OR(Y46="positive",Z46="positive"), ISNUMBER(SEARCH("BRAF",AB46)))),"intermediate","low"))</f>
        <v>high</v>
      </c>
      <c r="AF46" s="31" t="str">
        <f t="shared" si="1"/>
        <v>3a</v>
      </c>
      <c r="AG46" s="31" t="str">
        <f t="shared" si="2"/>
        <v>1b</v>
      </c>
      <c r="AH46" s="31" t="str">
        <f t="shared" si="5"/>
        <v>0</v>
      </c>
      <c r="AI46" s="36" t="str">
        <f t="shared" si="6"/>
        <v>II</v>
      </c>
      <c r="AJ46" s="30" t="s">
        <v>871</v>
      </c>
      <c r="AK46" s="35" t="s">
        <v>882</v>
      </c>
      <c r="AL46" s="35" t="s">
        <v>876</v>
      </c>
      <c r="AM46" s="35" t="s">
        <v>880</v>
      </c>
      <c r="AN46" s="35" t="s">
        <v>878</v>
      </c>
      <c r="AO46" s="30">
        <f t="shared" si="7"/>
        <v>1</v>
      </c>
      <c r="AP46" s="35">
        <f t="shared" si="8"/>
        <v>1</v>
      </c>
      <c r="AQ46" s="35">
        <f t="shared" si="9"/>
        <v>1</v>
      </c>
      <c r="AR46" s="35">
        <f t="shared" si="10"/>
        <v>1</v>
      </c>
      <c r="AS46" s="36">
        <f t="shared" si="3"/>
        <v>1</v>
      </c>
    </row>
    <row r="47" spans="1:45">
      <c r="A47" t="str">
        <f>'Model output'!A46</f>
        <v>TCGA-DE-A69J</v>
      </c>
      <c r="B47" s="42">
        <v>34</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2</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x</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
      </c>
      <c r="F47" t="str">
        <f t="shared" si="12"/>
        <v>negative</v>
      </c>
      <c r="G47" t="str">
        <f>IF(OR('Model output'!G46="",AND(ISNUMBER('Model output'!J46),'Model output'!J46&lt;1)),"",IF(OR(ISNUMBER(SEARCH("lateral",'Model output'!G46)),ISNUMBER(SEARCH("cervical",'Model output'!G46)),ISNUMBER(SEARCH("jugular",'Model output'!G46)),ISNUMBER(SEARCH("left neck",'Model output'!G46)),ISNUMBER(SEARCH("left anterior neck",'Model output'!G46)),ISNUMBER(SEARCH("left posterior neck",'Model output'!G46)),ISNUMBER(SEARCH("right neck",'Model output'!G46)),ISNUMBER(SEARCH("right anterior neck",'Model output'!G46)),ISNUMBER(SEARCH("right posterior neck",'Model output'!G46)),AND(ISNUMBER(SEARCH("level",'Model output'!G46)),OR(,ISNUMBER(SEARCH("II",'Model output'!G46)),ISNUMBER(SEARCH("two",'Model output'!G46)),ISNUMBER(SEARCH("2",'Model output'!G46)),ISNUMBER(SEARCH("III",'Model output'!G46)),ISNUMBER(SEARCH("three",'Model output'!G46)),ISNUMBER(SEARCH("3",'Model output'!G46)),ISNUMBER(SEARCH("IV",'Model output'!G46)),ISNUMBER(SEARCH("four",'Model output'!G46)),ISNUMBER(SEARCH("4",'Model output'!G46)),AND(ISNUMBER(SEARCH("V ",'Model output'!G46)),NOT(ISNUMBER(SEARCH("VI",'Model output'!G46)))),ISNUMBER(SEARCH("five",'Model output'!G46)),ISNUMBER(SEARCH("5",'Model output'!G46))))), "lateral", "central"))</f>
        <v/>
      </c>
      <c r="H47" t="str">
        <f>IF('Model output'!H46="","negative", IF('Model output'!H46=" ", "negative", IF(ISNUMBER(SEARCH("lymph node",'Model output'!H46)),"negative","positive")))</f>
        <v>negative</v>
      </c>
      <c r="I47">
        <f>IF('Model output'!I46="","",IF(ISNUMBER('Model output'!I46),'Model output'!I46,1))</f>
        <v>0</v>
      </c>
      <c r="J47">
        <f>IF('Model output'!J46="","",IF(AND(ISNUMBER('Model output'!J46),'Model output'!J46&lt;=I47),'Model output'!J46,IF(ISNUMBER(SEARCH("0/",'Model output'!J46)),0,1)))</f>
        <v>0</v>
      </c>
      <c r="K47" t="str" cm="1">
        <f t="array" ref="K47">IF(COUNT(FIND({0,1,2,3,4,5,6,7,8,9},'Model output'!K46))&gt;0,'Model output'!K46,"")</f>
        <v/>
      </c>
      <c r="L47" s="8" t="str">
        <f t="shared" si="4"/>
        <v/>
      </c>
      <c r="M47" t="str" cm="1">
        <f t="array" ref="M47">IF(L47="","",IF(ISNUMBER(SEARCH("cm",L47)),MAX(VALUE(SUBSTITUTE(_xlfn.FILTERXML("&lt;t&gt;&lt;s&gt;"&amp;SUBSTITUTE(L47,",","&lt;/s&gt;&lt;s&gt;")&amp;"&lt;/s&gt;&lt;/t&gt;","//s"),"cm",""))),MAX(VALUE(SUBSTITUTE(_xlfn.FILTERXML("&lt;t&gt;&lt;s&gt;"&amp;SUBSTITUTE(L47,",","&lt;/s&gt;&lt;s&gt;")&amp;"&lt;/s&gt;&lt;/t&gt;","//s"),"mm","")))/10))</f>
        <v/>
      </c>
      <c r="N47" t="str">
        <f>IF('Model output'!L46="","",'Model output'!L46)</f>
        <v>papillary</v>
      </c>
      <c r="O47" t="str">
        <f>IF('Model output'!M46="","",'Model output'!M46)</f>
        <v>multifocal</v>
      </c>
      <c r="P47" t="str">
        <f>IF('Model output'!N46="","",'Model output'!N46)</f>
        <v>2.5 cm</v>
      </c>
      <c r="Q47" t="str">
        <f t="shared" si="11"/>
        <v>2.5cm</v>
      </c>
      <c r="R47" cm="1">
        <f t="array" ref="R47">IF(Q47="","",IF(ISNUMBER(SEARCH("cm",Q47)),MAX(VALUE(SUBSTITUTE(_xlfn.FILTERXML("&lt;t&gt;&lt;s&gt;"&amp;SUBSTITUTE(Q47,",","&lt;/s&gt;&lt;s&gt;")&amp;"&lt;/s&gt;&lt;/t&gt;","//s"),"cm",""))),IF(ISNUMBER(SEARCH("mm",Q47)), MAX(VALUE(SUBSTITUTE(_xlfn.FILTERXML("&lt;t&gt;&lt;s&gt;"&amp;SUBSTITUTE(Q47,",","&lt;/s&gt;&lt;s&gt;")&amp;"&lt;/s&gt;&lt;/t&gt;","//s"),"mm","")))/10, MAX(VALUE(_xlfn.FILTERXML("&lt;t&gt;&lt;s&gt;"&amp;SUBSTITUTE(Q47,",","&lt;/s&gt;&lt;s&gt;")&amp;"&lt;/s&gt;&lt;/t&gt;","//s"))))))</f>
        <v>2.5</v>
      </c>
      <c r="S47" t="str">
        <f>IF(OR('Model output'!P46="",ISNUMBER(SEARCH("Not identified", 'Model output'!P46)),ISNUMBER(SEARCH("Absent",'Model output'!P46)),AND(ISNUMBER(SEARCH("No",'Model output'!P46)),NOT(ISNUMBER(SEARCH("diagnostic",'Model output'!P46)))),ISNUMBER(SEARCH("Negative",'Model output'!P46))),"negative","positive")</f>
        <v>negative</v>
      </c>
      <c r="T47">
        <f>IF('Model output'!O46="","",'Model output'!O46)</f>
        <v>2</v>
      </c>
      <c r="U47" t="str">
        <f>IF('Model output'!Q46&lt;&gt;"",'Model output'!Q46,IF('Classification result'!S47="positive",IF(ISNUMBER(SEARCH("single",'Model output'!P46)),1,IF(OR(ISNUMBER(SEARCH("&lt;4",'Model output'!P46)),ISNUMBER(SEARCH("&lt; 4",'Model output'!P46)),ISNUMBER(SEARCH("less than 4",'Model output'!P46))),"&lt;4",IF(OR(ISNUMBER(SEARCH("&gt;4",'Model output'!P46)),ISNUMBER(SEARCH("&gt; 4",'Model output'!P46)),ISNUMBER(SEARCH("4 or more",'Model output'!P46))),"&gt;4",""))),""))</f>
        <v/>
      </c>
      <c r="V47" t="str">
        <f>IF(S47="negative","",IF(OR(ISNUMBER(SEARCH("Focal",'Model output'!P46)),'Classification result'!U47&lt;4,ISNUMBER(SEARCH("Focal",'Classification result'!U47)),ISNUMBER(SEARCH("&lt;4",'Classification result'!U47)),ISNUMBER(SEARCH("&lt; 4",'Classification result'!U47))),"minimal", IF(OR(ISNUMBER(SEARCH("Extensive",'Model output'!P46)),ISNUMBER(SEARCH("Extensive",'Classification result'!U47)),ISNUMBER(SEARCH("&gt;4",'Classification result'!U47)),ISNUMBER(SEARCH("&gt; 4",'Classification result'!U47)),ISNUMBER(SEARCH("4 or more",'Classification result'!U47))),"extensive","")))</f>
        <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s="14" t="str">
        <f>IF('Model output'!S46="","",'Model output'!S46)</f>
        <v>not identified</v>
      </c>
      <c r="Y47" t="str">
        <f>IF(OR('Model output'!S46="",ISNUMBER(SEARCH("Absent",'Model output'!S46)),ISNUMBER(SEARCH("Not identified",'Model output'!S46)),AND(ISNUMBER(SEARCH("No",'Model output'!S46)),NOT(ISNUMBER(SEARCH("carcinoma",'Model output'!S46)))),ISNUMBER(SEARCH("negative",'Model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muscle",X47)),ISNUMBER(SEARCH("larynx",X47)),ISNUMBER(SEARCH("trachea",X47)),ISNUMBER(SEARCH("esophagus",X47)),ISNUMBER(SEARCH("recurrent laryngeal nerve",X47))),"positive","negative"))</f>
        <v>negative</v>
      </c>
      <c r="AA47" t="str">
        <f>IF('Model output'!T46="","",IF('Model output'!T46="Not mentioned", "No", "Yes"))</f>
        <v/>
      </c>
      <c r="AB47" t="str">
        <f>IF(AA47&lt;&gt;"Yes","",IF(OR('Model output'!U46="",ISNUMBER(SEARCH("Not identified",'Model output'!U46))),"",'Model output'!U46))</f>
        <v/>
      </c>
      <c r="AC47" s="9" t="str">
        <f>IF(OR('Model output'!V46="", AND(ISERROR(SEARCH("Positive",'Model output'!V46)), ISNUMBER(SEARCH("Negative",'Model output'!V46))), ISNUMBER(SEARCH("Uninvolved",'Model output'!V46)), ISNUMBER(SEARCH("not involved",'Model output'!V46)), ISNUMBER(SEARCH("Free",'Model output'!V46)), ISNUMBER(SEARCH("1 mm",'Model output'!V46)), ISNUMBER(SEARCH("0.1 CM",'Model output'!V46)), ISNUMBER(SEARCH("less than 0.2 mm",'Model output'!V46)), ISNUMBER(SEARCH("less than 0.5 mm",'Model output'!V46)), ISNUMBER(SEARCH("very close",'Model output'!V46)), ISNUMBER(SEARCH("abut",'Model output'!V46))), "negative", "positive")</f>
        <v>negative</v>
      </c>
      <c r="AE47" s="30" t="str" cm="1">
        <f t="array" aca="1" ref="AE47" ca="1">IF(OR(AC47="positive",Z47="positive",AND(OR(ISNUMBER(SEARCH("Follicular carcinoma",N47)),ISNUMBER(SEARCH("Follicular thyroid carcinoma",N47))),V47="extensive"),AND(AND(ISNUMBER(J47),J47&gt;0),AND(ISNUMBER(M47),M47&gt;3)),OR(H47="positive",AH47=1)),"high",IF(OR(ISNUMBER(SEARCH("lateral",G47,1)),ISNUMBER(SEARCH("positive",Y47,1)),ISNUMBER(SEARCH("tall",O47,1)),ISNUMBER(SEARCH("hobnail",O47,1)),ISNUMBER(SEARCH("cribriform",O47,1)),ISNUMBER(SEARCH("diffuse",O47,1)),ISNUMBER(SEARCH("columnar",O47,1)),ISNUMBER(SEARCH("solid",O47,1)),ISNUMBER(SEARCH("tall",N47,1)),ISNUMBER(SEARCH("hobnail",N47,1)),ISNUMBER(SEARCH("cribriform",N47,1)),ISNUMBER(SEARCH("diffuse",N47,1)),ISNUMBER(SEARCH("columnar",N47,1)),ISNUMBER(SEARCH("solid",N47,1)),AND(ISNUMBER(SEARCH("papillary",N47,1)),S47="positive"),AND(AND(ISNUMBER(J47),J47&gt;=5),M47=""),AND(AND(ISNUMBER(J47),J47&gt;=5),AND(ISNUMBER(M47),M47&gt;=1)),AND(ISNUMBER(SERACH("papillary",N47)),OR(Y47="positive",Z47="positive"), ISNUMBER(SEARCH("BRAF",AB47)))),"intermediate","low"))</f>
        <v>low</v>
      </c>
      <c r="AF47" s="31" t="str">
        <f t="shared" si="1"/>
        <v>2</v>
      </c>
      <c r="AG47" s="31" t="str">
        <f t="shared" si="2"/>
        <v>0</v>
      </c>
      <c r="AH47" s="31" t="str">
        <f t="shared" si="5"/>
        <v>0</v>
      </c>
      <c r="AI47" s="36" t="str">
        <f t="shared" si="6"/>
        <v>I</v>
      </c>
      <c r="AJ47" s="30" t="s">
        <v>872</v>
      </c>
      <c r="AK47" s="35" t="s">
        <v>879</v>
      </c>
      <c r="AL47" s="35" t="s">
        <v>880</v>
      </c>
      <c r="AM47" s="35" t="s">
        <v>880</v>
      </c>
      <c r="AN47" s="35" t="s">
        <v>76</v>
      </c>
      <c r="AO47" s="30">
        <f t="shared" ca="1" si="7"/>
        <v>1</v>
      </c>
      <c r="AP47" s="35">
        <f t="shared" si="8"/>
        <v>1</v>
      </c>
      <c r="AQ47" s="35">
        <f t="shared" si="9"/>
        <v>1</v>
      </c>
      <c r="AR47" s="35">
        <f t="shared" si="10"/>
        <v>1</v>
      </c>
      <c r="AS47" s="36">
        <f t="shared" si="3"/>
        <v>1</v>
      </c>
    </row>
    <row r="48" spans="1:45">
      <c r="A48" t="str">
        <f>'Model output'!A47</f>
        <v>TCGA-DJ-A13L</v>
      </c>
      <c r="B48" s="42">
        <v>85</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2</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X</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X</v>
      </c>
      <c r="F48" t="str">
        <f t="shared" si="12"/>
        <v>negative</v>
      </c>
      <c r="G48" t="str">
        <f>IF(OR('Model output'!G47="",AND(ISNUMBER('Model output'!J47),'Model output'!J47&lt;1)),"",IF(OR(ISNUMBER(SEARCH("lateral",'Model output'!G47)),ISNUMBER(SEARCH("cervical",'Model output'!G47)),ISNUMBER(SEARCH("jugular",'Model output'!G47)),ISNUMBER(SEARCH("left neck",'Model output'!G47)),ISNUMBER(SEARCH("left anterior neck",'Model output'!G47)),ISNUMBER(SEARCH("left posterior neck",'Model output'!G47)),ISNUMBER(SEARCH("right neck",'Model output'!G47)),ISNUMBER(SEARCH("right anterior neck",'Model output'!G47)),ISNUMBER(SEARCH("right posterior neck",'Model output'!G47)),AND(ISNUMBER(SEARCH("level",'Model output'!G47)),OR(,ISNUMBER(SEARCH("II",'Model output'!G47)),ISNUMBER(SEARCH("two",'Model output'!G47)),ISNUMBER(SEARCH("2",'Model output'!G47)),ISNUMBER(SEARCH("III",'Model output'!G47)),ISNUMBER(SEARCH("three",'Model output'!G47)),ISNUMBER(SEARCH("3",'Model output'!G47)),ISNUMBER(SEARCH("IV",'Model output'!G47)),ISNUMBER(SEARCH("four",'Model output'!G47)),ISNUMBER(SEARCH("4",'Model output'!G47)),AND(ISNUMBER(SEARCH("V ",'Model output'!G47)),NOT(ISNUMBER(SEARCH("VI",'Model output'!G47)))),ISNUMBER(SEARCH("five",'Model output'!G47)),ISNUMBER(SEARCH("5",'Model output'!G47))))), "lateral", "central"))</f>
        <v/>
      </c>
      <c r="H48" t="str">
        <f>IF('Model output'!H47="","negative", IF('Model output'!H47=" ", "negative", IF(ISNUMBER(SEARCH("lymph node",'Model output'!H47)),"negative","positive")))</f>
        <v>negative</v>
      </c>
      <c r="I48">
        <f>IF('Model output'!I47="","",IF(ISNUMBER('Model output'!I47),'Model output'!I47,1))</f>
        <v>15</v>
      </c>
      <c r="J48">
        <f>IF('Model output'!J47="","",IF(AND(ISNUMBER('Model output'!J47),'Model output'!J47&lt;=I48),'Model output'!J47,IF(ISNUMBER(SEARCH("0/",'Model output'!J47)),0,1)))</f>
        <v>0</v>
      </c>
      <c r="K48" t="str" cm="1">
        <f t="array" ref="K48">IF(COUNT(FIND({0,1,2,3,4,5,6,7,8,9},'Model output'!K47))&gt;0,'Model output'!K47,"")</f>
        <v/>
      </c>
      <c r="L48" s="8" t="str">
        <f t="shared" si="4"/>
        <v/>
      </c>
      <c r="M48" t="str" cm="1">
        <f t="array" ref="M48">IF(L48="","",IF(ISNUMBER(SEARCH("cm",L48)),MAX(VALUE(SUBSTITUTE(_xlfn.FILTERXML("&lt;t&gt;&lt;s&gt;"&amp;SUBSTITUTE(L48,",","&lt;/s&gt;&lt;s&gt;")&amp;"&lt;/s&gt;&lt;/t&gt;","//s"),"cm",""))),MAX(VALUE(SUBSTITUTE(_xlfn.FILTERXML("&lt;t&gt;&lt;s&gt;"&amp;SUBSTITUTE(L48,",","&lt;/s&gt;&lt;s&gt;")&amp;"&lt;/s&gt;&lt;/t&gt;","//s"),"mm","")))/10))</f>
        <v/>
      </c>
      <c r="N48" t="str">
        <f>IF('Model output'!L47="","",'Model output'!L47)</f>
        <v>papillary</v>
      </c>
      <c r="O48" t="str">
        <f>IF('Model output'!M47="","",'Model output'!M47)</f>
        <v>tall cell</v>
      </c>
      <c r="P48" t="str">
        <f>IF('Model output'!N47="","",'Model output'!N47)</f>
        <v>1.4 cm</v>
      </c>
      <c r="Q48" t="str">
        <f t="shared" si="11"/>
        <v>1.4cm</v>
      </c>
      <c r="R48" cm="1">
        <f t="array" ref="R48">IF(Q48="","",IF(ISNUMBER(SEARCH("cm",Q48)),MAX(VALUE(SUBSTITUTE(_xlfn.FILTERXML("&lt;t&gt;&lt;s&gt;"&amp;SUBSTITUTE(Q48,",","&lt;/s&gt;&lt;s&gt;")&amp;"&lt;/s&gt;&lt;/t&gt;","//s"),"cm",""))),IF(ISNUMBER(SEARCH("mm",Q48)), MAX(VALUE(SUBSTITUTE(_xlfn.FILTERXML("&lt;t&gt;&lt;s&gt;"&amp;SUBSTITUTE(Q48,",","&lt;/s&gt;&lt;s&gt;")&amp;"&lt;/s&gt;&lt;/t&gt;","//s"),"mm","")))/10, MAX(VALUE(_xlfn.FILTERXML("&lt;t&gt;&lt;s&gt;"&amp;SUBSTITUTE(Q48,",","&lt;/s&gt;&lt;s&gt;")&amp;"&lt;/s&gt;&lt;/t&gt;","//s"))))))</f>
        <v>1.4</v>
      </c>
      <c r="S48" t="str">
        <f>IF(OR('Model output'!P47="",ISNUMBER(SEARCH("Not identified", 'Model output'!P47)),ISNUMBER(SEARCH("Absent",'Model output'!P47)),AND(ISNUMBER(SEARCH("No",'Model output'!P47)),NOT(ISNUMBER(SEARCH("diagnostic",'Model output'!P47)))),ISNUMBER(SEARCH("Negative",'Model output'!P47))),"negative","positive")</f>
        <v>negative</v>
      </c>
      <c r="T48">
        <f>IF('Model output'!O47="","",'Model output'!O47)</f>
        <v>1</v>
      </c>
      <c r="U48" t="str">
        <f>IF('Model output'!Q47&lt;&gt;"",'Model output'!Q47,IF('Classification result'!S48="positive",IF(ISNUMBER(SEARCH("single",'Model output'!P47)),1,IF(OR(ISNUMBER(SEARCH("&lt;4",'Model output'!P47)),ISNUMBER(SEARCH("&lt; 4",'Model output'!P47)),ISNUMBER(SEARCH("less than 4",'Model output'!P47))),"&lt;4",IF(OR(ISNUMBER(SEARCH("&gt;4",'Model output'!P47)),ISNUMBER(SEARCH("&gt; 4",'Model output'!P47)),ISNUMBER(SEARCH("4 or more",'Model output'!P47))),"&gt;4",""))),""))</f>
        <v/>
      </c>
      <c r="V48" t="str">
        <f>IF(S48="negative","",IF(OR(ISNUMBER(SEARCH("Focal",'Model output'!P47)),'Classification result'!U48&lt;4,ISNUMBER(SEARCH("Focal",'Classification result'!U48)),ISNUMBER(SEARCH("&lt;4",'Classification result'!U48)),ISNUMBER(SEARCH("&lt; 4",'Classification result'!U48))),"minimal", IF(OR(ISNUMBER(SEARCH("Extensive",'Model output'!P47)),ISNUMBER(SEARCH("Extensive",'Classification result'!U48)),ISNUMBER(SEARCH("&gt;4",'Classification result'!U48)),ISNUMBER(SEARCH("&gt; 4",'Classification result'!U48)),ISNUMBER(SEARCH("4 or more",'Classification result'!U48))),"extensive","")))</f>
        <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s="14" t="str">
        <f>IF('Model output'!S47="","",'Model output'!S47)</f>
        <v>No definite extrathyroidal extension is noted</v>
      </c>
      <c r="Y48" t="str">
        <f>IF(OR('Model output'!S47="",ISNUMBER(SEARCH("Absent",'Model output'!S47)),ISNUMBER(SEARCH("Not identified",'Model output'!S47)),AND(ISNUMBER(SEARCH("No",'Model output'!S47)),NOT(ISNUMBER(SEARCH("carcinoma",'Model output'!S47)))),ISNUMBER(SEARCH("negative",'Model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muscle",X48)),ISNUMBER(SEARCH("larynx",X48)),ISNUMBER(SEARCH("trachea",X48)),ISNUMBER(SEARCH("esophagus",X48)),ISNUMBER(SEARCH("recurrent laryngeal nerve",X48))),"positive","negative"))</f>
        <v>negative</v>
      </c>
      <c r="AA48" t="str">
        <f>IF('Model output'!T47="","",IF('Model output'!T47="Not mentioned", "No", "Yes"))</f>
        <v/>
      </c>
      <c r="AB48" t="str">
        <f>IF(AA48&lt;&gt;"Yes","",IF(OR('Model output'!U47="",ISNUMBER(SEARCH("Not identified",'Model output'!U47))),"",'Model output'!U47))</f>
        <v/>
      </c>
      <c r="AC48" s="9" t="str">
        <f>IF(OR('Model output'!V47="", AND(ISERROR(SEARCH("Positive",'Model output'!V47)), ISNUMBER(SEARCH("Negative",'Model output'!V47))), ISNUMBER(SEARCH("Uninvolved",'Model output'!V47)), ISNUMBER(SEARCH("not involved",'Model output'!V47)), ISNUMBER(SEARCH("Free",'Model output'!V47)), ISNUMBER(SEARCH("1 mm",'Model output'!V47)), ISNUMBER(SEARCH("0.1 CM",'Model output'!V47)), ISNUMBER(SEARCH("less than 0.2 mm",'Model output'!V47)), ISNUMBER(SEARCH("less than 0.5 mm",'Model output'!V47)), ISNUMBER(SEARCH("very close",'Model output'!V47)), ISNUMBER(SEARCH("abut",'Model output'!V47))), "negative", "positive")</f>
        <v>negative</v>
      </c>
      <c r="AE48" s="30" t="str" cm="1">
        <f t="array" aca="1" ref="AE48" ca="1">IF(OR(AC48="positive",Z48="positive",AND(OR(ISNUMBER(SEARCH("Follicular carcinoma",N48)),ISNUMBER(SEARCH("Follicular thyroid carcinoma",N48))),V48="extensive"),AND(AND(ISNUMBER(J48),J48&gt;0),AND(ISNUMBER(M48),M48&gt;3)),OR(H48="positive",AH48=1)),"high",IF(OR(ISNUMBER(SEARCH("lateral",G48,1)),ISNUMBER(SEARCH("positive",Y48,1)),ISNUMBER(SEARCH("tall",O48,1)),ISNUMBER(SEARCH("hobnail",O48,1)),ISNUMBER(SEARCH("cribriform",O48,1)),ISNUMBER(SEARCH("diffuse",O48,1)),ISNUMBER(SEARCH("columnar",O48,1)),ISNUMBER(SEARCH("solid",O48,1)),ISNUMBER(SEARCH("tall",N48,1)),ISNUMBER(SEARCH("hobnail",N48,1)),ISNUMBER(SEARCH("cribriform",N48,1)),ISNUMBER(SEARCH("diffuse",N48,1)),ISNUMBER(SEARCH("columnar",N48,1)),ISNUMBER(SEARCH("solid",N48,1)),AND(ISNUMBER(SEARCH("papillary",N48,1)),S48="positive"),AND(AND(ISNUMBER(J48),J48&gt;=5),M48=""),AND(AND(ISNUMBER(J48),J48&gt;=5),AND(ISNUMBER(M48),M48&gt;=1)),AND(ISNUMBER(SERACH("papillary",N48)),OR(Y48="positive",Z48="positive"), ISNUMBER(SEARCH("BRAF",AB48)))),"intermediate","low"))</f>
        <v>intermediate</v>
      </c>
      <c r="AF48" s="31" t="str">
        <f t="shared" si="1"/>
        <v>1b</v>
      </c>
      <c r="AG48" s="31" t="str">
        <f t="shared" si="2"/>
        <v>0</v>
      </c>
      <c r="AH48" s="31" t="str">
        <f t="shared" si="5"/>
        <v>0</v>
      </c>
      <c r="AI48" s="36" t="str">
        <f t="shared" si="6"/>
        <v>I</v>
      </c>
      <c r="AJ48" s="30" t="s">
        <v>873</v>
      </c>
      <c r="AK48" s="35" t="s">
        <v>876</v>
      </c>
      <c r="AL48" s="35" t="s">
        <v>880</v>
      </c>
      <c r="AM48" s="35" t="s">
        <v>880</v>
      </c>
      <c r="AN48" s="35" t="s">
        <v>76</v>
      </c>
      <c r="AO48" s="30">
        <f t="shared" ca="1" si="7"/>
        <v>1</v>
      </c>
      <c r="AP48" s="35">
        <f t="shared" si="8"/>
        <v>1</v>
      </c>
      <c r="AQ48" s="35">
        <f t="shared" si="9"/>
        <v>1</v>
      </c>
      <c r="AR48" s="35">
        <f t="shared" si="10"/>
        <v>1</v>
      </c>
      <c r="AS48" s="36">
        <f t="shared" si="3"/>
        <v>1</v>
      </c>
    </row>
    <row r="49" spans="1:45">
      <c r="A49" t="str">
        <f>'Model output'!A48</f>
        <v>TCGA-DJ-A13M</v>
      </c>
      <c r="B49" s="42">
        <v>28</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2</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0</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0</v>
      </c>
      <c r="F49" t="str">
        <f t="shared" si="12"/>
        <v>negative</v>
      </c>
      <c r="G49" t="str">
        <f>IF(OR('Model output'!G48="",AND(ISNUMBER('Model output'!J48),'Model output'!J48&lt;1)),"",IF(OR(ISNUMBER(SEARCH("lateral",'Model output'!G48)),ISNUMBER(SEARCH("cervical",'Model output'!G48)),ISNUMBER(SEARCH("jugular",'Model output'!G48)),ISNUMBER(SEARCH("left neck",'Model output'!G48)),ISNUMBER(SEARCH("left anterior neck",'Model output'!G48)),ISNUMBER(SEARCH("left posterior neck",'Model output'!G48)),ISNUMBER(SEARCH("right neck",'Model output'!G48)),ISNUMBER(SEARCH("right anterior neck",'Model output'!G48)),ISNUMBER(SEARCH("right posterior neck",'Model output'!G48)),AND(ISNUMBER(SEARCH("level",'Model output'!G48)),OR(,ISNUMBER(SEARCH("II",'Model output'!G48)),ISNUMBER(SEARCH("two",'Model output'!G48)),ISNUMBER(SEARCH("2",'Model output'!G48)),ISNUMBER(SEARCH("III",'Model output'!G48)),ISNUMBER(SEARCH("three",'Model output'!G48)),ISNUMBER(SEARCH("3",'Model output'!G48)),ISNUMBER(SEARCH("IV",'Model output'!G48)),ISNUMBER(SEARCH("four",'Model output'!G48)),ISNUMBER(SEARCH("4",'Model output'!G48)),AND(ISNUMBER(SEARCH("V ",'Model output'!G48)),NOT(ISNUMBER(SEARCH("VI",'Model output'!G48)))),ISNUMBER(SEARCH("five",'Model output'!G48)),ISNUMBER(SEARCH("5",'Model output'!G48))))), "lateral", "central"))</f>
        <v/>
      </c>
      <c r="H49" t="str">
        <f>IF('Model output'!H48="","negative", IF('Model output'!H48=" ", "negative", IF(ISNUMBER(SEARCH("lymph node",'Model output'!H48)),"negative","positive")))</f>
        <v>negative</v>
      </c>
      <c r="I49">
        <f>IF('Model output'!I48="","",IF(ISNUMBER('Model output'!I48),'Model output'!I48,1))</f>
        <v>5</v>
      </c>
      <c r="J49">
        <f>IF('Model output'!J48="","",IF(AND(ISNUMBER('Model output'!J48),'Model output'!J48&lt;=I49),'Model output'!J48,IF(ISNUMBER(SEARCH("0/",'Model output'!J48)),0,1)))</f>
        <v>0</v>
      </c>
      <c r="K49" t="str" cm="1">
        <f t="array" ref="K49">IF(COUNT(FIND({0,1,2,3,4,5,6,7,8,9},'Model output'!K48))&gt;0,'Model output'!K48,"")</f>
        <v/>
      </c>
      <c r="L49" s="8" t="str">
        <f t="shared" si="4"/>
        <v/>
      </c>
      <c r="M49" t="str" cm="1">
        <f t="array" ref="M49">IF(L49="","",IF(ISNUMBER(SEARCH("cm",L49)),MAX(VALUE(SUBSTITUTE(_xlfn.FILTERXML("&lt;t&gt;&lt;s&gt;"&amp;SUBSTITUTE(L49,",","&lt;/s&gt;&lt;s&gt;")&amp;"&lt;/s&gt;&lt;/t&gt;","//s"),"cm",""))),MAX(VALUE(SUBSTITUTE(_xlfn.FILTERXML("&lt;t&gt;&lt;s&gt;"&amp;SUBSTITUTE(L49,",","&lt;/s&gt;&lt;s&gt;")&amp;"&lt;/s&gt;&lt;/t&gt;","//s"),"mm","")))/10))</f>
        <v/>
      </c>
      <c r="N49" t="str">
        <f>IF('Model output'!L48="","",'Model output'!L48)</f>
        <v>papillary</v>
      </c>
      <c r="O49" t="str">
        <f>IF('Model output'!M48="","",'Model output'!M48)</f>
        <v>follicular</v>
      </c>
      <c r="P49" t="str">
        <f>IF('Model output'!N48="","",'Model output'!N48)</f>
        <v>2.0 cm</v>
      </c>
      <c r="Q49" t="str">
        <f t="shared" si="11"/>
        <v>2.0cm</v>
      </c>
      <c r="R49" cm="1">
        <f t="array" ref="R49">IF(Q49="","",IF(ISNUMBER(SEARCH("cm",Q49)),MAX(VALUE(SUBSTITUTE(_xlfn.FILTERXML("&lt;t&gt;&lt;s&gt;"&amp;SUBSTITUTE(Q49,",","&lt;/s&gt;&lt;s&gt;")&amp;"&lt;/s&gt;&lt;/t&gt;","//s"),"cm",""))),IF(ISNUMBER(SEARCH("mm",Q49)), MAX(VALUE(SUBSTITUTE(_xlfn.FILTERXML("&lt;t&gt;&lt;s&gt;"&amp;SUBSTITUTE(Q49,",","&lt;/s&gt;&lt;s&gt;")&amp;"&lt;/s&gt;&lt;/t&gt;","//s"),"mm","")))/10, MAX(VALUE(_xlfn.FILTERXML("&lt;t&gt;&lt;s&gt;"&amp;SUBSTITUTE(Q49,",","&lt;/s&gt;&lt;s&gt;")&amp;"&lt;/s&gt;&lt;/t&gt;","//s"))))))</f>
        <v>2</v>
      </c>
      <c r="S49" t="str">
        <f>IF(OR('Model output'!P48="",ISNUMBER(SEARCH("Not identified", 'Model output'!P48)),ISNUMBER(SEARCH("Absent",'Model output'!P48)),AND(ISNUMBER(SEARCH("No",'Model output'!P48)),NOT(ISNUMBER(SEARCH("diagnostic",'Model output'!P48)))),ISNUMBER(SEARCH("Negative",'Model output'!P48))),"negative","positive")</f>
        <v>negative</v>
      </c>
      <c r="T49">
        <f>IF('Model output'!O48="","",'Model output'!O48)</f>
        <v>2</v>
      </c>
      <c r="U49" t="str">
        <f>IF('Model output'!Q48&lt;&gt;"",'Model output'!Q48,IF('Classification result'!S49="positive",IF(ISNUMBER(SEARCH("single",'Model output'!P48)),1,IF(OR(ISNUMBER(SEARCH("&lt;4",'Model output'!P48)),ISNUMBER(SEARCH("&lt; 4",'Model output'!P48)),ISNUMBER(SEARCH("less than 4",'Model output'!P48))),"&lt;4",IF(OR(ISNUMBER(SEARCH("&gt;4",'Model output'!P48)),ISNUMBER(SEARCH("&gt; 4",'Model output'!P48)),ISNUMBER(SEARCH("4 or more",'Model output'!P48))),"&gt;4",""))),""))</f>
        <v/>
      </c>
      <c r="V49" t="str">
        <f>IF(S49="negative","",IF(OR(ISNUMBER(SEARCH("Focal",'Model output'!P48)),'Classification result'!U49&lt;4,ISNUMBER(SEARCH("Focal",'Classification result'!U49)),ISNUMBER(SEARCH("&lt;4",'Classification result'!U49)),ISNUMBER(SEARCH("&lt; 4",'Classification result'!U49))),"minimal", IF(OR(ISNUMBER(SEARCH("Extensive",'Model output'!P48)),ISNUMBER(SEARCH("Extensive",'Classification result'!U49)),ISNUMBER(SEARCH("&gt;4",'Classification result'!U49)),ISNUMBER(SEARCH("&gt; 4",'Classification result'!U49)),ISNUMBER(SEARCH("4 or more",'Classification result'!U49))),"extensive","")))</f>
        <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positive</v>
      </c>
      <c r="X49" s="14" t="str">
        <f>IF('Model output'!S48="","",'Model output'!S48)</f>
        <v>Not Identified</v>
      </c>
      <c r="Y49" t="str">
        <f>IF(OR('Model output'!S48="",ISNUMBER(SEARCH("Absent",'Model output'!S48)),ISNUMBER(SEARCH("Not identified",'Model output'!S48)),AND(ISNUMBER(SEARCH("No",'Model output'!S48)),NOT(ISNUMBER(SEARCH("carcinoma",'Model output'!S48)))),ISNUMBER(SEARCH("negative",'Model output'!S48))),"negative",IF(Z49="positive","gETE", "positive"))</f>
        <v>negative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muscle",X49)),ISNUMBER(SEARCH("larynx",X49)),ISNUMBER(SEARCH("trachea",X49)),ISNUMBER(SEARCH("esophagus",X49)),ISNUMBER(SEARCH("recurrent laryngeal nerve",X49))),"positive","negative"))</f>
        <v>negative</v>
      </c>
      <c r="AA49" t="str">
        <f>IF('Model output'!T48="","",IF('Model output'!T48="Not mentioned", "No", "Yes"))</f>
        <v/>
      </c>
      <c r="AB49" t="str">
        <f>IF(AA49&lt;&gt;"Yes","",IF(OR('Model output'!U48="",ISNUMBER(SEARCH("Not identified",'Model output'!U48))),"",'Model output'!U48))</f>
        <v/>
      </c>
      <c r="AC49" s="9" t="str">
        <f>IF(OR('Model output'!V48="", AND(ISERROR(SEARCH("Positive",'Model output'!V48)), ISNUMBER(SEARCH("Negative",'Model output'!V48))), ISNUMBER(SEARCH("Uninvolved",'Model output'!V48)), ISNUMBER(SEARCH("not involved",'Model output'!V48)), ISNUMBER(SEARCH("Free",'Model output'!V48)), ISNUMBER(SEARCH("1 mm",'Model output'!V48)), ISNUMBER(SEARCH("0.1 CM",'Model output'!V48)), ISNUMBER(SEARCH("less than 0.2 mm",'Model output'!V48)), ISNUMBER(SEARCH("less than 0.5 mm",'Model output'!V48)), ISNUMBER(SEARCH("very close",'Model output'!V48)), ISNUMBER(SEARCH("abut",'Model output'!V48))), "negative", "positive")</f>
        <v>negative</v>
      </c>
      <c r="AE49" s="30" t="str" cm="1">
        <f t="array" aca="1" ref="AE49" ca="1">IF(OR(AC49="positive",Z49="positive",AND(OR(ISNUMBER(SEARCH("Follicular carcinoma",N49)),ISNUMBER(SEARCH("Follicular thyroid carcinoma",N49))),V49="extensive"),AND(AND(ISNUMBER(J49),J49&gt;0),AND(ISNUMBER(M49),M49&gt;3)),OR(H49="positive",AH49=1)),"high",IF(OR(ISNUMBER(SEARCH("lateral",G49,1)),ISNUMBER(SEARCH("positive",Y49,1)),ISNUMBER(SEARCH("tall",O49,1)),ISNUMBER(SEARCH("hobnail",O49,1)),ISNUMBER(SEARCH("cribriform",O49,1)),ISNUMBER(SEARCH("diffuse",O49,1)),ISNUMBER(SEARCH("columnar",O49,1)),ISNUMBER(SEARCH("solid",O49,1)),ISNUMBER(SEARCH("tall",N49,1)),ISNUMBER(SEARCH("hobnail",N49,1)),ISNUMBER(SEARCH("cribriform",N49,1)),ISNUMBER(SEARCH("diffuse",N49,1)),ISNUMBER(SEARCH("columnar",N49,1)),ISNUMBER(SEARCH("solid",N49,1)),AND(ISNUMBER(SEARCH("papillary",N49,1)),S49="positive"),AND(AND(ISNUMBER(J49),J49&gt;=5),M49=""),AND(AND(ISNUMBER(J49),J49&gt;=5),AND(ISNUMBER(M49),M49&gt;=1)),AND(ISNUMBER(SERACH("papillary",N49)),OR(Y49="positive",Z49="positive"), ISNUMBER(SEARCH("BRAF",AB49)))),"intermediate","low"))</f>
        <v>low</v>
      </c>
      <c r="AF49" s="31" t="str">
        <f t="shared" si="1"/>
        <v>1b</v>
      </c>
      <c r="AG49" s="31" t="str">
        <f t="shared" si="2"/>
        <v>0</v>
      </c>
      <c r="AH49" s="31" t="str">
        <f t="shared" si="5"/>
        <v>0</v>
      </c>
      <c r="AI49" s="36" t="str">
        <f t="shared" si="6"/>
        <v>I</v>
      </c>
      <c r="AJ49" s="30" t="s">
        <v>872</v>
      </c>
      <c r="AK49" s="35" t="s">
        <v>876</v>
      </c>
      <c r="AL49" s="35" t="s">
        <v>877</v>
      </c>
      <c r="AM49" s="35" t="s">
        <v>880</v>
      </c>
      <c r="AN49" s="35" t="s">
        <v>76</v>
      </c>
      <c r="AO49" s="30">
        <f t="shared" ca="1" si="7"/>
        <v>1</v>
      </c>
      <c r="AP49" s="35">
        <f t="shared" si="8"/>
        <v>1</v>
      </c>
      <c r="AQ49" s="35">
        <f t="shared" si="9"/>
        <v>1</v>
      </c>
      <c r="AR49" s="35">
        <f t="shared" si="10"/>
        <v>1</v>
      </c>
      <c r="AS49" s="36">
        <f t="shared" si="3"/>
        <v>1</v>
      </c>
    </row>
    <row r="50" spans="1:45">
      <c r="A50" t="str">
        <f>'Model output'!A49</f>
        <v>TCGA-DJ-A13O</v>
      </c>
      <c r="B50" s="42">
        <v>56</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1</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0</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0</v>
      </c>
      <c r="F50" t="str">
        <f t="shared" si="12"/>
        <v>negative</v>
      </c>
      <c r="G50" t="str">
        <f>IF(OR('Model output'!G49="",AND(ISNUMBER('Model output'!J49),'Model output'!J49&lt;1)),"",IF(OR(ISNUMBER(SEARCH("lateral",'Model output'!G49)),ISNUMBER(SEARCH("cervical",'Model output'!G49)),ISNUMBER(SEARCH("jugular",'Model output'!G49)),ISNUMBER(SEARCH("left neck",'Model output'!G49)),ISNUMBER(SEARCH("left anterior neck",'Model output'!G49)),ISNUMBER(SEARCH("left posterior neck",'Model output'!G49)),ISNUMBER(SEARCH("right neck",'Model output'!G49)),ISNUMBER(SEARCH("right anterior neck",'Model output'!G49)),ISNUMBER(SEARCH("right posterior neck",'Model output'!G49)),AND(ISNUMBER(SEARCH("level",'Model output'!G49)),OR(,ISNUMBER(SEARCH("II",'Model output'!G49)),ISNUMBER(SEARCH("two",'Model output'!G49)),ISNUMBER(SEARCH("2",'Model output'!G49)),ISNUMBER(SEARCH("III",'Model output'!G49)),ISNUMBER(SEARCH("three",'Model output'!G49)),ISNUMBER(SEARCH("3",'Model output'!G49)),ISNUMBER(SEARCH("IV",'Model output'!G49)),ISNUMBER(SEARCH("four",'Model output'!G49)),ISNUMBER(SEARCH("4",'Model output'!G49)),AND(ISNUMBER(SEARCH("V ",'Model output'!G49)),NOT(ISNUMBER(SEARCH("VI",'Model output'!G49)))),ISNUMBER(SEARCH("five",'Model output'!G49)),ISNUMBER(SEARCH("5",'Model output'!G49))))), "lateral", "central"))</f>
        <v/>
      </c>
      <c r="H50" t="str">
        <f>IF('Model output'!H49="","negative", IF('Model output'!H49=" ", "negative", IF(ISNUMBER(SEARCH("lymph node",'Model output'!H49)),"negative","positive")))</f>
        <v>negative</v>
      </c>
      <c r="I50">
        <f>IF('Model output'!I49="","",IF(ISNUMBER('Model output'!I49),'Model output'!I49,1))</f>
        <v>6</v>
      </c>
      <c r="J50">
        <f>IF('Model output'!J49="","",IF(AND(ISNUMBER('Model output'!J49),'Model output'!J49&lt;=I50),'Model output'!J49,IF(ISNUMBER(SEARCH("0/",'Model output'!J49)),0,1)))</f>
        <v>0</v>
      </c>
      <c r="K50" t="str" cm="1">
        <f t="array" ref="K50">IF(COUNT(FIND({0,1,2,3,4,5,6,7,8,9},'Model output'!K49))&gt;0,'Model output'!K49,"")</f>
        <v/>
      </c>
      <c r="L50" s="8" t="str">
        <f t="shared" si="4"/>
        <v/>
      </c>
      <c r="M50" t="str" cm="1">
        <f t="array" ref="M50">IF(L50="","",IF(ISNUMBER(SEARCH("cm",L50)),MAX(VALUE(SUBSTITUTE(_xlfn.FILTERXML("&lt;t&gt;&lt;s&gt;"&amp;SUBSTITUTE(L50,",","&lt;/s&gt;&lt;s&gt;")&amp;"&lt;/s&gt;&lt;/t&gt;","//s"),"cm",""))),MAX(VALUE(SUBSTITUTE(_xlfn.FILTERXML("&lt;t&gt;&lt;s&gt;"&amp;SUBSTITUTE(L50,",","&lt;/s&gt;&lt;s&gt;")&amp;"&lt;/s&gt;&lt;/t&gt;","//s"),"mm","")))/10))</f>
        <v/>
      </c>
      <c r="N50" t="str">
        <f>IF('Model output'!L49="","",'Model output'!L49)</f>
        <v>papillary</v>
      </c>
      <c r="O50" t="str">
        <f>IF('Model output'!M49="","",'Model output'!M49)</f>
        <v>classical</v>
      </c>
      <c r="P50" t="str">
        <f>IF('Model output'!N49="","",'Model output'!N49)</f>
        <v>1.1 cm</v>
      </c>
      <c r="Q50" t="str">
        <f t="shared" si="11"/>
        <v>1.1cm</v>
      </c>
      <c r="R50" cm="1">
        <f t="array" ref="R50">IF(Q50="","",IF(ISNUMBER(SEARCH("cm",Q50)),MAX(VALUE(SUBSTITUTE(_xlfn.FILTERXML("&lt;t&gt;&lt;s&gt;"&amp;SUBSTITUTE(Q50,",","&lt;/s&gt;&lt;s&gt;")&amp;"&lt;/s&gt;&lt;/t&gt;","//s"),"cm",""))),IF(ISNUMBER(SEARCH("mm",Q50)), MAX(VALUE(SUBSTITUTE(_xlfn.FILTERXML("&lt;t&gt;&lt;s&gt;"&amp;SUBSTITUTE(Q50,",","&lt;/s&gt;&lt;s&gt;")&amp;"&lt;/s&gt;&lt;/t&gt;","//s"),"mm","")))/10, MAX(VALUE(_xlfn.FILTERXML("&lt;t&gt;&lt;s&gt;"&amp;SUBSTITUTE(Q50,",","&lt;/s&gt;&lt;s&gt;")&amp;"&lt;/s&gt;&lt;/t&gt;","//s"))))))</f>
        <v>1.1000000000000001</v>
      </c>
      <c r="S50" t="str">
        <f>IF(OR('Model output'!P49="",ISNUMBER(SEARCH("Not identified", 'Model output'!P49)),ISNUMBER(SEARCH("Absent",'Model output'!P49)),AND(ISNUMBER(SEARCH("No",'Model output'!P49)),NOT(ISNUMBER(SEARCH("diagnostic",'Model output'!P49)))),ISNUMBER(SEARCH("Negative",'Model output'!P49))),"negative","positive")</f>
        <v>negative</v>
      </c>
      <c r="T50">
        <f>IF('Model output'!O49="","",'Model output'!O49)</f>
        <v>1</v>
      </c>
      <c r="U50" t="str">
        <f>IF('Model output'!Q49&lt;&gt;"",'Model output'!Q49,IF('Classification result'!S50="positive",IF(ISNUMBER(SEARCH("single",'Model output'!P49)),1,IF(OR(ISNUMBER(SEARCH("&lt;4",'Model output'!P49)),ISNUMBER(SEARCH("&lt; 4",'Model output'!P49)),ISNUMBER(SEARCH("less than 4",'Model output'!P49))),"&lt;4",IF(OR(ISNUMBER(SEARCH("&gt;4",'Model output'!P49)),ISNUMBER(SEARCH("&gt; 4",'Model output'!P49)),ISNUMBER(SEARCH("4 or more",'Model output'!P49))),"&gt;4",""))),""))</f>
        <v/>
      </c>
      <c r="V50" t="str">
        <f>IF(S50="negative","",IF(OR(ISNUMBER(SEARCH("Focal",'Model output'!P49)),'Classification result'!U50&lt;4,ISNUMBER(SEARCH("Focal",'Classification result'!U50)),ISNUMBER(SEARCH("&lt;4",'Classification result'!U50)),ISNUMBER(SEARCH("&lt; 4",'Classification result'!U50))),"minimal", IF(OR(ISNUMBER(SEARCH("Extensive",'Model output'!P49)),ISNUMBER(SEARCH("Extensive",'Classification result'!U50)),ISNUMBER(SEARCH("&gt;4",'Classification result'!U50)),ISNUMBER(SEARCH("&gt; 4",'Classification result'!U50)),ISNUMBER(SEARCH("4 or more",'Classification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s="14" t="str">
        <f>IF('Model output'!S49="","",'Model output'!S49)</f>
        <v>Not identified</v>
      </c>
      <c r="Y50" t="str">
        <f>IF(OR('Model output'!S49="",ISNUMBER(SEARCH("Absent",'Model output'!S49)),ISNUMBER(SEARCH("Not identified",'Model output'!S49)),AND(ISNUMBER(SEARCH("No",'Model output'!S49)),NOT(ISNUMBER(SEARCH("carcinoma",'Model output'!S49)))),ISNUMBER(SEARCH("negative",'Model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muscle",X50)),ISNUMBER(SEARCH("larynx",X50)),ISNUMBER(SEARCH("trachea",X50)),ISNUMBER(SEARCH("esophagus",X50)),ISNUMBER(SEARCH("recurrent laryngeal nerve",X50))),"positive","negative"))</f>
        <v>negative</v>
      </c>
      <c r="AA50" t="str">
        <f>IF('Model output'!T49="","",IF('Model output'!T49="Not mentioned", "No", "Yes"))</f>
        <v/>
      </c>
      <c r="AB50" t="str">
        <f>IF(AA50&lt;&gt;"Yes","",IF(OR('Model output'!U49="",ISNUMBER(SEARCH("Not identified",'Model output'!U49))),"",'Model output'!U49))</f>
        <v/>
      </c>
      <c r="AC50" s="9" t="str">
        <f>IF(OR('Model output'!V49="", AND(ISERROR(SEARCH("Positive",'Model output'!V49)), ISNUMBER(SEARCH("Negative",'Model output'!V49))), ISNUMBER(SEARCH("Uninvolved",'Model output'!V49)), ISNUMBER(SEARCH("not involved",'Model output'!V49)), ISNUMBER(SEARCH("Free",'Model output'!V49)), ISNUMBER(SEARCH("1 mm",'Model output'!V49)), ISNUMBER(SEARCH("0.1 CM",'Model output'!V49)), ISNUMBER(SEARCH("less than 0.2 mm",'Model output'!V49)), ISNUMBER(SEARCH("less than 0.5 mm",'Model output'!V49)), ISNUMBER(SEARCH("very close",'Model output'!V49)), ISNUMBER(SEARCH("abut",'Model output'!V49))), "negative", "positive")</f>
        <v>negative</v>
      </c>
      <c r="AE50" s="30" t="str" cm="1">
        <f t="array" aca="1" ref="AE50" ca="1">IF(OR(AC50="positive",Z50="positive",AND(OR(ISNUMBER(SEARCH("Follicular carcinoma",N50)),ISNUMBER(SEARCH("Follicular thyroid carcinoma",N50))),V50="extensive"),AND(AND(ISNUMBER(J50),J50&gt;0),AND(ISNUMBER(M50),M50&gt;3)),OR(H50="positive",AH50=1)),"high",IF(OR(ISNUMBER(SEARCH("lateral",G50,1)),ISNUMBER(SEARCH("positive",Y50,1)),ISNUMBER(SEARCH("tall",O50,1)),ISNUMBER(SEARCH("hobnail",O50,1)),ISNUMBER(SEARCH("cribriform",O50,1)),ISNUMBER(SEARCH("diffuse",O50,1)),ISNUMBER(SEARCH("columnar",O50,1)),ISNUMBER(SEARCH("solid",O50,1)),ISNUMBER(SEARCH("tall",N50,1)),ISNUMBER(SEARCH("hobnail",N50,1)),ISNUMBER(SEARCH("cribriform",N50,1)),ISNUMBER(SEARCH("diffuse",N50,1)),ISNUMBER(SEARCH("columnar",N50,1)),ISNUMBER(SEARCH("solid",N50,1)),AND(ISNUMBER(SEARCH("papillary",N50,1)),S50="positive"),AND(AND(ISNUMBER(J50),J50&gt;=5),M50=""),AND(AND(ISNUMBER(J50),J50&gt;=5),AND(ISNUMBER(M50),M50&gt;=1)),AND(ISNUMBER(SERACH("papillary",N50)),OR(Y50="positive",Z50="positive"), ISNUMBER(SEARCH("BRAF",AB50)))),"intermediate","low"))</f>
        <v>low</v>
      </c>
      <c r="AF50" s="31" t="str">
        <f t="shared" si="1"/>
        <v>1b</v>
      </c>
      <c r="AG50" s="31" t="str">
        <f t="shared" si="2"/>
        <v>0</v>
      </c>
      <c r="AH50" s="31" t="str">
        <f t="shared" si="5"/>
        <v>0</v>
      </c>
      <c r="AI50" s="36" t="str">
        <f t="shared" si="6"/>
        <v>I</v>
      </c>
      <c r="AJ50" s="30" t="s">
        <v>873</v>
      </c>
      <c r="AK50" s="35" t="s">
        <v>876</v>
      </c>
      <c r="AL50" s="35" t="s">
        <v>877</v>
      </c>
      <c r="AM50" s="35" t="s">
        <v>880</v>
      </c>
      <c r="AN50" s="35" t="s">
        <v>76</v>
      </c>
      <c r="AO50" s="30">
        <f t="shared" ca="1" si="7"/>
        <v>0</v>
      </c>
      <c r="AP50" s="35">
        <f t="shared" si="8"/>
        <v>1</v>
      </c>
      <c r="AQ50" s="35">
        <f t="shared" si="9"/>
        <v>1</v>
      </c>
      <c r="AR50" s="35">
        <f t="shared" si="10"/>
        <v>1</v>
      </c>
      <c r="AS50" s="36">
        <f t="shared" si="3"/>
        <v>1</v>
      </c>
    </row>
    <row r="51" spans="1:45">
      <c r="A51" t="str">
        <f>'Model output'!A50</f>
        <v>TCGA-DJ-A13R</v>
      </c>
      <c r="B51" s="42">
        <v>50</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
      </c>
      <c r="F51" t="str">
        <f t="shared" si="12"/>
        <v>negative</v>
      </c>
      <c r="G51" t="str">
        <f>IF(OR('Model output'!G50="",AND(ISNUMBER('Model output'!J50),'Model output'!J50&lt;1)),"",IF(OR(ISNUMBER(SEARCH("lateral",'Model output'!G50)),ISNUMBER(SEARCH("cervical",'Model output'!G50)),ISNUMBER(SEARCH("jugular",'Model output'!G50)),ISNUMBER(SEARCH("left neck",'Model output'!G50)),ISNUMBER(SEARCH("left anterior neck",'Model output'!G50)),ISNUMBER(SEARCH("left posterior neck",'Model output'!G50)),ISNUMBER(SEARCH("right neck",'Model output'!G50)),ISNUMBER(SEARCH("right anterior neck",'Model output'!G50)),ISNUMBER(SEARCH("right posterior neck",'Model output'!G50)),AND(ISNUMBER(SEARCH("level",'Model output'!G50)),OR(,ISNUMBER(SEARCH("II",'Model output'!G50)),ISNUMBER(SEARCH("two",'Model output'!G50)),ISNUMBER(SEARCH("2",'Model output'!G50)),ISNUMBER(SEARCH("III",'Model output'!G50)),ISNUMBER(SEARCH("three",'Model output'!G50)),ISNUMBER(SEARCH("3",'Model output'!G50)),ISNUMBER(SEARCH("IV",'Model output'!G50)),ISNUMBER(SEARCH("four",'Model output'!G50)),ISNUMBER(SEARCH("4",'Model output'!G50)),AND(ISNUMBER(SEARCH("V ",'Model output'!G50)),NOT(ISNUMBER(SEARCH("VI",'Model output'!G50)))),ISNUMBER(SEARCH("five",'Model output'!G50)),ISNUMBER(SEARCH("5",'Model output'!G50))))), "lateral", "central"))</f>
        <v/>
      </c>
      <c r="H51" t="str">
        <f>IF('Model output'!H50="","negative", IF('Model output'!H50=" ", "negative", IF(ISNUMBER(SEARCH("lymph node",'Model output'!H50)),"negative","positive")))</f>
        <v>negative</v>
      </c>
      <c r="I51">
        <f>IF('Model output'!I50="","",IF(ISNUMBER('Model output'!I50),'Model output'!I50,1))</f>
        <v>2</v>
      </c>
      <c r="J51">
        <f>IF('Model output'!J50="","",IF(AND(ISNUMBER('Model output'!J50),'Model output'!J50&lt;=I51),'Model output'!J50,IF(ISNUMBER(SEARCH("0/",'Model output'!J50)),0,1)))</f>
        <v>0</v>
      </c>
      <c r="K51" t="str" cm="1">
        <f t="array" ref="K51">IF(COUNT(FIND({0,1,2,3,4,5,6,7,8,9},'Model output'!K50))&gt;0,'Model output'!K50,"")</f>
        <v/>
      </c>
      <c r="L51" s="8" t="str">
        <f t="shared" si="4"/>
        <v/>
      </c>
      <c r="M51" t="str" cm="1">
        <f t="array" ref="M51">IF(L51="","",IF(ISNUMBER(SEARCH("cm",L51)),MAX(VALUE(SUBSTITUTE(_xlfn.FILTERXML("&lt;t&gt;&lt;s&gt;"&amp;SUBSTITUTE(L51,",","&lt;/s&gt;&lt;s&gt;")&amp;"&lt;/s&gt;&lt;/t&gt;","//s"),"cm",""))),MAX(VALUE(SUBSTITUTE(_xlfn.FILTERXML("&lt;t&gt;&lt;s&gt;"&amp;SUBSTITUTE(L51,",","&lt;/s&gt;&lt;s&gt;")&amp;"&lt;/s&gt;&lt;/t&gt;","//s"),"mm","")))/10))</f>
        <v/>
      </c>
      <c r="N51" t="str">
        <f>IF('Model output'!L50="","",'Model output'!L50)</f>
        <v>papillary</v>
      </c>
      <c r="O51" t="str">
        <f>IF('Model output'!M50="","",'Model output'!M50)</f>
        <v>follicular, oncocytic</v>
      </c>
      <c r="P51" t="str">
        <f>IF('Model output'!N50="","",'Model output'!N50)</f>
        <v>5 cm</v>
      </c>
      <c r="Q51" t="str">
        <f t="shared" si="11"/>
        <v>5cm</v>
      </c>
      <c r="R51" cm="1">
        <f t="array" ref="R51">IF(Q51="","",IF(ISNUMBER(SEARCH("cm",Q51)),MAX(VALUE(SUBSTITUTE(_xlfn.FILTERXML("&lt;t&gt;&lt;s&gt;"&amp;SUBSTITUTE(Q51,",","&lt;/s&gt;&lt;s&gt;")&amp;"&lt;/s&gt;&lt;/t&gt;","//s"),"cm",""))),IF(ISNUMBER(SEARCH("mm",Q51)), MAX(VALUE(SUBSTITUTE(_xlfn.FILTERXML("&lt;t&gt;&lt;s&gt;"&amp;SUBSTITUTE(Q51,",","&lt;/s&gt;&lt;s&gt;")&amp;"&lt;/s&gt;&lt;/t&gt;","//s"),"mm","")))/10, MAX(VALUE(_xlfn.FILTERXML("&lt;t&gt;&lt;s&gt;"&amp;SUBSTITUTE(Q51,",","&lt;/s&gt;&lt;s&gt;")&amp;"&lt;/s&gt;&lt;/t&gt;","//s"))))))</f>
        <v>5</v>
      </c>
      <c r="S51" t="str">
        <f>IF(OR('Model output'!P50="",ISNUMBER(SEARCH("Not identified", 'Model output'!P50)),ISNUMBER(SEARCH("Absent",'Model output'!P50)),AND(ISNUMBER(SEARCH("No",'Model output'!P50)),NOT(ISNUMBER(SEARCH("diagnostic",'Model output'!P50)))),ISNUMBER(SEARCH("Negative",'Model output'!P50))),"negative","positive")</f>
        <v>negative</v>
      </c>
      <c r="T51">
        <f>IF('Model output'!O50="","",'Model output'!O50)</f>
        <v>2</v>
      </c>
      <c r="U51" t="str">
        <f>IF('Model output'!Q50&lt;&gt;"",'Model output'!Q50,IF('Classification result'!S51="positive",IF(ISNUMBER(SEARCH("single",'Model output'!P50)),1,IF(OR(ISNUMBER(SEARCH("&lt;4",'Model output'!P50)),ISNUMBER(SEARCH("&lt; 4",'Model output'!P50)),ISNUMBER(SEARCH("less than 4",'Model output'!P50))),"&lt;4",IF(OR(ISNUMBER(SEARCH("&gt;4",'Model output'!P50)),ISNUMBER(SEARCH("&gt; 4",'Model output'!P50)),ISNUMBER(SEARCH("4 or more",'Model output'!P50))),"&gt;4",""))),""))</f>
        <v/>
      </c>
      <c r="V51" t="str">
        <f>IF(S51="negative","",IF(OR(ISNUMBER(SEARCH("Focal",'Model output'!P50)),'Classification result'!U51&lt;4,ISNUMBER(SEARCH("Focal",'Classification result'!U51)),ISNUMBER(SEARCH("&lt;4",'Classification result'!U51)),ISNUMBER(SEARCH("&lt; 4",'Classification result'!U51))),"minimal", IF(OR(ISNUMBER(SEARCH("Extensive",'Model output'!P50)),ISNUMBER(SEARCH("Extensive",'Classification result'!U51)),ISNUMBER(SEARCH("&gt;4",'Classification result'!U51)),ISNUMBER(SEARCH("&gt; 4",'Classification result'!U51)),ISNUMBER(SEARCH("4 or more",'Classification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negative</v>
      </c>
      <c r="X51" s="14" t="str">
        <f>IF('Model output'!S50="","",'Model output'!S50)</f>
        <v>Not Identified</v>
      </c>
      <c r="Y51" t="str">
        <f>IF(OR('Model output'!S50="",ISNUMBER(SEARCH("Absent",'Model output'!S50)),ISNUMBER(SEARCH("Not identified",'Model output'!S50)),AND(ISNUMBER(SEARCH("No",'Model output'!S50)),NOT(ISNUMBER(SEARCH("carcinoma",'Model output'!S50)))),ISNUMBER(SEARCH("negative",'Model output'!S50))),"negative",IF(Z51="positive","gETE", "positive"))</f>
        <v>negative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muscle",X51)),ISNUMBER(SEARCH("larynx",X51)),ISNUMBER(SEARCH("trachea",X51)),ISNUMBER(SEARCH("esophagus",X51)),ISNUMBER(SEARCH("recurrent laryngeal nerve",X51))),"positive","negative"))</f>
        <v>negative</v>
      </c>
      <c r="AA51" t="str">
        <f>IF('Model output'!T50="","",IF('Model output'!T50="Not mentioned", "No", "Yes"))</f>
        <v/>
      </c>
      <c r="AB51" t="str">
        <f>IF(AA51&lt;&gt;"Yes","",IF(OR('Model output'!U50="",ISNUMBER(SEARCH("Not identified",'Model output'!U50))),"",'Model output'!U50))</f>
        <v/>
      </c>
      <c r="AC51" s="9" t="str">
        <f>IF(OR('Model output'!V50="", AND(ISERROR(SEARCH("Positive",'Model output'!V50)), ISNUMBER(SEARCH("Negative",'Model output'!V50))), ISNUMBER(SEARCH("Uninvolved",'Model output'!V50)), ISNUMBER(SEARCH("not involved",'Model output'!V50)), ISNUMBER(SEARCH("Free",'Model output'!V50)), ISNUMBER(SEARCH("1 mm",'Model output'!V50)), ISNUMBER(SEARCH("0.1 CM",'Model output'!V50)), ISNUMBER(SEARCH("less than 0.2 mm",'Model output'!V50)), ISNUMBER(SEARCH("less than 0.5 mm",'Model output'!V50)), ISNUMBER(SEARCH("very close",'Model output'!V50)), ISNUMBER(SEARCH("abut",'Model output'!V50))), "negative", "positive")</f>
        <v>negative</v>
      </c>
      <c r="AE51" s="30" t="str" cm="1">
        <f t="array" aca="1" ref="AE51" ca="1">IF(OR(AC51="positive",Z51="positive",AND(OR(ISNUMBER(SEARCH("Follicular carcinoma",N51)),ISNUMBER(SEARCH("Follicular thyroid carcinoma",N51))),V51="extensive"),AND(AND(ISNUMBER(J51),J51&gt;0),AND(ISNUMBER(M51),M51&gt;3)),OR(H51="positive",AH51=1)),"high",IF(OR(ISNUMBER(SEARCH("lateral",G51,1)),ISNUMBER(SEARCH("positive",Y51,1)),ISNUMBER(SEARCH("tall",O51,1)),ISNUMBER(SEARCH("hobnail",O51,1)),ISNUMBER(SEARCH("cribriform",O51,1)),ISNUMBER(SEARCH("diffuse",O51,1)),ISNUMBER(SEARCH("columnar",O51,1)),ISNUMBER(SEARCH("solid",O51,1)),ISNUMBER(SEARCH("tall",N51,1)),ISNUMBER(SEARCH("hobnail",N51,1)),ISNUMBER(SEARCH("cribriform",N51,1)),ISNUMBER(SEARCH("diffuse",N51,1)),ISNUMBER(SEARCH("columnar",N51,1)),ISNUMBER(SEARCH("solid",N51,1)),AND(ISNUMBER(SEARCH("papillary",N51,1)),S51="positive"),AND(AND(ISNUMBER(J51),J51&gt;=5),M51=""),AND(AND(ISNUMBER(J51),J51&gt;=5),AND(ISNUMBER(M51),M51&gt;=1)),AND(ISNUMBER(SERACH("papillary",N51)),OR(Y51="positive",Z51="positive"), ISNUMBER(SEARCH("BRAF",AB51)))),"intermediate","low"))</f>
        <v>low</v>
      </c>
      <c r="AF51" s="31" t="str">
        <f t="shared" si="1"/>
        <v>3a</v>
      </c>
      <c r="AG51" s="31" t="str">
        <f t="shared" si="2"/>
        <v>0</v>
      </c>
      <c r="AH51" s="31" t="str">
        <f t="shared" si="5"/>
        <v>0</v>
      </c>
      <c r="AI51" s="36" t="str">
        <f t="shared" si="6"/>
        <v>I</v>
      </c>
      <c r="AJ51" s="30" t="s">
        <v>872</v>
      </c>
      <c r="AK51" s="35" t="s">
        <v>882</v>
      </c>
      <c r="AL51" s="35" t="s">
        <v>877</v>
      </c>
      <c r="AM51" s="35" t="s">
        <v>880</v>
      </c>
      <c r="AN51" s="35" t="s">
        <v>76</v>
      </c>
      <c r="AO51" s="30">
        <f t="shared" ca="1" si="7"/>
        <v>1</v>
      </c>
      <c r="AP51" s="35">
        <f t="shared" si="8"/>
        <v>1</v>
      </c>
      <c r="AQ51" s="35">
        <f t="shared" si="9"/>
        <v>1</v>
      </c>
      <c r="AR51" s="35">
        <f t="shared" si="10"/>
        <v>1</v>
      </c>
      <c r="AS51" s="36">
        <f t="shared" si="3"/>
        <v>1</v>
      </c>
    </row>
    <row r="52" spans="1:45">
      <c r="A52" t="str">
        <f>'Model output'!A51</f>
        <v>TCGA-DJ-A13S</v>
      </c>
      <c r="B52" s="42">
        <v>19</v>
      </c>
      <c r="C52" s="1"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
      </c>
      <c r="D52" s="1"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
      </c>
      <c r="E52" s="1"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
      </c>
      <c r="F52" t="str">
        <f t="shared" si="12"/>
        <v>negative</v>
      </c>
      <c r="G52" t="str">
        <f>IF(OR('Model output'!G51="",AND(ISNUMBER('Model output'!J51),'Model output'!J51&lt;1)),"",IF(OR(ISNUMBER(SEARCH("lateral",'Model output'!G51)),ISNUMBER(SEARCH("cervical",'Model output'!G51)),ISNUMBER(SEARCH("jugular",'Model output'!G51)),ISNUMBER(SEARCH("left neck",'Model output'!G51)),ISNUMBER(SEARCH("left anterior neck",'Model output'!G51)),ISNUMBER(SEARCH("left posterior neck",'Model output'!G51)),ISNUMBER(SEARCH("right neck",'Model output'!G51)),ISNUMBER(SEARCH("right anterior neck",'Model output'!G51)),ISNUMBER(SEARCH("right posterior neck",'Model output'!G51)),AND(ISNUMBER(SEARCH("level",'Model output'!G51)),OR(,ISNUMBER(SEARCH("II",'Model output'!G51)),ISNUMBER(SEARCH("two",'Model output'!G51)),ISNUMBER(SEARCH("2",'Model output'!G51)),ISNUMBER(SEARCH("III",'Model output'!G51)),ISNUMBER(SEARCH("three",'Model output'!G51)),ISNUMBER(SEARCH("3",'Model output'!G51)),ISNUMBER(SEARCH("IV",'Model output'!G51)),ISNUMBER(SEARCH("four",'Model output'!G51)),ISNUMBER(SEARCH("4",'Model output'!G51)),AND(ISNUMBER(SEARCH("V ",'Model output'!G51)),NOT(ISNUMBER(SEARCH("VI",'Model output'!G51)))),ISNUMBER(SEARCH("five",'Model output'!G51)),ISNUMBER(SEARCH("5",'Model output'!G51))))), "lateral", "central"))</f>
        <v/>
      </c>
      <c r="H52" t="str">
        <f>IF('Model output'!H51="","negative", IF('Model output'!H51=" ", "negative", IF(ISNUMBER(SEARCH("lymph node",'Model output'!H51)),"negative","positive")))</f>
        <v>negative</v>
      </c>
      <c r="I52">
        <f>IF('Model output'!I51="","",IF(ISNUMBER('Model output'!I51),'Model output'!I51,1))</f>
        <v>4</v>
      </c>
      <c r="J52">
        <f>IF('Model output'!J51="","",IF(AND(ISNUMBER('Model output'!J51),'Model output'!J51&lt;=I52),'Model output'!J51,IF(ISNUMBER(SEARCH("0/",'Model output'!J51)),0,1)))</f>
        <v>0</v>
      </c>
      <c r="K52" t="str" cm="1">
        <f t="array" ref="K52">IF(COUNT(FIND({0,1,2,3,4,5,6,7,8,9},'Model output'!K51))&gt;0,'Model output'!K51,"")</f>
        <v/>
      </c>
      <c r="L52" s="8" t="str">
        <f t="shared" si="4"/>
        <v/>
      </c>
      <c r="M52" t="str" cm="1">
        <f t="array" ref="M52">IF(L52="","",IF(ISNUMBER(SEARCH("cm",L52)),MAX(VALUE(SUBSTITUTE(_xlfn.FILTERXML("&lt;t&gt;&lt;s&gt;"&amp;SUBSTITUTE(L52,",","&lt;/s&gt;&lt;s&gt;")&amp;"&lt;/s&gt;&lt;/t&gt;","//s"),"cm",""))),MAX(VALUE(SUBSTITUTE(_xlfn.FILTERXML("&lt;t&gt;&lt;s&gt;"&amp;SUBSTITUTE(L52,",","&lt;/s&gt;&lt;s&gt;")&amp;"&lt;/s&gt;&lt;/t&gt;","//s"),"mm","")))/10))</f>
        <v/>
      </c>
      <c r="N52" t="str">
        <f>IF('Model output'!L51="","",'Model output'!L51)</f>
        <v>papillary</v>
      </c>
      <c r="O52" t="str">
        <f>IF('Model output'!M51="","",'Model output'!M51)</f>
        <v>follicular</v>
      </c>
      <c r="P52" t="str">
        <f>IF('Model output'!N51="","",'Model output'!N51)</f>
        <v>1.8 cm</v>
      </c>
      <c r="Q52" t="str">
        <f t="shared" si="11"/>
        <v>1.8cm</v>
      </c>
      <c r="R52" cm="1">
        <f t="array" ref="R52">IF(Q52="","",IF(ISNUMBER(SEARCH("cm",Q52)),MAX(VALUE(SUBSTITUTE(_xlfn.FILTERXML("&lt;t&gt;&lt;s&gt;"&amp;SUBSTITUTE(Q52,",","&lt;/s&gt;&lt;s&gt;")&amp;"&lt;/s&gt;&lt;/t&gt;","//s"),"cm",""))),IF(ISNUMBER(SEARCH("mm",Q52)), MAX(VALUE(SUBSTITUTE(_xlfn.FILTERXML("&lt;t&gt;&lt;s&gt;"&amp;SUBSTITUTE(Q52,",","&lt;/s&gt;&lt;s&gt;")&amp;"&lt;/s&gt;&lt;/t&gt;","//s"),"mm","")))/10, MAX(VALUE(_xlfn.FILTERXML("&lt;t&gt;&lt;s&gt;"&amp;SUBSTITUTE(Q52,",","&lt;/s&gt;&lt;s&gt;")&amp;"&lt;/s&gt;&lt;/t&gt;","//s"))))))</f>
        <v>1.8</v>
      </c>
      <c r="S52" t="str">
        <f>IF(OR('Model output'!P51="",ISNUMBER(SEARCH("Not identified", 'Model output'!P51)),ISNUMBER(SEARCH("Absent",'Model output'!P51)),AND(ISNUMBER(SEARCH("No",'Model output'!P51)),NOT(ISNUMBER(SEARCH("diagnostic",'Model output'!P51)))),ISNUMBER(SEARCH("Negative",'Model output'!P51))),"negative","positive")</f>
        <v>negative</v>
      </c>
      <c r="T52">
        <f>IF('Model output'!O51="","",'Model output'!O51)</f>
        <v>1</v>
      </c>
      <c r="U52" t="str">
        <f>IF('Model output'!Q51&lt;&gt;"",'Model output'!Q51,IF('Classification result'!S52="positive",IF(ISNUMBER(SEARCH("single",'Model output'!P51)),1,IF(OR(ISNUMBER(SEARCH("&lt;4",'Model output'!P51)),ISNUMBER(SEARCH("&lt; 4",'Model output'!P51)),ISNUMBER(SEARCH("less than 4",'Model output'!P51))),"&lt;4",IF(OR(ISNUMBER(SEARCH("&gt;4",'Model output'!P51)),ISNUMBER(SEARCH("&gt; 4",'Model output'!P51)),ISNUMBER(SEARCH("4 or more",'Model output'!P51))),"&gt;4",""))),""))</f>
        <v/>
      </c>
      <c r="V52" t="str">
        <f>IF(S52="negative","",IF(OR(ISNUMBER(SEARCH("Focal",'Model output'!P51)),'Classification result'!U52&lt;4,ISNUMBER(SEARCH("Focal",'Classification result'!U52)),ISNUMBER(SEARCH("&lt;4",'Classification result'!U52)),ISNUMBER(SEARCH("&lt; 4",'Classification result'!U52))),"minimal", IF(OR(ISNUMBER(SEARCH("Extensive",'Model output'!P51)),ISNUMBER(SEARCH("Extensive",'Classification result'!U52)),ISNUMBER(SEARCH("&gt;4",'Classification result'!U52)),ISNUMBER(SEARCH("&gt; 4",'Classification result'!U52)),ISNUMBER(SEARCH("4 or more",'Classification result'!U52))),"extensive","")))</f>
        <v/>
      </c>
      <c r="W52"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s="14" t="str">
        <f>IF('Model output'!S51="","",'Model output'!S51)</f>
        <v>Not identified</v>
      </c>
      <c r="Y52" t="str">
        <f>IF(OR('Model output'!S51="",ISNUMBER(SEARCH("Absent",'Model output'!S51)),ISNUMBER(SEARCH("Not identified",'Model output'!S51)),AND(ISNUMBER(SEARCH("No",'Model output'!S51)),NOT(ISNUMBER(SEARCH("carcinoma",'Model output'!S51)))),ISNUMBER(SEARCH("negative",'Model output'!S51))),"negative",IF(Z52="positive","gETE", "positive"))</f>
        <v>negative</v>
      </c>
      <c r="Z52"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muscle",X52)),ISNUMBER(SEARCH("larynx",X52)),ISNUMBER(SEARCH("trachea",X52)),ISNUMBER(SEARCH("esophagus",X52)),ISNUMBER(SEARCH("recurrent laryngeal nerve",X52))),"positive","negative"))</f>
        <v>negative</v>
      </c>
      <c r="AA52" t="str">
        <f>IF('Model output'!T51="","",IF('Model output'!T51="Not mentioned", "No", "Yes"))</f>
        <v/>
      </c>
      <c r="AB52" t="str">
        <f>IF(AA52&lt;&gt;"Yes","",IF(OR('Model output'!U51="",ISNUMBER(SEARCH("Not identified",'Model output'!U51))),"",'Model output'!U51))</f>
        <v/>
      </c>
      <c r="AC52" s="9" t="str">
        <f>IF(OR('Model output'!V51="", AND(ISERROR(SEARCH("Positive",'Model output'!V51)), ISNUMBER(SEARCH("Negative",'Model output'!V51))), ISNUMBER(SEARCH("Uninvolved",'Model output'!V51)), ISNUMBER(SEARCH("not involved",'Model output'!V51)), ISNUMBER(SEARCH("Free",'Model output'!V51)), ISNUMBER(SEARCH("1 mm",'Model output'!V51)), ISNUMBER(SEARCH("0.1 CM",'Model output'!V51)), ISNUMBER(SEARCH("less than 0.2 mm",'Model output'!V51)), ISNUMBER(SEARCH("less than 0.5 mm",'Model output'!V51)), ISNUMBER(SEARCH("very close",'Model output'!V51)), ISNUMBER(SEARCH("abut",'Model output'!V51))), "negative", "positive")</f>
        <v>negative</v>
      </c>
      <c r="AE52" s="30" t="str" cm="1">
        <f t="array" aca="1" ref="AE52" ca="1">IF(OR(AC52="positive",Z52="positive",AND(OR(ISNUMBER(SEARCH("Follicular carcinoma",N52)),ISNUMBER(SEARCH("Follicular thyroid carcinoma",N52))),V52="extensive"),AND(AND(ISNUMBER(J52),J52&gt;0),AND(ISNUMBER(M52),M52&gt;3)),OR(H52="positive",AH52=1)),"high",IF(OR(ISNUMBER(SEARCH("lateral",G52,1)),ISNUMBER(SEARCH("positive",Y52,1)),ISNUMBER(SEARCH("tall",O52,1)),ISNUMBER(SEARCH("hobnail",O52,1)),ISNUMBER(SEARCH("cribriform",O52,1)),ISNUMBER(SEARCH("diffuse",O52,1)),ISNUMBER(SEARCH("columnar",O52,1)),ISNUMBER(SEARCH("solid",O52,1)),ISNUMBER(SEARCH("tall",N52,1)),ISNUMBER(SEARCH("hobnail",N52,1)),ISNUMBER(SEARCH("cribriform",N52,1)),ISNUMBER(SEARCH("diffuse",N52,1)),ISNUMBER(SEARCH("columnar",N52,1)),ISNUMBER(SEARCH("solid",N52,1)),AND(ISNUMBER(SEARCH("papillary",N52,1)),S52="positive"),AND(AND(ISNUMBER(J52),J52&gt;=5),M52=""),AND(AND(ISNUMBER(J52),J52&gt;=5),AND(ISNUMBER(M52),M52&gt;=1)),AND(ISNUMBER(SERACH("papillary",N52)),OR(Y52="positive",Z52="positive"), ISNUMBER(SEARCH("BRAF",AB52)))),"intermediate","low"))</f>
        <v>low</v>
      </c>
      <c r="AF52" s="31" t="str">
        <f t="shared" si="1"/>
        <v>1b</v>
      </c>
      <c r="AG52" s="31" t="str">
        <f t="shared" si="2"/>
        <v>0</v>
      </c>
      <c r="AH52" s="31" t="str">
        <f t="shared" si="5"/>
        <v>0</v>
      </c>
      <c r="AI52" s="36" t="str">
        <f t="shared" si="6"/>
        <v>I</v>
      </c>
      <c r="AJ52" s="30" t="s">
        <v>872</v>
      </c>
      <c r="AK52" s="35" t="s">
        <v>876</v>
      </c>
      <c r="AL52" s="35" t="s">
        <v>880</v>
      </c>
      <c r="AM52" s="35" t="s">
        <v>880</v>
      </c>
      <c r="AN52" s="35" t="s">
        <v>76</v>
      </c>
      <c r="AO52" s="30">
        <f t="shared" ca="1" si="7"/>
        <v>1</v>
      </c>
      <c r="AP52" s="35">
        <f t="shared" si="8"/>
        <v>1</v>
      </c>
      <c r="AQ52" s="35">
        <f t="shared" si="9"/>
        <v>1</v>
      </c>
      <c r="AR52" s="35">
        <f t="shared" si="10"/>
        <v>1</v>
      </c>
      <c r="AS52" s="36">
        <f t="shared" si="3"/>
        <v>1</v>
      </c>
    </row>
    <row r="53" spans="1:45">
      <c r="A53" t="str">
        <f>'Model output'!A52</f>
        <v>TCGA-DJ-A13T</v>
      </c>
      <c r="B53" s="42">
        <v>37</v>
      </c>
      <c r="C53" s="1" t="str">
        <f>IF(OR(ISNUMBER(SEARCH("0",'Model output'!D52)), ISNUMBER(SEARCH("1",'Model output'!D52)), ISNUMBER(SEARCH("1a",'Model output'!D52)), ISNUMBER(SEARCH("1b",'Model output'!D52)), ISNUMBER(SEARCH("2",'Model output'!D52)), ISNUMBER(SEARCH("3",'Model output'!D52)), ISNUMBER(SEARCH("4a",'Model output'!D52)), ISNUMBER(SEARCH("4b",'Model output'!D52))), IF(ISNUMBER(SEARCH("pT",'Model output'!D52)),IF(OR(ISNUMBER(SEARCH("a",'Model output'!D52)),ISNUMBER(SEARCH("b",'Model output'!D52))),MID(SUBSTITUTE('Model output'!D52," ",""),SEARCH("pT",'Model output'!D52)+2,2),MID(SUBSTITUTE('Model output'!D52," ",""),SEARCH("pT",'Model output'!D52)+2,1)),IF(ISNUMBER(SEARCH("T",'Model output'!D52)),IF(OR(ISNUMBER(SEARCH("a",'Model output'!D52)),ISNUMBER(SEARCH("b",'Model output'!D52))),MID(SUBSTITUTE('Model output'!D52," ",""),SEARCH("T",'Model output'!D52)+1,2),MID(SUBSTITUTE('Model output'!D52," ",""),SEARCH("T",'Model output'!D52)+1,1)),SUBSTITUTE('Model output'!D52," ",""))),"")</f>
        <v>2</v>
      </c>
      <c r="D53" s="1" t="str">
        <f>IF(ISNUMBER(SEARCH("lymph node",'Model output'!E52)),"1", IF(AND('Model output'!E52&lt;&gt;"",ISNUMBER('Model output'!E52),'Model output'!E52&gt;0),"1",IF(OR(ISNUMBER(SEARCH("0",'Model output'!E52)), ISNUMBER(SEARCH("1",'Model output'!E52)), ISNUMBER(SEARCH("1a",'Model output'!E52)), ISNUMBER(SEARCH("1b",'Model output'!E52)), ISNUMBER(SEARCH("X",'Model output'!E52))), IF(ISNUMBER(SEARCH("pN",'Model output'!E52)),IF(OR(ISNUMBER(SEARCH("a",'Model output'!E52)),ISNUMBER(SEARCH("b",'Model output'!E52))),MID(SUBSTITUTE('Model output'!E52," ",""),SEARCH("pN",'Model output'!E52)+2,2),MID(SUBSTITUTE('Model output'!E52," ",""),SEARCH("pN",'Model output'!E52)+2,1)),IF(ISNUMBER(SEARCH("N",'Model output'!E52)),IF(OR(ISNUMBER(SEARCH("a",'Model output'!E52)),ISNUMBER(SEARCH("b",'Model output'!E52))),MID(SUBSTITUTE('Model output'!E52," ",""),SEARCH("N",'Model output'!E52)+1,2),MID(SUBSTITUTE('Model output'!E52," ",""),SEARCH("N",'Model output'!E52)+1,1)),SUBSTITUTE('Model output'!E52," ",""))),"")))</f>
        <v>0</v>
      </c>
      <c r="E53" s="1" t="str">
        <f>IF(OR(ISNUMBER(SEARCH("Not applicable",'Model output'!F52)), ISNUMBER(SEARCH("N/A",'Model output'!F52))),"0",IF(OR(ISNUMBER(SEARCH("0",'Model output'!F52)), ISNUMBER(SEARCH("1",'Model output'!F52)), ISNUMBER(SEARCH("X",'Model output'!F52))), IF(ISNUMBER(SEARCH("pM",'Model output'!F52)),MID(SUBSTITUTE('Model output'!F52," ",""),SEARCH("pM",'Model output'!F52)+2,1),IF(ISNUMBER(SEARCH("M",'Model output'!F52)),MID(SUBSTITUTE('Model output'!F52," ",""),SEARCH("M",'Model output'!F52)+1,1),SUBSTITUTE('Model output'!F52," ",""))),""))</f>
        <v>0</v>
      </c>
      <c r="F53" t="str">
        <f t="shared" ref="F53" si="13">IF(OR(G53&lt;&gt;"",AND(J53&lt;&gt;"",ISNUMBER(J53),J53&gt;0),AND(M53&lt;&gt;"",M53&gt;0)),"positive","negative")</f>
        <v>negative</v>
      </c>
      <c r="G53" t="str">
        <f>IF(OR('Model output'!G52="",AND(ISNUMBER('Model output'!J52),'Model output'!J52&lt;1)),"",IF(OR(ISNUMBER(SEARCH("lateral",'Model output'!G52)),ISNUMBER(SEARCH("cervical",'Model output'!G52)),ISNUMBER(SEARCH("jugular",'Model output'!G52)),ISNUMBER(SEARCH("left neck",'Model output'!G52)),ISNUMBER(SEARCH("left anterior neck",'Model output'!G52)),ISNUMBER(SEARCH("left posterior neck",'Model output'!G52)),ISNUMBER(SEARCH("right neck",'Model output'!G52)),ISNUMBER(SEARCH("right anterior neck",'Model output'!G52)),ISNUMBER(SEARCH("right posterior neck",'Model output'!G52)),AND(ISNUMBER(SEARCH("level",'Model output'!G52)),OR(,ISNUMBER(SEARCH("II",'Model output'!G52)),ISNUMBER(SEARCH("two",'Model output'!G52)),ISNUMBER(SEARCH("2",'Model output'!G52)),ISNUMBER(SEARCH("III",'Model output'!G52)),ISNUMBER(SEARCH("three",'Model output'!G52)),ISNUMBER(SEARCH("3",'Model output'!G52)),ISNUMBER(SEARCH("IV",'Model output'!G52)),ISNUMBER(SEARCH("four",'Model output'!G52)),ISNUMBER(SEARCH("4",'Model output'!G52)),AND(ISNUMBER(SEARCH("V ",'Model output'!G52)),NOT(ISNUMBER(SEARCH("VI",'Model output'!G52)))),ISNUMBER(SEARCH("five",'Model output'!G52)),ISNUMBER(SEARCH("5",'Model output'!G52))))), "lateral", "central"))</f>
        <v/>
      </c>
      <c r="H53" t="str">
        <f>IF('Model output'!H52="","negative", IF('Model output'!H52=" ", "negative", IF(ISNUMBER(SEARCH("lymph node",'Model output'!H52)),"negative","positive")))</f>
        <v>negative</v>
      </c>
      <c r="I53">
        <f>IF('Model output'!I52="","",IF(ISNUMBER('Model output'!I52),'Model output'!I52,1))</f>
        <v>1</v>
      </c>
      <c r="J53">
        <f>IF('Model output'!J52="","",IF(AND(ISNUMBER('Model output'!J52),'Model output'!J52&lt;=I53),'Model output'!J52,IF(ISNUMBER(SEARCH("0/",'Model output'!J52)),0,1)))</f>
        <v>0</v>
      </c>
      <c r="K53" t="str" cm="1">
        <f t="array" ref="K53">IF(COUNT(FIND({0,1,2,3,4,5,6,7,8,9},'Model output'!K52))&gt;0,'Model output'!K52,"")</f>
        <v/>
      </c>
      <c r="L53" s="8" t="str">
        <f t="shared" si="4"/>
        <v/>
      </c>
      <c r="M53" t="str" cm="1">
        <f t="array" ref="M53">IF(L53="","",IF(ISNUMBER(SEARCH("cm",L53)),MAX(VALUE(SUBSTITUTE(_xlfn.FILTERXML("&lt;t&gt;&lt;s&gt;"&amp;SUBSTITUTE(L53,",","&lt;/s&gt;&lt;s&gt;")&amp;"&lt;/s&gt;&lt;/t&gt;","//s"),"cm",""))),MAX(VALUE(SUBSTITUTE(_xlfn.FILTERXML("&lt;t&gt;&lt;s&gt;"&amp;SUBSTITUTE(L53,",","&lt;/s&gt;&lt;s&gt;")&amp;"&lt;/s&gt;&lt;/t&gt;","//s"),"mm","")))/10))</f>
        <v/>
      </c>
      <c r="N53" t="str">
        <f>IF('Model output'!L52="","",'Model output'!L52)</f>
        <v>papillary</v>
      </c>
      <c r="O53" t="str">
        <f>IF('Model output'!M52="","",'Model output'!M52)</f>
        <v>classical</v>
      </c>
      <c r="P53" t="str">
        <f>IF('Model output'!N52="","",'Model output'!N52)</f>
        <v>2.2 cm</v>
      </c>
      <c r="Q53" t="str">
        <f t="shared" si="11"/>
        <v>2.2cm</v>
      </c>
      <c r="R53" cm="1">
        <f t="array" ref="R53">IF(Q53="","",IF(ISNUMBER(SEARCH("cm",Q53)),MAX(VALUE(SUBSTITUTE(_xlfn.FILTERXML("&lt;t&gt;&lt;s&gt;"&amp;SUBSTITUTE(Q53,",","&lt;/s&gt;&lt;s&gt;")&amp;"&lt;/s&gt;&lt;/t&gt;","//s"),"cm",""))),IF(ISNUMBER(SEARCH("mm",Q53)), MAX(VALUE(SUBSTITUTE(_xlfn.FILTERXML("&lt;t&gt;&lt;s&gt;"&amp;SUBSTITUTE(Q53,",","&lt;/s&gt;&lt;s&gt;")&amp;"&lt;/s&gt;&lt;/t&gt;","//s"),"mm","")))/10, MAX(VALUE(_xlfn.FILTERXML("&lt;t&gt;&lt;s&gt;"&amp;SUBSTITUTE(Q53,",","&lt;/s&gt;&lt;s&gt;")&amp;"&lt;/s&gt;&lt;/t&gt;","//s"))))))</f>
        <v>2.2000000000000002</v>
      </c>
      <c r="S53" t="str">
        <f>IF(OR('Model output'!P52="",ISNUMBER(SEARCH("Not identified", 'Model output'!P52)),ISNUMBER(SEARCH("Absent",'Model output'!P52)),AND(ISNUMBER(SEARCH("No",'Model output'!P52)),NOT(ISNUMBER(SEARCH("diagnostic",'Model output'!P52)))),ISNUMBER(SEARCH("Negative",'Model output'!P52))),"negative","positive")</f>
        <v>positive</v>
      </c>
      <c r="T53">
        <f>IF('Model output'!O52="","",'Model output'!O52)</f>
        <v>2</v>
      </c>
      <c r="U53" t="str">
        <f>IF('Model output'!Q52&lt;&gt;"",'Model output'!Q52,IF('Classification result'!S53="positive",IF(ISNUMBER(SEARCH("single",'Model output'!P52)),1,IF(OR(ISNUMBER(SEARCH("&lt;4",'Model output'!P52)),ISNUMBER(SEARCH("&lt; 4",'Model output'!P52)),ISNUMBER(SEARCH("less than 4",'Model output'!P52))),"&lt;4",IF(OR(ISNUMBER(SEARCH("&gt;4",'Model output'!P52)),ISNUMBER(SEARCH("&gt; 4",'Model output'!P52)),ISNUMBER(SEARCH("4 or more",'Model output'!P52))),"&gt;4",""))),""))</f>
        <v/>
      </c>
      <c r="V53" t="str">
        <f>IF(S53="negative","",IF(OR(ISNUMBER(SEARCH("Focal",'Model output'!P52)),'Classification result'!U53&lt;4,ISNUMBER(SEARCH("Focal",'Classification result'!U53)),ISNUMBER(SEARCH("&lt;4",'Classification result'!U53)),ISNUMBER(SEARCH("&lt; 4",'Classification result'!U53))),"minimal", IF(OR(ISNUMBER(SEARCH("Extensive",'Model output'!P52)),ISNUMBER(SEARCH("Extensive",'Classification result'!U53)),ISNUMBER(SEARCH("&gt;4",'Classification result'!U53)),ISNUMBER(SEARCH("&gt; 4",'Classification result'!U53)),ISNUMBER(SEARCH("4 or more",'Classification result'!U53))),"extensive","")))</f>
        <v>minimal</v>
      </c>
      <c r="W53" t="str">
        <f>IF(OR('Model output'!R52="",ISNUMBER(SEARCH("Not identified", 'Model output'!R52)),ISNUMBER(SEARCH("Absent",'Model output'!R52)),ISNUMBER(SEARCH("No",'Model output'!R52)),ISNUMBER(SEARCH("Negative",'Model output'!R52)),ISNUMBER(SEARCH("None seen",'Model output'!R52)),ISNUMBER(SEARCH("Free",'Model output'!R52)),ISNUMBER(SEARCH("Cannot be assessed",'Model output'!R52))),"negative","positive")</f>
        <v>negative</v>
      </c>
      <c r="X53" s="14" t="str">
        <f>IF('Model output'!S52="","",'Model output'!S52)</f>
        <v>Not identified</v>
      </c>
      <c r="Y53" t="str">
        <f>IF(OR('Model output'!S52="",ISNUMBER(SEARCH("Absent",'Model output'!S52)),ISNUMBER(SEARCH("Not identified",'Model output'!S52)),AND(ISNUMBER(SEARCH("No",'Model output'!S52)),NOT(ISNUMBER(SEARCH("carcinoma",'Model output'!S52)))),ISNUMBER(SEARCH("negative",'Model output'!S52))),"negative",IF(Z53="positive","gETE", "positive"))</f>
        <v>negative</v>
      </c>
      <c r="Z53" t="str">
        <f>IF(OR('Model output'!S52="",ISNUMBER(SEARCH("Absent",'Model output'!S52)),ISNUMBER(SEARCH("Not identified",'Model output'!S52)),ISNUMBER(SEARCH("No",'Model output'!S52)),ISNUMBER(SEARCH("Minimal",'Model output'!S52)),ISNUMBER(SEARCH("negative",'Model output'!S52))),"negative",IF(OR(ISNUMBER(SEARCH("extensive",X53)),ISNUMBER(SEARCH("skeletal muscle",X53)),ISNUMBER(SEARCH("larynx",X53)),ISNUMBER(SEARCH("trachea",X53)),ISNUMBER(SEARCH("esophagus",X53)),ISNUMBER(SEARCH("recurrent laryngeal nerve",X53))),"positive","negative"))</f>
        <v>negative</v>
      </c>
      <c r="AA53" t="str">
        <f>IF('Model output'!T52="","",IF('Model output'!T52="Not mentioned", "No", "Yes"))</f>
        <v/>
      </c>
      <c r="AB53" t="str">
        <f>IF(AA53&lt;&gt;"Yes","",IF(OR('Model output'!U52="",ISNUMBER(SEARCH("Not identified",'Model output'!U52))),"",'Model output'!U52))</f>
        <v/>
      </c>
      <c r="AC53" s="9" t="str">
        <f>IF(OR('Model output'!V52="", AND(ISERROR(SEARCH("Positive",'Model output'!V52)), ISNUMBER(SEARCH("Negative",'Model output'!V52))), ISNUMBER(SEARCH("Uninvolved",'Model output'!V52)), ISNUMBER(SEARCH("not involved",'Model output'!V52)), ISNUMBER(SEARCH("Free",'Model output'!V52)), ISNUMBER(SEARCH("1 mm",'Model output'!V52)), ISNUMBER(SEARCH("0.1 CM",'Model output'!V52)), ISNUMBER(SEARCH("less than 0.2 mm",'Model output'!V52)), ISNUMBER(SEARCH("less than 0.5 mm",'Model output'!V52)), ISNUMBER(SEARCH("very close",'Model output'!V52)), ISNUMBER(SEARCH("abut",'Model output'!V52))), "negative", "positive")</f>
        <v>negative</v>
      </c>
      <c r="AE53" s="30" t="str" cm="1">
        <f t="array" aca="1" ref="AE53" ca="1">IF(OR(AC53="positive",Z53="positive",AND(OR(ISNUMBER(SEARCH("Follicular carcinoma",N53)),ISNUMBER(SEARCH("Follicular thyroid carcinoma",N53))),V53="extensive"),AND(AND(ISNUMBER(J53),J53&gt;0),AND(ISNUMBER(M53),M53&gt;3)),OR(H53="positive",AH53=1)),"high",IF(OR(ISNUMBER(SEARCH("lateral",G53,1)),ISNUMBER(SEARCH("positive",Y53,1)),ISNUMBER(SEARCH("tall",O53,1)),ISNUMBER(SEARCH("hobnail",O53,1)),ISNUMBER(SEARCH("cribriform",O53,1)),ISNUMBER(SEARCH("diffuse",O53,1)),ISNUMBER(SEARCH("columnar",O53,1)),ISNUMBER(SEARCH("solid",O53,1)),ISNUMBER(SEARCH("tall",N53,1)),ISNUMBER(SEARCH("hobnail",N53,1)),ISNUMBER(SEARCH("cribriform",N53,1)),ISNUMBER(SEARCH("diffuse",N53,1)),ISNUMBER(SEARCH("columnar",N53,1)),ISNUMBER(SEARCH("solid",N53,1)),AND(ISNUMBER(SEARCH("papillary",N53,1)),S53="positive"),AND(AND(ISNUMBER(J53),J53&gt;=5),M53=""),AND(AND(ISNUMBER(J53),J53&gt;=5),AND(ISNUMBER(M53),M53&gt;=1)),AND(ISNUMBER(SERACH("papillary",N53)),OR(Y53="positive",Z53="positive"), ISNUMBER(SEARCH("BRAF",AB53)))),"intermediate","low"))</f>
        <v>intermediate</v>
      </c>
      <c r="AF53" s="31" t="str">
        <f t="shared" si="1"/>
        <v>2</v>
      </c>
      <c r="AG53" s="31" t="str">
        <f t="shared" si="2"/>
        <v>0</v>
      </c>
      <c r="AH53" s="31" t="str">
        <f t="shared" si="5"/>
        <v>0</v>
      </c>
      <c r="AI53" s="36" t="str">
        <f t="shared" si="6"/>
        <v>I</v>
      </c>
      <c r="AJ53" s="30" t="s">
        <v>873</v>
      </c>
      <c r="AK53" s="35" t="s">
        <v>879</v>
      </c>
      <c r="AL53" s="35" t="s">
        <v>877</v>
      </c>
      <c r="AM53" s="35" t="s">
        <v>880</v>
      </c>
      <c r="AN53" s="35" t="s">
        <v>76</v>
      </c>
      <c r="AO53" s="30">
        <f t="shared" ca="1" si="7"/>
        <v>1</v>
      </c>
      <c r="AP53" s="35">
        <f t="shared" si="8"/>
        <v>1</v>
      </c>
      <c r="AQ53" s="35">
        <f t="shared" si="9"/>
        <v>1</v>
      </c>
      <c r="AR53" s="35">
        <f t="shared" si="10"/>
        <v>1</v>
      </c>
      <c r="AS53" s="36">
        <f t="shared" si="3"/>
        <v>1</v>
      </c>
    </row>
    <row r="54" spans="1:45">
      <c r="A54" t="str">
        <f>'Model output'!A53</f>
        <v>TCGA-DJ-A13U</v>
      </c>
      <c r="B54" s="42">
        <v>60</v>
      </c>
      <c r="C54" s="1" t="str">
        <f>IF(OR(ISNUMBER(SEARCH("0",'Model output'!D53)), ISNUMBER(SEARCH("1",'Model output'!D53)), ISNUMBER(SEARCH("1a",'Model output'!D53)), ISNUMBER(SEARCH("1b",'Model output'!D53)), ISNUMBER(SEARCH("2",'Model output'!D53)), ISNUMBER(SEARCH("3",'Model output'!D53)), ISNUMBER(SEARCH("4a",'Model output'!D53)), ISNUMBER(SEARCH("4b",'Model output'!D53))), IF(ISNUMBER(SEARCH("pT",'Model output'!D53)),IF(OR(ISNUMBER(SEARCH("a",'Model output'!D53)),ISNUMBER(SEARCH("b",'Model output'!D53))),MID(SUBSTITUTE('Model output'!D53," ",""),SEARCH("pT",'Model output'!D53)+2,2),MID(SUBSTITUTE('Model output'!D53," ",""),SEARCH("pT",'Model output'!D53)+2,1)),IF(ISNUMBER(SEARCH("T",'Model output'!D53)),IF(OR(ISNUMBER(SEARCH("a",'Model output'!D53)),ISNUMBER(SEARCH("b",'Model output'!D53))),MID(SUBSTITUTE('Model output'!D53," ",""),SEARCH("T",'Model output'!D53)+1,2),MID(SUBSTITUTE('Model output'!D53," ",""),SEARCH("T",'Model output'!D53)+1,1)),SUBSTITUTE('Model output'!D53," ",""))),"")</f>
        <v>1</v>
      </c>
      <c r="D54" s="1" t="str">
        <f>IF(ISNUMBER(SEARCH("lymph node",'Model output'!E53)),"1", IF(AND('Model output'!E53&lt;&gt;"",ISNUMBER('Model output'!E53),'Model output'!E53&gt;0),"1",IF(OR(ISNUMBER(SEARCH("0",'Model output'!E53)), ISNUMBER(SEARCH("1",'Model output'!E53)), ISNUMBER(SEARCH("1a",'Model output'!E53)), ISNUMBER(SEARCH("1b",'Model output'!E53)), ISNUMBER(SEARCH("X",'Model output'!E53))), IF(ISNUMBER(SEARCH("pN",'Model output'!E53)),IF(OR(ISNUMBER(SEARCH("a",'Model output'!E53)),ISNUMBER(SEARCH("b",'Model output'!E53))),MID(SUBSTITUTE('Model output'!E53," ",""),SEARCH("pN",'Model output'!E53)+2,2),MID(SUBSTITUTE('Model output'!E53," ",""),SEARCH("pN",'Model output'!E53)+2,1)),IF(ISNUMBER(SEARCH("N",'Model output'!E53)),IF(OR(ISNUMBER(SEARCH("a",'Model output'!E53)),ISNUMBER(SEARCH("b",'Model output'!E53))),MID(SUBSTITUTE('Model output'!E53," ",""),SEARCH("N",'Model output'!E53)+1,2),MID(SUBSTITUTE('Model output'!E53," ",""),SEARCH("N",'Model output'!E53)+1,1)),SUBSTITUTE('Model output'!E53," ",""))),"")))</f>
        <v>X</v>
      </c>
      <c r="E54" s="1" t="str">
        <f>IF(OR(ISNUMBER(SEARCH("Not applicable",'Model output'!F53)), ISNUMBER(SEARCH("N/A",'Model output'!F53))),"0",IF(OR(ISNUMBER(SEARCH("0",'Model output'!F53)), ISNUMBER(SEARCH("1",'Model output'!F53)), ISNUMBER(SEARCH("X",'Model output'!F53))), IF(ISNUMBER(SEARCH("pM",'Model output'!F53)),MID(SUBSTITUTE('Model output'!F53," ",""),SEARCH("pM",'Model output'!F53)+2,1),IF(ISNUMBER(SEARCH("M",'Model output'!F53)),MID(SUBSTITUTE('Model output'!F53," ",""),SEARCH("M",'Model output'!F53)+1,1),SUBSTITUTE('Model output'!F53," ",""))),""))</f>
        <v>X</v>
      </c>
      <c r="F54" t="str">
        <f t="shared" ref="F54:F66" si="14">IF(OR(G54&lt;&gt;"",AND(J54&lt;&gt;"",ISNUMBER(J54),J54&gt;0),AND(M54&lt;&gt;"",M54&gt;0)),"positive","negative")</f>
        <v>negative</v>
      </c>
      <c r="G54" t="str">
        <f>IF(OR('Model output'!G53="",AND(ISNUMBER('Model output'!J53),'Model output'!J53&lt;1)),"",IF(OR(ISNUMBER(SEARCH("lateral",'Model output'!G53)),ISNUMBER(SEARCH("cervical",'Model output'!G53)),ISNUMBER(SEARCH("jugular",'Model output'!G53)),ISNUMBER(SEARCH("left neck",'Model output'!G53)),ISNUMBER(SEARCH("left anterior neck",'Model output'!G53)),ISNUMBER(SEARCH("left posterior neck",'Model output'!G53)),ISNUMBER(SEARCH("right neck",'Model output'!G53)),ISNUMBER(SEARCH("right anterior neck",'Model output'!G53)),ISNUMBER(SEARCH("right posterior neck",'Model output'!G53)),AND(ISNUMBER(SEARCH("level",'Model output'!G53)),OR(,ISNUMBER(SEARCH("II",'Model output'!G53)),ISNUMBER(SEARCH("two",'Model output'!G53)),ISNUMBER(SEARCH("2",'Model output'!G53)),ISNUMBER(SEARCH("III",'Model output'!G53)),ISNUMBER(SEARCH("three",'Model output'!G53)),ISNUMBER(SEARCH("3",'Model output'!G53)),ISNUMBER(SEARCH("IV",'Model output'!G53)),ISNUMBER(SEARCH("four",'Model output'!G53)),ISNUMBER(SEARCH("4",'Model output'!G53)),AND(ISNUMBER(SEARCH("V ",'Model output'!G53)),NOT(ISNUMBER(SEARCH("VI",'Model output'!G53)))),ISNUMBER(SEARCH("five",'Model output'!G53)),ISNUMBER(SEARCH("5",'Model output'!G53))))), "lateral", "central"))</f>
        <v/>
      </c>
      <c r="H54" t="str">
        <f>IF('Model output'!H53="","negative", IF('Model output'!H53=" ", "negative", IF(ISNUMBER(SEARCH("lymph node",'Model output'!H53)),"negative","positive")))</f>
        <v>negative</v>
      </c>
      <c r="I54" t="str">
        <f>IF('Model output'!I53="","",IF(ISNUMBER('Model output'!I53),'Model output'!I53,1))</f>
        <v/>
      </c>
      <c r="J54" t="str">
        <f>IF('Model output'!J53="","",IF(AND(ISNUMBER('Model output'!J53),'Model output'!J53&lt;=I54),'Model output'!J53,IF(ISNUMBER(SEARCH("0/",'Model output'!J53)),0,1)))</f>
        <v/>
      </c>
      <c r="K54" t="str" cm="1">
        <f t="array" ref="K54">IF(COUNT(FIND({0,1,2,3,4,5,6,7,8,9},'Model output'!K53))&gt;0,'Model output'!K53,"")</f>
        <v/>
      </c>
      <c r="L54" s="8" t="str">
        <f t="shared" si="4"/>
        <v/>
      </c>
      <c r="M54" t="str" cm="1">
        <f t="array" ref="M54">IF(L54="","",IF(ISNUMBER(SEARCH("cm",L54)),MAX(VALUE(SUBSTITUTE(_xlfn.FILTERXML("&lt;t&gt;&lt;s&gt;"&amp;SUBSTITUTE(L54,",","&lt;/s&gt;&lt;s&gt;")&amp;"&lt;/s&gt;&lt;/t&gt;","//s"),"cm",""))),MAX(VALUE(SUBSTITUTE(_xlfn.FILTERXML("&lt;t&gt;&lt;s&gt;"&amp;SUBSTITUTE(L54,",","&lt;/s&gt;&lt;s&gt;")&amp;"&lt;/s&gt;&lt;/t&gt;","//s"),"mm","")))/10))</f>
        <v/>
      </c>
      <c r="N54" t="str">
        <f>IF('Model output'!L53="","",'Model output'!L53)</f>
        <v>papillary</v>
      </c>
      <c r="O54" t="str">
        <f>IF('Model output'!M53="","",'Model output'!M53)</f>
        <v>classical</v>
      </c>
      <c r="P54" t="str">
        <f>IF('Model output'!N53="","",'Model output'!N53)</f>
        <v>1.1 cm</v>
      </c>
      <c r="Q54" t="str">
        <f t="shared" ref="Q54:Q66" si="15">LOWER(SUBSTITUTE(SUBSTITUTE(SUBSTITUTE(SUBSTITUTE(SUBSTITUTE(SUBSTITUTE(SUBSTITUTE(SUBSTITUTE(SUBSTITUTE(SUBSTITUTE(SUBSTITUTE(SUBSTITUTE(SUBSTITUTE(SUBSTITUTE(SUBSTITUTE(SUBSTITUTE(SUBSTITUTE(P54,"cm.","cm"), "the", ""), "tumor", ""), "nodule", ""), "isthmic", ""), "lobe",""), "largest", ""), "left", ""), "right", ""), "for", ""), "in", ""), "and", ","), "(", ""), ")", ""), "A", ""), "x", ","), " ",""))</f>
        <v>1.1cm</v>
      </c>
      <c r="R54" cm="1">
        <f t="array" ref="R54">IF(Q54="","",IF(ISNUMBER(SEARCH("cm",Q54)),MAX(VALUE(SUBSTITUTE(_xlfn.FILTERXML("&lt;t&gt;&lt;s&gt;"&amp;SUBSTITUTE(Q54,",","&lt;/s&gt;&lt;s&gt;")&amp;"&lt;/s&gt;&lt;/t&gt;","//s"),"cm",""))),IF(ISNUMBER(SEARCH("mm",Q54)), MAX(VALUE(SUBSTITUTE(_xlfn.FILTERXML("&lt;t&gt;&lt;s&gt;"&amp;SUBSTITUTE(Q54,",","&lt;/s&gt;&lt;s&gt;")&amp;"&lt;/s&gt;&lt;/t&gt;","//s"),"mm","")))/10, MAX(VALUE(_xlfn.FILTERXML("&lt;t&gt;&lt;s&gt;"&amp;SUBSTITUTE(Q54,",","&lt;/s&gt;&lt;s&gt;")&amp;"&lt;/s&gt;&lt;/t&gt;","//s"))))))</f>
        <v>1.1000000000000001</v>
      </c>
      <c r="S54" t="str">
        <f>IF(OR('Model output'!P53="",ISNUMBER(SEARCH("Not identified", 'Model output'!P53)),ISNUMBER(SEARCH("Absent",'Model output'!P53)),AND(ISNUMBER(SEARCH("No",'Model output'!P53)),NOT(ISNUMBER(SEARCH("diagnostic",'Model output'!P53)))),ISNUMBER(SEARCH("Negative",'Model output'!P53))),"negative","positive")</f>
        <v>positive</v>
      </c>
      <c r="T54">
        <f>IF('Model output'!O53="","",'Model output'!O53)</f>
        <v>1</v>
      </c>
      <c r="U54">
        <f>IF('Model output'!Q53&lt;&gt;"",'Model output'!Q53,IF('Classification result'!S54="positive",IF(ISNUMBER(SEARCH("single",'Model output'!P53)),1,IF(OR(ISNUMBER(SEARCH("&lt;4",'Model output'!P53)),ISNUMBER(SEARCH("&lt; 4",'Model output'!P53)),ISNUMBER(SEARCH("less than 4",'Model output'!P53))),"&lt;4",IF(OR(ISNUMBER(SEARCH("&gt;4",'Model output'!P53)),ISNUMBER(SEARCH("&gt; 4",'Model output'!P53)),ISNUMBER(SEARCH("4 or more",'Model output'!P53))),"&gt;4",""))),""))</f>
        <v>1</v>
      </c>
      <c r="V54" t="str">
        <f>IF(S54="negative","",IF(OR(ISNUMBER(SEARCH("Focal",'Model output'!P53)),'Classification result'!U54&lt;4,ISNUMBER(SEARCH("Focal",'Classification result'!U54)),ISNUMBER(SEARCH("&lt;4",'Classification result'!U54)),ISNUMBER(SEARCH("&lt; 4",'Classification result'!U54))),"minimal", IF(OR(ISNUMBER(SEARCH("Extensive",'Model output'!P53)),ISNUMBER(SEARCH("Extensive",'Classification result'!U54)),ISNUMBER(SEARCH("&gt;4",'Classification result'!U54)),ISNUMBER(SEARCH("&gt; 4",'Classification result'!U54)),ISNUMBER(SEARCH("4 or more",'Classification result'!U54))),"extensive","")))</f>
        <v>minimal</v>
      </c>
      <c r="W54" t="str">
        <f>IF(OR('Model output'!R53="",ISNUMBER(SEARCH("Not identified", 'Model output'!R53)),ISNUMBER(SEARCH("Absent",'Model output'!R53)),ISNUMBER(SEARCH("No",'Model output'!R53)),ISNUMBER(SEARCH("Negative",'Model output'!R53)),ISNUMBER(SEARCH("None seen",'Model output'!R53)),ISNUMBER(SEARCH("Free",'Model output'!R53)),ISNUMBER(SEARCH("Cannot be assessed",'Model output'!R53))),"negative","positive")</f>
        <v>negative</v>
      </c>
      <c r="X54" s="14" t="str">
        <f>IF('Model output'!S53="","",'Model output'!S53)</f>
        <v>Invades perithyroid fibroadipose tissue</v>
      </c>
      <c r="Y54" t="str">
        <f>IF(OR('Model output'!S53="",ISNUMBER(SEARCH("Absent",'Model output'!S53)),ISNUMBER(SEARCH("Not identified",'Model output'!S53)),AND(ISNUMBER(SEARCH("No",'Model output'!S53)),NOT(ISNUMBER(SEARCH("carcinoma",'Model output'!S53)))),ISNUMBER(SEARCH("negative",'Model output'!S53))),"negative",IF(Z54="positive","gETE", "positive"))</f>
        <v>positive</v>
      </c>
      <c r="Z54" t="str">
        <f>IF(OR('Model output'!S53="",ISNUMBER(SEARCH("Absent",'Model output'!S53)),ISNUMBER(SEARCH("Not identified",'Model output'!S53)),ISNUMBER(SEARCH("No",'Model output'!S53)),ISNUMBER(SEARCH("Minimal",'Model output'!S53)),ISNUMBER(SEARCH("negative",'Model output'!S53))),"negative",IF(OR(ISNUMBER(SEARCH("extensive",X54)),ISNUMBER(SEARCH("skeletal muscle",X54)),ISNUMBER(SEARCH("larynx",X54)),ISNUMBER(SEARCH("trachea",X54)),ISNUMBER(SEARCH("esophagus",X54)),ISNUMBER(SEARCH("recurrent laryngeal nerve",X54))),"positive","negative"))</f>
        <v>negative</v>
      </c>
      <c r="AA54" t="str">
        <f>IF('Model output'!T53="","",IF('Model output'!T53="Not mentioned", "No", "Yes"))</f>
        <v/>
      </c>
      <c r="AB54" t="str">
        <f>IF(AA54&lt;&gt;"Yes","",IF(OR('Model output'!U53="",ISNUMBER(SEARCH("Not identified",'Model output'!U53))),"",'Model output'!U53))</f>
        <v/>
      </c>
      <c r="AC54" s="9" t="str">
        <f>IF(OR('Model output'!V53="", AND(ISERROR(SEARCH("Positive",'Model output'!V53)), ISNUMBER(SEARCH("Negative",'Model output'!V53))), ISNUMBER(SEARCH("Uninvolved",'Model output'!V53)), ISNUMBER(SEARCH("not involved",'Model output'!V53)), ISNUMBER(SEARCH("Free",'Model output'!V53)), ISNUMBER(SEARCH("1 mm",'Model output'!V53)), ISNUMBER(SEARCH("0.1 CM",'Model output'!V53)), ISNUMBER(SEARCH("less than 0.2 mm",'Model output'!V53)), ISNUMBER(SEARCH("less than 0.5 mm",'Model output'!V53)), ISNUMBER(SEARCH("very close",'Model output'!V53)), ISNUMBER(SEARCH("abut",'Model output'!V53))), "negative", "positive")</f>
        <v>negative</v>
      </c>
      <c r="AE54" s="30" t="str" cm="1">
        <f t="array" aca="1" ref="AE54" ca="1">IF(OR(AC54="positive",Z54="positive",AND(OR(ISNUMBER(SEARCH("Follicular carcinoma",N54)),ISNUMBER(SEARCH("Follicular thyroid carcinoma",N54))),V54="extensive"),AND(AND(ISNUMBER(J54),J54&gt;0),AND(ISNUMBER(M54),M54&gt;3)),OR(H54="positive",AH54=1)),"high",IF(OR(ISNUMBER(SEARCH("lateral",G54,1)),ISNUMBER(SEARCH("positive",Y54,1)),ISNUMBER(SEARCH("tall",O54,1)),ISNUMBER(SEARCH("hobnail",O54,1)),ISNUMBER(SEARCH("cribriform",O54,1)),ISNUMBER(SEARCH("diffuse",O54,1)),ISNUMBER(SEARCH("columnar",O54,1)),ISNUMBER(SEARCH("solid",O54,1)),ISNUMBER(SEARCH("tall",N54,1)),ISNUMBER(SEARCH("hobnail",N54,1)),ISNUMBER(SEARCH("cribriform",N54,1)),ISNUMBER(SEARCH("diffuse",N54,1)),ISNUMBER(SEARCH("columnar",N54,1)),ISNUMBER(SEARCH("solid",N54,1)),AND(ISNUMBER(SEARCH("papillary",N54,1)),S54="positive"),AND(AND(ISNUMBER(J54),J54&gt;=5),M54=""),AND(AND(ISNUMBER(J54),J54&gt;=5),AND(ISNUMBER(M54),M54&gt;=1)),AND(ISNUMBER(SERACH("papillary",N54)),OR(Y54="positive",Z54="positive"), ISNUMBER(SEARCH("BRAF",AB54)))),"intermediate","low"))</f>
        <v>intermediate</v>
      </c>
      <c r="AF54" s="31" t="str">
        <f t="shared" si="1"/>
        <v>1b</v>
      </c>
      <c r="AG54" s="31" t="str">
        <f t="shared" si="2"/>
        <v>0</v>
      </c>
      <c r="AH54" s="31" t="str">
        <f t="shared" si="5"/>
        <v>0</v>
      </c>
      <c r="AI54" s="36" t="str">
        <f t="shared" si="6"/>
        <v>I</v>
      </c>
      <c r="AJ54" s="30" t="s">
        <v>873</v>
      </c>
      <c r="AK54" s="35" t="s">
        <v>876</v>
      </c>
      <c r="AL54" s="35" t="s">
        <v>880</v>
      </c>
      <c r="AM54" s="35" t="s">
        <v>877</v>
      </c>
      <c r="AN54" s="35" t="s">
        <v>76</v>
      </c>
      <c r="AO54" s="30">
        <f t="shared" ca="1" si="7"/>
        <v>1</v>
      </c>
      <c r="AP54" s="35">
        <f t="shared" si="8"/>
        <v>1</v>
      </c>
      <c r="AQ54" s="35">
        <f t="shared" si="9"/>
        <v>1</v>
      </c>
      <c r="AR54" s="35">
        <f t="shared" si="10"/>
        <v>1</v>
      </c>
      <c r="AS54" s="36">
        <f t="shared" si="3"/>
        <v>1</v>
      </c>
    </row>
    <row r="55" spans="1:45">
      <c r="A55" t="str">
        <f>'Model output'!A54</f>
        <v>TCGA-DJ-A13V</v>
      </c>
      <c r="B55" s="42">
        <v>21</v>
      </c>
      <c r="C55" s="1" t="str">
        <f>IF(OR(ISNUMBER(SEARCH("0",'Model output'!D54)), ISNUMBER(SEARCH("1",'Model output'!D54)), ISNUMBER(SEARCH("1a",'Model output'!D54)), ISNUMBER(SEARCH("1b",'Model output'!D54)), ISNUMBER(SEARCH("2",'Model output'!D54)), ISNUMBER(SEARCH("3",'Model output'!D54)), ISNUMBER(SEARCH("4a",'Model output'!D54)), ISNUMBER(SEARCH("4b",'Model output'!D54))), IF(ISNUMBER(SEARCH("pT",'Model output'!D54)),IF(OR(ISNUMBER(SEARCH("a",'Model output'!D54)),ISNUMBER(SEARCH("b",'Model output'!D54))),MID(SUBSTITUTE('Model output'!D54," ",""),SEARCH("pT",'Model output'!D54)+2,2),MID(SUBSTITUTE('Model output'!D54," ",""),SEARCH("pT",'Model output'!D54)+2,1)),IF(ISNUMBER(SEARCH("T",'Model output'!D54)),IF(OR(ISNUMBER(SEARCH("a",'Model output'!D54)),ISNUMBER(SEARCH("b",'Model output'!D54))),MID(SUBSTITUTE('Model output'!D54," ",""),SEARCH("T",'Model output'!D54)+1,2),MID(SUBSTITUTE('Model output'!D54," ",""),SEARCH("T",'Model output'!D54)+1,1)),SUBSTITUTE('Model output'!D54," ",""))),"")</f>
        <v>2</v>
      </c>
      <c r="D55" s="1" t="str">
        <f>IF(ISNUMBER(SEARCH("lymph node",'Model output'!E54)),"1", IF(AND('Model output'!E54&lt;&gt;"",ISNUMBER('Model output'!E54),'Model output'!E54&gt;0),"1",IF(OR(ISNUMBER(SEARCH("0",'Model output'!E54)), ISNUMBER(SEARCH("1",'Model output'!E54)), ISNUMBER(SEARCH("1a",'Model output'!E54)), ISNUMBER(SEARCH("1b",'Model output'!E54)), ISNUMBER(SEARCH("X",'Model output'!E54))), IF(ISNUMBER(SEARCH("pN",'Model output'!E54)),IF(OR(ISNUMBER(SEARCH("a",'Model output'!E54)),ISNUMBER(SEARCH("b",'Model output'!E54))),MID(SUBSTITUTE('Model output'!E54," ",""),SEARCH("pN",'Model output'!E54)+2,2),MID(SUBSTITUTE('Model output'!E54," ",""),SEARCH("pN",'Model output'!E54)+2,1)),IF(ISNUMBER(SEARCH("N",'Model output'!E54)),IF(OR(ISNUMBER(SEARCH("a",'Model output'!E54)),ISNUMBER(SEARCH("b",'Model output'!E54))),MID(SUBSTITUTE('Model output'!E54," ",""),SEARCH("N",'Model output'!E54)+1,2),MID(SUBSTITUTE('Model output'!E54," ",""),SEARCH("N",'Model output'!E54)+1,1)),SUBSTITUTE('Model output'!E54," ",""))),"")))</f>
        <v>1b</v>
      </c>
      <c r="E55" s="1" t="str">
        <f>IF(OR(ISNUMBER(SEARCH("Not applicable",'Model output'!F54)), ISNUMBER(SEARCH("N/A",'Model output'!F54))),"0",IF(OR(ISNUMBER(SEARCH("0",'Model output'!F54)), ISNUMBER(SEARCH("1",'Model output'!F54)), ISNUMBER(SEARCH("X",'Model output'!F54))), IF(ISNUMBER(SEARCH("pM",'Model output'!F54)),MID(SUBSTITUTE('Model output'!F54," ",""),SEARCH("pM",'Model output'!F54)+2,1),IF(ISNUMBER(SEARCH("M",'Model output'!F54)),MID(SUBSTITUTE('Model output'!F54," ",""),SEARCH("M",'Model output'!F54)+1,1),SUBSTITUTE('Model output'!F54," ",""))),""))</f>
        <v>0</v>
      </c>
      <c r="F55" t="str">
        <f t="shared" si="14"/>
        <v>positive</v>
      </c>
      <c r="G55" t="str">
        <f>IF(OR('Model output'!G54="",AND(ISNUMBER('Model output'!J54),'Model output'!J54&lt;1)),"",IF(OR(ISNUMBER(SEARCH("lateral",'Model output'!G54)),ISNUMBER(SEARCH("cervical",'Model output'!G54)),ISNUMBER(SEARCH("jugular",'Model output'!G54)),ISNUMBER(SEARCH("left neck",'Model output'!G54)),ISNUMBER(SEARCH("left anterior neck",'Model output'!G54)),ISNUMBER(SEARCH("left posterior neck",'Model output'!G54)),ISNUMBER(SEARCH("right neck",'Model output'!G54)),ISNUMBER(SEARCH("right anterior neck",'Model output'!G54)),ISNUMBER(SEARCH("right posterior neck",'Model output'!G54)),AND(ISNUMBER(SEARCH("level",'Model output'!G54)),OR(,ISNUMBER(SEARCH("II",'Model output'!G54)),ISNUMBER(SEARCH("two",'Model output'!G54)),ISNUMBER(SEARCH("2",'Model output'!G54)),ISNUMBER(SEARCH("III",'Model output'!G54)),ISNUMBER(SEARCH("three",'Model output'!G54)),ISNUMBER(SEARCH("3",'Model output'!G54)),ISNUMBER(SEARCH("IV",'Model output'!G54)),ISNUMBER(SEARCH("four",'Model output'!G54)),ISNUMBER(SEARCH("4",'Model output'!G54)),AND(ISNUMBER(SEARCH("V ",'Model output'!G54)),NOT(ISNUMBER(SEARCH("VI",'Model output'!G54)))),ISNUMBER(SEARCH("five",'Model output'!G54)),ISNUMBER(SEARCH("5",'Model output'!G54))))), "lateral", "central"))</f>
        <v>central</v>
      </c>
      <c r="H55" t="str">
        <f>IF('Model output'!H54="","negative", IF('Model output'!H54=" ", "negative", IF(ISNUMBER(SEARCH("lymph node",'Model output'!H54)),"negative","positive")))</f>
        <v>negative</v>
      </c>
      <c r="I55">
        <f>IF('Model output'!I54="","",IF(ISNUMBER('Model output'!I54),'Model output'!I54,1))</f>
        <v>14</v>
      </c>
      <c r="J55">
        <f>IF('Model output'!J54="","",IF(AND(ISNUMBER('Model output'!J54),'Model output'!J54&lt;=I55),'Model output'!J54,IF(ISNUMBER(SEARCH("0/",'Model output'!J54)),0,1)))</f>
        <v>7</v>
      </c>
      <c r="K55" t="str" cm="1">
        <f t="array" ref="K55">IF(COUNT(FIND({0,1,2,3,4,5,6,7,8,9},'Model output'!K54))&gt;0,'Model output'!K54,"")</f>
        <v>1.4 cm</v>
      </c>
      <c r="L55" s="8" t="str">
        <f t="shared" si="4"/>
        <v>1.4cm</v>
      </c>
      <c r="M55" cm="1">
        <f t="array" ref="M55">IF(L55="","",IF(ISNUMBER(SEARCH("cm",L55)),MAX(VALUE(SUBSTITUTE(_xlfn.FILTERXML("&lt;t&gt;&lt;s&gt;"&amp;SUBSTITUTE(L55,",","&lt;/s&gt;&lt;s&gt;")&amp;"&lt;/s&gt;&lt;/t&gt;","//s"),"cm",""))),MAX(VALUE(SUBSTITUTE(_xlfn.FILTERXML("&lt;t&gt;&lt;s&gt;"&amp;SUBSTITUTE(L55,",","&lt;/s&gt;&lt;s&gt;")&amp;"&lt;/s&gt;&lt;/t&gt;","//s"),"mm","")))/10))</f>
        <v>1.4</v>
      </c>
      <c r="N55" t="str">
        <f>IF('Model output'!L54="","",'Model output'!L54)</f>
        <v>papillary</v>
      </c>
      <c r="O55" t="str">
        <f>IF('Model output'!M54="","",'Model output'!M54)</f>
        <v>classical</v>
      </c>
      <c r="P55" t="str">
        <f>IF('Model output'!N54="","",'Model output'!N54)</f>
        <v>2.9 cm</v>
      </c>
      <c r="Q55" t="str">
        <f t="shared" si="15"/>
        <v>2.9cm</v>
      </c>
      <c r="R55" cm="1">
        <f t="array" ref="R55">IF(Q55="","",IF(ISNUMBER(SEARCH("cm",Q55)),MAX(VALUE(SUBSTITUTE(_xlfn.FILTERXML("&lt;t&gt;&lt;s&gt;"&amp;SUBSTITUTE(Q55,",","&lt;/s&gt;&lt;s&gt;")&amp;"&lt;/s&gt;&lt;/t&gt;","//s"),"cm",""))),IF(ISNUMBER(SEARCH("mm",Q55)), MAX(VALUE(SUBSTITUTE(_xlfn.FILTERXML("&lt;t&gt;&lt;s&gt;"&amp;SUBSTITUTE(Q55,",","&lt;/s&gt;&lt;s&gt;")&amp;"&lt;/s&gt;&lt;/t&gt;","//s"),"mm","")))/10, MAX(VALUE(_xlfn.FILTERXML("&lt;t&gt;&lt;s&gt;"&amp;SUBSTITUTE(Q55,",","&lt;/s&gt;&lt;s&gt;")&amp;"&lt;/s&gt;&lt;/t&gt;","//s"))))))</f>
        <v>2.9</v>
      </c>
      <c r="S55" t="str">
        <f>IF(OR('Model output'!P54="",ISNUMBER(SEARCH("Not identified", 'Model output'!P54)),ISNUMBER(SEARCH("Absent",'Model output'!P54)),AND(ISNUMBER(SEARCH("No",'Model output'!P54)),NOT(ISNUMBER(SEARCH("diagnostic",'Model output'!P54)))),ISNUMBER(SEARCH("Negative",'Model output'!P54))),"negative","positive")</f>
        <v>negative</v>
      </c>
      <c r="T55">
        <f>IF('Model output'!O54="","",'Model output'!O54)</f>
        <v>1</v>
      </c>
      <c r="U55" t="str">
        <f>IF('Model output'!Q54&lt;&gt;"",'Model output'!Q54,IF('Classification result'!S55="positive",IF(ISNUMBER(SEARCH("single",'Model output'!P54)),1,IF(OR(ISNUMBER(SEARCH("&lt;4",'Model output'!P54)),ISNUMBER(SEARCH("&lt; 4",'Model output'!P54)),ISNUMBER(SEARCH("less than 4",'Model output'!P54))),"&lt;4",IF(OR(ISNUMBER(SEARCH("&gt;4",'Model output'!P54)),ISNUMBER(SEARCH("&gt; 4",'Model output'!P54)),ISNUMBER(SEARCH("4 or more",'Model output'!P54))),"&gt;4",""))),""))</f>
        <v/>
      </c>
      <c r="V55" t="str">
        <f>IF(S55="negative","",IF(OR(ISNUMBER(SEARCH("Focal",'Model output'!P54)),'Classification result'!U55&lt;4,ISNUMBER(SEARCH("Focal",'Classification result'!U55)),ISNUMBER(SEARCH("&lt;4",'Classification result'!U55)),ISNUMBER(SEARCH("&lt; 4",'Classification result'!U55))),"minimal", IF(OR(ISNUMBER(SEARCH("Extensive",'Model output'!P54)),ISNUMBER(SEARCH("Extensive",'Classification result'!U55)),ISNUMBER(SEARCH("&gt;4",'Classification result'!U55)),ISNUMBER(SEARCH("&gt; 4",'Classification result'!U55)),ISNUMBER(SEARCH("4 or more",'Classification result'!U55))),"extensive","")))</f>
        <v/>
      </c>
      <c r="W55" t="str">
        <f>IF(OR('Model output'!R54="",ISNUMBER(SEARCH("Not identified", 'Model output'!R54)),ISNUMBER(SEARCH("Absent",'Model output'!R54)),ISNUMBER(SEARCH("No",'Model output'!R54)),ISNUMBER(SEARCH("Negative",'Model output'!R54)),ISNUMBER(SEARCH("None seen",'Model output'!R54)),ISNUMBER(SEARCH("Free",'Model output'!R54)),ISNUMBER(SEARCH("Cannot be assessed",'Model output'!R54))),"negative","positive")</f>
        <v>positive</v>
      </c>
      <c r="X55" s="14" t="str">
        <f>IF('Model output'!S54="","",'Model output'!S54)</f>
        <v>invades: extrathyroidal fibroadipose tissue</v>
      </c>
      <c r="Y55" t="str">
        <f>IF(OR('Model output'!S54="",ISNUMBER(SEARCH("Absent",'Model output'!S54)),ISNUMBER(SEARCH("Not identified",'Model output'!S54)),AND(ISNUMBER(SEARCH("No",'Model output'!S54)),NOT(ISNUMBER(SEARCH("carcinoma",'Model output'!S54)))),ISNUMBER(SEARCH("negative",'Model output'!S54))),"negative",IF(Z55="positive","gETE", "positive"))</f>
        <v>positive</v>
      </c>
      <c r="Z55" t="str">
        <f>IF(OR('Model output'!S54="",ISNUMBER(SEARCH("Absent",'Model output'!S54)),ISNUMBER(SEARCH("Not identified",'Model output'!S54)),ISNUMBER(SEARCH("No",'Model output'!S54)),ISNUMBER(SEARCH("Minimal",'Model output'!S54)),ISNUMBER(SEARCH("negative",'Model output'!S54))),"negative",IF(OR(ISNUMBER(SEARCH("extensive",X55)),ISNUMBER(SEARCH("skeletal muscle",X55)),ISNUMBER(SEARCH("larynx",X55)),ISNUMBER(SEARCH("trachea",X55)),ISNUMBER(SEARCH("esophagus",X55)),ISNUMBER(SEARCH("recurrent laryngeal nerve",X55))),"positive","negative"))</f>
        <v>negative</v>
      </c>
      <c r="AA55" t="str">
        <f>IF('Model output'!T54="","",IF('Model output'!T54="Not mentioned", "No", "Yes"))</f>
        <v/>
      </c>
      <c r="AB55" t="str">
        <f>IF(AA55&lt;&gt;"Yes","",IF(OR('Model output'!U54="",ISNUMBER(SEARCH("Not identified",'Model output'!U54))),"",'Model output'!U54))</f>
        <v/>
      </c>
      <c r="AC55" s="9" t="str">
        <f>IF(OR('Model output'!V54="", AND(ISERROR(SEARCH("Positive",'Model output'!V54)), ISNUMBER(SEARCH("Negative",'Model output'!V54))), ISNUMBER(SEARCH("Uninvolved",'Model output'!V54)), ISNUMBER(SEARCH("not involved",'Model output'!V54)), ISNUMBER(SEARCH("Free",'Model output'!V54)), ISNUMBER(SEARCH("1 mm",'Model output'!V54)), ISNUMBER(SEARCH("0.1 CM",'Model output'!V54)), ISNUMBER(SEARCH("less than 0.2 mm",'Model output'!V54)), ISNUMBER(SEARCH("less than 0.5 mm",'Model output'!V54)), ISNUMBER(SEARCH("very close",'Model output'!V54)), ISNUMBER(SEARCH("abut",'Model output'!V54))), "negative", "positive")</f>
        <v>negative</v>
      </c>
      <c r="AE55" s="30" t="str" cm="1">
        <f t="array" aca="1" ref="AE55" ca="1">IF(OR(AC55="positive",Z55="positive",AND(OR(ISNUMBER(SEARCH("Follicular carcinoma",N55)),ISNUMBER(SEARCH("Follicular thyroid carcinoma",N55))),V55="extensive"),AND(AND(ISNUMBER(J55),J55&gt;0),AND(ISNUMBER(M55),M55&gt;3)),OR(H55="positive",AH55=1)),"high",IF(OR(ISNUMBER(SEARCH("lateral",G55,1)),ISNUMBER(SEARCH("positive",Y55,1)),ISNUMBER(SEARCH("tall",O55,1)),ISNUMBER(SEARCH("hobnail",O55,1)),ISNUMBER(SEARCH("cribriform",O55,1)),ISNUMBER(SEARCH("diffuse",O55,1)),ISNUMBER(SEARCH("columnar",O55,1)),ISNUMBER(SEARCH("solid",O55,1)),ISNUMBER(SEARCH("tall",N55,1)),ISNUMBER(SEARCH("hobnail",N55,1)),ISNUMBER(SEARCH("cribriform",N55,1)),ISNUMBER(SEARCH("diffuse",N55,1)),ISNUMBER(SEARCH("columnar",N55,1)),ISNUMBER(SEARCH("solid",N55,1)),AND(ISNUMBER(SEARCH("papillary",N55,1)),S55="positive"),AND(AND(ISNUMBER(J55),J55&gt;=5),M55=""),AND(AND(ISNUMBER(J55),J55&gt;=5),AND(ISNUMBER(M55),M55&gt;=1)),AND(ISNUMBER(SERACH("papillary",N55)),OR(Y55="positive",Z55="positive"), ISNUMBER(SEARCH("BRAF",AB55)))),"intermediate","low"))</f>
        <v>intermediate</v>
      </c>
      <c r="AF55" s="31" t="str">
        <f t="shared" si="1"/>
        <v>2</v>
      </c>
      <c r="AG55" s="31" t="str">
        <f t="shared" si="2"/>
        <v>1a</v>
      </c>
      <c r="AH55" s="31" t="str">
        <f t="shared" si="5"/>
        <v>0</v>
      </c>
      <c r="AI55" s="36" t="str">
        <f t="shared" si="6"/>
        <v>I</v>
      </c>
      <c r="AJ55" s="30" t="s">
        <v>873</v>
      </c>
      <c r="AK55" s="35" t="s">
        <v>879</v>
      </c>
      <c r="AL55" s="35" t="s">
        <v>881</v>
      </c>
      <c r="AM55" s="35" t="s">
        <v>880</v>
      </c>
      <c r="AN55" s="35" t="s">
        <v>76</v>
      </c>
      <c r="AO55" s="30">
        <f t="shared" ca="1" si="7"/>
        <v>1</v>
      </c>
      <c r="AP55" s="35">
        <f t="shared" si="8"/>
        <v>1</v>
      </c>
      <c r="AQ55" s="35">
        <f t="shared" si="9"/>
        <v>1</v>
      </c>
      <c r="AR55" s="35">
        <f t="shared" si="10"/>
        <v>1</v>
      </c>
      <c r="AS55" s="36">
        <f t="shared" si="3"/>
        <v>1</v>
      </c>
    </row>
    <row r="56" spans="1:45">
      <c r="A56" t="str">
        <f>'Model output'!A55</f>
        <v>TCGA-DJ-A13W</v>
      </c>
      <c r="B56" s="42">
        <v>45</v>
      </c>
      <c r="C56" s="1" t="str">
        <f>IF(OR(ISNUMBER(SEARCH("0",'Model output'!D55)), ISNUMBER(SEARCH("1",'Model output'!D55)), ISNUMBER(SEARCH("1a",'Model output'!D55)), ISNUMBER(SEARCH("1b",'Model output'!D55)), ISNUMBER(SEARCH("2",'Model output'!D55)), ISNUMBER(SEARCH("3",'Model output'!D55)), ISNUMBER(SEARCH("4a",'Model output'!D55)), ISNUMBER(SEARCH("4b",'Model output'!D55))), IF(ISNUMBER(SEARCH("pT",'Model output'!D55)),IF(OR(ISNUMBER(SEARCH("a",'Model output'!D55)),ISNUMBER(SEARCH("b",'Model output'!D55))),MID(SUBSTITUTE('Model output'!D55," ",""),SEARCH("pT",'Model output'!D55)+2,2),MID(SUBSTITUTE('Model output'!D55," ",""),SEARCH("pT",'Model output'!D55)+2,1)),IF(ISNUMBER(SEARCH("T",'Model output'!D55)),IF(OR(ISNUMBER(SEARCH("a",'Model output'!D55)),ISNUMBER(SEARCH("b",'Model output'!D55))),MID(SUBSTITUTE('Model output'!D55," ",""),SEARCH("T",'Model output'!D55)+1,2),MID(SUBSTITUTE('Model output'!D55," ",""),SEARCH("T",'Model output'!D55)+1,1)),SUBSTITUTE('Model output'!D55," ",""))),"")</f>
        <v>2</v>
      </c>
      <c r="D56" s="1" t="str">
        <f>IF(ISNUMBER(SEARCH("lymph node",'Model output'!E55)),"1", IF(AND('Model output'!E55&lt;&gt;"",ISNUMBER('Model output'!E55),'Model output'!E55&gt;0),"1",IF(OR(ISNUMBER(SEARCH("0",'Model output'!E55)), ISNUMBER(SEARCH("1",'Model output'!E55)), ISNUMBER(SEARCH("1a",'Model output'!E55)), ISNUMBER(SEARCH("1b",'Model output'!E55)), ISNUMBER(SEARCH("X",'Model output'!E55))), IF(ISNUMBER(SEARCH("pN",'Model output'!E55)),IF(OR(ISNUMBER(SEARCH("a",'Model output'!E55)),ISNUMBER(SEARCH("b",'Model output'!E55))),MID(SUBSTITUTE('Model output'!E55," ",""),SEARCH("pN",'Model output'!E55)+2,2),MID(SUBSTITUTE('Model output'!E55," ",""),SEARCH("pN",'Model output'!E55)+2,1)),IF(ISNUMBER(SEARCH("N",'Model output'!E55)),IF(OR(ISNUMBER(SEARCH("a",'Model output'!E55)),ISNUMBER(SEARCH("b",'Model output'!E55))),MID(SUBSTITUTE('Model output'!E55," ",""),SEARCH("N",'Model output'!E55)+1,2),MID(SUBSTITUTE('Model output'!E55," ",""),SEARCH("N",'Model output'!E55)+1,1)),SUBSTITUTE('Model output'!E55," ",""))),"")))</f>
        <v>X</v>
      </c>
      <c r="E56" s="1" t="str">
        <f>IF(OR(ISNUMBER(SEARCH("Not applicable",'Model output'!F55)), ISNUMBER(SEARCH("N/A",'Model output'!F55))),"0",IF(OR(ISNUMBER(SEARCH("0",'Model output'!F55)), ISNUMBER(SEARCH("1",'Model output'!F55)), ISNUMBER(SEARCH("X",'Model output'!F55))), IF(ISNUMBER(SEARCH("pM",'Model output'!F55)),MID(SUBSTITUTE('Model output'!F55," ",""),SEARCH("pM",'Model output'!F55)+2,1),IF(ISNUMBER(SEARCH("M",'Model output'!F55)),MID(SUBSTITUTE('Model output'!F55," ",""),SEARCH("M",'Model output'!F55)+1,1),SUBSTITUTE('Model output'!F55," ",""))),""))</f>
        <v>X</v>
      </c>
      <c r="F56" t="str">
        <f t="shared" si="14"/>
        <v>negative</v>
      </c>
      <c r="G56" t="str">
        <f>IF(OR('Model output'!G55="",AND(ISNUMBER('Model output'!J55),'Model output'!J55&lt;1)),"",IF(OR(ISNUMBER(SEARCH("lateral",'Model output'!G55)),ISNUMBER(SEARCH("cervical",'Model output'!G55)),ISNUMBER(SEARCH("jugular",'Model output'!G55)),ISNUMBER(SEARCH("left neck",'Model output'!G55)),ISNUMBER(SEARCH("left anterior neck",'Model output'!G55)),ISNUMBER(SEARCH("left posterior neck",'Model output'!G55)),ISNUMBER(SEARCH("right neck",'Model output'!G55)),ISNUMBER(SEARCH("right anterior neck",'Model output'!G55)),ISNUMBER(SEARCH("right posterior neck",'Model output'!G55)),AND(ISNUMBER(SEARCH("level",'Model output'!G55)),OR(,ISNUMBER(SEARCH("II",'Model output'!G55)),ISNUMBER(SEARCH("two",'Model output'!G55)),ISNUMBER(SEARCH("2",'Model output'!G55)),ISNUMBER(SEARCH("III",'Model output'!G55)),ISNUMBER(SEARCH("three",'Model output'!G55)),ISNUMBER(SEARCH("3",'Model output'!G55)),ISNUMBER(SEARCH("IV",'Model output'!G55)),ISNUMBER(SEARCH("four",'Model output'!G55)),ISNUMBER(SEARCH("4",'Model output'!G55)),AND(ISNUMBER(SEARCH("V ",'Model output'!G55)),NOT(ISNUMBER(SEARCH("VI",'Model output'!G55)))),ISNUMBER(SEARCH("five",'Model output'!G55)),ISNUMBER(SEARCH("5",'Model output'!G55))))), "lateral", "central"))</f>
        <v/>
      </c>
      <c r="H56" t="str">
        <f>IF('Model output'!H55="","negative", IF('Model output'!H55=" ", "negative", IF(ISNUMBER(SEARCH("lymph node",'Model output'!H55)),"negative","positive")))</f>
        <v>negative</v>
      </c>
      <c r="I56">
        <f>IF('Model output'!I55="","",IF(ISNUMBER('Model output'!I55),'Model output'!I55,1))</f>
        <v>3</v>
      </c>
      <c r="J56">
        <f>IF('Model output'!J55="","",IF(AND(ISNUMBER('Model output'!J55),'Model output'!J55&lt;=I56),'Model output'!J55,IF(ISNUMBER(SEARCH("0/",'Model output'!J55)),0,1)))</f>
        <v>0</v>
      </c>
      <c r="K56" t="str" cm="1">
        <f t="array" ref="K56">IF(COUNT(FIND({0,1,2,3,4,5,6,7,8,9},'Model output'!K55))&gt;0,'Model output'!K55,"")</f>
        <v/>
      </c>
      <c r="L56" s="8" t="str">
        <f t="shared" si="4"/>
        <v/>
      </c>
      <c r="M56" t="str" cm="1">
        <f t="array" ref="M56">IF(L56="","",IF(ISNUMBER(SEARCH("cm",L56)),MAX(VALUE(SUBSTITUTE(_xlfn.FILTERXML("&lt;t&gt;&lt;s&gt;"&amp;SUBSTITUTE(L56,",","&lt;/s&gt;&lt;s&gt;")&amp;"&lt;/s&gt;&lt;/t&gt;","//s"),"cm",""))),MAX(VALUE(SUBSTITUTE(_xlfn.FILTERXML("&lt;t&gt;&lt;s&gt;"&amp;SUBSTITUTE(L56,",","&lt;/s&gt;&lt;s&gt;")&amp;"&lt;/s&gt;&lt;/t&gt;","//s"),"mm","")))/10))</f>
        <v/>
      </c>
      <c r="N56" t="str">
        <f>IF('Model output'!L55="","",'Model output'!L55)</f>
        <v>papillary</v>
      </c>
      <c r="O56" t="str">
        <f>IF('Model output'!M55="","",'Model output'!M55)</f>
        <v>follicular</v>
      </c>
      <c r="P56" t="str">
        <f>IF('Model output'!N55="","",'Model output'!N55)</f>
        <v>2.0 cm</v>
      </c>
      <c r="Q56" t="str">
        <f t="shared" si="15"/>
        <v>2.0cm</v>
      </c>
      <c r="R56" cm="1">
        <f t="array" ref="R56">IF(Q56="","",IF(ISNUMBER(SEARCH("cm",Q56)),MAX(VALUE(SUBSTITUTE(_xlfn.FILTERXML("&lt;t&gt;&lt;s&gt;"&amp;SUBSTITUTE(Q56,",","&lt;/s&gt;&lt;s&gt;")&amp;"&lt;/s&gt;&lt;/t&gt;","//s"),"cm",""))),IF(ISNUMBER(SEARCH("mm",Q56)), MAX(VALUE(SUBSTITUTE(_xlfn.FILTERXML("&lt;t&gt;&lt;s&gt;"&amp;SUBSTITUTE(Q56,",","&lt;/s&gt;&lt;s&gt;")&amp;"&lt;/s&gt;&lt;/t&gt;","//s"),"mm","")))/10, MAX(VALUE(_xlfn.FILTERXML("&lt;t&gt;&lt;s&gt;"&amp;SUBSTITUTE(Q56,",","&lt;/s&gt;&lt;s&gt;")&amp;"&lt;/s&gt;&lt;/t&gt;","//s"))))))</f>
        <v>2</v>
      </c>
      <c r="S56" t="str">
        <f>IF(OR('Model output'!P55="",ISNUMBER(SEARCH("Not identified", 'Model output'!P55)),ISNUMBER(SEARCH("Absent",'Model output'!P55)),AND(ISNUMBER(SEARCH("No",'Model output'!P55)),NOT(ISNUMBER(SEARCH("diagnostic",'Model output'!P55)))),ISNUMBER(SEARCH("Negative",'Model output'!P55))),"negative","positive")</f>
        <v>negative</v>
      </c>
      <c r="T56">
        <f>IF('Model output'!O55="","",'Model output'!O55)</f>
        <v>1</v>
      </c>
      <c r="U56" t="str">
        <f>IF('Model output'!Q55&lt;&gt;"",'Model output'!Q55,IF('Classification result'!S56="positive",IF(ISNUMBER(SEARCH("single",'Model output'!P55)),1,IF(OR(ISNUMBER(SEARCH("&lt;4",'Model output'!P55)),ISNUMBER(SEARCH("&lt; 4",'Model output'!P55)),ISNUMBER(SEARCH("less than 4",'Model output'!P55))),"&lt;4",IF(OR(ISNUMBER(SEARCH("&gt;4",'Model output'!P55)),ISNUMBER(SEARCH("&gt; 4",'Model output'!P55)),ISNUMBER(SEARCH("4 or more",'Model output'!P55))),"&gt;4",""))),""))</f>
        <v/>
      </c>
      <c r="V56" t="str">
        <f>IF(S56="negative","",IF(OR(ISNUMBER(SEARCH("Focal",'Model output'!P55)),'Classification result'!U56&lt;4,ISNUMBER(SEARCH("Focal",'Classification result'!U56)),ISNUMBER(SEARCH("&lt;4",'Classification result'!U56)),ISNUMBER(SEARCH("&lt; 4",'Classification result'!U56))),"minimal", IF(OR(ISNUMBER(SEARCH("Extensive",'Model output'!P55)),ISNUMBER(SEARCH("Extensive",'Classification result'!U56)),ISNUMBER(SEARCH("&gt;4",'Classification result'!U56)),ISNUMBER(SEARCH("&gt; 4",'Classification result'!U56)),ISNUMBER(SEARCH("4 or more",'Classification result'!U56))),"extensive","")))</f>
        <v/>
      </c>
      <c r="W56" t="str">
        <f>IF(OR('Model output'!R55="",ISNUMBER(SEARCH("Not identified", 'Model output'!R55)),ISNUMBER(SEARCH("Absent",'Model output'!R55)),ISNUMBER(SEARCH("No",'Model output'!R55)),ISNUMBER(SEARCH("Negative",'Model output'!R55)),ISNUMBER(SEARCH("None seen",'Model output'!R55)),ISNUMBER(SEARCH("Free",'Model output'!R55)),ISNUMBER(SEARCH("Cannot be assessed",'Model output'!R55))),"negative","positive")</f>
        <v>negative</v>
      </c>
      <c r="X56" s="14" t="str">
        <f>IF('Model output'!S55="","",'Model output'!S55)</f>
        <v>Not Identified</v>
      </c>
      <c r="Y56" t="str">
        <f>IF(OR('Model output'!S55="",ISNUMBER(SEARCH("Absent",'Model output'!S55)),ISNUMBER(SEARCH("Not identified",'Model output'!S55)),AND(ISNUMBER(SEARCH("No",'Model output'!S55)),NOT(ISNUMBER(SEARCH("carcinoma",'Model output'!S55)))),ISNUMBER(SEARCH("negative",'Model output'!S55))),"negative",IF(Z56="positive","gETE", "positive"))</f>
        <v>negative</v>
      </c>
      <c r="Z56" t="str">
        <f>IF(OR('Model output'!S55="",ISNUMBER(SEARCH("Absent",'Model output'!S55)),ISNUMBER(SEARCH("Not identified",'Model output'!S55)),ISNUMBER(SEARCH("No",'Model output'!S55)),ISNUMBER(SEARCH("Minimal",'Model output'!S55)),ISNUMBER(SEARCH("negative",'Model output'!S55))),"negative",IF(OR(ISNUMBER(SEARCH("extensive",X56)),ISNUMBER(SEARCH("skeletal muscle",X56)),ISNUMBER(SEARCH("larynx",X56)),ISNUMBER(SEARCH("trachea",X56)),ISNUMBER(SEARCH("esophagus",X56)),ISNUMBER(SEARCH("recurrent laryngeal nerve",X56))),"positive","negative"))</f>
        <v>negative</v>
      </c>
      <c r="AA56" t="str">
        <f>IF('Model output'!T55="","",IF('Model output'!T55="Not mentioned", "No", "Yes"))</f>
        <v/>
      </c>
      <c r="AB56" t="str">
        <f>IF(AA56&lt;&gt;"Yes","",IF(OR('Model output'!U55="",ISNUMBER(SEARCH("Not identified",'Model output'!U55))),"",'Model output'!U55))</f>
        <v/>
      </c>
      <c r="AC56" s="9" t="str">
        <f>IF(OR('Model output'!V55="", AND(ISERROR(SEARCH("Positive",'Model output'!V55)), ISNUMBER(SEARCH("Negative",'Model output'!V55))), ISNUMBER(SEARCH("Uninvolved",'Model output'!V55)), ISNUMBER(SEARCH("not involved",'Model output'!V55)), ISNUMBER(SEARCH("Free",'Model output'!V55)), ISNUMBER(SEARCH("1 mm",'Model output'!V55)), ISNUMBER(SEARCH("0.1 CM",'Model output'!V55)), ISNUMBER(SEARCH("less than 0.2 mm",'Model output'!V55)), ISNUMBER(SEARCH("less than 0.5 mm",'Model output'!V55)), ISNUMBER(SEARCH("very close",'Model output'!V55)), ISNUMBER(SEARCH("abut",'Model output'!V55))), "negative", "positive")</f>
        <v>negative</v>
      </c>
      <c r="AE56" s="30" t="str" cm="1">
        <f t="array" aca="1" ref="AE56" ca="1">IF(OR(AC56="positive",Z56="positive",AND(OR(ISNUMBER(SEARCH("Follicular carcinoma",N56)),ISNUMBER(SEARCH("Follicular thyroid carcinoma",N56))),V56="extensive"),AND(AND(ISNUMBER(J56),J56&gt;0),AND(ISNUMBER(M56),M56&gt;3)),OR(H56="positive",AH56=1)),"high",IF(OR(ISNUMBER(SEARCH("lateral",G56,1)),ISNUMBER(SEARCH("positive",Y56,1)),ISNUMBER(SEARCH("tall",O56,1)),ISNUMBER(SEARCH("hobnail",O56,1)),ISNUMBER(SEARCH("cribriform",O56,1)),ISNUMBER(SEARCH("diffuse",O56,1)),ISNUMBER(SEARCH("columnar",O56,1)),ISNUMBER(SEARCH("solid",O56,1)),ISNUMBER(SEARCH("tall",N56,1)),ISNUMBER(SEARCH("hobnail",N56,1)),ISNUMBER(SEARCH("cribriform",N56,1)),ISNUMBER(SEARCH("diffuse",N56,1)),ISNUMBER(SEARCH("columnar",N56,1)),ISNUMBER(SEARCH("solid",N56,1)),AND(ISNUMBER(SEARCH("papillary",N56,1)),S56="positive"),AND(AND(ISNUMBER(J56),J56&gt;=5),M56=""),AND(AND(ISNUMBER(J56),J56&gt;=5),AND(ISNUMBER(M56),M56&gt;=1)),AND(ISNUMBER(SERACH("papillary",N56)),OR(Y56="positive",Z56="positive"), ISNUMBER(SEARCH("BRAF",AB56)))),"intermediate","low"))</f>
        <v>low</v>
      </c>
      <c r="AF56" s="31" t="str">
        <f t="shared" si="1"/>
        <v>1b</v>
      </c>
      <c r="AG56" s="31" t="str">
        <f t="shared" si="2"/>
        <v>0</v>
      </c>
      <c r="AH56" s="31" t="str">
        <f t="shared" si="5"/>
        <v>0</v>
      </c>
      <c r="AI56" s="36" t="str">
        <f t="shared" si="6"/>
        <v>I</v>
      </c>
      <c r="AJ56" s="30" t="s">
        <v>872</v>
      </c>
      <c r="AK56" s="35" t="s">
        <v>876</v>
      </c>
      <c r="AL56" s="35" t="s">
        <v>877</v>
      </c>
      <c r="AM56" s="35" t="s">
        <v>880</v>
      </c>
      <c r="AN56" s="35" t="s">
        <v>76</v>
      </c>
      <c r="AO56" s="30">
        <f t="shared" ca="1" si="7"/>
        <v>1</v>
      </c>
      <c r="AP56" s="35">
        <f t="shared" si="8"/>
        <v>1</v>
      </c>
      <c r="AQ56" s="35">
        <f t="shared" si="9"/>
        <v>1</v>
      </c>
      <c r="AR56" s="35">
        <f t="shared" si="10"/>
        <v>1</v>
      </c>
      <c r="AS56" s="36">
        <f t="shared" si="3"/>
        <v>1</v>
      </c>
    </row>
    <row r="57" spans="1:45">
      <c r="A57" t="str">
        <f>'Model output'!A56</f>
        <v>TCGA-DJ-A13X</v>
      </c>
      <c r="B57" s="42">
        <v>51</v>
      </c>
      <c r="C57" s="1" t="str">
        <f>IF(OR(ISNUMBER(SEARCH("0",'Model output'!D56)), ISNUMBER(SEARCH("1",'Model output'!D56)), ISNUMBER(SEARCH("1a",'Model output'!D56)), ISNUMBER(SEARCH("1b",'Model output'!D56)), ISNUMBER(SEARCH("2",'Model output'!D56)), ISNUMBER(SEARCH("3",'Model output'!D56)), ISNUMBER(SEARCH("4a",'Model output'!D56)), ISNUMBER(SEARCH("4b",'Model output'!D56))), IF(ISNUMBER(SEARCH("pT",'Model output'!D56)),IF(OR(ISNUMBER(SEARCH("a",'Model output'!D56)),ISNUMBER(SEARCH("b",'Model output'!D56))),MID(SUBSTITUTE('Model output'!D56," ",""),SEARCH("pT",'Model output'!D56)+2,2),MID(SUBSTITUTE('Model output'!D56," ",""),SEARCH("pT",'Model output'!D56)+2,1)),IF(ISNUMBER(SEARCH("T",'Model output'!D56)),IF(OR(ISNUMBER(SEARCH("a",'Model output'!D56)),ISNUMBER(SEARCH("b",'Model output'!D56))),MID(SUBSTITUTE('Model output'!D56," ",""),SEARCH("T",'Model output'!D56)+1,2),MID(SUBSTITUTE('Model output'!D56," ",""),SEARCH("T",'Model output'!D56)+1,1)),SUBSTITUTE('Model output'!D56," ",""))),"")</f>
        <v>3</v>
      </c>
      <c r="D57" s="1" t="str">
        <f>IF(ISNUMBER(SEARCH("lymph node",'Model output'!E56)),"1", IF(AND('Model output'!E56&lt;&gt;"",ISNUMBER('Model output'!E56),'Model output'!E56&gt;0),"1",IF(OR(ISNUMBER(SEARCH("0",'Model output'!E56)), ISNUMBER(SEARCH("1",'Model output'!E56)), ISNUMBER(SEARCH("1a",'Model output'!E56)), ISNUMBER(SEARCH("1b",'Model output'!E56)), ISNUMBER(SEARCH("X",'Model output'!E56))), IF(ISNUMBER(SEARCH("pN",'Model output'!E56)),IF(OR(ISNUMBER(SEARCH("a",'Model output'!E56)),ISNUMBER(SEARCH("b",'Model output'!E56))),MID(SUBSTITUTE('Model output'!E56," ",""),SEARCH("pN",'Model output'!E56)+2,2),MID(SUBSTITUTE('Model output'!E56," ",""),SEARCH("pN",'Model output'!E56)+2,1)),IF(ISNUMBER(SEARCH("N",'Model output'!E56)),IF(OR(ISNUMBER(SEARCH("a",'Model output'!E56)),ISNUMBER(SEARCH("b",'Model output'!E56))),MID(SUBSTITUTE('Model output'!E56," ",""),SEARCH("N",'Model output'!E56)+1,2),MID(SUBSTITUTE('Model output'!E56," ",""),SEARCH("N",'Model output'!E56)+1,1)),SUBSTITUTE('Model output'!E56," ",""))),"")))</f>
        <v>0</v>
      </c>
      <c r="E57" s="1" t="str">
        <f>IF(OR(ISNUMBER(SEARCH("Not applicable",'Model output'!F56)), ISNUMBER(SEARCH("N/A",'Model output'!F56))),"0",IF(OR(ISNUMBER(SEARCH("0",'Model output'!F56)), ISNUMBER(SEARCH("1",'Model output'!F56)), ISNUMBER(SEARCH("X",'Model output'!F56))), IF(ISNUMBER(SEARCH("pM",'Model output'!F56)),MID(SUBSTITUTE('Model output'!F56," ",""),SEARCH("pM",'Model output'!F56)+2,1),IF(ISNUMBER(SEARCH("M",'Model output'!F56)),MID(SUBSTITUTE('Model output'!F56," ",""),SEARCH("M",'Model output'!F56)+1,1),SUBSTITUTE('Model output'!F56," ",""))),""))</f>
        <v>0</v>
      </c>
      <c r="F57" t="str">
        <f t="shared" si="14"/>
        <v>negative</v>
      </c>
      <c r="G57" t="str">
        <f>IF(OR('Model output'!G56="",AND(ISNUMBER('Model output'!J56),'Model output'!J56&lt;1)),"",IF(OR(ISNUMBER(SEARCH("lateral",'Model output'!G56)),ISNUMBER(SEARCH("cervical",'Model output'!G56)),ISNUMBER(SEARCH("jugular",'Model output'!G56)),ISNUMBER(SEARCH("left neck",'Model output'!G56)),ISNUMBER(SEARCH("left anterior neck",'Model output'!G56)),ISNUMBER(SEARCH("left posterior neck",'Model output'!G56)),ISNUMBER(SEARCH("right neck",'Model output'!G56)),ISNUMBER(SEARCH("right anterior neck",'Model output'!G56)),ISNUMBER(SEARCH("right posterior neck",'Model output'!G56)),AND(ISNUMBER(SEARCH("level",'Model output'!G56)),OR(,ISNUMBER(SEARCH("II",'Model output'!G56)),ISNUMBER(SEARCH("two",'Model output'!G56)),ISNUMBER(SEARCH("2",'Model output'!G56)),ISNUMBER(SEARCH("III",'Model output'!G56)),ISNUMBER(SEARCH("three",'Model output'!G56)),ISNUMBER(SEARCH("3",'Model output'!G56)),ISNUMBER(SEARCH("IV",'Model output'!G56)),ISNUMBER(SEARCH("four",'Model output'!G56)),ISNUMBER(SEARCH("4",'Model output'!G56)),AND(ISNUMBER(SEARCH("V ",'Model output'!G56)),NOT(ISNUMBER(SEARCH("VI",'Model output'!G56)))),ISNUMBER(SEARCH("five",'Model output'!G56)),ISNUMBER(SEARCH("5",'Model output'!G56))))), "lateral", "central"))</f>
        <v/>
      </c>
      <c r="H57" t="str">
        <f>IF('Model output'!H56="","negative", IF('Model output'!H56=" ", "negative", IF(ISNUMBER(SEARCH("lymph node",'Model output'!H56)),"negative","positive")))</f>
        <v>negative</v>
      </c>
      <c r="I57">
        <f>IF('Model output'!I56="","",IF(ISNUMBER('Model output'!I56),'Model output'!I56,1))</f>
        <v>1</v>
      </c>
      <c r="J57">
        <f>IF('Model output'!J56="","",IF(AND(ISNUMBER('Model output'!J56),'Model output'!J56&lt;=I57),'Model output'!J56,IF(ISNUMBER(SEARCH("0/",'Model output'!J56)),0,1)))</f>
        <v>0</v>
      </c>
      <c r="K57" t="str" cm="1">
        <f t="array" ref="K57">IF(COUNT(FIND({0,1,2,3,4,5,6,7,8,9},'Model output'!K56))&gt;0,'Model output'!K56,"")</f>
        <v/>
      </c>
      <c r="L57" s="8" t="str">
        <f t="shared" si="4"/>
        <v/>
      </c>
      <c r="M57" t="str" cm="1">
        <f t="array" ref="M57">IF(L57="","",IF(ISNUMBER(SEARCH("cm",L57)),MAX(VALUE(SUBSTITUTE(_xlfn.FILTERXML("&lt;t&gt;&lt;s&gt;"&amp;SUBSTITUTE(L57,",","&lt;/s&gt;&lt;s&gt;")&amp;"&lt;/s&gt;&lt;/t&gt;","//s"),"cm",""))),MAX(VALUE(SUBSTITUTE(_xlfn.FILTERXML("&lt;t&gt;&lt;s&gt;"&amp;SUBSTITUTE(L57,",","&lt;/s&gt;&lt;s&gt;")&amp;"&lt;/s&gt;&lt;/t&gt;","//s"),"mm","")))/10))</f>
        <v/>
      </c>
      <c r="N57" t="str">
        <f>IF('Model output'!L56="","",'Model output'!L56)</f>
        <v>papillary</v>
      </c>
      <c r="O57" t="str">
        <f>IF('Model output'!M56="","",'Model output'!M56)</f>
        <v>follicular</v>
      </c>
      <c r="P57" t="str">
        <f>IF('Model output'!N56="","",'Model output'!N56)</f>
        <v>6.5 cm</v>
      </c>
      <c r="Q57" t="str">
        <f t="shared" si="15"/>
        <v>6.5cm</v>
      </c>
      <c r="R57" cm="1">
        <f t="array" ref="R57">IF(Q57="","",IF(ISNUMBER(SEARCH("cm",Q57)),MAX(VALUE(SUBSTITUTE(_xlfn.FILTERXML("&lt;t&gt;&lt;s&gt;"&amp;SUBSTITUTE(Q57,",","&lt;/s&gt;&lt;s&gt;")&amp;"&lt;/s&gt;&lt;/t&gt;","//s"),"cm",""))),IF(ISNUMBER(SEARCH("mm",Q57)), MAX(VALUE(SUBSTITUTE(_xlfn.FILTERXML("&lt;t&gt;&lt;s&gt;"&amp;SUBSTITUTE(Q57,",","&lt;/s&gt;&lt;s&gt;")&amp;"&lt;/s&gt;&lt;/t&gt;","//s"),"mm","")))/10, MAX(VALUE(_xlfn.FILTERXML("&lt;t&gt;&lt;s&gt;"&amp;SUBSTITUTE(Q57,",","&lt;/s&gt;&lt;s&gt;")&amp;"&lt;/s&gt;&lt;/t&gt;","//s"))))))</f>
        <v>6.5</v>
      </c>
      <c r="S57" t="str">
        <f>IF(OR('Model output'!P56="",ISNUMBER(SEARCH("Not identified", 'Model output'!P56)),ISNUMBER(SEARCH("Absent",'Model output'!P56)),AND(ISNUMBER(SEARCH("No",'Model output'!P56)),NOT(ISNUMBER(SEARCH("diagnostic",'Model output'!P56)))),ISNUMBER(SEARCH("Negative",'Model output'!P56))),"negative","positive")</f>
        <v>negative</v>
      </c>
      <c r="T57">
        <f>IF('Model output'!O56="","",'Model output'!O56)</f>
        <v>1</v>
      </c>
      <c r="U57" t="str">
        <f>IF('Model output'!Q56&lt;&gt;"",'Model output'!Q56,IF('Classification result'!S57="positive",IF(ISNUMBER(SEARCH("single",'Model output'!P56)),1,IF(OR(ISNUMBER(SEARCH("&lt;4",'Model output'!P56)),ISNUMBER(SEARCH("&lt; 4",'Model output'!P56)),ISNUMBER(SEARCH("less than 4",'Model output'!P56))),"&lt;4",IF(OR(ISNUMBER(SEARCH("&gt;4",'Model output'!P56)),ISNUMBER(SEARCH("&gt; 4",'Model output'!P56)),ISNUMBER(SEARCH("4 or more",'Model output'!P56))),"&gt;4",""))),""))</f>
        <v/>
      </c>
      <c r="V57" t="str">
        <f>IF(S57="negative","",IF(OR(ISNUMBER(SEARCH("Focal",'Model output'!P56)),'Classification result'!U57&lt;4,ISNUMBER(SEARCH("Focal",'Classification result'!U57)),ISNUMBER(SEARCH("&lt;4",'Classification result'!U57)),ISNUMBER(SEARCH("&lt; 4",'Classification result'!U57))),"minimal", IF(OR(ISNUMBER(SEARCH("Extensive",'Model output'!P56)),ISNUMBER(SEARCH("Extensive",'Classification result'!U57)),ISNUMBER(SEARCH("&gt;4",'Classification result'!U57)),ISNUMBER(SEARCH("&gt; 4",'Classification result'!U57)),ISNUMBER(SEARCH("4 or more",'Classification result'!U57))),"extensive","")))</f>
        <v/>
      </c>
      <c r="W57" t="str">
        <f>IF(OR('Model output'!R56="",ISNUMBER(SEARCH("Not identified", 'Model output'!R56)),ISNUMBER(SEARCH("Absent",'Model output'!R56)),ISNUMBER(SEARCH("No",'Model output'!R56)),ISNUMBER(SEARCH("Negative",'Model output'!R56)),ISNUMBER(SEARCH("None seen",'Model output'!R56)),ISNUMBER(SEARCH("Free",'Model output'!R56)),ISNUMBER(SEARCH("Cannot be assessed",'Model output'!R56))),"negative","positive")</f>
        <v>positive</v>
      </c>
      <c r="X57" s="14" t="str">
        <f>IF('Model output'!S56="","",'Model output'!S56)</f>
        <v>Not identified</v>
      </c>
      <c r="Y57" t="str">
        <f>IF(OR('Model output'!S56="",ISNUMBER(SEARCH("Absent",'Model output'!S56)),ISNUMBER(SEARCH("Not identified",'Model output'!S56)),AND(ISNUMBER(SEARCH("No",'Model output'!S56)),NOT(ISNUMBER(SEARCH("carcinoma",'Model output'!S56)))),ISNUMBER(SEARCH("negative",'Model output'!S56))),"negative",IF(Z57="positive","gETE", "positive"))</f>
        <v>negative</v>
      </c>
      <c r="Z57" t="str">
        <f>IF(OR('Model output'!S56="",ISNUMBER(SEARCH("Absent",'Model output'!S56)),ISNUMBER(SEARCH("Not identified",'Model output'!S56)),ISNUMBER(SEARCH("No",'Model output'!S56)),ISNUMBER(SEARCH("Minimal",'Model output'!S56)),ISNUMBER(SEARCH("negative",'Model output'!S56))),"negative",IF(OR(ISNUMBER(SEARCH("extensive",X57)),ISNUMBER(SEARCH("skeletal muscle",X57)),ISNUMBER(SEARCH("larynx",X57)),ISNUMBER(SEARCH("trachea",X57)),ISNUMBER(SEARCH("esophagus",X57)),ISNUMBER(SEARCH("recurrent laryngeal nerve",X57))),"positive","negative"))</f>
        <v>negative</v>
      </c>
      <c r="AA57" t="str">
        <f>IF('Model output'!T56="","",IF('Model output'!T56="Not mentioned", "No", "Yes"))</f>
        <v/>
      </c>
      <c r="AB57" t="str">
        <f>IF(AA57&lt;&gt;"Yes","",IF(OR('Model output'!U56="",ISNUMBER(SEARCH("Not identified",'Model output'!U56))),"",'Model output'!U56))</f>
        <v/>
      </c>
      <c r="AC57" s="9" t="str">
        <f>IF(OR('Model output'!V56="", AND(ISERROR(SEARCH("Positive",'Model output'!V56)), ISNUMBER(SEARCH("Negative",'Model output'!V56))), ISNUMBER(SEARCH("Uninvolved",'Model output'!V56)), ISNUMBER(SEARCH("not involved",'Model output'!V56)), ISNUMBER(SEARCH("Free",'Model output'!V56)), ISNUMBER(SEARCH("1 mm",'Model output'!V56)), ISNUMBER(SEARCH("0.1 CM",'Model output'!V56)), ISNUMBER(SEARCH("less than 0.2 mm",'Model output'!V56)), ISNUMBER(SEARCH("less than 0.5 mm",'Model output'!V56)), ISNUMBER(SEARCH("very close",'Model output'!V56)), ISNUMBER(SEARCH("abut",'Model output'!V56))), "negative", "positive")</f>
        <v>negative</v>
      </c>
      <c r="AE57" s="30" t="str" cm="1">
        <f t="array" aca="1" ref="AE57" ca="1">IF(OR(AC57="positive",Z57="positive",AND(OR(ISNUMBER(SEARCH("Follicular carcinoma",N57)),ISNUMBER(SEARCH("Follicular thyroid carcinoma",N57))),V57="extensive"),AND(AND(ISNUMBER(J57),J57&gt;0),AND(ISNUMBER(M57),M57&gt;3)),OR(H57="positive",AH57=1)),"high",IF(OR(ISNUMBER(SEARCH("lateral",G57,1)),ISNUMBER(SEARCH("positive",Y57,1)),ISNUMBER(SEARCH("tall",O57,1)),ISNUMBER(SEARCH("hobnail",O57,1)),ISNUMBER(SEARCH("cribriform",O57,1)),ISNUMBER(SEARCH("diffuse",O57,1)),ISNUMBER(SEARCH("columnar",O57,1)),ISNUMBER(SEARCH("solid",O57,1)),ISNUMBER(SEARCH("tall",N57,1)),ISNUMBER(SEARCH("hobnail",N57,1)),ISNUMBER(SEARCH("cribriform",N57,1)),ISNUMBER(SEARCH("diffuse",N57,1)),ISNUMBER(SEARCH("columnar",N57,1)),ISNUMBER(SEARCH("solid",N57,1)),AND(ISNUMBER(SEARCH("papillary",N57,1)),S57="positive"),AND(AND(ISNUMBER(J57),J57&gt;=5),M57=""),AND(AND(ISNUMBER(J57),J57&gt;=5),AND(ISNUMBER(M57),M57&gt;=1)),AND(ISNUMBER(SERACH("papillary",N57)),OR(Y57="positive",Z57="positive"), ISNUMBER(SEARCH("BRAF",AB57)))),"intermediate","low"))</f>
        <v>low</v>
      </c>
      <c r="AF57" s="31" t="str">
        <f t="shared" si="1"/>
        <v>3a</v>
      </c>
      <c r="AG57" s="31" t="str">
        <f t="shared" si="2"/>
        <v>0</v>
      </c>
      <c r="AH57" s="31" t="str">
        <f t="shared" si="5"/>
        <v>0</v>
      </c>
      <c r="AI57" s="36" t="str">
        <f t="shared" si="6"/>
        <v>I</v>
      </c>
      <c r="AJ57" s="30" t="s">
        <v>872</v>
      </c>
      <c r="AK57" s="35" t="s">
        <v>882</v>
      </c>
      <c r="AL57" s="35" t="s">
        <v>877</v>
      </c>
      <c r="AM57" s="35" t="s">
        <v>880</v>
      </c>
      <c r="AN57" s="35" t="s">
        <v>76</v>
      </c>
      <c r="AO57" s="30">
        <f t="shared" ca="1" si="7"/>
        <v>1</v>
      </c>
      <c r="AP57" s="35">
        <f t="shared" si="8"/>
        <v>1</v>
      </c>
      <c r="AQ57" s="35">
        <f t="shared" si="9"/>
        <v>1</v>
      </c>
      <c r="AR57" s="35">
        <f t="shared" si="10"/>
        <v>1</v>
      </c>
      <c r="AS57" s="36">
        <f t="shared" si="3"/>
        <v>1</v>
      </c>
    </row>
    <row r="58" spans="1:45">
      <c r="A58" t="str">
        <f>'Model output'!A57</f>
        <v>TCGA-DJ-A1QG</v>
      </c>
      <c r="B58" s="42">
        <v>62</v>
      </c>
      <c r="C58" s="1" t="str">
        <f>IF(OR(ISNUMBER(SEARCH("0",'Model output'!D57)), ISNUMBER(SEARCH("1",'Model output'!D57)), ISNUMBER(SEARCH("1a",'Model output'!D57)), ISNUMBER(SEARCH("1b",'Model output'!D57)), ISNUMBER(SEARCH("2",'Model output'!D57)), ISNUMBER(SEARCH("3",'Model output'!D57)), ISNUMBER(SEARCH("4a",'Model output'!D57)), ISNUMBER(SEARCH("4b",'Model output'!D57))), IF(ISNUMBER(SEARCH("pT",'Model output'!D57)),IF(OR(ISNUMBER(SEARCH("a",'Model output'!D57)),ISNUMBER(SEARCH("b",'Model output'!D57))),MID(SUBSTITUTE('Model output'!D57," ",""),SEARCH("pT",'Model output'!D57)+2,2),MID(SUBSTITUTE('Model output'!D57," ",""),SEARCH("pT",'Model output'!D57)+2,1)),IF(ISNUMBER(SEARCH("T",'Model output'!D57)),IF(OR(ISNUMBER(SEARCH("a",'Model output'!D57)),ISNUMBER(SEARCH("b",'Model output'!D57))),MID(SUBSTITUTE('Model output'!D57," ",""),SEARCH("T",'Model output'!D57)+1,2),MID(SUBSTITUTE('Model output'!D57," ",""),SEARCH("T",'Model output'!D57)+1,1)),SUBSTITUTE('Model output'!D57," ",""))),"")</f>
        <v/>
      </c>
      <c r="D58" s="1" t="str">
        <f>IF(ISNUMBER(SEARCH("lymph node",'Model output'!E57)),"1", IF(AND('Model output'!E57&lt;&gt;"",ISNUMBER('Model output'!E57),'Model output'!E57&gt;0),"1",IF(OR(ISNUMBER(SEARCH("0",'Model output'!E57)), ISNUMBER(SEARCH("1",'Model output'!E57)), ISNUMBER(SEARCH("1a",'Model output'!E57)), ISNUMBER(SEARCH("1b",'Model output'!E57)), ISNUMBER(SEARCH("X",'Model output'!E57))), IF(ISNUMBER(SEARCH("pN",'Model output'!E57)),IF(OR(ISNUMBER(SEARCH("a",'Model output'!E57)),ISNUMBER(SEARCH("b",'Model output'!E57))),MID(SUBSTITUTE('Model output'!E57," ",""),SEARCH("pN",'Model output'!E57)+2,2),MID(SUBSTITUTE('Model output'!E57," ",""),SEARCH("pN",'Model output'!E57)+2,1)),IF(ISNUMBER(SEARCH("N",'Model output'!E57)),IF(OR(ISNUMBER(SEARCH("a",'Model output'!E57)),ISNUMBER(SEARCH("b",'Model output'!E57))),MID(SUBSTITUTE('Model output'!E57," ",""),SEARCH("N",'Model output'!E57)+1,2),MID(SUBSTITUTE('Model output'!E57," ",""),SEARCH("N",'Model output'!E57)+1,1)),SUBSTITUTE('Model output'!E57," ",""))),"")))</f>
        <v>X</v>
      </c>
      <c r="E58" s="1" t="str">
        <f>IF(OR(ISNUMBER(SEARCH("Not applicable",'Model output'!F57)), ISNUMBER(SEARCH("N/A",'Model output'!F57))),"0",IF(OR(ISNUMBER(SEARCH("0",'Model output'!F57)), ISNUMBER(SEARCH("1",'Model output'!F57)), ISNUMBER(SEARCH("X",'Model output'!F57))), IF(ISNUMBER(SEARCH("pM",'Model output'!F57)),MID(SUBSTITUTE('Model output'!F57," ",""),SEARCH("pM",'Model output'!F57)+2,1),IF(ISNUMBER(SEARCH("M",'Model output'!F57)),MID(SUBSTITUTE('Model output'!F57," ",""),SEARCH("M",'Model output'!F57)+1,1),SUBSTITUTE('Model output'!F57," ",""))),""))</f>
        <v>X</v>
      </c>
      <c r="F58" t="str">
        <f t="shared" si="14"/>
        <v>negative</v>
      </c>
      <c r="G58" t="str">
        <f>IF(OR('Model output'!G57="",AND(ISNUMBER('Model output'!J57),'Model output'!J57&lt;1)),"",IF(OR(ISNUMBER(SEARCH("lateral",'Model output'!G57)),ISNUMBER(SEARCH("cervical",'Model output'!G57)),ISNUMBER(SEARCH("jugular",'Model output'!G57)),ISNUMBER(SEARCH("left neck",'Model output'!G57)),ISNUMBER(SEARCH("left anterior neck",'Model output'!G57)),ISNUMBER(SEARCH("left posterior neck",'Model output'!G57)),ISNUMBER(SEARCH("right neck",'Model output'!G57)),ISNUMBER(SEARCH("right anterior neck",'Model output'!G57)),ISNUMBER(SEARCH("right posterior neck",'Model output'!G57)),AND(ISNUMBER(SEARCH("level",'Model output'!G57)),OR(,ISNUMBER(SEARCH("II",'Model output'!G57)),ISNUMBER(SEARCH("two",'Model output'!G57)),ISNUMBER(SEARCH("2",'Model output'!G57)),ISNUMBER(SEARCH("III",'Model output'!G57)),ISNUMBER(SEARCH("three",'Model output'!G57)),ISNUMBER(SEARCH("3",'Model output'!G57)),ISNUMBER(SEARCH("IV",'Model output'!G57)),ISNUMBER(SEARCH("four",'Model output'!G57)),ISNUMBER(SEARCH("4",'Model output'!G57)),AND(ISNUMBER(SEARCH("V ",'Model output'!G57)),NOT(ISNUMBER(SEARCH("VI",'Model output'!G57)))),ISNUMBER(SEARCH("five",'Model output'!G57)),ISNUMBER(SEARCH("5",'Model output'!G57))))), "lateral", "central"))</f>
        <v/>
      </c>
      <c r="H58" t="str">
        <f>IF('Model output'!H57="","negative", IF('Model output'!H57=" ", "negative", IF(ISNUMBER(SEARCH("lymph node",'Model output'!H57)),"negative","positive")))</f>
        <v>negative</v>
      </c>
      <c r="I58">
        <f>IF('Model output'!I57="","",IF(ISNUMBER('Model output'!I57),'Model output'!I57,1))</f>
        <v>4</v>
      </c>
      <c r="J58">
        <f>IF('Model output'!J57="","",IF(AND(ISNUMBER('Model output'!J57),'Model output'!J57&lt;=I58),'Model output'!J57,IF(ISNUMBER(SEARCH("0/",'Model output'!J57)),0,1)))</f>
        <v>0</v>
      </c>
      <c r="K58" t="str" cm="1">
        <f t="array" ref="K58">IF(COUNT(FIND({0,1,2,3,4,5,6,7,8,9},'Model output'!K57))&gt;0,'Model output'!K57,"")</f>
        <v/>
      </c>
      <c r="L58" s="8" t="str">
        <f t="shared" si="4"/>
        <v/>
      </c>
      <c r="M58" t="str" cm="1">
        <f t="array" ref="M58">IF(L58="","",IF(ISNUMBER(SEARCH("cm",L58)),MAX(VALUE(SUBSTITUTE(_xlfn.FILTERXML("&lt;t&gt;&lt;s&gt;"&amp;SUBSTITUTE(L58,",","&lt;/s&gt;&lt;s&gt;")&amp;"&lt;/s&gt;&lt;/t&gt;","//s"),"cm",""))),MAX(VALUE(SUBSTITUTE(_xlfn.FILTERXML("&lt;t&gt;&lt;s&gt;"&amp;SUBSTITUTE(L58,",","&lt;/s&gt;&lt;s&gt;")&amp;"&lt;/s&gt;&lt;/t&gt;","//s"),"mm","")))/10))</f>
        <v/>
      </c>
      <c r="N58" t="str">
        <f>IF('Model output'!L57="","",'Model output'!L57)</f>
        <v>papillary</v>
      </c>
      <c r="O58" t="str">
        <f>IF('Model output'!M57="","",'Model output'!M57)</f>
        <v>classical, follicular, microcarcinoma</v>
      </c>
      <c r="P58" t="str">
        <f>IF('Model output'!N57="","",'Model output'!N57)</f>
        <v>1.8 cm</v>
      </c>
      <c r="Q58" t="str">
        <f t="shared" si="15"/>
        <v>1.8cm</v>
      </c>
      <c r="R58" cm="1">
        <f t="array" ref="R58">IF(Q58="","",IF(ISNUMBER(SEARCH("cm",Q58)),MAX(VALUE(SUBSTITUTE(_xlfn.FILTERXML("&lt;t&gt;&lt;s&gt;"&amp;SUBSTITUTE(Q58,",","&lt;/s&gt;&lt;s&gt;")&amp;"&lt;/s&gt;&lt;/t&gt;","//s"),"cm",""))),IF(ISNUMBER(SEARCH("mm",Q58)), MAX(VALUE(SUBSTITUTE(_xlfn.FILTERXML("&lt;t&gt;&lt;s&gt;"&amp;SUBSTITUTE(Q58,",","&lt;/s&gt;&lt;s&gt;")&amp;"&lt;/s&gt;&lt;/t&gt;","//s"),"mm","")))/10, MAX(VALUE(_xlfn.FILTERXML("&lt;t&gt;&lt;s&gt;"&amp;SUBSTITUTE(Q58,",","&lt;/s&gt;&lt;s&gt;")&amp;"&lt;/s&gt;&lt;/t&gt;","//s"))))))</f>
        <v>1.8</v>
      </c>
      <c r="S58" t="str">
        <f>IF(OR('Model output'!P57="",ISNUMBER(SEARCH("Not identified", 'Model output'!P57)),ISNUMBER(SEARCH("Absent",'Model output'!P57)),AND(ISNUMBER(SEARCH("No",'Model output'!P57)),NOT(ISNUMBER(SEARCH("diagnostic",'Model output'!P57)))),ISNUMBER(SEARCH("Negative",'Model output'!P57))),"negative","positive")</f>
        <v>negative</v>
      </c>
      <c r="T58">
        <f>IF('Model output'!O57="","",'Model output'!O57)</f>
        <v>4</v>
      </c>
      <c r="U58" t="str">
        <f>IF('Model output'!Q57&lt;&gt;"",'Model output'!Q57,IF('Classification result'!S58="positive",IF(ISNUMBER(SEARCH("single",'Model output'!P57)),1,IF(OR(ISNUMBER(SEARCH("&lt;4",'Model output'!P57)),ISNUMBER(SEARCH("&lt; 4",'Model output'!P57)),ISNUMBER(SEARCH("less than 4",'Model output'!P57))),"&lt;4",IF(OR(ISNUMBER(SEARCH("&gt;4",'Model output'!P57)),ISNUMBER(SEARCH("&gt; 4",'Model output'!P57)),ISNUMBER(SEARCH("4 or more",'Model output'!P57))),"&gt;4",""))),""))</f>
        <v/>
      </c>
      <c r="V58" t="str">
        <f>IF(S58="negative","",IF(OR(ISNUMBER(SEARCH("Focal",'Model output'!P57)),'Classification result'!U58&lt;4,ISNUMBER(SEARCH("Focal",'Classification result'!U58)),ISNUMBER(SEARCH("&lt;4",'Classification result'!U58)),ISNUMBER(SEARCH("&lt; 4",'Classification result'!U58))),"minimal", IF(OR(ISNUMBER(SEARCH("Extensive",'Model output'!P57)),ISNUMBER(SEARCH("Extensive",'Classification result'!U58)),ISNUMBER(SEARCH("&gt;4",'Classification result'!U58)),ISNUMBER(SEARCH("&gt; 4",'Classification result'!U58)),ISNUMBER(SEARCH("4 or more",'Classification result'!U58))),"extensive","")))</f>
        <v/>
      </c>
      <c r="W58" t="str">
        <f>IF(OR('Model output'!R57="",ISNUMBER(SEARCH("Not identified", 'Model output'!R57)),ISNUMBER(SEARCH("Absent",'Model output'!R57)),ISNUMBER(SEARCH("No",'Model output'!R57)),ISNUMBER(SEARCH("Negative",'Model output'!R57)),ISNUMBER(SEARCH("None seen",'Model output'!R57)),ISNUMBER(SEARCH("Free",'Model output'!R57)),ISNUMBER(SEARCH("Cannot be assessed",'Model output'!R57))),"negative","positive")</f>
        <v>positive</v>
      </c>
      <c r="X58" s="14" t="str">
        <f>IF('Model output'!S57="","",'Model output'!S57)</f>
        <v>Not identified</v>
      </c>
      <c r="Y58" t="str">
        <f>IF(OR('Model output'!S57="",ISNUMBER(SEARCH("Absent",'Model output'!S57)),ISNUMBER(SEARCH("Not identified",'Model output'!S57)),AND(ISNUMBER(SEARCH("No",'Model output'!S57)),NOT(ISNUMBER(SEARCH("carcinoma",'Model output'!S57)))),ISNUMBER(SEARCH("negative",'Model output'!S57))),"negative",IF(Z58="positive","gETE", "positive"))</f>
        <v>negative</v>
      </c>
      <c r="Z58" t="str">
        <f>IF(OR('Model output'!S57="",ISNUMBER(SEARCH("Absent",'Model output'!S57)),ISNUMBER(SEARCH("Not identified",'Model output'!S57)),ISNUMBER(SEARCH("No",'Model output'!S57)),ISNUMBER(SEARCH("Minimal",'Model output'!S57)),ISNUMBER(SEARCH("negative",'Model output'!S57))),"negative",IF(OR(ISNUMBER(SEARCH("extensive",X58)),ISNUMBER(SEARCH("skeletal muscle",X58)),ISNUMBER(SEARCH("larynx",X58)),ISNUMBER(SEARCH("trachea",X58)),ISNUMBER(SEARCH("esophagus",X58)),ISNUMBER(SEARCH("recurrent laryngeal nerve",X58))),"positive","negative"))</f>
        <v>negative</v>
      </c>
      <c r="AA58" t="str">
        <f>IF('Model output'!T57="","",IF('Model output'!T57="Not mentioned", "No", "Yes"))</f>
        <v/>
      </c>
      <c r="AB58" t="str">
        <f>IF(AA58&lt;&gt;"Yes","",IF(OR('Model output'!U57="",ISNUMBER(SEARCH("Not identified",'Model output'!U57))),"",'Model output'!U57))</f>
        <v/>
      </c>
      <c r="AC58" s="9" t="str">
        <f>IF(OR('Model output'!V57="", AND(ISERROR(SEARCH("Positive",'Model output'!V57)), ISNUMBER(SEARCH("Negative",'Model output'!V57))), ISNUMBER(SEARCH("Uninvolved",'Model output'!V57)), ISNUMBER(SEARCH("not involved",'Model output'!V57)), ISNUMBER(SEARCH("Free",'Model output'!V57)), ISNUMBER(SEARCH("1 mm",'Model output'!V57)), ISNUMBER(SEARCH("0.1 CM",'Model output'!V57)), ISNUMBER(SEARCH("less than 0.2 mm",'Model output'!V57)), ISNUMBER(SEARCH("less than 0.5 mm",'Model output'!V57)), ISNUMBER(SEARCH("very close",'Model output'!V57)), ISNUMBER(SEARCH("abut",'Model output'!V57))), "negative", "positive")</f>
        <v>negative</v>
      </c>
      <c r="AE58" s="30" t="str" cm="1">
        <f t="array" aca="1" ref="AE58" ca="1">IF(OR(AC58="positive",Z58="positive",AND(OR(ISNUMBER(SEARCH("Follicular carcinoma",N58)),ISNUMBER(SEARCH("Follicular thyroid carcinoma",N58))),V58="extensive"),AND(AND(ISNUMBER(J58),J58&gt;0),AND(ISNUMBER(M58),M58&gt;3)),OR(H58="positive",AH58=1)),"high",IF(OR(ISNUMBER(SEARCH("lateral",G58,1)),ISNUMBER(SEARCH("positive",Y58,1)),ISNUMBER(SEARCH("tall",O58,1)),ISNUMBER(SEARCH("hobnail",O58,1)),ISNUMBER(SEARCH("cribriform",O58,1)),ISNUMBER(SEARCH("diffuse",O58,1)),ISNUMBER(SEARCH("columnar",O58,1)),ISNUMBER(SEARCH("solid",O58,1)),ISNUMBER(SEARCH("tall",N58,1)),ISNUMBER(SEARCH("hobnail",N58,1)),ISNUMBER(SEARCH("cribriform",N58,1)),ISNUMBER(SEARCH("diffuse",N58,1)),ISNUMBER(SEARCH("columnar",N58,1)),ISNUMBER(SEARCH("solid",N58,1)),AND(ISNUMBER(SEARCH("papillary",N58,1)),S58="positive"),AND(AND(ISNUMBER(J58),J58&gt;=5),M58=""),AND(AND(ISNUMBER(J58),J58&gt;=5),AND(ISNUMBER(M58),M58&gt;=1)),AND(ISNUMBER(SERACH("papillary",N58)),OR(Y58="positive",Z58="positive"), ISNUMBER(SEARCH("BRAF",AB58)))),"intermediate","low"))</f>
        <v>low</v>
      </c>
      <c r="AF58" s="31" t="str">
        <f t="shared" si="1"/>
        <v>1b</v>
      </c>
      <c r="AG58" s="31" t="str">
        <f t="shared" si="2"/>
        <v>0</v>
      </c>
      <c r="AH58" s="31" t="str">
        <f t="shared" si="5"/>
        <v>0</v>
      </c>
      <c r="AI58" s="36" t="str">
        <f t="shared" si="6"/>
        <v>I</v>
      </c>
      <c r="AJ58" s="30" t="s">
        <v>872</v>
      </c>
      <c r="AK58" s="35" t="s">
        <v>876</v>
      </c>
      <c r="AL58" s="35" t="s">
        <v>877</v>
      </c>
      <c r="AM58" s="35" t="s">
        <v>880</v>
      </c>
      <c r="AN58" s="35" t="s">
        <v>76</v>
      </c>
      <c r="AO58" s="30">
        <f t="shared" ca="1" si="7"/>
        <v>1</v>
      </c>
      <c r="AP58" s="35">
        <f t="shared" si="8"/>
        <v>1</v>
      </c>
      <c r="AQ58" s="35">
        <f t="shared" si="9"/>
        <v>1</v>
      </c>
      <c r="AR58" s="35">
        <f t="shared" si="10"/>
        <v>1</v>
      </c>
      <c r="AS58" s="36">
        <f t="shared" si="3"/>
        <v>1</v>
      </c>
    </row>
    <row r="59" spans="1:45">
      <c r="A59" t="str">
        <f>'Model output'!A58</f>
        <v>TCGA-DJ-A1QH</v>
      </c>
      <c r="B59" s="42">
        <v>58</v>
      </c>
      <c r="C59" s="1" t="str">
        <f>IF(OR(ISNUMBER(SEARCH("0",'Model output'!D58)), ISNUMBER(SEARCH("1",'Model output'!D58)), ISNUMBER(SEARCH("1a",'Model output'!D58)), ISNUMBER(SEARCH("1b",'Model output'!D58)), ISNUMBER(SEARCH("2",'Model output'!D58)), ISNUMBER(SEARCH("3",'Model output'!D58)), ISNUMBER(SEARCH("4a",'Model output'!D58)), ISNUMBER(SEARCH("4b",'Model output'!D58))), IF(ISNUMBER(SEARCH("pT",'Model output'!D58)),IF(OR(ISNUMBER(SEARCH("a",'Model output'!D58)),ISNUMBER(SEARCH("b",'Model output'!D58))),MID(SUBSTITUTE('Model output'!D58," ",""),SEARCH("pT",'Model output'!D58)+2,2),MID(SUBSTITUTE('Model output'!D58," ",""),SEARCH("pT",'Model output'!D58)+2,1)),IF(ISNUMBER(SEARCH("T",'Model output'!D58)),IF(OR(ISNUMBER(SEARCH("a",'Model output'!D58)),ISNUMBER(SEARCH("b",'Model output'!D58))),MID(SUBSTITUTE('Model output'!D58," ",""),SEARCH("T",'Model output'!D58)+1,2),MID(SUBSTITUTE('Model output'!D58," ",""),SEARCH("T",'Model output'!D58)+1,1)),SUBSTITUTE('Model output'!D58," ",""))),"")</f>
        <v/>
      </c>
      <c r="D59" s="1" t="str">
        <f>IF(ISNUMBER(SEARCH("lymph node",'Model output'!E58)),"1", IF(AND('Model output'!E58&lt;&gt;"",ISNUMBER('Model output'!E58),'Model output'!E58&gt;0),"1",IF(OR(ISNUMBER(SEARCH("0",'Model output'!E58)), ISNUMBER(SEARCH("1",'Model output'!E58)), ISNUMBER(SEARCH("1a",'Model output'!E58)), ISNUMBER(SEARCH("1b",'Model output'!E58)), ISNUMBER(SEARCH("X",'Model output'!E58))), IF(ISNUMBER(SEARCH("pN",'Model output'!E58)),IF(OR(ISNUMBER(SEARCH("a",'Model output'!E58)),ISNUMBER(SEARCH("b",'Model output'!E58))),MID(SUBSTITUTE('Model output'!E58," ",""),SEARCH("pN",'Model output'!E58)+2,2),MID(SUBSTITUTE('Model output'!E58," ",""),SEARCH("pN",'Model output'!E58)+2,1)),IF(ISNUMBER(SEARCH("N",'Model output'!E58)),IF(OR(ISNUMBER(SEARCH("a",'Model output'!E58)),ISNUMBER(SEARCH("b",'Model output'!E58))),MID(SUBSTITUTE('Model output'!E58," ",""),SEARCH("N",'Model output'!E58)+1,2),MID(SUBSTITUTE('Model output'!E58," ",""),SEARCH("N",'Model output'!E58)+1,1)),SUBSTITUTE('Model output'!E58," ",""))),"")))</f>
        <v/>
      </c>
      <c r="E59" s="1" t="str">
        <f>IF(OR(ISNUMBER(SEARCH("Not applicable",'Model output'!F58)), ISNUMBER(SEARCH("N/A",'Model output'!F58))),"0",IF(OR(ISNUMBER(SEARCH("0",'Model output'!F58)), ISNUMBER(SEARCH("1",'Model output'!F58)), ISNUMBER(SEARCH("X",'Model output'!F58))), IF(ISNUMBER(SEARCH("pM",'Model output'!F58)),MID(SUBSTITUTE('Model output'!F58," ",""),SEARCH("pM",'Model output'!F58)+2,1),IF(ISNUMBER(SEARCH("M",'Model output'!F58)),MID(SUBSTITUTE('Model output'!F58," ",""),SEARCH("M",'Model output'!F58)+1,1),SUBSTITUTE('Model output'!F58," ",""))),""))</f>
        <v/>
      </c>
      <c r="F59" t="str">
        <f t="shared" si="14"/>
        <v>positive</v>
      </c>
      <c r="G59" t="str">
        <f>IF(OR('Model output'!G58="",AND(ISNUMBER('Model output'!J58),'Model output'!J58&lt;1)),"",IF(OR(ISNUMBER(SEARCH("lateral",'Model output'!G58)),ISNUMBER(SEARCH("cervical",'Model output'!G58)),ISNUMBER(SEARCH("jugular",'Model output'!G58)),ISNUMBER(SEARCH("left neck",'Model output'!G58)),ISNUMBER(SEARCH("left anterior neck",'Model output'!G58)),ISNUMBER(SEARCH("left posterior neck",'Model output'!G58)),ISNUMBER(SEARCH("right neck",'Model output'!G58)),ISNUMBER(SEARCH("right anterior neck",'Model output'!G58)),ISNUMBER(SEARCH("right posterior neck",'Model output'!G58)),AND(ISNUMBER(SEARCH("level",'Model output'!G58)),OR(,ISNUMBER(SEARCH("II",'Model output'!G58)),ISNUMBER(SEARCH("two",'Model output'!G58)),ISNUMBER(SEARCH("2",'Model output'!G58)),ISNUMBER(SEARCH("III",'Model output'!G58)),ISNUMBER(SEARCH("three",'Model output'!G58)),ISNUMBER(SEARCH("3",'Model output'!G58)),ISNUMBER(SEARCH("IV",'Model output'!G58)),ISNUMBER(SEARCH("four",'Model output'!G58)),ISNUMBER(SEARCH("4",'Model output'!G58)),AND(ISNUMBER(SEARCH("V ",'Model output'!G58)),NOT(ISNUMBER(SEARCH("VI",'Model output'!G58)))),ISNUMBER(SEARCH("five",'Model output'!G58)),ISNUMBER(SEARCH("5",'Model output'!G58))))), "lateral", "central"))</f>
        <v>central</v>
      </c>
      <c r="H59" t="str">
        <f>IF('Model output'!H58="","negative", IF('Model output'!H58=" ", "negative", IF(ISNUMBER(SEARCH("lymph node",'Model output'!H58)),"negative","positive")))</f>
        <v>negative</v>
      </c>
      <c r="I59">
        <f>IF('Model output'!I58="","",IF(ISNUMBER('Model output'!I58),'Model output'!I58,1))</f>
        <v>6</v>
      </c>
      <c r="J59">
        <f>IF('Model output'!J58="","",IF(AND(ISNUMBER('Model output'!J58),'Model output'!J58&lt;=I59),'Model output'!J58,IF(ISNUMBER(SEARCH("0/",'Model output'!J58)),0,1)))</f>
        <v>4</v>
      </c>
      <c r="K59" t="str" cm="1">
        <f t="array" ref="K59">IF(COUNT(FIND({0,1,2,3,4,5,6,7,8,9},'Model output'!K58))&gt;0,'Model output'!K58,"")</f>
        <v>1cm</v>
      </c>
      <c r="L59" s="8" t="str">
        <f t="shared" si="4"/>
        <v>1cm</v>
      </c>
      <c r="M59" cm="1">
        <f t="array" ref="M59">IF(L59="","",IF(ISNUMBER(SEARCH("cm",L59)),MAX(VALUE(SUBSTITUTE(_xlfn.FILTERXML("&lt;t&gt;&lt;s&gt;"&amp;SUBSTITUTE(L59,",","&lt;/s&gt;&lt;s&gt;")&amp;"&lt;/s&gt;&lt;/t&gt;","//s"),"cm",""))),MAX(VALUE(SUBSTITUTE(_xlfn.FILTERXML("&lt;t&gt;&lt;s&gt;"&amp;SUBSTITUTE(L59,",","&lt;/s&gt;&lt;s&gt;")&amp;"&lt;/s&gt;&lt;/t&gt;","//s"),"mm","")))/10))</f>
        <v>1</v>
      </c>
      <c r="N59" t="str">
        <f>IF('Model output'!L58="","",'Model output'!L58)</f>
        <v>papillary</v>
      </c>
      <c r="O59" t="str">
        <f>IF('Model output'!M58="","",'Model output'!M58)</f>
        <v>tall cell</v>
      </c>
      <c r="P59" t="str">
        <f>IF('Model output'!N58="","",'Model output'!N58)</f>
        <v>7 cm</v>
      </c>
      <c r="Q59" t="str">
        <f t="shared" si="15"/>
        <v>7cm</v>
      </c>
      <c r="R59" cm="1">
        <f t="array" ref="R59">IF(Q59="","",IF(ISNUMBER(SEARCH("cm",Q59)),MAX(VALUE(SUBSTITUTE(_xlfn.FILTERXML("&lt;t&gt;&lt;s&gt;"&amp;SUBSTITUTE(Q59,",","&lt;/s&gt;&lt;s&gt;")&amp;"&lt;/s&gt;&lt;/t&gt;","//s"),"cm",""))),IF(ISNUMBER(SEARCH("mm",Q59)), MAX(VALUE(SUBSTITUTE(_xlfn.FILTERXML("&lt;t&gt;&lt;s&gt;"&amp;SUBSTITUTE(Q59,",","&lt;/s&gt;&lt;s&gt;")&amp;"&lt;/s&gt;&lt;/t&gt;","//s"),"mm","")))/10, MAX(VALUE(_xlfn.FILTERXML("&lt;t&gt;&lt;s&gt;"&amp;SUBSTITUTE(Q59,",","&lt;/s&gt;&lt;s&gt;")&amp;"&lt;/s&gt;&lt;/t&gt;","//s"))))))</f>
        <v>7</v>
      </c>
      <c r="S59" t="str">
        <f>IF(OR('Model output'!P58="",ISNUMBER(SEARCH("Not identified", 'Model output'!P58)),ISNUMBER(SEARCH("Absent",'Model output'!P58)),AND(ISNUMBER(SEARCH("No",'Model output'!P58)),NOT(ISNUMBER(SEARCH("diagnostic",'Model output'!P58)))),ISNUMBER(SEARCH("Negative",'Model output'!P58))),"negative","positive")</f>
        <v>negative</v>
      </c>
      <c r="T59" t="str">
        <f>IF('Model output'!O58="","",'Model output'!O58)</f>
        <v/>
      </c>
      <c r="U59" t="str">
        <f>IF('Model output'!Q58&lt;&gt;"",'Model output'!Q58,IF('Classification result'!S59="positive",IF(ISNUMBER(SEARCH("single",'Model output'!P58)),1,IF(OR(ISNUMBER(SEARCH("&lt;4",'Model output'!P58)),ISNUMBER(SEARCH("&lt; 4",'Model output'!P58)),ISNUMBER(SEARCH("less than 4",'Model output'!P58))),"&lt;4",IF(OR(ISNUMBER(SEARCH("&gt;4",'Model output'!P58)),ISNUMBER(SEARCH("&gt; 4",'Model output'!P58)),ISNUMBER(SEARCH("4 or more",'Model output'!P58))),"&gt;4",""))),""))</f>
        <v/>
      </c>
      <c r="V59" t="str">
        <f>IF(S59="negative","",IF(OR(ISNUMBER(SEARCH("Focal",'Model output'!P58)),'Classification result'!U59&lt;4,ISNUMBER(SEARCH("Focal",'Classification result'!U59)),ISNUMBER(SEARCH("&lt;4",'Classification result'!U59)),ISNUMBER(SEARCH("&lt; 4",'Classification result'!U59))),"minimal", IF(OR(ISNUMBER(SEARCH("Extensive",'Model output'!P58)),ISNUMBER(SEARCH("Extensive",'Classification result'!U59)),ISNUMBER(SEARCH("&gt;4",'Classification result'!U59)),ISNUMBER(SEARCH("&gt; 4",'Classification result'!U59)),ISNUMBER(SEARCH("4 or more",'Classification result'!U59))),"extensive","")))</f>
        <v/>
      </c>
      <c r="W59" t="str">
        <f>IF(OR('Model output'!R58="",ISNUMBER(SEARCH("Not identified", 'Model output'!R58)),ISNUMBER(SEARCH("Absent",'Model output'!R58)),ISNUMBER(SEARCH("No",'Model output'!R58)),ISNUMBER(SEARCH("Negative",'Model output'!R58)),ISNUMBER(SEARCH("None seen",'Model output'!R58)),ISNUMBER(SEARCH("Free",'Model output'!R58)),ISNUMBER(SEARCH("Cannot be assessed",'Model output'!R58))),"negative","positive")</f>
        <v>negative</v>
      </c>
      <c r="X59" s="14" t="str">
        <f>IF('Model output'!S58="","",'Model output'!S58)</f>
        <v>extensive</v>
      </c>
      <c r="Y59" t="str">
        <f>IF(OR('Model output'!S58="",ISNUMBER(SEARCH("Absent",'Model output'!S58)),ISNUMBER(SEARCH("Not identified",'Model output'!S58)),AND(ISNUMBER(SEARCH("No",'Model output'!S58)),NOT(ISNUMBER(SEARCH("carcinoma",'Model output'!S58)))),ISNUMBER(SEARCH("negative",'Model output'!S58))),"negative",IF(Z59="positive","gETE", "positive"))</f>
        <v>gETE</v>
      </c>
      <c r="Z59" t="str">
        <f>IF(OR('Model output'!S58="",ISNUMBER(SEARCH("Absent",'Model output'!S58)),ISNUMBER(SEARCH("Not identified",'Model output'!S58)),ISNUMBER(SEARCH("No",'Model output'!S58)),ISNUMBER(SEARCH("Minimal",'Model output'!S58)),ISNUMBER(SEARCH("negative",'Model output'!S58))),"negative",IF(OR(ISNUMBER(SEARCH("extensive",X59)),ISNUMBER(SEARCH("skeletal muscle",X59)),ISNUMBER(SEARCH("larynx",X59)),ISNUMBER(SEARCH("trachea",X59)),ISNUMBER(SEARCH("esophagus",X59)),ISNUMBER(SEARCH("recurrent laryngeal nerve",X59))),"positive","negative"))</f>
        <v>positive</v>
      </c>
      <c r="AA59" t="str">
        <f>IF('Model output'!T58="","",IF('Model output'!T58="Not mentioned", "No", "Yes"))</f>
        <v/>
      </c>
      <c r="AB59" t="str">
        <f>IF(AA59&lt;&gt;"Yes","",IF(OR('Model output'!U58="",ISNUMBER(SEARCH("Not identified",'Model output'!U58))),"",'Model output'!U58))</f>
        <v/>
      </c>
      <c r="AC59" s="9" t="str">
        <f>IF(OR('Model output'!V58="", AND(ISERROR(SEARCH("Positive",'Model output'!V58)), ISNUMBER(SEARCH("Negative",'Model output'!V58))), ISNUMBER(SEARCH("Uninvolved",'Model output'!V58)), ISNUMBER(SEARCH("not involved",'Model output'!V58)), ISNUMBER(SEARCH("Free",'Model output'!V58)), ISNUMBER(SEARCH("1 mm",'Model output'!V58)), ISNUMBER(SEARCH("0.1 CM",'Model output'!V58)), ISNUMBER(SEARCH("less than 0.2 mm",'Model output'!V58)), ISNUMBER(SEARCH("less than 0.5 mm",'Model output'!V58)), ISNUMBER(SEARCH("very close",'Model output'!V58)), ISNUMBER(SEARCH("abut",'Model output'!V58))), "negative", "positive")</f>
        <v>positive</v>
      </c>
      <c r="AE59" s="30" t="str" cm="1">
        <f t="array" ref="AE59">IF(OR(AC59="positive",Z59="positive",AND(OR(ISNUMBER(SEARCH("Follicular carcinoma",N59)),ISNUMBER(SEARCH("Follicular thyroid carcinoma",N59))),V59="extensive"),AND(AND(ISNUMBER(J59),J59&gt;0),AND(ISNUMBER(M59),M59&gt;3)),OR(H59="positive",AH59=1)),"high",IF(OR(ISNUMBER(SEARCH("lateral",G59,1)),ISNUMBER(SEARCH("positive",Y59,1)),ISNUMBER(SEARCH("tall",O59,1)),ISNUMBER(SEARCH("hobnail",O59,1)),ISNUMBER(SEARCH("cribriform",O59,1)),ISNUMBER(SEARCH("diffuse",O59,1)),ISNUMBER(SEARCH("columnar",O59,1)),ISNUMBER(SEARCH("solid",O59,1)),ISNUMBER(SEARCH("tall",N59,1)),ISNUMBER(SEARCH("hobnail",N59,1)),ISNUMBER(SEARCH("cribriform",N59,1)),ISNUMBER(SEARCH("diffuse",N59,1)),ISNUMBER(SEARCH("columnar",N59,1)),ISNUMBER(SEARCH("solid",N59,1)),AND(ISNUMBER(SEARCH("papillary",N59,1)),S59="positive"),AND(AND(ISNUMBER(J59),J59&gt;=5),M59=""),AND(AND(ISNUMBER(J59),J59&gt;=5),AND(ISNUMBER(M59),M59&gt;=1)),AND(ISNUMBER(SERACH("papillary",N59)),OR(Y59="positive",Z59="positive"), ISNUMBER(SEARCH("BRAF",AB59)))),"intermediate","low"))</f>
        <v>high</v>
      </c>
      <c r="AF59" s="31" t="str">
        <f t="shared" si="1"/>
        <v>3b</v>
      </c>
      <c r="AG59" s="31" t="str">
        <f t="shared" si="2"/>
        <v>1a</v>
      </c>
      <c r="AH59" s="31" t="str">
        <f t="shared" si="5"/>
        <v>0</v>
      </c>
      <c r="AI59" s="36" t="str">
        <f t="shared" si="6"/>
        <v>II</v>
      </c>
      <c r="AJ59" s="30" t="s">
        <v>871</v>
      </c>
      <c r="AK59" s="35" t="s">
        <v>875</v>
      </c>
      <c r="AL59" s="35" t="s">
        <v>881</v>
      </c>
      <c r="AM59" s="35" t="s">
        <v>880</v>
      </c>
      <c r="AN59" s="35" t="s">
        <v>878</v>
      </c>
      <c r="AO59" s="30">
        <f t="shared" si="7"/>
        <v>1</v>
      </c>
      <c r="AP59" s="35">
        <f t="shared" si="8"/>
        <v>1</v>
      </c>
      <c r="AQ59" s="35">
        <f t="shared" si="9"/>
        <v>1</v>
      </c>
      <c r="AR59" s="35">
        <f t="shared" si="10"/>
        <v>1</v>
      </c>
      <c r="AS59" s="36">
        <f t="shared" si="3"/>
        <v>1</v>
      </c>
    </row>
    <row r="60" spans="1:45">
      <c r="A60" t="str">
        <f>'Model output'!A59</f>
        <v>TCGA-DJ-A1QL</v>
      </c>
      <c r="B60" s="42">
        <v>70</v>
      </c>
      <c r="C60" s="1" t="str">
        <f>IF(OR(ISNUMBER(SEARCH("0",'Model output'!D59)), ISNUMBER(SEARCH("1",'Model output'!D59)), ISNUMBER(SEARCH("1a",'Model output'!D59)), ISNUMBER(SEARCH("1b",'Model output'!D59)), ISNUMBER(SEARCH("2",'Model output'!D59)), ISNUMBER(SEARCH("3",'Model output'!D59)), ISNUMBER(SEARCH("4a",'Model output'!D59)), ISNUMBER(SEARCH("4b",'Model output'!D59))), IF(ISNUMBER(SEARCH("pT",'Model output'!D59)),IF(OR(ISNUMBER(SEARCH("a",'Model output'!D59)),ISNUMBER(SEARCH("b",'Model output'!D59))),MID(SUBSTITUTE('Model output'!D59," ",""),SEARCH("pT",'Model output'!D59)+2,2),MID(SUBSTITUTE('Model output'!D59," ",""),SEARCH("pT",'Model output'!D59)+2,1)),IF(ISNUMBER(SEARCH("T",'Model output'!D59)),IF(OR(ISNUMBER(SEARCH("a",'Model output'!D59)),ISNUMBER(SEARCH("b",'Model output'!D59))),MID(SUBSTITUTE('Model output'!D59," ",""),SEARCH("T",'Model output'!D59)+1,2),MID(SUBSTITUTE('Model output'!D59," ",""),SEARCH("T",'Model output'!D59)+1,1)),SUBSTITUTE('Model output'!D59," ",""))),"")</f>
        <v>2</v>
      </c>
      <c r="D60" s="1" t="str">
        <f>IF(ISNUMBER(SEARCH("lymph node",'Model output'!E59)),"1", IF(AND('Model output'!E59&lt;&gt;"",ISNUMBER('Model output'!E59),'Model output'!E59&gt;0),"1",IF(OR(ISNUMBER(SEARCH("0",'Model output'!E59)), ISNUMBER(SEARCH("1",'Model output'!E59)), ISNUMBER(SEARCH("1a",'Model output'!E59)), ISNUMBER(SEARCH("1b",'Model output'!E59)), ISNUMBER(SEARCH("X",'Model output'!E59))), IF(ISNUMBER(SEARCH("pN",'Model output'!E59)),IF(OR(ISNUMBER(SEARCH("a",'Model output'!E59)),ISNUMBER(SEARCH("b",'Model output'!E59))),MID(SUBSTITUTE('Model output'!E59," ",""),SEARCH("pN",'Model output'!E59)+2,2),MID(SUBSTITUTE('Model output'!E59," ",""),SEARCH("pN",'Model output'!E59)+2,1)),IF(ISNUMBER(SEARCH("N",'Model output'!E59)),IF(OR(ISNUMBER(SEARCH("a",'Model output'!E59)),ISNUMBER(SEARCH("b",'Model output'!E59))),MID(SUBSTITUTE('Model output'!E59," ",""),SEARCH("N",'Model output'!E59)+1,2),MID(SUBSTITUTE('Model output'!E59," ",""),SEARCH("N",'Model output'!E59)+1,1)),SUBSTITUTE('Model output'!E59," ",""))),"")))</f>
        <v>X</v>
      </c>
      <c r="E60" s="1" t="str">
        <f>IF(OR(ISNUMBER(SEARCH("Not applicable",'Model output'!F59)), ISNUMBER(SEARCH("N/A",'Model output'!F59))),"0",IF(OR(ISNUMBER(SEARCH("0",'Model output'!F59)), ISNUMBER(SEARCH("1",'Model output'!F59)), ISNUMBER(SEARCH("X",'Model output'!F59))), IF(ISNUMBER(SEARCH("pM",'Model output'!F59)),MID(SUBSTITUTE('Model output'!F59," ",""),SEARCH("pM",'Model output'!F59)+2,1),IF(ISNUMBER(SEARCH("M",'Model output'!F59)),MID(SUBSTITUTE('Model output'!F59," ",""),SEARCH("M",'Model output'!F59)+1,1),SUBSTITUTE('Model output'!F59," ",""))),""))</f>
        <v>X</v>
      </c>
      <c r="F60" t="str">
        <f t="shared" si="14"/>
        <v>negative</v>
      </c>
      <c r="G60" t="str">
        <f>IF(OR('Model output'!G59="",AND(ISNUMBER('Model output'!J59),'Model output'!J59&lt;1)),"",IF(OR(ISNUMBER(SEARCH("lateral",'Model output'!G59)),ISNUMBER(SEARCH("cervical",'Model output'!G59)),ISNUMBER(SEARCH("jugular",'Model output'!G59)),ISNUMBER(SEARCH("left neck",'Model output'!G59)),ISNUMBER(SEARCH("left anterior neck",'Model output'!G59)),ISNUMBER(SEARCH("left posterior neck",'Model output'!G59)),ISNUMBER(SEARCH("right neck",'Model output'!G59)),ISNUMBER(SEARCH("right anterior neck",'Model output'!G59)),ISNUMBER(SEARCH("right posterior neck",'Model output'!G59)),AND(ISNUMBER(SEARCH("level",'Model output'!G59)),OR(,ISNUMBER(SEARCH("II",'Model output'!G59)),ISNUMBER(SEARCH("two",'Model output'!G59)),ISNUMBER(SEARCH("2",'Model output'!G59)),ISNUMBER(SEARCH("III",'Model output'!G59)),ISNUMBER(SEARCH("three",'Model output'!G59)),ISNUMBER(SEARCH("3",'Model output'!G59)),ISNUMBER(SEARCH("IV",'Model output'!G59)),ISNUMBER(SEARCH("four",'Model output'!G59)),ISNUMBER(SEARCH("4",'Model output'!G59)),AND(ISNUMBER(SEARCH("V ",'Model output'!G59)),NOT(ISNUMBER(SEARCH("VI",'Model output'!G59)))),ISNUMBER(SEARCH("five",'Model output'!G59)),ISNUMBER(SEARCH("5",'Model output'!G59))))), "lateral", "central"))</f>
        <v/>
      </c>
      <c r="H60" t="str">
        <f>IF('Model output'!H59="","negative", IF('Model output'!H59=" ", "negative", IF(ISNUMBER(SEARCH("lymph node",'Model output'!H59)),"negative","positive")))</f>
        <v>negative</v>
      </c>
      <c r="I60">
        <f>IF('Model output'!I59="","",IF(ISNUMBER('Model output'!I59),'Model output'!I59,1))</f>
        <v>4</v>
      </c>
      <c r="J60">
        <f>IF('Model output'!J59="","",IF(AND(ISNUMBER('Model output'!J59),'Model output'!J59&lt;=I60),'Model output'!J59,IF(ISNUMBER(SEARCH("0/",'Model output'!J59)),0,1)))</f>
        <v>0</v>
      </c>
      <c r="K60" t="str" cm="1">
        <f t="array" ref="K60">IF(COUNT(FIND({0,1,2,3,4,5,6,7,8,9},'Model output'!K59))&gt;0,'Model output'!K59,"")</f>
        <v/>
      </c>
      <c r="L60" s="8" t="str">
        <f t="shared" si="4"/>
        <v/>
      </c>
      <c r="M60" t="str" cm="1">
        <f t="array" ref="M60">IF(L60="","",IF(ISNUMBER(SEARCH("cm",L60)),MAX(VALUE(SUBSTITUTE(_xlfn.FILTERXML("&lt;t&gt;&lt;s&gt;"&amp;SUBSTITUTE(L60,",","&lt;/s&gt;&lt;s&gt;")&amp;"&lt;/s&gt;&lt;/t&gt;","//s"),"cm",""))),MAX(VALUE(SUBSTITUTE(_xlfn.FILTERXML("&lt;t&gt;&lt;s&gt;"&amp;SUBSTITUTE(L60,",","&lt;/s&gt;&lt;s&gt;")&amp;"&lt;/s&gt;&lt;/t&gt;","//s"),"mm","")))/10))</f>
        <v/>
      </c>
      <c r="N60" t="str">
        <f>IF('Model output'!L59="","",'Model output'!L59)</f>
        <v>papillary</v>
      </c>
      <c r="O60" t="str">
        <f>IF('Model output'!M59="","",'Model output'!M59)</f>
        <v>follicular</v>
      </c>
      <c r="P60" t="str">
        <f>IF('Model output'!N59="","",'Model output'!N59)</f>
        <v>2.2 cm</v>
      </c>
      <c r="Q60" t="str">
        <f t="shared" si="15"/>
        <v>2.2cm</v>
      </c>
      <c r="R60" cm="1">
        <f t="array" ref="R60">IF(Q60="","",IF(ISNUMBER(SEARCH("cm",Q60)),MAX(VALUE(SUBSTITUTE(_xlfn.FILTERXML("&lt;t&gt;&lt;s&gt;"&amp;SUBSTITUTE(Q60,",","&lt;/s&gt;&lt;s&gt;")&amp;"&lt;/s&gt;&lt;/t&gt;","//s"),"cm",""))),IF(ISNUMBER(SEARCH("mm",Q60)), MAX(VALUE(SUBSTITUTE(_xlfn.FILTERXML("&lt;t&gt;&lt;s&gt;"&amp;SUBSTITUTE(Q60,",","&lt;/s&gt;&lt;s&gt;")&amp;"&lt;/s&gt;&lt;/t&gt;","//s"),"mm","")))/10, MAX(VALUE(_xlfn.FILTERXML("&lt;t&gt;&lt;s&gt;"&amp;SUBSTITUTE(Q60,",","&lt;/s&gt;&lt;s&gt;")&amp;"&lt;/s&gt;&lt;/t&gt;","//s"))))))</f>
        <v>2.2000000000000002</v>
      </c>
      <c r="S60" t="str">
        <f>IF(OR('Model output'!P59="",ISNUMBER(SEARCH("Not identified", 'Model output'!P59)),ISNUMBER(SEARCH("Absent",'Model output'!P59)),AND(ISNUMBER(SEARCH("No",'Model output'!P59)),NOT(ISNUMBER(SEARCH("diagnostic",'Model output'!P59)))),ISNUMBER(SEARCH("Negative",'Model output'!P59))),"negative","positive")</f>
        <v>negative</v>
      </c>
      <c r="T60">
        <f>IF('Model output'!O59="","",'Model output'!O59)</f>
        <v>1</v>
      </c>
      <c r="U60" t="str">
        <f>IF('Model output'!Q59&lt;&gt;"",'Model output'!Q59,IF('Classification result'!S60="positive",IF(ISNUMBER(SEARCH("single",'Model output'!P59)),1,IF(OR(ISNUMBER(SEARCH("&lt;4",'Model output'!P59)),ISNUMBER(SEARCH("&lt; 4",'Model output'!P59)),ISNUMBER(SEARCH("less than 4",'Model output'!P59))),"&lt;4",IF(OR(ISNUMBER(SEARCH("&gt;4",'Model output'!P59)),ISNUMBER(SEARCH("&gt; 4",'Model output'!P59)),ISNUMBER(SEARCH("4 or more",'Model output'!P59))),"&gt;4",""))),""))</f>
        <v/>
      </c>
      <c r="V60" t="str">
        <f>IF(S60="negative","",IF(OR(ISNUMBER(SEARCH("Focal",'Model output'!P59)),'Classification result'!U60&lt;4,ISNUMBER(SEARCH("Focal",'Classification result'!U60)),ISNUMBER(SEARCH("&lt;4",'Classification result'!U60)),ISNUMBER(SEARCH("&lt; 4",'Classification result'!U60))),"minimal", IF(OR(ISNUMBER(SEARCH("Extensive",'Model output'!P59)),ISNUMBER(SEARCH("Extensive",'Classification result'!U60)),ISNUMBER(SEARCH("&gt;4",'Classification result'!U60)),ISNUMBER(SEARCH("&gt; 4",'Classification result'!U60)),ISNUMBER(SEARCH("4 or more",'Classification result'!U60))),"extensive","")))</f>
        <v/>
      </c>
      <c r="W60" t="str">
        <f>IF(OR('Model output'!R59="",ISNUMBER(SEARCH("Not identified", 'Model output'!R59)),ISNUMBER(SEARCH("Absent",'Model output'!R59)),ISNUMBER(SEARCH("No",'Model output'!R59)),ISNUMBER(SEARCH("Negative",'Model output'!R59)),ISNUMBER(SEARCH("None seen",'Model output'!R59)),ISNUMBER(SEARCH("Free",'Model output'!R59)),ISNUMBER(SEARCH("Cannot be assessed",'Model output'!R59))),"negative","positive")</f>
        <v>negative</v>
      </c>
      <c r="X60" s="14" t="str">
        <f>IF('Model output'!S59="","",'Model output'!S59)</f>
        <v>Not identified</v>
      </c>
      <c r="Y60" t="str">
        <f>IF(OR('Model output'!S59="",ISNUMBER(SEARCH("Absent",'Model output'!S59)),ISNUMBER(SEARCH("Not identified",'Model output'!S59)),AND(ISNUMBER(SEARCH("No",'Model output'!S59)),NOT(ISNUMBER(SEARCH("carcinoma",'Model output'!S59)))),ISNUMBER(SEARCH("negative",'Model output'!S59))),"negative",IF(Z60="positive","gETE", "positive"))</f>
        <v>negative</v>
      </c>
      <c r="Z60" t="str">
        <f>IF(OR('Model output'!S59="",ISNUMBER(SEARCH("Absent",'Model output'!S59)),ISNUMBER(SEARCH("Not identified",'Model output'!S59)),ISNUMBER(SEARCH("No",'Model output'!S59)),ISNUMBER(SEARCH("Minimal",'Model output'!S59)),ISNUMBER(SEARCH("negative",'Model output'!S59))),"negative",IF(OR(ISNUMBER(SEARCH("extensive",X60)),ISNUMBER(SEARCH("skeletal muscle",X60)),ISNUMBER(SEARCH("larynx",X60)),ISNUMBER(SEARCH("trachea",X60)),ISNUMBER(SEARCH("esophagus",X60)),ISNUMBER(SEARCH("recurrent laryngeal nerve",X60))),"positive","negative"))</f>
        <v>negative</v>
      </c>
      <c r="AA60" t="str">
        <f>IF('Model output'!T59="","",IF('Model output'!T59="Not mentioned", "No", "Yes"))</f>
        <v/>
      </c>
      <c r="AB60" t="str">
        <f>IF(AA60&lt;&gt;"Yes","",IF(OR('Model output'!U59="",ISNUMBER(SEARCH("Not identified",'Model output'!U59))),"",'Model output'!U59))</f>
        <v/>
      </c>
      <c r="AC60" s="9" t="str">
        <f>IF(OR('Model output'!V59="", AND(ISERROR(SEARCH("Positive",'Model output'!V59)), ISNUMBER(SEARCH("Negative",'Model output'!V59))), ISNUMBER(SEARCH("Uninvolved",'Model output'!V59)), ISNUMBER(SEARCH("not involved",'Model output'!V59)), ISNUMBER(SEARCH("Free",'Model output'!V59)), ISNUMBER(SEARCH("1 mm",'Model output'!V59)), ISNUMBER(SEARCH("0.1 CM",'Model output'!V59)), ISNUMBER(SEARCH("less than 0.2 mm",'Model output'!V59)), ISNUMBER(SEARCH("less than 0.5 mm",'Model output'!V59)), ISNUMBER(SEARCH("very close",'Model output'!V59)), ISNUMBER(SEARCH("abut",'Model output'!V59))), "negative", "positive")</f>
        <v>negative</v>
      </c>
      <c r="AE60" s="30" t="str" cm="1">
        <f t="array" aca="1" ref="AE60" ca="1">IF(OR(AC60="positive",Z60="positive",AND(OR(ISNUMBER(SEARCH("Follicular carcinoma",N60)),ISNUMBER(SEARCH("Follicular thyroid carcinoma",N60))),V60="extensive"),AND(AND(ISNUMBER(J60),J60&gt;0),AND(ISNUMBER(M60),M60&gt;3)),OR(H60="positive",AH60=1)),"high",IF(OR(ISNUMBER(SEARCH("lateral",G60,1)),ISNUMBER(SEARCH("positive",Y60,1)),ISNUMBER(SEARCH("tall",O60,1)),ISNUMBER(SEARCH("hobnail",O60,1)),ISNUMBER(SEARCH("cribriform",O60,1)),ISNUMBER(SEARCH("diffuse",O60,1)),ISNUMBER(SEARCH("columnar",O60,1)),ISNUMBER(SEARCH("solid",O60,1)),ISNUMBER(SEARCH("tall",N60,1)),ISNUMBER(SEARCH("hobnail",N60,1)),ISNUMBER(SEARCH("cribriform",N60,1)),ISNUMBER(SEARCH("diffuse",N60,1)),ISNUMBER(SEARCH("columnar",N60,1)),ISNUMBER(SEARCH("solid",N60,1)),AND(ISNUMBER(SEARCH("papillary",N60,1)),S60="positive"),AND(AND(ISNUMBER(J60),J60&gt;=5),M60=""),AND(AND(ISNUMBER(J60),J60&gt;=5),AND(ISNUMBER(M60),M60&gt;=1)),AND(ISNUMBER(SERACH("papillary",N60)),OR(Y60="positive",Z60="positive"), ISNUMBER(SEARCH("BRAF",AB60)))),"intermediate","low"))</f>
        <v>low</v>
      </c>
      <c r="AF60" s="31" t="str">
        <f t="shared" si="1"/>
        <v>2</v>
      </c>
      <c r="AG60" s="31" t="str">
        <f t="shared" si="2"/>
        <v>0</v>
      </c>
      <c r="AH60" s="31" t="str">
        <f t="shared" si="5"/>
        <v>0</v>
      </c>
      <c r="AI60" s="36" t="str">
        <f t="shared" si="6"/>
        <v>I</v>
      </c>
      <c r="AJ60" s="30" t="s">
        <v>872</v>
      </c>
      <c r="AK60" s="35" t="s">
        <v>879</v>
      </c>
      <c r="AL60" s="35" t="s">
        <v>880</v>
      </c>
      <c r="AM60" s="35" t="s">
        <v>880</v>
      </c>
      <c r="AN60" s="35" t="s">
        <v>76</v>
      </c>
      <c r="AO60" s="30">
        <f t="shared" ca="1" si="7"/>
        <v>1</v>
      </c>
      <c r="AP60" s="35">
        <f t="shared" si="8"/>
        <v>1</v>
      </c>
      <c r="AQ60" s="35">
        <f t="shared" si="9"/>
        <v>1</v>
      </c>
      <c r="AR60" s="35">
        <f t="shared" si="10"/>
        <v>1</v>
      </c>
      <c r="AS60" s="36">
        <f t="shared" si="3"/>
        <v>1</v>
      </c>
    </row>
    <row r="61" spans="1:45">
      <c r="A61" t="str">
        <f>'Model output'!A60</f>
        <v>TCGA-DJ-A1QM</v>
      </c>
      <c r="B61" s="42">
        <v>42</v>
      </c>
      <c r="C61" s="1" t="str">
        <f>IF(OR(ISNUMBER(SEARCH("0",'Model output'!D60)), ISNUMBER(SEARCH("1",'Model output'!D60)), ISNUMBER(SEARCH("1a",'Model output'!D60)), ISNUMBER(SEARCH("1b",'Model output'!D60)), ISNUMBER(SEARCH("2",'Model output'!D60)), ISNUMBER(SEARCH("3",'Model output'!D60)), ISNUMBER(SEARCH("4a",'Model output'!D60)), ISNUMBER(SEARCH("4b",'Model output'!D60))), IF(ISNUMBER(SEARCH("pT",'Model output'!D60)),IF(OR(ISNUMBER(SEARCH("a",'Model output'!D60)),ISNUMBER(SEARCH("b",'Model output'!D60))),MID(SUBSTITUTE('Model output'!D60," ",""),SEARCH("pT",'Model output'!D60)+2,2),MID(SUBSTITUTE('Model output'!D60," ",""),SEARCH("pT",'Model output'!D60)+2,1)),IF(ISNUMBER(SEARCH("T",'Model output'!D60)),IF(OR(ISNUMBER(SEARCH("a",'Model output'!D60)),ISNUMBER(SEARCH("b",'Model output'!D60))),MID(SUBSTITUTE('Model output'!D60," ",""),SEARCH("T",'Model output'!D60)+1,2),MID(SUBSTITUTE('Model output'!D60," ",""),SEARCH("T",'Model output'!D60)+1,1)),SUBSTITUTE('Model output'!D60," ",""))),"")</f>
        <v/>
      </c>
      <c r="D61" s="1" t="str">
        <f>IF(ISNUMBER(SEARCH("lymph node",'Model output'!E60)),"1", IF(AND('Model output'!E60&lt;&gt;"",ISNUMBER('Model output'!E60),'Model output'!E60&gt;0),"1",IF(OR(ISNUMBER(SEARCH("0",'Model output'!E60)), ISNUMBER(SEARCH("1",'Model output'!E60)), ISNUMBER(SEARCH("1a",'Model output'!E60)), ISNUMBER(SEARCH("1b",'Model output'!E60)), ISNUMBER(SEARCH("X",'Model output'!E60))), IF(ISNUMBER(SEARCH("pN",'Model output'!E60)),IF(OR(ISNUMBER(SEARCH("a",'Model output'!E60)),ISNUMBER(SEARCH("b",'Model output'!E60))),MID(SUBSTITUTE('Model output'!E60," ",""),SEARCH("pN",'Model output'!E60)+2,2),MID(SUBSTITUTE('Model output'!E60," ",""),SEARCH("pN",'Model output'!E60)+2,1)),IF(ISNUMBER(SEARCH("N",'Model output'!E60)),IF(OR(ISNUMBER(SEARCH("a",'Model output'!E60)),ISNUMBER(SEARCH("b",'Model output'!E60))),MID(SUBSTITUTE('Model output'!E60," ",""),SEARCH("N",'Model output'!E60)+1,2),MID(SUBSTITUTE('Model output'!E60," ",""),SEARCH("N",'Model output'!E60)+1,1)),SUBSTITUTE('Model output'!E60," ",""))),"")))</f>
        <v>0</v>
      </c>
      <c r="E61" s="1" t="str">
        <f>IF(OR(ISNUMBER(SEARCH("Not applicable",'Model output'!F60)), ISNUMBER(SEARCH("N/A",'Model output'!F60))),"0",IF(OR(ISNUMBER(SEARCH("0",'Model output'!F60)), ISNUMBER(SEARCH("1",'Model output'!F60)), ISNUMBER(SEARCH("X",'Model output'!F60))), IF(ISNUMBER(SEARCH("pM",'Model output'!F60)),MID(SUBSTITUTE('Model output'!F60," ",""),SEARCH("pM",'Model output'!F60)+2,1),IF(ISNUMBER(SEARCH("M",'Model output'!F60)),MID(SUBSTITUTE('Model output'!F60," ",""),SEARCH("M",'Model output'!F60)+1,1),SUBSTITUTE('Model output'!F60," ",""))),""))</f>
        <v>0</v>
      </c>
      <c r="F61" t="str">
        <f t="shared" si="14"/>
        <v>negative</v>
      </c>
      <c r="G61" t="str">
        <f>IF(OR('Model output'!G60="",AND(ISNUMBER('Model output'!J60),'Model output'!J60&lt;1)),"",IF(OR(ISNUMBER(SEARCH("lateral",'Model output'!G60)),ISNUMBER(SEARCH("cervical",'Model output'!G60)),ISNUMBER(SEARCH("jugular",'Model output'!G60)),ISNUMBER(SEARCH("left neck",'Model output'!G60)),ISNUMBER(SEARCH("left anterior neck",'Model output'!G60)),ISNUMBER(SEARCH("left posterior neck",'Model output'!G60)),ISNUMBER(SEARCH("right neck",'Model output'!G60)),ISNUMBER(SEARCH("right anterior neck",'Model output'!G60)),ISNUMBER(SEARCH("right posterior neck",'Model output'!G60)),AND(ISNUMBER(SEARCH("level",'Model output'!G60)),OR(,ISNUMBER(SEARCH("II",'Model output'!G60)),ISNUMBER(SEARCH("two",'Model output'!G60)),ISNUMBER(SEARCH("2",'Model output'!G60)),ISNUMBER(SEARCH("III",'Model output'!G60)),ISNUMBER(SEARCH("three",'Model output'!G60)),ISNUMBER(SEARCH("3",'Model output'!G60)),ISNUMBER(SEARCH("IV",'Model output'!G60)),ISNUMBER(SEARCH("four",'Model output'!G60)),ISNUMBER(SEARCH("4",'Model output'!G60)),AND(ISNUMBER(SEARCH("V ",'Model output'!G60)),NOT(ISNUMBER(SEARCH("VI",'Model output'!G60)))),ISNUMBER(SEARCH("five",'Model output'!G60)),ISNUMBER(SEARCH("5",'Model output'!G60))))), "lateral", "central"))</f>
        <v/>
      </c>
      <c r="H61" t="str">
        <f>IF('Model output'!H60="","negative", IF('Model output'!H60=" ", "negative", IF(ISNUMBER(SEARCH("lymph node",'Model output'!H60)),"negative","positive")))</f>
        <v>negative</v>
      </c>
      <c r="I61">
        <f>IF('Model output'!I60="","",IF(ISNUMBER('Model output'!I60),'Model output'!I60,1))</f>
        <v>2</v>
      </c>
      <c r="J61">
        <f>IF('Model output'!J60="","",IF(AND(ISNUMBER('Model output'!J60),'Model output'!J60&lt;=I61),'Model output'!J60,IF(ISNUMBER(SEARCH("0/",'Model output'!J60)),0,1)))</f>
        <v>0</v>
      </c>
      <c r="K61" t="str" cm="1">
        <f t="array" ref="K61">IF(COUNT(FIND({0,1,2,3,4,5,6,7,8,9},'Model output'!K60))&gt;0,'Model output'!K60,"")</f>
        <v/>
      </c>
      <c r="L61" s="8" t="str">
        <f t="shared" si="4"/>
        <v/>
      </c>
      <c r="M61" t="str" cm="1">
        <f t="array" ref="M61">IF(L61="","",IF(ISNUMBER(SEARCH("cm",L61)),MAX(VALUE(SUBSTITUTE(_xlfn.FILTERXML("&lt;t&gt;&lt;s&gt;"&amp;SUBSTITUTE(L61,",","&lt;/s&gt;&lt;s&gt;")&amp;"&lt;/s&gt;&lt;/t&gt;","//s"),"cm",""))),MAX(VALUE(SUBSTITUTE(_xlfn.FILTERXML("&lt;t&gt;&lt;s&gt;"&amp;SUBSTITUTE(L61,",","&lt;/s&gt;&lt;s&gt;")&amp;"&lt;/s&gt;&lt;/t&gt;","//s"),"mm","")))/10))</f>
        <v/>
      </c>
      <c r="N61" t="str">
        <f>IF('Model output'!L60="","",'Model output'!L60)</f>
        <v>papillary</v>
      </c>
      <c r="O61" t="str">
        <f>IF('Model output'!M60="","",'Model output'!M60)</f>
        <v>microcarcinoma</v>
      </c>
      <c r="P61" t="str">
        <f>IF('Model output'!N60="","",'Model output'!N60)</f>
        <v>0.7 cm</v>
      </c>
      <c r="Q61" t="str">
        <f t="shared" si="15"/>
        <v>0.7cm</v>
      </c>
      <c r="R61" cm="1">
        <f t="array" ref="R61">IF(Q61="","",IF(ISNUMBER(SEARCH("cm",Q61)),MAX(VALUE(SUBSTITUTE(_xlfn.FILTERXML("&lt;t&gt;&lt;s&gt;"&amp;SUBSTITUTE(Q61,",","&lt;/s&gt;&lt;s&gt;")&amp;"&lt;/s&gt;&lt;/t&gt;","//s"),"cm",""))),IF(ISNUMBER(SEARCH("mm",Q61)), MAX(VALUE(SUBSTITUTE(_xlfn.FILTERXML("&lt;t&gt;&lt;s&gt;"&amp;SUBSTITUTE(Q61,",","&lt;/s&gt;&lt;s&gt;")&amp;"&lt;/s&gt;&lt;/t&gt;","//s"),"mm","")))/10, MAX(VALUE(_xlfn.FILTERXML("&lt;t&gt;&lt;s&gt;"&amp;SUBSTITUTE(Q61,",","&lt;/s&gt;&lt;s&gt;")&amp;"&lt;/s&gt;&lt;/t&gt;","//s"))))))</f>
        <v>0.7</v>
      </c>
      <c r="S61" t="str">
        <f>IF(OR('Model output'!P60="",ISNUMBER(SEARCH("Not identified", 'Model output'!P60)),ISNUMBER(SEARCH("Absent",'Model output'!P60)),AND(ISNUMBER(SEARCH("No",'Model output'!P60)),NOT(ISNUMBER(SEARCH("diagnostic",'Model output'!P60)))),ISNUMBER(SEARCH("Negative",'Model output'!P60))),"negative","positive")</f>
        <v>negative</v>
      </c>
      <c r="T61">
        <f>IF('Model output'!O60="","",'Model output'!O60)</f>
        <v>2</v>
      </c>
      <c r="U61" t="str">
        <f>IF('Model output'!Q60&lt;&gt;"",'Model output'!Q60,IF('Classification result'!S61="positive",IF(ISNUMBER(SEARCH("single",'Model output'!P60)),1,IF(OR(ISNUMBER(SEARCH("&lt;4",'Model output'!P60)),ISNUMBER(SEARCH("&lt; 4",'Model output'!P60)),ISNUMBER(SEARCH("less than 4",'Model output'!P60))),"&lt;4",IF(OR(ISNUMBER(SEARCH("&gt;4",'Model output'!P60)),ISNUMBER(SEARCH("&gt; 4",'Model output'!P60)),ISNUMBER(SEARCH("4 or more",'Model output'!P60))),"&gt;4",""))),""))</f>
        <v/>
      </c>
      <c r="V61" t="str">
        <f>IF(S61="negative","",IF(OR(ISNUMBER(SEARCH("Focal",'Model output'!P60)),'Classification result'!U61&lt;4,ISNUMBER(SEARCH("Focal",'Classification result'!U61)),ISNUMBER(SEARCH("&lt;4",'Classification result'!U61)),ISNUMBER(SEARCH("&lt; 4",'Classification result'!U61))),"minimal", IF(OR(ISNUMBER(SEARCH("Extensive",'Model output'!P60)),ISNUMBER(SEARCH("Extensive",'Classification result'!U61)),ISNUMBER(SEARCH("&gt;4",'Classification result'!U61)),ISNUMBER(SEARCH("&gt; 4",'Classification result'!U61)),ISNUMBER(SEARCH("4 or more",'Classification result'!U61))),"extensive","")))</f>
        <v/>
      </c>
      <c r="W61" t="str">
        <f>IF(OR('Model output'!R60="",ISNUMBER(SEARCH("Not identified", 'Model output'!R60)),ISNUMBER(SEARCH("Absent",'Model output'!R60)),ISNUMBER(SEARCH("No",'Model output'!R60)),ISNUMBER(SEARCH("Negative",'Model output'!R60)),ISNUMBER(SEARCH("None seen",'Model output'!R60)),ISNUMBER(SEARCH("Free",'Model output'!R60)),ISNUMBER(SEARCH("Cannot be assessed",'Model output'!R60))),"negative","positive")</f>
        <v>negative</v>
      </c>
      <c r="X61" s="14" t="str">
        <f>IF('Model output'!S60="","",'Model output'!S60)</f>
        <v/>
      </c>
      <c r="Y61" t="str">
        <f>IF(OR('Model output'!S60="",ISNUMBER(SEARCH("Absent",'Model output'!S60)),ISNUMBER(SEARCH("Not identified",'Model output'!S60)),AND(ISNUMBER(SEARCH("No",'Model output'!S60)),NOT(ISNUMBER(SEARCH("carcinoma",'Model output'!S60)))),ISNUMBER(SEARCH("negative",'Model output'!S60))),"negative",IF(Z61="positive","gETE", "positive"))</f>
        <v>negative</v>
      </c>
      <c r="Z61" t="str">
        <f>IF(OR('Model output'!S60="",ISNUMBER(SEARCH("Absent",'Model output'!S60)),ISNUMBER(SEARCH("Not identified",'Model output'!S60)),ISNUMBER(SEARCH("No",'Model output'!S60)),ISNUMBER(SEARCH("Minimal",'Model output'!S60)),ISNUMBER(SEARCH("negative",'Model output'!S60))),"negative",IF(OR(ISNUMBER(SEARCH("extensive",X61)),ISNUMBER(SEARCH("skeletal muscle",X61)),ISNUMBER(SEARCH("larynx",X61)),ISNUMBER(SEARCH("trachea",X61)),ISNUMBER(SEARCH("esophagus",X61)),ISNUMBER(SEARCH("recurrent laryngeal nerve",X61))),"positive","negative"))</f>
        <v>negative</v>
      </c>
      <c r="AA61" t="str">
        <f>IF('Model output'!T60="","",IF('Model output'!T60="Not mentioned", "No", "Yes"))</f>
        <v/>
      </c>
      <c r="AB61" t="str">
        <f>IF(AA61&lt;&gt;"Yes","",IF(OR('Model output'!U60="",ISNUMBER(SEARCH("Not identified",'Model output'!U60))),"",'Model output'!U60))</f>
        <v/>
      </c>
      <c r="AC61" s="9" t="str">
        <f>IF(OR('Model output'!V60="", AND(ISERROR(SEARCH("Positive",'Model output'!V60)), ISNUMBER(SEARCH("Negative",'Model output'!V60))), ISNUMBER(SEARCH("Uninvolved",'Model output'!V60)), ISNUMBER(SEARCH("not involved",'Model output'!V60)), ISNUMBER(SEARCH("Free",'Model output'!V60)), ISNUMBER(SEARCH("1 mm",'Model output'!V60)), ISNUMBER(SEARCH("0.1 CM",'Model output'!V60)), ISNUMBER(SEARCH("less than 0.2 mm",'Model output'!V60)), ISNUMBER(SEARCH("less than 0.5 mm",'Model output'!V60)), ISNUMBER(SEARCH("very close",'Model output'!V60)), ISNUMBER(SEARCH("abut",'Model output'!V60))), "negative", "positive")</f>
        <v>negative</v>
      </c>
      <c r="AE61" s="30" t="str" cm="1">
        <f t="array" aca="1" ref="AE61" ca="1">IF(OR(AC61="positive",Z61="positive",AND(OR(ISNUMBER(SEARCH("Follicular carcinoma",N61)),ISNUMBER(SEARCH("Follicular thyroid carcinoma",N61))),V61="extensive"),AND(AND(ISNUMBER(J61),J61&gt;0),AND(ISNUMBER(M61),M61&gt;3)),OR(H61="positive",AH61=1)),"high",IF(OR(ISNUMBER(SEARCH("lateral",G61,1)),ISNUMBER(SEARCH("positive",Y61,1)),ISNUMBER(SEARCH("tall",O61,1)),ISNUMBER(SEARCH("hobnail",O61,1)),ISNUMBER(SEARCH("cribriform",O61,1)),ISNUMBER(SEARCH("diffuse",O61,1)),ISNUMBER(SEARCH("columnar",O61,1)),ISNUMBER(SEARCH("solid",O61,1)),ISNUMBER(SEARCH("tall",N61,1)),ISNUMBER(SEARCH("hobnail",N61,1)),ISNUMBER(SEARCH("cribriform",N61,1)),ISNUMBER(SEARCH("diffuse",N61,1)),ISNUMBER(SEARCH("columnar",N61,1)),ISNUMBER(SEARCH("solid",N61,1)),AND(ISNUMBER(SEARCH("papillary",N61,1)),S61="positive"),AND(AND(ISNUMBER(J61),J61&gt;=5),M61=""),AND(AND(ISNUMBER(J61),J61&gt;=5),AND(ISNUMBER(M61),M61&gt;=1)),AND(ISNUMBER(SERACH("papillary",N61)),OR(Y61="positive",Z61="positive"), ISNUMBER(SEARCH("BRAF",AB61)))),"intermediate","low"))</f>
        <v>low</v>
      </c>
      <c r="AF61" s="31" t="str">
        <f t="shared" si="1"/>
        <v>1a</v>
      </c>
      <c r="AG61" s="31" t="str">
        <f t="shared" si="2"/>
        <v>0</v>
      </c>
      <c r="AH61" s="31" t="str">
        <f t="shared" si="5"/>
        <v>0</v>
      </c>
      <c r="AI61" s="36" t="str">
        <f t="shared" si="6"/>
        <v>I</v>
      </c>
      <c r="AJ61" s="30" t="s">
        <v>873</v>
      </c>
      <c r="AK61" s="35" t="s">
        <v>881</v>
      </c>
      <c r="AL61" s="35" t="s">
        <v>877</v>
      </c>
      <c r="AM61" s="35" t="s">
        <v>880</v>
      </c>
      <c r="AN61" s="35" t="s">
        <v>76</v>
      </c>
      <c r="AO61" s="30">
        <f t="shared" ca="1" si="7"/>
        <v>0</v>
      </c>
      <c r="AP61" s="35">
        <f t="shared" si="8"/>
        <v>1</v>
      </c>
      <c r="AQ61" s="35">
        <f t="shared" si="9"/>
        <v>1</v>
      </c>
      <c r="AR61" s="35">
        <f t="shared" si="10"/>
        <v>1</v>
      </c>
      <c r="AS61" s="36">
        <f t="shared" si="3"/>
        <v>1</v>
      </c>
    </row>
    <row r="62" spans="1:45">
      <c r="A62" t="str">
        <f>'Model output'!A61</f>
        <v>TCGA-DJ-A1QN</v>
      </c>
      <c r="B62" s="42">
        <v>42</v>
      </c>
      <c r="C62" s="1" t="str">
        <f>IF(OR(ISNUMBER(SEARCH("0",'Model output'!D61)), ISNUMBER(SEARCH("1",'Model output'!D61)), ISNUMBER(SEARCH("1a",'Model output'!D61)), ISNUMBER(SEARCH("1b",'Model output'!D61)), ISNUMBER(SEARCH("2",'Model output'!D61)), ISNUMBER(SEARCH("3",'Model output'!D61)), ISNUMBER(SEARCH("4a",'Model output'!D61)), ISNUMBER(SEARCH("4b",'Model output'!D61))), IF(ISNUMBER(SEARCH("pT",'Model output'!D61)),IF(OR(ISNUMBER(SEARCH("a",'Model output'!D61)),ISNUMBER(SEARCH("b",'Model output'!D61))),MID(SUBSTITUTE('Model output'!D61," ",""),SEARCH("pT",'Model output'!D61)+2,2),MID(SUBSTITUTE('Model output'!D61," ",""),SEARCH("pT",'Model output'!D61)+2,1)),IF(ISNUMBER(SEARCH("T",'Model output'!D61)),IF(OR(ISNUMBER(SEARCH("a",'Model output'!D61)),ISNUMBER(SEARCH("b",'Model output'!D61))),MID(SUBSTITUTE('Model output'!D61," ",""),SEARCH("T",'Model output'!D61)+1,2),MID(SUBSTITUTE('Model output'!D61," ",""),SEARCH("T",'Model output'!D61)+1,1)),SUBSTITUTE('Model output'!D61," ",""))),"")</f>
        <v/>
      </c>
      <c r="D62" s="1" t="str">
        <f>IF(ISNUMBER(SEARCH("lymph node",'Model output'!E61)),"1", IF(AND('Model output'!E61&lt;&gt;"",ISNUMBER('Model output'!E61),'Model output'!E61&gt;0),"1",IF(OR(ISNUMBER(SEARCH("0",'Model output'!E61)), ISNUMBER(SEARCH("1",'Model output'!E61)), ISNUMBER(SEARCH("1a",'Model output'!E61)), ISNUMBER(SEARCH("1b",'Model output'!E61)), ISNUMBER(SEARCH("X",'Model output'!E61))), IF(ISNUMBER(SEARCH("pN",'Model output'!E61)),IF(OR(ISNUMBER(SEARCH("a",'Model output'!E61)),ISNUMBER(SEARCH("b",'Model output'!E61))),MID(SUBSTITUTE('Model output'!E61," ",""),SEARCH("pN",'Model output'!E61)+2,2),MID(SUBSTITUTE('Model output'!E61," ",""),SEARCH("pN",'Model output'!E61)+2,1)),IF(ISNUMBER(SEARCH("N",'Model output'!E61)),IF(OR(ISNUMBER(SEARCH("a",'Model output'!E61)),ISNUMBER(SEARCH("b",'Model output'!E61))),MID(SUBSTITUTE('Model output'!E61," ",""),SEARCH("N",'Model output'!E61)+1,2),MID(SUBSTITUTE('Model output'!E61," ",""),SEARCH("N",'Model output'!E61)+1,1)),SUBSTITUTE('Model output'!E61," ",""))),"")))</f>
        <v>X</v>
      </c>
      <c r="E62" s="1" t="str">
        <f>IF(OR(ISNUMBER(SEARCH("Not applicable",'Model output'!F61)), ISNUMBER(SEARCH("N/A",'Model output'!F61))),"0",IF(OR(ISNUMBER(SEARCH("0",'Model output'!F61)), ISNUMBER(SEARCH("1",'Model output'!F61)), ISNUMBER(SEARCH("X",'Model output'!F61))), IF(ISNUMBER(SEARCH("pM",'Model output'!F61)),MID(SUBSTITUTE('Model output'!F61," ",""),SEARCH("pM",'Model output'!F61)+2,1),IF(ISNUMBER(SEARCH("M",'Model output'!F61)),MID(SUBSTITUTE('Model output'!F61," ",""),SEARCH("M",'Model output'!F61)+1,1),SUBSTITUTE('Model output'!F61," ",""))),""))</f>
        <v>X</v>
      </c>
      <c r="F62" t="str">
        <f t="shared" si="14"/>
        <v>negative</v>
      </c>
      <c r="G62" t="str">
        <f>IF(OR('Model output'!G61="",AND(ISNUMBER('Model output'!J61),'Model output'!J61&lt;1)),"",IF(OR(ISNUMBER(SEARCH("lateral",'Model output'!G61)),ISNUMBER(SEARCH("cervical",'Model output'!G61)),ISNUMBER(SEARCH("jugular",'Model output'!G61)),ISNUMBER(SEARCH("left neck",'Model output'!G61)),ISNUMBER(SEARCH("left anterior neck",'Model output'!G61)),ISNUMBER(SEARCH("left posterior neck",'Model output'!G61)),ISNUMBER(SEARCH("right neck",'Model output'!G61)),ISNUMBER(SEARCH("right anterior neck",'Model output'!G61)),ISNUMBER(SEARCH("right posterior neck",'Model output'!G61)),AND(ISNUMBER(SEARCH("level",'Model output'!G61)),OR(,ISNUMBER(SEARCH("II",'Model output'!G61)),ISNUMBER(SEARCH("two",'Model output'!G61)),ISNUMBER(SEARCH("2",'Model output'!G61)),ISNUMBER(SEARCH("III",'Model output'!G61)),ISNUMBER(SEARCH("three",'Model output'!G61)),ISNUMBER(SEARCH("3",'Model output'!G61)),ISNUMBER(SEARCH("IV",'Model output'!G61)),ISNUMBER(SEARCH("four",'Model output'!G61)),ISNUMBER(SEARCH("4",'Model output'!G61)),AND(ISNUMBER(SEARCH("V ",'Model output'!G61)),NOT(ISNUMBER(SEARCH("VI",'Model output'!G61)))),ISNUMBER(SEARCH("five",'Model output'!G61)),ISNUMBER(SEARCH("5",'Model output'!G61))))), "lateral", "central"))</f>
        <v/>
      </c>
      <c r="H62" t="str">
        <f>IF('Model output'!H61="","negative", IF('Model output'!H61=" ", "negative", IF(ISNUMBER(SEARCH("lymph node",'Model output'!H61)),"negative","positive")))</f>
        <v>negative</v>
      </c>
      <c r="I62">
        <f>IF('Model output'!I61="","",IF(ISNUMBER('Model output'!I61),'Model output'!I61,1))</f>
        <v>12</v>
      </c>
      <c r="J62">
        <f>IF('Model output'!J61="","",IF(AND(ISNUMBER('Model output'!J61),'Model output'!J61&lt;=I62),'Model output'!J61,IF(ISNUMBER(SEARCH("0/",'Model output'!J61)),0,1)))</f>
        <v>0</v>
      </c>
      <c r="K62" t="str" cm="1">
        <f t="array" ref="K62">IF(COUNT(FIND({0,1,2,3,4,5,6,7,8,9},'Model output'!K61))&gt;0,'Model output'!K61,"")</f>
        <v/>
      </c>
      <c r="L62" s="8" t="str">
        <f t="shared" si="4"/>
        <v/>
      </c>
      <c r="M62" t="str" cm="1">
        <f t="array" ref="M62">IF(L62="","",IF(ISNUMBER(SEARCH("cm",L62)),MAX(VALUE(SUBSTITUTE(_xlfn.FILTERXML("&lt;t&gt;&lt;s&gt;"&amp;SUBSTITUTE(L62,",","&lt;/s&gt;&lt;s&gt;")&amp;"&lt;/s&gt;&lt;/t&gt;","//s"),"cm",""))),MAX(VALUE(SUBSTITUTE(_xlfn.FILTERXML("&lt;t&gt;&lt;s&gt;"&amp;SUBSTITUTE(L62,",","&lt;/s&gt;&lt;s&gt;")&amp;"&lt;/s&gt;&lt;/t&gt;","//s"),"mm","")))/10))</f>
        <v/>
      </c>
      <c r="N62" t="str">
        <f>IF('Model output'!L61="","",'Model output'!L61)</f>
        <v>papillary</v>
      </c>
      <c r="O62" t="str">
        <f>IF('Model output'!M61="","",'Model output'!M61)</f>
        <v>microcarcinoma</v>
      </c>
      <c r="P62" t="str">
        <f>IF('Model output'!N61="","",'Model output'!N61)</f>
        <v>0.7 cm</v>
      </c>
      <c r="Q62" t="str">
        <f t="shared" si="15"/>
        <v>0.7cm</v>
      </c>
      <c r="R62" cm="1">
        <f t="array" ref="R62">IF(Q62="","",IF(ISNUMBER(SEARCH("cm",Q62)),MAX(VALUE(SUBSTITUTE(_xlfn.FILTERXML("&lt;t&gt;&lt;s&gt;"&amp;SUBSTITUTE(Q62,",","&lt;/s&gt;&lt;s&gt;")&amp;"&lt;/s&gt;&lt;/t&gt;","//s"),"cm",""))),IF(ISNUMBER(SEARCH("mm",Q62)), MAX(VALUE(SUBSTITUTE(_xlfn.FILTERXML("&lt;t&gt;&lt;s&gt;"&amp;SUBSTITUTE(Q62,",","&lt;/s&gt;&lt;s&gt;")&amp;"&lt;/s&gt;&lt;/t&gt;","//s"),"mm","")))/10, MAX(VALUE(_xlfn.FILTERXML("&lt;t&gt;&lt;s&gt;"&amp;SUBSTITUTE(Q62,",","&lt;/s&gt;&lt;s&gt;")&amp;"&lt;/s&gt;&lt;/t&gt;","//s"))))))</f>
        <v>0.7</v>
      </c>
      <c r="S62" t="str">
        <f>IF(OR('Model output'!P61="",ISNUMBER(SEARCH("Not identified", 'Model output'!P61)),ISNUMBER(SEARCH("Absent",'Model output'!P61)),AND(ISNUMBER(SEARCH("No",'Model output'!P61)),NOT(ISNUMBER(SEARCH("diagnostic",'Model output'!P61)))),ISNUMBER(SEARCH("Negative",'Model output'!P61))),"negative","positive")</f>
        <v>negative</v>
      </c>
      <c r="T62">
        <f>IF('Model output'!O61="","",'Model output'!O61)</f>
        <v>2</v>
      </c>
      <c r="U62" t="str">
        <f>IF('Model output'!Q61&lt;&gt;"",'Model output'!Q61,IF('Classification result'!S62="positive",IF(ISNUMBER(SEARCH("single",'Model output'!P61)),1,IF(OR(ISNUMBER(SEARCH("&lt;4",'Model output'!P61)),ISNUMBER(SEARCH("&lt; 4",'Model output'!P61)),ISNUMBER(SEARCH("less than 4",'Model output'!P61))),"&lt;4",IF(OR(ISNUMBER(SEARCH("&gt;4",'Model output'!P61)),ISNUMBER(SEARCH("&gt; 4",'Model output'!P61)),ISNUMBER(SEARCH("4 or more",'Model output'!P61))),"&gt;4",""))),""))</f>
        <v/>
      </c>
      <c r="V62" t="str">
        <f>IF(S62="negative","",IF(OR(ISNUMBER(SEARCH("Focal",'Model output'!P61)),'Classification result'!U62&lt;4,ISNUMBER(SEARCH("Focal",'Classification result'!U62)),ISNUMBER(SEARCH("&lt;4",'Classification result'!U62)),ISNUMBER(SEARCH("&lt; 4",'Classification result'!U62))),"minimal", IF(OR(ISNUMBER(SEARCH("Extensive",'Model output'!P61)),ISNUMBER(SEARCH("Extensive",'Classification result'!U62)),ISNUMBER(SEARCH("&gt;4",'Classification result'!U62)),ISNUMBER(SEARCH("&gt; 4",'Classification result'!U62)),ISNUMBER(SEARCH("4 or more",'Classification result'!U62))),"extensive","")))</f>
        <v/>
      </c>
      <c r="W62" t="str">
        <f>IF(OR('Model output'!R61="",ISNUMBER(SEARCH("Not identified", 'Model output'!R61)),ISNUMBER(SEARCH("Absent",'Model output'!R61)),ISNUMBER(SEARCH("No",'Model output'!R61)),ISNUMBER(SEARCH("Negative",'Model output'!R61)),ISNUMBER(SEARCH("None seen",'Model output'!R61)),ISNUMBER(SEARCH("Free",'Model output'!R61)),ISNUMBER(SEARCH("Cannot be assessed",'Model output'!R61))),"negative","positive")</f>
        <v>positive</v>
      </c>
      <c r="X62" s="14" t="str">
        <f>IF('Model output'!S61="","",'Model output'!S61)</f>
        <v>Not identified</v>
      </c>
      <c r="Y62" t="str">
        <f>IF(OR('Model output'!S61="",ISNUMBER(SEARCH("Absent",'Model output'!S61)),ISNUMBER(SEARCH("Not identified",'Model output'!S61)),AND(ISNUMBER(SEARCH("No",'Model output'!S61)),NOT(ISNUMBER(SEARCH("carcinoma",'Model output'!S61)))),ISNUMBER(SEARCH("negative",'Model output'!S61))),"negative",IF(Z62="positive","gETE", "positive"))</f>
        <v>negative</v>
      </c>
      <c r="Z62" t="str">
        <f>IF(OR('Model output'!S61="",ISNUMBER(SEARCH("Absent",'Model output'!S61)),ISNUMBER(SEARCH("Not identified",'Model output'!S61)),ISNUMBER(SEARCH("No",'Model output'!S61)),ISNUMBER(SEARCH("Minimal",'Model output'!S61)),ISNUMBER(SEARCH("negative",'Model output'!S61))),"negative",IF(OR(ISNUMBER(SEARCH("extensive",X62)),ISNUMBER(SEARCH("skeletal muscle",X62)),ISNUMBER(SEARCH("larynx",X62)),ISNUMBER(SEARCH("trachea",X62)),ISNUMBER(SEARCH("esophagus",X62)),ISNUMBER(SEARCH("recurrent laryngeal nerve",X62))),"positive","negative"))</f>
        <v>negative</v>
      </c>
      <c r="AA62" t="str">
        <f>IF('Model output'!T61="","",IF('Model output'!T61="Not mentioned", "No", "Yes"))</f>
        <v/>
      </c>
      <c r="AB62" t="str">
        <f>IF(AA62&lt;&gt;"Yes","",IF(OR('Model output'!U61="",ISNUMBER(SEARCH("Not identified",'Model output'!U61))),"",'Model output'!U61))</f>
        <v/>
      </c>
      <c r="AC62" s="9" t="str">
        <f>IF(OR('Model output'!V61="", AND(ISERROR(SEARCH("Positive",'Model output'!V61)), ISNUMBER(SEARCH("Negative",'Model output'!V61))), ISNUMBER(SEARCH("Uninvolved",'Model output'!V61)), ISNUMBER(SEARCH("not involved",'Model output'!V61)), ISNUMBER(SEARCH("Free",'Model output'!V61)), ISNUMBER(SEARCH("1 mm",'Model output'!V61)), ISNUMBER(SEARCH("0.1 CM",'Model output'!V61)), ISNUMBER(SEARCH("less than 0.2 mm",'Model output'!V61)), ISNUMBER(SEARCH("less than 0.5 mm",'Model output'!V61)), ISNUMBER(SEARCH("very close",'Model output'!V61)), ISNUMBER(SEARCH("abut",'Model output'!V61))), "negative", "positive")</f>
        <v>negative</v>
      </c>
      <c r="AE62" s="30" t="str" cm="1">
        <f t="array" aca="1" ref="AE62" ca="1">IF(OR(AC62="positive",Z62="positive",AND(OR(ISNUMBER(SEARCH("Follicular carcinoma",N62)),ISNUMBER(SEARCH("Follicular thyroid carcinoma",N62))),V62="extensive"),AND(AND(ISNUMBER(J62),J62&gt;0),AND(ISNUMBER(M62),M62&gt;3)),OR(H62="positive",AH62=1)),"high",IF(OR(ISNUMBER(SEARCH("lateral",G62,1)),ISNUMBER(SEARCH("positive",Y62,1)),ISNUMBER(SEARCH("tall",O62,1)),ISNUMBER(SEARCH("hobnail",O62,1)),ISNUMBER(SEARCH("cribriform",O62,1)),ISNUMBER(SEARCH("diffuse",O62,1)),ISNUMBER(SEARCH("columnar",O62,1)),ISNUMBER(SEARCH("solid",O62,1)),ISNUMBER(SEARCH("tall",N62,1)),ISNUMBER(SEARCH("hobnail",N62,1)),ISNUMBER(SEARCH("cribriform",N62,1)),ISNUMBER(SEARCH("diffuse",N62,1)),ISNUMBER(SEARCH("columnar",N62,1)),ISNUMBER(SEARCH("solid",N62,1)),AND(ISNUMBER(SEARCH("papillary",N62,1)),S62="positive"),AND(AND(ISNUMBER(J62),J62&gt;=5),M62=""),AND(AND(ISNUMBER(J62),J62&gt;=5),AND(ISNUMBER(M62),M62&gt;=1)),AND(ISNUMBER(SERACH("papillary",N62)),OR(Y62="positive",Z62="positive"), ISNUMBER(SEARCH("BRAF",AB62)))),"intermediate","low"))</f>
        <v>low</v>
      </c>
      <c r="AF62" s="31" t="str">
        <f t="shared" si="1"/>
        <v>1a</v>
      </c>
      <c r="AG62" s="31" t="str">
        <f t="shared" si="2"/>
        <v>0</v>
      </c>
      <c r="AH62" s="31" t="str">
        <f t="shared" si="5"/>
        <v>0</v>
      </c>
      <c r="AI62" s="36" t="str">
        <f t="shared" si="6"/>
        <v>I</v>
      </c>
      <c r="AJ62" s="30" t="s">
        <v>872</v>
      </c>
      <c r="AK62" s="35" t="s">
        <v>876</v>
      </c>
      <c r="AL62" s="35" t="s">
        <v>880</v>
      </c>
      <c r="AM62" s="35" t="s">
        <v>880</v>
      </c>
      <c r="AN62" s="35" t="s">
        <v>76</v>
      </c>
      <c r="AO62" s="30">
        <f t="shared" ca="1" si="7"/>
        <v>1</v>
      </c>
      <c r="AP62" s="35">
        <f t="shared" si="8"/>
        <v>0</v>
      </c>
      <c r="AQ62" s="35">
        <f t="shared" si="9"/>
        <v>1</v>
      </c>
      <c r="AR62" s="35">
        <f t="shared" si="10"/>
        <v>1</v>
      </c>
      <c r="AS62" s="36">
        <f t="shared" si="3"/>
        <v>1</v>
      </c>
    </row>
    <row r="63" spans="1:45">
      <c r="A63" t="str">
        <f>'Model output'!A62</f>
        <v>TCGA-DJ-A1QO</v>
      </c>
      <c r="B63" s="42">
        <v>69</v>
      </c>
      <c r="C63" s="1" t="str">
        <f>IF(OR(ISNUMBER(SEARCH("0",'Model output'!D62)), ISNUMBER(SEARCH("1",'Model output'!D62)), ISNUMBER(SEARCH("1a",'Model output'!D62)), ISNUMBER(SEARCH("1b",'Model output'!D62)), ISNUMBER(SEARCH("2",'Model output'!D62)), ISNUMBER(SEARCH("3",'Model output'!D62)), ISNUMBER(SEARCH("4a",'Model output'!D62)), ISNUMBER(SEARCH("4b",'Model output'!D62))), IF(ISNUMBER(SEARCH("pT",'Model output'!D62)),IF(OR(ISNUMBER(SEARCH("a",'Model output'!D62)),ISNUMBER(SEARCH("b",'Model output'!D62))),MID(SUBSTITUTE('Model output'!D62," ",""),SEARCH("pT",'Model output'!D62)+2,2),MID(SUBSTITUTE('Model output'!D62," ",""),SEARCH("pT",'Model output'!D62)+2,1)),IF(ISNUMBER(SEARCH("T",'Model output'!D62)),IF(OR(ISNUMBER(SEARCH("a",'Model output'!D62)),ISNUMBER(SEARCH("b",'Model output'!D62))),MID(SUBSTITUTE('Model output'!D62," ",""),SEARCH("T",'Model output'!D62)+1,2),MID(SUBSTITUTE('Model output'!D62," ",""),SEARCH("T",'Model output'!D62)+1,1)),SUBSTITUTE('Model output'!D62," ",""))),"")</f>
        <v/>
      </c>
      <c r="D63" s="1" t="str">
        <f>IF(ISNUMBER(SEARCH("lymph node",'Model output'!E62)),"1", IF(AND('Model output'!E62&lt;&gt;"",ISNUMBER('Model output'!E62),'Model output'!E62&gt;0),"1",IF(OR(ISNUMBER(SEARCH("0",'Model output'!E62)), ISNUMBER(SEARCH("1",'Model output'!E62)), ISNUMBER(SEARCH("1a",'Model output'!E62)), ISNUMBER(SEARCH("1b",'Model output'!E62)), ISNUMBER(SEARCH("X",'Model output'!E62))), IF(ISNUMBER(SEARCH("pN",'Model output'!E62)),IF(OR(ISNUMBER(SEARCH("a",'Model output'!E62)),ISNUMBER(SEARCH("b",'Model output'!E62))),MID(SUBSTITUTE('Model output'!E62," ",""),SEARCH("pN",'Model output'!E62)+2,2),MID(SUBSTITUTE('Model output'!E62," ",""),SEARCH("pN",'Model output'!E62)+2,1)),IF(ISNUMBER(SEARCH("N",'Model output'!E62)),IF(OR(ISNUMBER(SEARCH("a",'Model output'!E62)),ISNUMBER(SEARCH("b",'Model output'!E62))),MID(SUBSTITUTE('Model output'!E62," ",""),SEARCH("N",'Model output'!E62)+1,2),MID(SUBSTITUTE('Model output'!E62," ",""),SEARCH("N",'Model output'!E62)+1,1)),SUBSTITUTE('Model output'!E62," ",""))),"")))</f>
        <v/>
      </c>
      <c r="E63" s="1" t="str">
        <f>IF(OR(ISNUMBER(SEARCH("Not applicable",'Model output'!F62)), ISNUMBER(SEARCH("N/A",'Model output'!F62))),"0",IF(OR(ISNUMBER(SEARCH("0",'Model output'!F62)), ISNUMBER(SEARCH("1",'Model output'!F62)), ISNUMBER(SEARCH("X",'Model output'!F62))), IF(ISNUMBER(SEARCH("pM",'Model output'!F62)),MID(SUBSTITUTE('Model output'!F62," ",""),SEARCH("pM",'Model output'!F62)+2,1),IF(ISNUMBER(SEARCH("M",'Model output'!F62)),MID(SUBSTITUTE('Model output'!F62," ",""),SEARCH("M",'Model output'!F62)+1,1),SUBSTITUTE('Model output'!F62," ",""))),""))</f>
        <v/>
      </c>
      <c r="F63" t="str">
        <f t="shared" si="14"/>
        <v>negative</v>
      </c>
      <c r="G63" t="str">
        <f>IF(OR('Model output'!G62="",AND(ISNUMBER('Model output'!J62),'Model output'!J62&lt;1)),"",IF(OR(ISNUMBER(SEARCH("lateral",'Model output'!G62)),ISNUMBER(SEARCH("cervical",'Model output'!G62)),ISNUMBER(SEARCH("jugular",'Model output'!G62)),ISNUMBER(SEARCH("left neck",'Model output'!G62)),ISNUMBER(SEARCH("left anterior neck",'Model output'!G62)),ISNUMBER(SEARCH("left posterior neck",'Model output'!G62)),ISNUMBER(SEARCH("right neck",'Model output'!G62)),ISNUMBER(SEARCH("right anterior neck",'Model output'!G62)),ISNUMBER(SEARCH("right posterior neck",'Model output'!G62)),AND(ISNUMBER(SEARCH("level",'Model output'!G62)),OR(,ISNUMBER(SEARCH("II",'Model output'!G62)),ISNUMBER(SEARCH("two",'Model output'!G62)),ISNUMBER(SEARCH("2",'Model output'!G62)),ISNUMBER(SEARCH("III",'Model output'!G62)),ISNUMBER(SEARCH("three",'Model output'!G62)),ISNUMBER(SEARCH("3",'Model output'!G62)),ISNUMBER(SEARCH("IV",'Model output'!G62)),ISNUMBER(SEARCH("four",'Model output'!G62)),ISNUMBER(SEARCH("4",'Model output'!G62)),AND(ISNUMBER(SEARCH("V ",'Model output'!G62)),NOT(ISNUMBER(SEARCH("VI",'Model output'!G62)))),ISNUMBER(SEARCH("five",'Model output'!G62)),ISNUMBER(SEARCH("5",'Model output'!G62))))), "lateral", "central"))</f>
        <v/>
      </c>
      <c r="H63" t="str">
        <f>IF('Model output'!H62="","negative", IF('Model output'!H62=" ", "negative", IF(ISNUMBER(SEARCH("lymph node",'Model output'!H62)),"negative","positive")))</f>
        <v>negative</v>
      </c>
      <c r="I63">
        <f>IF('Model output'!I62="","",IF(ISNUMBER('Model output'!I62),'Model output'!I62,1))</f>
        <v>1</v>
      </c>
      <c r="J63">
        <f>IF('Model output'!J62="","",IF(AND(ISNUMBER('Model output'!J62),'Model output'!J62&lt;=I63),'Model output'!J62,IF(ISNUMBER(SEARCH("0/",'Model output'!J62)),0,1)))</f>
        <v>0</v>
      </c>
      <c r="K63" t="str" cm="1">
        <f t="array" ref="K63">IF(COUNT(FIND({0,1,2,3,4,5,6,7,8,9},'Model output'!K62))&gt;0,'Model output'!K62,"")</f>
        <v/>
      </c>
      <c r="L63" s="8" t="str">
        <f t="shared" si="4"/>
        <v/>
      </c>
      <c r="M63" t="str" cm="1">
        <f t="array" ref="M63">IF(L63="","",IF(ISNUMBER(SEARCH("cm",L63)),MAX(VALUE(SUBSTITUTE(_xlfn.FILTERXML("&lt;t&gt;&lt;s&gt;"&amp;SUBSTITUTE(L63,",","&lt;/s&gt;&lt;s&gt;")&amp;"&lt;/s&gt;&lt;/t&gt;","//s"),"cm",""))),MAX(VALUE(SUBSTITUTE(_xlfn.FILTERXML("&lt;t&gt;&lt;s&gt;"&amp;SUBSTITUTE(L63,",","&lt;/s&gt;&lt;s&gt;")&amp;"&lt;/s&gt;&lt;/t&gt;","//s"),"mm","")))/10))</f>
        <v/>
      </c>
      <c r="N63" t="str">
        <f>IF('Model output'!L62="","",'Model output'!L62)</f>
        <v>papillary</v>
      </c>
      <c r="O63" t="str">
        <f>IF('Model output'!M62="","",'Model output'!M62)</f>
        <v>classical</v>
      </c>
      <c r="P63" t="str">
        <f>IF('Model output'!N62="","",'Model output'!N62)</f>
        <v>2.2 cm</v>
      </c>
      <c r="Q63" t="str">
        <f t="shared" si="15"/>
        <v>2.2cm</v>
      </c>
      <c r="R63" cm="1">
        <f t="array" ref="R63">IF(Q63="","",IF(ISNUMBER(SEARCH("cm",Q63)),MAX(VALUE(SUBSTITUTE(_xlfn.FILTERXML("&lt;t&gt;&lt;s&gt;"&amp;SUBSTITUTE(Q63,",","&lt;/s&gt;&lt;s&gt;")&amp;"&lt;/s&gt;&lt;/t&gt;","//s"),"cm",""))),IF(ISNUMBER(SEARCH("mm",Q63)), MAX(VALUE(SUBSTITUTE(_xlfn.FILTERXML("&lt;t&gt;&lt;s&gt;"&amp;SUBSTITUTE(Q63,",","&lt;/s&gt;&lt;s&gt;")&amp;"&lt;/s&gt;&lt;/t&gt;","//s"),"mm","")))/10, MAX(VALUE(_xlfn.FILTERXML("&lt;t&gt;&lt;s&gt;"&amp;SUBSTITUTE(Q63,",","&lt;/s&gt;&lt;s&gt;")&amp;"&lt;/s&gt;&lt;/t&gt;","//s"))))))</f>
        <v>2.2000000000000002</v>
      </c>
      <c r="S63" t="str">
        <f>IF(OR('Model output'!P62="",ISNUMBER(SEARCH("Not identified", 'Model output'!P62)),ISNUMBER(SEARCH("Absent",'Model output'!P62)),AND(ISNUMBER(SEARCH("No",'Model output'!P62)),NOT(ISNUMBER(SEARCH("diagnostic",'Model output'!P62)))),ISNUMBER(SEARCH("Negative",'Model output'!P62))),"negative","positive")</f>
        <v>negative</v>
      </c>
      <c r="T63">
        <f>IF('Model output'!O62="","",'Model output'!O62)</f>
        <v>3</v>
      </c>
      <c r="U63" t="str">
        <f>IF('Model output'!Q62&lt;&gt;"",'Model output'!Q62,IF('Classification result'!S63="positive",IF(ISNUMBER(SEARCH("single",'Model output'!P62)),1,IF(OR(ISNUMBER(SEARCH("&lt;4",'Model output'!P62)),ISNUMBER(SEARCH("&lt; 4",'Model output'!P62)),ISNUMBER(SEARCH("less than 4",'Model output'!P62))),"&lt;4",IF(OR(ISNUMBER(SEARCH("&gt;4",'Model output'!P62)),ISNUMBER(SEARCH("&gt; 4",'Model output'!P62)),ISNUMBER(SEARCH("4 or more",'Model output'!P62))),"&gt;4",""))),""))</f>
        <v/>
      </c>
      <c r="V63" t="str">
        <f>IF(S63="negative","",IF(OR(ISNUMBER(SEARCH("Focal",'Model output'!P62)),'Classification result'!U63&lt;4,ISNUMBER(SEARCH("Focal",'Classification result'!U63)),ISNUMBER(SEARCH("&lt;4",'Classification result'!U63)),ISNUMBER(SEARCH("&lt; 4",'Classification result'!U63))),"minimal", IF(OR(ISNUMBER(SEARCH("Extensive",'Model output'!P62)),ISNUMBER(SEARCH("Extensive",'Classification result'!U63)),ISNUMBER(SEARCH("&gt;4",'Classification result'!U63)),ISNUMBER(SEARCH("&gt; 4",'Classification result'!U63)),ISNUMBER(SEARCH("4 or more",'Classification result'!U63))),"extensive","")))</f>
        <v/>
      </c>
      <c r="W63" t="str">
        <f>IF(OR('Model output'!R62="",ISNUMBER(SEARCH("Not identified", 'Model output'!R62)),ISNUMBER(SEARCH("Absent",'Model output'!R62)),ISNUMBER(SEARCH("No",'Model output'!R62)),ISNUMBER(SEARCH("Negative",'Model output'!R62)),ISNUMBER(SEARCH("None seen",'Model output'!R62)),ISNUMBER(SEARCH("Free",'Model output'!R62)),ISNUMBER(SEARCH("Cannot be assessed",'Model output'!R62))),"negative","positive")</f>
        <v>positive</v>
      </c>
      <c r="X63" s="14" t="str">
        <f>IF('Model output'!S62="","",'Model output'!S62)</f>
        <v>invades :the extrathyroidal adipose tissue</v>
      </c>
      <c r="Y63" t="str">
        <f>IF(OR('Model output'!S62="",ISNUMBER(SEARCH("Absent",'Model output'!S62)),ISNUMBER(SEARCH("Not identified",'Model output'!S62)),AND(ISNUMBER(SEARCH("No",'Model output'!S62)),NOT(ISNUMBER(SEARCH("carcinoma",'Model output'!S62)))),ISNUMBER(SEARCH("negative",'Model output'!S62))),"negative",IF(Z63="positive","gETE", "positive"))</f>
        <v>positive</v>
      </c>
      <c r="Z63" t="str">
        <f>IF(OR('Model output'!S62="",ISNUMBER(SEARCH("Absent",'Model output'!S62)),ISNUMBER(SEARCH("Not identified",'Model output'!S62)),ISNUMBER(SEARCH("No",'Model output'!S62)),ISNUMBER(SEARCH("Minimal",'Model output'!S62)),ISNUMBER(SEARCH("negative",'Model output'!S62))),"negative",IF(OR(ISNUMBER(SEARCH("extensive",X63)),ISNUMBER(SEARCH("skeletal muscle",X63)),ISNUMBER(SEARCH("larynx",X63)),ISNUMBER(SEARCH("trachea",X63)),ISNUMBER(SEARCH("esophagus",X63)),ISNUMBER(SEARCH("recurrent laryngeal nerve",X63))),"positive","negative"))</f>
        <v>negative</v>
      </c>
      <c r="AA63" t="str">
        <f>IF('Model output'!T62="","",IF('Model output'!T62="Not mentioned", "No", "Yes"))</f>
        <v/>
      </c>
      <c r="AB63" t="str">
        <f>IF(AA63&lt;&gt;"Yes","",IF(OR('Model output'!U62="",ISNUMBER(SEARCH("Not identified",'Model output'!U62))),"",'Model output'!U62))</f>
        <v/>
      </c>
      <c r="AC63" s="9" t="str">
        <f>IF(OR('Model output'!V62="", AND(ISERROR(SEARCH("Positive",'Model output'!V62)), ISNUMBER(SEARCH("Negative",'Model output'!V62))), ISNUMBER(SEARCH("Uninvolved",'Model output'!V62)), ISNUMBER(SEARCH("not involved",'Model output'!V62)), ISNUMBER(SEARCH("Free",'Model output'!V62)), ISNUMBER(SEARCH("1 mm",'Model output'!V62)), ISNUMBER(SEARCH("0.1 CM",'Model output'!V62)), ISNUMBER(SEARCH("less than 0.2 mm",'Model output'!V62)), ISNUMBER(SEARCH("less than 0.5 mm",'Model output'!V62)), ISNUMBER(SEARCH("very close",'Model output'!V62)), ISNUMBER(SEARCH("abut",'Model output'!V62))), "negative", "positive")</f>
        <v>positive</v>
      </c>
      <c r="AE63" s="30" t="str" cm="1">
        <f t="array" ref="AE63">IF(OR(AC63="positive",Z63="positive",AND(OR(ISNUMBER(SEARCH("Follicular carcinoma",N63)),ISNUMBER(SEARCH("Follicular thyroid carcinoma",N63))),V63="extensive"),AND(AND(ISNUMBER(J63),J63&gt;0),AND(ISNUMBER(M63),M63&gt;3)),OR(H63="positive",AH63=1)),"high",IF(OR(ISNUMBER(SEARCH("lateral",G63,1)),ISNUMBER(SEARCH("positive",Y63,1)),ISNUMBER(SEARCH("tall",O63,1)),ISNUMBER(SEARCH("hobnail",O63,1)),ISNUMBER(SEARCH("cribriform",O63,1)),ISNUMBER(SEARCH("diffuse",O63,1)),ISNUMBER(SEARCH("columnar",O63,1)),ISNUMBER(SEARCH("solid",O63,1)),ISNUMBER(SEARCH("tall",N63,1)),ISNUMBER(SEARCH("hobnail",N63,1)),ISNUMBER(SEARCH("cribriform",N63,1)),ISNUMBER(SEARCH("diffuse",N63,1)),ISNUMBER(SEARCH("columnar",N63,1)),ISNUMBER(SEARCH("solid",N63,1)),AND(ISNUMBER(SEARCH("papillary",N63,1)),S63="positive"),AND(AND(ISNUMBER(J63),J63&gt;=5),M63=""),AND(AND(ISNUMBER(J63),J63&gt;=5),AND(ISNUMBER(M63),M63&gt;=1)),AND(ISNUMBER(SERACH("papillary",N63)),OR(Y63="positive",Z63="positive"), ISNUMBER(SEARCH("BRAF",AB63)))),"intermediate","low"))</f>
        <v>high</v>
      </c>
      <c r="AF63" s="31" t="str">
        <f t="shared" si="1"/>
        <v>2</v>
      </c>
      <c r="AG63" s="31" t="str">
        <f t="shared" si="2"/>
        <v>0</v>
      </c>
      <c r="AH63" s="31" t="str">
        <f t="shared" si="5"/>
        <v>0</v>
      </c>
      <c r="AI63" s="36" t="str">
        <f t="shared" si="6"/>
        <v>I</v>
      </c>
      <c r="AJ63" s="30" t="s">
        <v>871</v>
      </c>
      <c r="AK63" s="35" t="s">
        <v>879</v>
      </c>
      <c r="AL63" s="35" t="s">
        <v>880</v>
      </c>
      <c r="AM63" s="35" t="s">
        <v>880</v>
      </c>
      <c r="AN63" s="35" t="s">
        <v>76</v>
      </c>
      <c r="AO63" s="30">
        <f t="shared" si="7"/>
        <v>1</v>
      </c>
      <c r="AP63" s="35">
        <f t="shared" si="8"/>
        <v>1</v>
      </c>
      <c r="AQ63" s="35">
        <f t="shared" si="9"/>
        <v>1</v>
      </c>
      <c r="AR63" s="35">
        <f t="shared" si="10"/>
        <v>1</v>
      </c>
      <c r="AS63" s="36">
        <f t="shared" si="3"/>
        <v>1</v>
      </c>
    </row>
    <row r="64" spans="1:45">
      <c r="A64" t="str">
        <f>'Model output'!A63</f>
        <v>TCGA-DJ-A1QQ</v>
      </c>
      <c r="B64" s="42">
        <v>43</v>
      </c>
      <c r="C64" s="1" t="str">
        <f>IF(OR(ISNUMBER(SEARCH("0",'Model output'!D63)), ISNUMBER(SEARCH("1",'Model output'!D63)), ISNUMBER(SEARCH("1a",'Model output'!D63)), ISNUMBER(SEARCH("1b",'Model output'!D63)), ISNUMBER(SEARCH("2",'Model output'!D63)), ISNUMBER(SEARCH("3",'Model output'!D63)), ISNUMBER(SEARCH("4a",'Model output'!D63)), ISNUMBER(SEARCH("4b",'Model output'!D63))), IF(ISNUMBER(SEARCH("pT",'Model output'!D63)),IF(OR(ISNUMBER(SEARCH("a",'Model output'!D63)),ISNUMBER(SEARCH("b",'Model output'!D63))),MID(SUBSTITUTE('Model output'!D63," ",""),SEARCH("pT",'Model output'!D63)+2,2),MID(SUBSTITUTE('Model output'!D63," ",""),SEARCH("pT",'Model output'!D63)+2,1)),IF(ISNUMBER(SEARCH("T",'Model output'!D63)),IF(OR(ISNUMBER(SEARCH("a",'Model output'!D63)),ISNUMBER(SEARCH("b",'Model output'!D63))),MID(SUBSTITUTE('Model output'!D63," ",""),SEARCH("T",'Model output'!D63)+1,2),MID(SUBSTITUTE('Model output'!D63," ",""),SEARCH("T",'Model output'!D63)+1,1)),SUBSTITUTE('Model output'!D63," ",""))),"")</f>
        <v>3</v>
      </c>
      <c r="D64" s="1" t="str">
        <f>IF(ISNUMBER(SEARCH("lymph node",'Model output'!E63)),"1", IF(AND('Model output'!E63&lt;&gt;"",ISNUMBER('Model output'!E63),'Model output'!E63&gt;0),"1",IF(OR(ISNUMBER(SEARCH("0",'Model output'!E63)), ISNUMBER(SEARCH("1",'Model output'!E63)), ISNUMBER(SEARCH("1a",'Model output'!E63)), ISNUMBER(SEARCH("1b",'Model output'!E63)), ISNUMBER(SEARCH("X",'Model output'!E63))), IF(ISNUMBER(SEARCH("pN",'Model output'!E63)),IF(OR(ISNUMBER(SEARCH("a",'Model output'!E63)),ISNUMBER(SEARCH("b",'Model output'!E63))),MID(SUBSTITUTE('Model output'!E63," ",""),SEARCH("pN",'Model output'!E63)+2,2),MID(SUBSTITUTE('Model output'!E63," ",""),SEARCH("pN",'Model output'!E63)+2,1)),IF(ISNUMBER(SEARCH("N",'Model output'!E63)),IF(OR(ISNUMBER(SEARCH("a",'Model output'!E63)),ISNUMBER(SEARCH("b",'Model output'!E63))),MID(SUBSTITUTE('Model output'!E63," ",""),SEARCH("N",'Model output'!E63)+1,2),MID(SUBSTITUTE('Model output'!E63," ",""),SEARCH("N",'Model output'!E63)+1,1)),SUBSTITUTE('Model output'!E63," ",""))),"")))</f>
        <v>0</v>
      </c>
      <c r="E64" s="1" t="str">
        <f>IF(OR(ISNUMBER(SEARCH("Not applicable",'Model output'!F63)), ISNUMBER(SEARCH("N/A",'Model output'!F63))),"0",IF(OR(ISNUMBER(SEARCH("0",'Model output'!F63)), ISNUMBER(SEARCH("1",'Model output'!F63)), ISNUMBER(SEARCH("X",'Model output'!F63))), IF(ISNUMBER(SEARCH("pM",'Model output'!F63)),MID(SUBSTITUTE('Model output'!F63," ",""),SEARCH("pM",'Model output'!F63)+2,1),IF(ISNUMBER(SEARCH("M",'Model output'!F63)),MID(SUBSTITUTE('Model output'!F63," ",""),SEARCH("M",'Model output'!F63)+1,1),SUBSTITUTE('Model output'!F63," ",""))),""))</f>
        <v>0</v>
      </c>
      <c r="F64" t="str">
        <f t="shared" si="14"/>
        <v>negative</v>
      </c>
      <c r="G64" t="str">
        <f>IF(OR('Model output'!G63="",AND(ISNUMBER('Model output'!J63),'Model output'!J63&lt;1)),"",IF(OR(ISNUMBER(SEARCH("lateral",'Model output'!G63)),ISNUMBER(SEARCH("cervical",'Model output'!G63)),ISNUMBER(SEARCH("jugular",'Model output'!G63)),ISNUMBER(SEARCH("left neck",'Model output'!G63)),ISNUMBER(SEARCH("left anterior neck",'Model output'!G63)),ISNUMBER(SEARCH("left posterior neck",'Model output'!G63)),ISNUMBER(SEARCH("right neck",'Model output'!G63)),ISNUMBER(SEARCH("right anterior neck",'Model output'!G63)),ISNUMBER(SEARCH("right posterior neck",'Model output'!G63)),AND(ISNUMBER(SEARCH("level",'Model output'!G63)),OR(,ISNUMBER(SEARCH("II",'Model output'!G63)),ISNUMBER(SEARCH("two",'Model output'!G63)),ISNUMBER(SEARCH("2",'Model output'!G63)),ISNUMBER(SEARCH("III",'Model output'!G63)),ISNUMBER(SEARCH("three",'Model output'!G63)),ISNUMBER(SEARCH("3",'Model output'!G63)),ISNUMBER(SEARCH("IV",'Model output'!G63)),ISNUMBER(SEARCH("four",'Model output'!G63)),ISNUMBER(SEARCH("4",'Model output'!G63)),AND(ISNUMBER(SEARCH("V ",'Model output'!G63)),NOT(ISNUMBER(SEARCH("VI",'Model output'!G63)))),ISNUMBER(SEARCH("five",'Model output'!G63)),ISNUMBER(SEARCH("5",'Model output'!G63))))), "lateral", "central"))</f>
        <v/>
      </c>
      <c r="H64" t="str">
        <f>IF('Model output'!H63="","negative", IF('Model output'!H63=" ", "negative", IF(ISNUMBER(SEARCH("lymph node",'Model output'!H63)),"negative","positive")))</f>
        <v>negative</v>
      </c>
      <c r="I64">
        <f>IF('Model output'!I63="","",IF(ISNUMBER('Model output'!I63),'Model output'!I63,1))</f>
        <v>1</v>
      </c>
      <c r="J64">
        <f>IF('Model output'!J63="","",IF(AND(ISNUMBER('Model output'!J63),'Model output'!J63&lt;=I64),'Model output'!J63,IF(ISNUMBER(SEARCH("0/",'Model output'!J63)),0,1)))</f>
        <v>0</v>
      </c>
      <c r="K64" t="str" cm="1">
        <f t="array" ref="K64">IF(COUNT(FIND({0,1,2,3,4,5,6,7,8,9},'Model output'!K63))&gt;0,'Model output'!K63,"")</f>
        <v/>
      </c>
      <c r="L64" s="8" t="str">
        <f t="shared" si="4"/>
        <v/>
      </c>
      <c r="M64" t="str" cm="1">
        <f t="array" ref="M64">IF(L64="","",IF(ISNUMBER(SEARCH("cm",L64)),MAX(VALUE(SUBSTITUTE(_xlfn.FILTERXML("&lt;t&gt;&lt;s&gt;"&amp;SUBSTITUTE(L64,",","&lt;/s&gt;&lt;s&gt;")&amp;"&lt;/s&gt;&lt;/t&gt;","//s"),"cm",""))),MAX(VALUE(SUBSTITUTE(_xlfn.FILTERXML("&lt;t&gt;&lt;s&gt;"&amp;SUBSTITUTE(L64,",","&lt;/s&gt;&lt;s&gt;")&amp;"&lt;/s&gt;&lt;/t&gt;","//s"),"mm","")))/10))</f>
        <v/>
      </c>
      <c r="N64" t="str">
        <f>IF('Model output'!L63="","",'Model output'!L63)</f>
        <v>papillary</v>
      </c>
      <c r="O64" t="str">
        <f>IF('Model output'!M63="","",'Model output'!M63)</f>
        <v>microcarcinoma</v>
      </c>
      <c r="P64" t="str">
        <f>IF('Model output'!N63="","",'Model output'!N63)</f>
        <v>3 cm</v>
      </c>
      <c r="Q64" t="str">
        <f t="shared" si="15"/>
        <v>3cm</v>
      </c>
      <c r="R64" cm="1">
        <f t="array" ref="R64">IF(Q64="","",IF(ISNUMBER(SEARCH("cm",Q64)),MAX(VALUE(SUBSTITUTE(_xlfn.FILTERXML("&lt;t&gt;&lt;s&gt;"&amp;SUBSTITUTE(Q64,",","&lt;/s&gt;&lt;s&gt;")&amp;"&lt;/s&gt;&lt;/t&gt;","//s"),"cm",""))),IF(ISNUMBER(SEARCH("mm",Q64)), MAX(VALUE(SUBSTITUTE(_xlfn.FILTERXML("&lt;t&gt;&lt;s&gt;"&amp;SUBSTITUTE(Q64,",","&lt;/s&gt;&lt;s&gt;")&amp;"&lt;/s&gt;&lt;/t&gt;","//s"),"mm","")))/10, MAX(VALUE(_xlfn.FILTERXML("&lt;t&gt;&lt;s&gt;"&amp;SUBSTITUTE(Q64,",","&lt;/s&gt;&lt;s&gt;")&amp;"&lt;/s&gt;&lt;/t&gt;","//s"))))))</f>
        <v>3</v>
      </c>
      <c r="S64" t="str">
        <f>IF(OR('Model output'!P63="",ISNUMBER(SEARCH("Not identified", 'Model output'!P63)),ISNUMBER(SEARCH("Absent",'Model output'!P63)),AND(ISNUMBER(SEARCH("No",'Model output'!P63)),NOT(ISNUMBER(SEARCH("diagnostic",'Model output'!P63)))),ISNUMBER(SEARCH("Negative",'Model output'!P63))),"negative","positive")</f>
        <v>negative</v>
      </c>
      <c r="T64">
        <f>IF('Model output'!O63="","",'Model output'!O63)</f>
        <v>3</v>
      </c>
      <c r="U64" t="str">
        <f>IF('Model output'!Q63&lt;&gt;"",'Model output'!Q63,IF('Classification result'!S64="positive",IF(ISNUMBER(SEARCH("single",'Model output'!P63)),1,IF(OR(ISNUMBER(SEARCH("&lt;4",'Model output'!P63)),ISNUMBER(SEARCH("&lt; 4",'Model output'!P63)),ISNUMBER(SEARCH("less than 4",'Model output'!P63))),"&lt;4",IF(OR(ISNUMBER(SEARCH("&gt;4",'Model output'!P63)),ISNUMBER(SEARCH("&gt; 4",'Model output'!P63)),ISNUMBER(SEARCH("4 or more",'Model output'!P63))),"&gt;4",""))),""))</f>
        <v/>
      </c>
      <c r="V64" t="str">
        <f>IF(S64="negative","",IF(OR(ISNUMBER(SEARCH("Focal",'Model output'!P63)),'Classification result'!U64&lt;4,ISNUMBER(SEARCH("Focal",'Classification result'!U64)),ISNUMBER(SEARCH("&lt;4",'Classification result'!U64)),ISNUMBER(SEARCH("&lt; 4",'Classification result'!U64))),"minimal", IF(OR(ISNUMBER(SEARCH("Extensive",'Model output'!P63)),ISNUMBER(SEARCH("Extensive",'Classification result'!U64)),ISNUMBER(SEARCH("&gt;4",'Classification result'!U64)),ISNUMBER(SEARCH("&gt; 4",'Classification result'!U64)),ISNUMBER(SEARCH("4 or more",'Classification result'!U64))),"extensive","")))</f>
        <v/>
      </c>
      <c r="W64" t="str">
        <f>IF(OR('Model output'!R63="",ISNUMBER(SEARCH("Not identified", 'Model output'!R63)),ISNUMBER(SEARCH("Absent",'Model output'!R63)),ISNUMBER(SEARCH("No",'Model output'!R63)),ISNUMBER(SEARCH("Negative",'Model output'!R63)),ISNUMBER(SEARCH("None seen",'Model output'!R63)),ISNUMBER(SEARCH("Free",'Model output'!R63)),ISNUMBER(SEARCH("Cannot be assessed",'Model output'!R63))),"negative","positive")</f>
        <v>positive</v>
      </c>
      <c r="X64" s="14" t="str">
        <f>IF('Model output'!S63="","",'Model output'!S63)</f>
        <v>Focal</v>
      </c>
      <c r="Y64" t="str">
        <f>IF(OR('Model output'!S63="",ISNUMBER(SEARCH("Absent",'Model output'!S63)),ISNUMBER(SEARCH("Not identified",'Model output'!S63)),AND(ISNUMBER(SEARCH("No",'Model output'!S63)),NOT(ISNUMBER(SEARCH("carcinoma",'Model output'!S63)))),ISNUMBER(SEARCH("negative",'Model output'!S63))),"negative",IF(Z64="positive","gETE", "positive"))</f>
        <v>positive</v>
      </c>
      <c r="Z64" t="str">
        <f>IF(OR('Model output'!S63="",ISNUMBER(SEARCH("Absent",'Model output'!S63)),ISNUMBER(SEARCH("Not identified",'Model output'!S63)),ISNUMBER(SEARCH("No",'Model output'!S63)),ISNUMBER(SEARCH("Minimal",'Model output'!S63)),ISNUMBER(SEARCH("negative",'Model output'!S63))),"negative",IF(OR(ISNUMBER(SEARCH("extensive",X64)),ISNUMBER(SEARCH("skeletal muscle",X64)),ISNUMBER(SEARCH("larynx",X64)),ISNUMBER(SEARCH("trachea",X64)),ISNUMBER(SEARCH("esophagus",X64)),ISNUMBER(SEARCH("recurrent laryngeal nerve",X64))),"positive","negative"))</f>
        <v>negative</v>
      </c>
      <c r="AA64" t="str">
        <f>IF('Model output'!T63="","",IF('Model output'!T63="Not mentioned", "No", "Yes"))</f>
        <v/>
      </c>
      <c r="AB64" t="str">
        <f>IF(AA64&lt;&gt;"Yes","",IF(OR('Model output'!U63="",ISNUMBER(SEARCH("Not identified",'Model output'!U63))),"",'Model output'!U63))</f>
        <v/>
      </c>
      <c r="AC64" s="9" t="str">
        <f>IF(OR('Model output'!V63="", AND(ISERROR(SEARCH("Positive",'Model output'!V63)), ISNUMBER(SEARCH("Negative",'Model output'!V63))), ISNUMBER(SEARCH("Uninvolved",'Model output'!V63)), ISNUMBER(SEARCH("not involved",'Model output'!V63)), ISNUMBER(SEARCH("Free",'Model output'!V63)), ISNUMBER(SEARCH("1 mm",'Model output'!V63)), ISNUMBER(SEARCH("0.1 CM",'Model output'!V63)), ISNUMBER(SEARCH("less than 0.2 mm",'Model output'!V63)), ISNUMBER(SEARCH("less than 0.5 mm",'Model output'!V63)), ISNUMBER(SEARCH("very close",'Model output'!V63)), ISNUMBER(SEARCH("abut",'Model output'!V63))), "negative", "positive")</f>
        <v>negative</v>
      </c>
      <c r="AE64" s="30" t="str" cm="1">
        <f t="array" aca="1" ref="AE64" ca="1">IF(OR(AC64="positive",Z64="positive",AND(OR(ISNUMBER(SEARCH("Follicular carcinoma",N64)),ISNUMBER(SEARCH("Follicular thyroid carcinoma",N64))),V64="extensive"),AND(AND(ISNUMBER(J64),J64&gt;0),AND(ISNUMBER(M64),M64&gt;3)),OR(H64="positive",AH64=1)),"high",IF(OR(ISNUMBER(SEARCH("lateral",G64,1)),ISNUMBER(SEARCH("positive",Y64,1)),ISNUMBER(SEARCH("tall",O64,1)),ISNUMBER(SEARCH("hobnail",O64,1)),ISNUMBER(SEARCH("cribriform",O64,1)),ISNUMBER(SEARCH("diffuse",O64,1)),ISNUMBER(SEARCH("columnar",O64,1)),ISNUMBER(SEARCH("solid",O64,1)),ISNUMBER(SEARCH("tall",N64,1)),ISNUMBER(SEARCH("hobnail",N64,1)),ISNUMBER(SEARCH("cribriform",N64,1)),ISNUMBER(SEARCH("diffuse",N64,1)),ISNUMBER(SEARCH("columnar",N64,1)),ISNUMBER(SEARCH("solid",N64,1)),AND(ISNUMBER(SEARCH("papillary",N64,1)),S64="positive"),AND(AND(ISNUMBER(J64),J64&gt;=5),M64=""),AND(AND(ISNUMBER(J64),J64&gt;=5),AND(ISNUMBER(M64),M64&gt;=1)),AND(ISNUMBER(SERACH("papillary",N64)),OR(Y64="positive",Z64="positive"), ISNUMBER(SEARCH("BRAF",AB64)))),"intermediate","low"))</f>
        <v>intermediate</v>
      </c>
      <c r="AF64" s="31" t="str">
        <f t="shared" si="1"/>
        <v>2</v>
      </c>
      <c r="AG64" s="31" t="str">
        <f t="shared" si="2"/>
        <v>0</v>
      </c>
      <c r="AH64" s="31" t="str">
        <f t="shared" si="5"/>
        <v>0</v>
      </c>
      <c r="AI64" s="36" t="str">
        <f t="shared" si="6"/>
        <v>I</v>
      </c>
      <c r="AJ64" s="30" t="s">
        <v>873</v>
      </c>
      <c r="AK64" s="35" t="s">
        <v>879</v>
      </c>
      <c r="AL64" s="35" t="s">
        <v>877</v>
      </c>
      <c r="AM64" s="35" t="s">
        <v>880</v>
      </c>
      <c r="AN64" s="35" t="s">
        <v>76</v>
      </c>
      <c r="AO64" s="30">
        <f t="shared" ca="1" si="7"/>
        <v>1</v>
      </c>
      <c r="AP64" s="35">
        <f t="shared" si="8"/>
        <v>1</v>
      </c>
      <c r="AQ64" s="35">
        <f t="shared" si="9"/>
        <v>1</v>
      </c>
      <c r="AR64" s="35">
        <f t="shared" si="10"/>
        <v>1</v>
      </c>
      <c r="AS64" s="36">
        <f t="shared" si="3"/>
        <v>1</v>
      </c>
    </row>
    <row r="65" spans="1:45">
      <c r="A65" t="str">
        <f>'Model output'!A64</f>
        <v>TCGA-DJ-A2PN</v>
      </c>
      <c r="B65" s="42">
        <v>70</v>
      </c>
      <c r="C65" s="1" t="str">
        <f>IF(OR(ISNUMBER(SEARCH("0",'Model output'!D64)), ISNUMBER(SEARCH("1",'Model output'!D64)), ISNUMBER(SEARCH("1a",'Model output'!D64)), ISNUMBER(SEARCH("1b",'Model output'!D64)), ISNUMBER(SEARCH("2",'Model output'!D64)), ISNUMBER(SEARCH("3",'Model output'!D64)), ISNUMBER(SEARCH("4a",'Model output'!D64)), ISNUMBER(SEARCH("4b",'Model output'!D64))), IF(ISNUMBER(SEARCH("pT",'Model output'!D64)),IF(OR(ISNUMBER(SEARCH("a",'Model output'!D64)),ISNUMBER(SEARCH("b",'Model output'!D64))),MID(SUBSTITUTE('Model output'!D64," ",""),SEARCH("pT",'Model output'!D64)+2,2),MID(SUBSTITUTE('Model output'!D64," ",""),SEARCH("pT",'Model output'!D64)+2,1)),IF(ISNUMBER(SEARCH("T",'Model output'!D64)),IF(OR(ISNUMBER(SEARCH("a",'Model output'!D64)),ISNUMBER(SEARCH("b",'Model output'!D64))),MID(SUBSTITUTE('Model output'!D64," ",""),SEARCH("T",'Model output'!D64)+1,2),MID(SUBSTITUTE('Model output'!D64," ",""),SEARCH("T",'Model output'!D64)+1,1)),SUBSTITUTE('Model output'!D64," ",""))),"")</f>
        <v/>
      </c>
      <c r="D65" s="1" t="str">
        <f>IF(ISNUMBER(SEARCH("lymph node",'Model output'!E64)),"1", IF(AND('Model output'!E64&lt;&gt;"",ISNUMBER('Model output'!E64),'Model output'!E64&gt;0),"1",IF(OR(ISNUMBER(SEARCH("0",'Model output'!E64)), ISNUMBER(SEARCH("1",'Model output'!E64)), ISNUMBER(SEARCH("1a",'Model output'!E64)), ISNUMBER(SEARCH("1b",'Model output'!E64)), ISNUMBER(SEARCH("X",'Model output'!E64))), IF(ISNUMBER(SEARCH("pN",'Model output'!E64)),IF(OR(ISNUMBER(SEARCH("a",'Model output'!E64)),ISNUMBER(SEARCH("b",'Model output'!E64))),MID(SUBSTITUTE('Model output'!E64," ",""),SEARCH("pN",'Model output'!E64)+2,2),MID(SUBSTITUTE('Model output'!E64," ",""),SEARCH("pN",'Model output'!E64)+2,1)),IF(ISNUMBER(SEARCH("N",'Model output'!E64)),IF(OR(ISNUMBER(SEARCH("a",'Model output'!E64)),ISNUMBER(SEARCH("b",'Model output'!E64))),MID(SUBSTITUTE('Model output'!E64," ",""),SEARCH("N",'Model output'!E64)+1,2),MID(SUBSTITUTE('Model output'!E64," ",""),SEARCH("N",'Model output'!E64)+1,1)),SUBSTITUTE('Model output'!E64," ",""))),"")))</f>
        <v/>
      </c>
      <c r="E65" s="1" t="str">
        <f>IF(OR(ISNUMBER(SEARCH("Not applicable",'Model output'!F64)), ISNUMBER(SEARCH("N/A",'Model output'!F64))),"0",IF(OR(ISNUMBER(SEARCH("0",'Model output'!F64)), ISNUMBER(SEARCH("1",'Model output'!F64)), ISNUMBER(SEARCH("X",'Model output'!F64))), IF(ISNUMBER(SEARCH("pM",'Model output'!F64)),MID(SUBSTITUTE('Model output'!F64," ",""),SEARCH("pM",'Model output'!F64)+2,1),IF(ISNUMBER(SEARCH("M",'Model output'!F64)),MID(SUBSTITUTE('Model output'!F64," ",""),SEARCH("M",'Model output'!F64)+1,1),SUBSTITUTE('Model output'!F64," ",""))),""))</f>
        <v/>
      </c>
      <c r="F65" t="str">
        <f t="shared" si="14"/>
        <v>negative</v>
      </c>
      <c r="G65" t="str">
        <f>IF(OR('Model output'!G64="",AND(ISNUMBER('Model output'!J64),'Model output'!J64&lt;1)),"",IF(OR(ISNUMBER(SEARCH("lateral",'Model output'!G64)),ISNUMBER(SEARCH("cervical",'Model output'!G64)),ISNUMBER(SEARCH("jugular",'Model output'!G64)),ISNUMBER(SEARCH("left neck",'Model output'!G64)),ISNUMBER(SEARCH("left anterior neck",'Model output'!G64)),ISNUMBER(SEARCH("left posterior neck",'Model output'!G64)),ISNUMBER(SEARCH("right neck",'Model output'!G64)),ISNUMBER(SEARCH("right anterior neck",'Model output'!G64)),ISNUMBER(SEARCH("right posterior neck",'Model output'!G64)),AND(ISNUMBER(SEARCH("level",'Model output'!G64)),OR(,ISNUMBER(SEARCH("II",'Model output'!G64)),ISNUMBER(SEARCH("two",'Model output'!G64)),ISNUMBER(SEARCH("2",'Model output'!G64)),ISNUMBER(SEARCH("III",'Model output'!G64)),ISNUMBER(SEARCH("three",'Model output'!G64)),ISNUMBER(SEARCH("3",'Model output'!G64)),ISNUMBER(SEARCH("IV",'Model output'!G64)),ISNUMBER(SEARCH("four",'Model output'!G64)),ISNUMBER(SEARCH("4",'Model output'!G64)),AND(ISNUMBER(SEARCH("V ",'Model output'!G64)),NOT(ISNUMBER(SEARCH("VI",'Model output'!G64)))),ISNUMBER(SEARCH("five",'Model output'!G64)),ISNUMBER(SEARCH("5",'Model output'!G64))))), "lateral", "central"))</f>
        <v/>
      </c>
      <c r="H65" t="str">
        <f>IF('Model output'!H64="","negative", IF('Model output'!H64=" ", "negative", IF(ISNUMBER(SEARCH("lymph node",'Model output'!H64)),"negative","positive")))</f>
        <v>negative</v>
      </c>
      <c r="I65" t="str">
        <f>IF('Model output'!I64="","",IF(ISNUMBER('Model output'!I64),'Model output'!I64,1))</f>
        <v/>
      </c>
      <c r="J65" t="str">
        <f>IF('Model output'!J64="","",IF(AND(ISNUMBER('Model output'!J64),'Model output'!J64&lt;=I65),'Model output'!J64,IF(ISNUMBER(SEARCH("0/",'Model output'!J64)),0,1)))</f>
        <v/>
      </c>
      <c r="K65" t="str" cm="1">
        <f t="array" ref="K65">IF(COUNT(FIND({0,1,2,3,4,5,6,7,8,9},'Model output'!K64))&gt;0,'Model output'!K64,"")</f>
        <v/>
      </c>
      <c r="L65" s="8" t="str">
        <f t="shared" si="4"/>
        <v/>
      </c>
      <c r="M65" t="str" cm="1">
        <f t="array" ref="M65">IF(L65="","",IF(ISNUMBER(SEARCH("cm",L65)),MAX(VALUE(SUBSTITUTE(_xlfn.FILTERXML("&lt;t&gt;&lt;s&gt;"&amp;SUBSTITUTE(L65,",","&lt;/s&gt;&lt;s&gt;")&amp;"&lt;/s&gt;&lt;/t&gt;","//s"),"cm",""))),MAX(VALUE(SUBSTITUTE(_xlfn.FILTERXML("&lt;t&gt;&lt;s&gt;"&amp;SUBSTITUTE(L65,",","&lt;/s&gt;&lt;s&gt;")&amp;"&lt;/s&gt;&lt;/t&gt;","//s"),"mm","")))/10))</f>
        <v/>
      </c>
      <c r="N65" t="str">
        <f>IF('Model output'!L64="","",'Model output'!L64)</f>
        <v>papillary</v>
      </c>
      <c r="O65" t="str">
        <f>IF('Model output'!M64="","",'Model output'!M64)</f>
        <v>classical</v>
      </c>
      <c r="P65" t="str">
        <f>IF('Model output'!N64="","",'Model output'!N64)</f>
        <v>1.3 cm</v>
      </c>
      <c r="Q65" t="str">
        <f t="shared" si="15"/>
        <v>1.3cm</v>
      </c>
      <c r="R65" cm="1">
        <f t="array" ref="R65">IF(Q65="","",IF(ISNUMBER(SEARCH("cm",Q65)),MAX(VALUE(SUBSTITUTE(_xlfn.FILTERXML("&lt;t&gt;&lt;s&gt;"&amp;SUBSTITUTE(Q65,",","&lt;/s&gt;&lt;s&gt;")&amp;"&lt;/s&gt;&lt;/t&gt;","//s"),"cm",""))),IF(ISNUMBER(SEARCH("mm",Q65)), MAX(VALUE(SUBSTITUTE(_xlfn.FILTERXML("&lt;t&gt;&lt;s&gt;"&amp;SUBSTITUTE(Q65,",","&lt;/s&gt;&lt;s&gt;")&amp;"&lt;/s&gt;&lt;/t&gt;","//s"),"mm","")))/10, MAX(VALUE(_xlfn.FILTERXML("&lt;t&gt;&lt;s&gt;"&amp;SUBSTITUTE(Q65,",","&lt;/s&gt;&lt;s&gt;")&amp;"&lt;/s&gt;&lt;/t&gt;","//s"))))))</f>
        <v>1.3</v>
      </c>
      <c r="S65" t="str">
        <f>IF(OR('Model output'!P64="",ISNUMBER(SEARCH("Not identified", 'Model output'!P64)),ISNUMBER(SEARCH("Absent",'Model output'!P64)),AND(ISNUMBER(SEARCH("No",'Model output'!P64)),NOT(ISNUMBER(SEARCH("diagnostic",'Model output'!P64)))),ISNUMBER(SEARCH("Negative",'Model output'!P64))),"negative","positive")</f>
        <v>negative</v>
      </c>
      <c r="T65">
        <f>IF('Model output'!O64="","",'Model output'!O64)</f>
        <v>1</v>
      </c>
      <c r="U65" t="str">
        <f>IF('Model output'!Q64&lt;&gt;"",'Model output'!Q64,IF('Classification result'!S65="positive",IF(ISNUMBER(SEARCH("single",'Model output'!P64)),1,IF(OR(ISNUMBER(SEARCH("&lt;4",'Model output'!P64)),ISNUMBER(SEARCH("&lt; 4",'Model output'!P64)),ISNUMBER(SEARCH("less than 4",'Model output'!P64))),"&lt;4",IF(OR(ISNUMBER(SEARCH("&gt;4",'Model output'!P64)),ISNUMBER(SEARCH("&gt; 4",'Model output'!P64)),ISNUMBER(SEARCH("4 or more",'Model output'!P64))),"&gt;4",""))),""))</f>
        <v/>
      </c>
      <c r="V65" t="str">
        <f>IF(S65="negative","",IF(OR(ISNUMBER(SEARCH("Focal",'Model output'!P64)),'Classification result'!U65&lt;4,ISNUMBER(SEARCH("Focal",'Classification result'!U65)),ISNUMBER(SEARCH("&lt;4",'Classification result'!U65)),ISNUMBER(SEARCH("&lt; 4",'Classification result'!U65))),"minimal", IF(OR(ISNUMBER(SEARCH("Extensive",'Model output'!P64)),ISNUMBER(SEARCH("Extensive",'Classification result'!U65)),ISNUMBER(SEARCH("&gt;4",'Classification result'!U65)),ISNUMBER(SEARCH("&gt; 4",'Classification result'!U65)),ISNUMBER(SEARCH("4 or more",'Classification result'!U65))),"extensive","")))</f>
        <v/>
      </c>
      <c r="W65" t="str">
        <f>IF(OR('Model output'!R64="",ISNUMBER(SEARCH("Not identified", 'Model output'!R64)),ISNUMBER(SEARCH("Absent",'Model output'!R64)),ISNUMBER(SEARCH("No",'Model output'!R64)),ISNUMBER(SEARCH("Negative",'Model output'!R64)),ISNUMBER(SEARCH("None seen",'Model output'!R64)),ISNUMBER(SEARCH("Free",'Model output'!R64)),ISNUMBER(SEARCH("Cannot be assessed",'Model output'!R64))),"negative","positive")</f>
        <v>positive</v>
      </c>
      <c r="X65" s="14" t="str">
        <f>IF('Model output'!S64="","",'Model output'!S64)</f>
        <v>Not identified</v>
      </c>
      <c r="Y65" t="str">
        <f>IF(OR('Model output'!S64="",ISNUMBER(SEARCH("Absent",'Model output'!S64)),ISNUMBER(SEARCH("Not identified",'Model output'!S64)),AND(ISNUMBER(SEARCH("No",'Model output'!S64)),NOT(ISNUMBER(SEARCH("carcinoma",'Model output'!S64)))),ISNUMBER(SEARCH("negative",'Model output'!S64))),"negative",IF(Z65="positive","gETE", "positive"))</f>
        <v>negative</v>
      </c>
      <c r="Z65" t="str">
        <f>IF(OR('Model output'!S64="",ISNUMBER(SEARCH("Absent",'Model output'!S64)),ISNUMBER(SEARCH("Not identified",'Model output'!S64)),ISNUMBER(SEARCH("No",'Model output'!S64)),ISNUMBER(SEARCH("Minimal",'Model output'!S64)),ISNUMBER(SEARCH("negative",'Model output'!S64))),"negative",IF(OR(ISNUMBER(SEARCH("extensive",X65)),ISNUMBER(SEARCH("skeletal muscle",X65)),ISNUMBER(SEARCH("larynx",X65)),ISNUMBER(SEARCH("trachea",X65)),ISNUMBER(SEARCH("esophagus",X65)),ISNUMBER(SEARCH("recurrent laryngeal nerve",X65))),"positive","negative"))</f>
        <v>negative</v>
      </c>
      <c r="AA65" t="str">
        <f>IF('Model output'!T64="","",IF('Model output'!T64="Not mentioned", "No", "Yes"))</f>
        <v/>
      </c>
      <c r="AB65" t="str">
        <f>IF(AA65&lt;&gt;"Yes","",IF(OR('Model output'!U64="",ISNUMBER(SEARCH("Not identified",'Model output'!U64))),"",'Model output'!U64))</f>
        <v/>
      </c>
      <c r="AC65" s="9" t="str">
        <f>IF(OR('Model output'!V64="", AND(ISERROR(SEARCH("Positive",'Model output'!V64)), ISNUMBER(SEARCH("Negative",'Model output'!V64))), ISNUMBER(SEARCH("Uninvolved",'Model output'!V64)), ISNUMBER(SEARCH("not involved",'Model output'!V64)), ISNUMBER(SEARCH("Free",'Model output'!V64)), ISNUMBER(SEARCH("1 mm",'Model output'!V64)), ISNUMBER(SEARCH("0.1 CM",'Model output'!V64)), ISNUMBER(SEARCH("less than 0.2 mm",'Model output'!V64)), ISNUMBER(SEARCH("less than 0.5 mm",'Model output'!V64)), ISNUMBER(SEARCH("very close",'Model output'!V64)), ISNUMBER(SEARCH("abut",'Model output'!V64))), "negative", "positive")</f>
        <v>negative</v>
      </c>
      <c r="AE65" s="30" t="str" cm="1">
        <f t="array" aca="1" ref="AE65" ca="1">IF(OR(AC65="positive",Z65="positive",AND(OR(ISNUMBER(SEARCH("Follicular carcinoma",N65)),ISNUMBER(SEARCH("Follicular thyroid carcinoma",N65))),V65="extensive"),AND(AND(ISNUMBER(J65),J65&gt;0),AND(ISNUMBER(M65),M65&gt;3)),OR(H65="positive",AH65=1)),"high",IF(OR(ISNUMBER(SEARCH("lateral",G65,1)),ISNUMBER(SEARCH("positive",Y65,1)),ISNUMBER(SEARCH("tall",O65,1)),ISNUMBER(SEARCH("hobnail",O65,1)),ISNUMBER(SEARCH("cribriform",O65,1)),ISNUMBER(SEARCH("diffuse",O65,1)),ISNUMBER(SEARCH("columnar",O65,1)),ISNUMBER(SEARCH("solid",O65,1)),ISNUMBER(SEARCH("tall",N65,1)),ISNUMBER(SEARCH("hobnail",N65,1)),ISNUMBER(SEARCH("cribriform",N65,1)),ISNUMBER(SEARCH("diffuse",N65,1)),ISNUMBER(SEARCH("columnar",N65,1)),ISNUMBER(SEARCH("solid",N65,1)),AND(ISNUMBER(SEARCH("papillary",N65,1)),S65="positive"),AND(AND(ISNUMBER(J65),J65&gt;=5),M65=""),AND(AND(ISNUMBER(J65),J65&gt;=5),AND(ISNUMBER(M65),M65&gt;=1)),AND(ISNUMBER(SERACH("papillary",N65)),OR(Y65="positive",Z65="positive"), ISNUMBER(SEARCH("BRAF",AB65)))),"intermediate","low"))</f>
        <v>low</v>
      </c>
      <c r="AF65" s="31" t="str">
        <f t="shared" si="1"/>
        <v>1b</v>
      </c>
      <c r="AG65" s="31" t="str">
        <f t="shared" si="2"/>
        <v>0</v>
      </c>
      <c r="AH65" s="31" t="str">
        <f t="shared" si="5"/>
        <v>0</v>
      </c>
      <c r="AI65" s="36" t="str">
        <f t="shared" si="6"/>
        <v>I</v>
      </c>
      <c r="AJ65" s="30" t="s">
        <v>872</v>
      </c>
      <c r="AK65" s="35" t="s">
        <v>876</v>
      </c>
      <c r="AL65" s="35" t="s">
        <v>880</v>
      </c>
      <c r="AM65" s="35" t="s">
        <v>880</v>
      </c>
      <c r="AN65" s="35" t="s">
        <v>76</v>
      </c>
      <c r="AO65" s="30">
        <f t="shared" ca="1" si="7"/>
        <v>1</v>
      </c>
      <c r="AP65" s="35">
        <f t="shared" si="8"/>
        <v>1</v>
      </c>
      <c r="AQ65" s="35">
        <f t="shared" si="9"/>
        <v>1</v>
      </c>
      <c r="AR65" s="35">
        <f t="shared" si="10"/>
        <v>1</v>
      </c>
      <c r="AS65" s="36">
        <f t="shared" si="3"/>
        <v>1</v>
      </c>
    </row>
    <row r="66" spans="1:45">
      <c r="A66" t="str">
        <f>'Model output'!A65</f>
        <v>TCGA-DJ-A2PP</v>
      </c>
      <c r="B66" s="42">
        <v>47</v>
      </c>
      <c r="C66" s="1" t="str">
        <f>IF(OR(ISNUMBER(SEARCH("0",'Model output'!D65)), ISNUMBER(SEARCH("1",'Model output'!D65)), ISNUMBER(SEARCH("1a",'Model output'!D65)), ISNUMBER(SEARCH("1b",'Model output'!D65)), ISNUMBER(SEARCH("2",'Model output'!D65)), ISNUMBER(SEARCH("3",'Model output'!D65)), ISNUMBER(SEARCH("4a",'Model output'!D65)), ISNUMBER(SEARCH("4b",'Model output'!D65))), IF(ISNUMBER(SEARCH("pT",'Model output'!D65)),IF(OR(ISNUMBER(SEARCH("a",'Model output'!D65)),ISNUMBER(SEARCH("b",'Model output'!D65))),MID(SUBSTITUTE('Model output'!D65," ",""),SEARCH("pT",'Model output'!D65)+2,2),MID(SUBSTITUTE('Model output'!D65," ",""),SEARCH("pT",'Model output'!D65)+2,1)),IF(ISNUMBER(SEARCH("T",'Model output'!D65)),IF(OR(ISNUMBER(SEARCH("a",'Model output'!D65)),ISNUMBER(SEARCH("b",'Model output'!D65))),MID(SUBSTITUTE('Model output'!D65," ",""),SEARCH("T",'Model output'!D65)+1,2),MID(SUBSTITUTE('Model output'!D65," ",""),SEARCH("T",'Model output'!D65)+1,1)),SUBSTITUTE('Model output'!D65," ",""))),"")</f>
        <v/>
      </c>
      <c r="D66" s="1" t="str">
        <f>IF(ISNUMBER(SEARCH("lymph node",'Model output'!E65)),"1", IF(AND('Model output'!E65&lt;&gt;"",ISNUMBER('Model output'!E65),'Model output'!E65&gt;0),"1",IF(OR(ISNUMBER(SEARCH("0",'Model output'!E65)), ISNUMBER(SEARCH("1",'Model output'!E65)), ISNUMBER(SEARCH("1a",'Model output'!E65)), ISNUMBER(SEARCH("1b",'Model output'!E65)), ISNUMBER(SEARCH("X",'Model output'!E65))), IF(ISNUMBER(SEARCH("pN",'Model output'!E65)),IF(OR(ISNUMBER(SEARCH("a",'Model output'!E65)),ISNUMBER(SEARCH("b",'Model output'!E65))),MID(SUBSTITUTE('Model output'!E65," ",""),SEARCH("pN",'Model output'!E65)+2,2),MID(SUBSTITUTE('Model output'!E65," ",""),SEARCH("pN",'Model output'!E65)+2,1)),IF(ISNUMBER(SEARCH("N",'Model output'!E65)),IF(OR(ISNUMBER(SEARCH("a",'Model output'!E65)),ISNUMBER(SEARCH("b",'Model output'!E65))),MID(SUBSTITUTE('Model output'!E65," ",""),SEARCH("N",'Model output'!E65)+1,2),MID(SUBSTITUTE('Model output'!E65," ",""),SEARCH("N",'Model output'!E65)+1,1)),SUBSTITUTE('Model output'!E65," ",""))),"")))</f>
        <v/>
      </c>
      <c r="E66" s="1" t="str">
        <f>IF(OR(ISNUMBER(SEARCH("Not applicable",'Model output'!F65)), ISNUMBER(SEARCH("N/A",'Model output'!F65))),"0",IF(OR(ISNUMBER(SEARCH("0",'Model output'!F65)), ISNUMBER(SEARCH("1",'Model output'!F65)), ISNUMBER(SEARCH("X",'Model output'!F65))), IF(ISNUMBER(SEARCH("pM",'Model output'!F65)),MID(SUBSTITUTE('Model output'!F65," ",""),SEARCH("pM",'Model output'!F65)+2,1),IF(ISNUMBER(SEARCH("M",'Model output'!F65)),MID(SUBSTITUTE('Model output'!F65," ",""),SEARCH("M",'Model output'!F65)+1,1),SUBSTITUTE('Model output'!F65," ",""))),""))</f>
        <v/>
      </c>
      <c r="F66" t="str">
        <f t="shared" si="14"/>
        <v>negative</v>
      </c>
      <c r="G66" t="str">
        <f>IF(OR('Model output'!G65="",AND(ISNUMBER('Model output'!J65),'Model output'!J65&lt;1)),"",IF(OR(ISNUMBER(SEARCH("lateral",'Model output'!G65)),ISNUMBER(SEARCH("cervical",'Model output'!G65)),ISNUMBER(SEARCH("jugular",'Model output'!G65)),ISNUMBER(SEARCH("left neck",'Model output'!G65)),ISNUMBER(SEARCH("left anterior neck",'Model output'!G65)),ISNUMBER(SEARCH("left posterior neck",'Model output'!G65)),ISNUMBER(SEARCH("right neck",'Model output'!G65)),ISNUMBER(SEARCH("right anterior neck",'Model output'!G65)),ISNUMBER(SEARCH("right posterior neck",'Model output'!G65)),AND(ISNUMBER(SEARCH("level",'Model output'!G65)),OR(,ISNUMBER(SEARCH("II",'Model output'!G65)),ISNUMBER(SEARCH("two",'Model output'!G65)),ISNUMBER(SEARCH("2",'Model output'!G65)),ISNUMBER(SEARCH("III",'Model output'!G65)),ISNUMBER(SEARCH("three",'Model output'!G65)),ISNUMBER(SEARCH("3",'Model output'!G65)),ISNUMBER(SEARCH("IV",'Model output'!G65)),ISNUMBER(SEARCH("four",'Model output'!G65)),ISNUMBER(SEARCH("4",'Model output'!G65)),AND(ISNUMBER(SEARCH("V ",'Model output'!G65)),NOT(ISNUMBER(SEARCH("VI",'Model output'!G65)))),ISNUMBER(SEARCH("five",'Model output'!G65)),ISNUMBER(SEARCH("5",'Model output'!G65))))), "lateral", "central"))</f>
        <v/>
      </c>
      <c r="H66" t="str">
        <f>IF('Model output'!H65="","negative", IF('Model output'!H65=" ", "negative", IF(ISNUMBER(SEARCH("lymph node",'Model output'!H65)),"negative","positive")))</f>
        <v>negative</v>
      </c>
      <c r="I66">
        <f>IF('Model output'!I65="","",IF(ISNUMBER('Model output'!I65),'Model output'!I65,1))</f>
        <v>3</v>
      </c>
      <c r="J66">
        <f>IF('Model output'!J65="","",IF(AND(ISNUMBER('Model output'!J65),'Model output'!J65&lt;=I66),'Model output'!J65,IF(ISNUMBER(SEARCH("0/",'Model output'!J65)),0,1)))</f>
        <v>0</v>
      </c>
      <c r="K66" t="str" cm="1">
        <f t="array" ref="K66">IF(COUNT(FIND({0,1,2,3,4,5,6,7,8,9},'Model output'!K65))&gt;0,'Model output'!K65,"")</f>
        <v/>
      </c>
      <c r="L66" s="8" t="str">
        <f t="shared" si="4"/>
        <v/>
      </c>
      <c r="M66" t="str" cm="1">
        <f t="array" ref="M66">IF(L66="","",IF(ISNUMBER(SEARCH("cm",L66)),MAX(VALUE(SUBSTITUTE(_xlfn.FILTERXML("&lt;t&gt;&lt;s&gt;"&amp;SUBSTITUTE(L66,",","&lt;/s&gt;&lt;s&gt;")&amp;"&lt;/s&gt;&lt;/t&gt;","//s"),"cm",""))),MAX(VALUE(SUBSTITUTE(_xlfn.FILTERXML("&lt;t&gt;&lt;s&gt;"&amp;SUBSTITUTE(L66,",","&lt;/s&gt;&lt;s&gt;")&amp;"&lt;/s&gt;&lt;/t&gt;","//s"),"mm","")))/10))</f>
        <v/>
      </c>
      <c r="N66" t="str">
        <f>IF('Model output'!L65="","",'Model output'!L65)</f>
        <v>papillary</v>
      </c>
      <c r="O66" t="str">
        <f>IF('Model output'!M65="","",'Model output'!M65)</f>
        <v>follicular, oncocytic</v>
      </c>
      <c r="P66" t="str">
        <f>IF('Model output'!N65="","",'Model output'!N65)</f>
        <v>3.6 cm</v>
      </c>
      <c r="Q66" t="str">
        <f t="shared" si="15"/>
        <v>3.6cm</v>
      </c>
      <c r="R66" cm="1">
        <f t="array" ref="R66">IF(Q66="","",IF(ISNUMBER(SEARCH("cm",Q66)),MAX(VALUE(SUBSTITUTE(_xlfn.FILTERXML("&lt;t&gt;&lt;s&gt;"&amp;SUBSTITUTE(Q66,",","&lt;/s&gt;&lt;s&gt;")&amp;"&lt;/s&gt;&lt;/t&gt;","//s"),"cm",""))),IF(ISNUMBER(SEARCH("mm",Q66)), MAX(VALUE(SUBSTITUTE(_xlfn.FILTERXML("&lt;t&gt;&lt;s&gt;"&amp;SUBSTITUTE(Q66,",","&lt;/s&gt;&lt;s&gt;")&amp;"&lt;/s&gt;&lt;/t&gt;","//s"),"mm","")))/10, MAX(VALUE(_xlfn.FILTERXML("&lt;t&gt;&lt;s&gt;"&amp;SUBSTITUTE(Q66,",","&lt;/s&gt;&lt;s&gt;")&amp;"&lt;/s&gt;&lt;/t&gt;","//s"))))))</f>
        <v>3.6</v>
      </c>
      <c r="S66" t="str">
        <f>IF(OR('Model output'!P65="",ISNUMBER(SEARCH("Not identified", 'Model output'!P65)),ISNUMBER(SEARCH("Absent",'Model output'!P65)),AND(ISNUMBER(SEARCH("No",'Model output'!P65)),NOT(ISNUMBER(SEARCH("diagnostic",'Model output'!P65)))),ISNUMBER(SEARCH("Negative",'Model output'!P65))),"negative","positive")</f>
        <v>negative</v>
      </c>
      <c r="T66">
        <f>IF('Model output'!O65="","",'Model output'!O65)</f>
        <v>2</v>
      </c>
      <c r="U66" t="str">
        <f>IF('Model output'!Q65&lt;&gt;"",'Model output'!Q65,IF('Classification result'!S66="positive",IF(ISNUMBER(SEARCH("single",'Model output'!P65)),1,IF(OR(ISNUMBER(SEARCH("&lt;4",'Model output'!P65)),ISNUMBER(SEARCH("&lt; 4",'Model output'!P65)),ISNUMBER(SEARCH("less than 4",'Model output'!P65))),"&lt;4",IF(OR(ISNUMBER(SEARCH("&gt;4",'Model output'!P65)),ISNUMBER(SEARCH("&gt; 4",'Model output'!P65)),ISNUMBER(SEARCH("4 or more",'Model output'!P65))),"&gt;4",""))),""))</f>
        <v/>
      </c>
      <c r="V66" t="str">
        <f>IF(S66="negative","",IF(OR(ISNUMBER(SEARCH("Focal",'Model output'!P65)),'Classification result'!U66&lt;4,ISNUMBER(SEARCH("Focal",'Classification result'!U66)),ISNUMBER(SEARCH("&lt;4",'Classification result'!U66)),ISNUMBER(SEARCH("&lt; 4",'Classification result'!U66))),"minimal", IF(OR(ISNUMBER(SEARCH("Extensive",'Model output'!P65)),ISNUMBER(SEARCH("Extensive",'Classification result'!U66)),ISNUMBER(SEARCH("&gt;4",'Classification result'!U66)),ISNUMBER(SEARCH("&gt; 4",'Classification result'!U66)),ISNUMBER(SEARCH("4 or more",'Classification result'!U66))),"extensive","")))</f>
        <v/>
      </c>
      <c r="W66" t="str">
        <f>IF(OR('Model output'!R65="",ISNUMBER(SEARCH("Not identified", 'Model output'!R65)),ISNUMBER(SEARCH("Absent",'Model output'!R65)),ISNUMBER(SEARCH("No",'Model output'!R65)),ISNUMBER(SEARCH("Negative",'Model output'!R65)),ISNUMBER(SEARCH("None seen",'Model output'!R65)),ISNUMBER(SEARCH("Free",'Model output'!R65)),ISNUMBER(SEARCH("Cannot be assessed",'Model output'!R65))),"negative","positive")</f>
        <v>negative</v>
      </c>
      <c r="X66" s="14" t="str">
        <f>IF('Model output'!S65="","",'Model output'!S65)</f>
        <v>Not Identified</v>
      </c>
      <c r="Y66" t="str">
        <f>IF(OR('Model output'!S65="",ISNUMBER(SEARCH("Absent",'Model output'!S65)),ISNUMBER(SEARCH("Not identified",'Model output'!S65)),AND(ISNUMBER(SEARCH("No",'Model output'!S65)),NOT(ISNUMBER(SEARCH("carcinoma",'Model output'!S65)))),ISNUMBER(SEARCH("negative",'Model output'!S65))),"negative",IF(Z66="positive","gETE", "positive"))</f>
        <v>negative</v>
      </c>
      <c r="Z66" t="str">
        <f>IF(OR('Model output'!S65="",ISNUMBER(SEARCH("Absent",'Model output'!S65)),ISNUMBER(SEARCH("Not identified",'Model output'!S65)),ISNUMBER(SEARCH("No",'Model output'!S65)),ISNUMBER(SEARCH("Minimal",'Model output'!S65)),ISNUMBER(SEARCH("negative",'Model output'!S65))),"negative",IF(OR(ISNUMBER(SEARCH("extensive",X66)),ISNUMBER(SEARCH("skeletal muscle",X66)),ISNUMBER(SEARCH("larynx",X66)),ISNUMBER(SEARCH("trachea",X66)),ISNUMBER(SEARCH("esophagus",X66)),ISNUMBER(SEARCH("recurrent laryngeal nerve",X66))),"positive","negative"))</f>
        <v>negative</v>
      </c>
      <c r="AA66" t="str">
        <f>IF('Model output'!T65="","",IF('Model output'!T65="Not mentioned", "No", "Yes"))</f>
        <v/>
      </c>
      <c r="AB66" t="str">
        <f>IF(AA66&lt;&gt;"Yes","",IF(OR('Model output'!U65="",ISNUMBER(SEARCH("Not identified",'Model output'!U65))),"",'Model output'!U65))</f>
        <v/>
      </c>
      <c r="AC66" s="9" t="str">
        <f>IF(OR('Model output'!V65="", AND(ISERROR(SEARCH("Positive",'Model output'!V65)), ISNUMBER(SEARCH("Negative",'Model output'!V65))), ISNUMBER(SEARCH("Uninvolved",'Model output'!V65)), ISNUMBER(SEARCH("not involved",'Model output'!V65)), ISNUMBER(SEARCH("Free",'Model output'!V65)), ISNUMBER(SEARCH("1 mm",'Model output'!V65)), ISNUMBER(SEARCH("0.1 CM",'Model output'!V65)), ISNUMBER(SEARCH("less than 0.2 mm",'Model output'!V65)), ISNUMBER(SEARCH("less than 0.5 mm",'Model output'!V65)), ISNUMBER(SEARCH("very close",'Model output'!V65)), ISNUMBER(SEARCH("abut",'Model output'!V65))), "negative", "positive")</f>
        <v>negative</v>
      </c>
      <c r="AE66" s="30" t="str" cm="1">
        <f t="array" aca="1" ref="AE66" ca="1">IF(OR(AC66="positive",Z66="positive",AND(OR(ISNUMBER(SEARCH("Follicular carcinoma",N66)),ISNUMBER(SEARCH("Follicular thyroid carcinoma",N66))),V66="extensive"),AND(AND(ISNUMBER(J66),J66&gt;0),AND(ISNUMBER(M66),M66&gt;3)),OR(H66="positive",AH66=1)),"high",IF(OR(ISNUMBER(SEARCH("lateral",G66,1)),ISNUMBER(SEARCH("positive",Y66,1)),ISNUMBER(SEARCH("tall",O66,1)),ISNUMBER(SEARCH("hobnail",O66,1)),ISNUMBER(SEARCH("cribriform",O66,1)),ISNUMBER(SEARCH("diffuse",O66,1)),ISNUMBER(SEARCH("columnar",O66,1)),ISNUMBER(SEARCH("solid",O66,1)),ISNUMBER(SEARCH("tall",N66,1)),ISNUMBER(SEARCH("hobnail",N66,1)),ISNUMBER(SEARCH("cribriform",N66,1)),ISNUMBER(SEARCH("diffuse",N66,1)),ISNUMBER(SEARCH("columnar",N66,1)),ISNUMBER(SEARCH("solid",N66,1)),AND(ISNUMBER(SEARCH("papillary",N66,1)),S66="positive"),AND(AND(ISNUMBER(J66),J66&gt;=5),M66=""),AND(AND(ISNUMBER(J66),J66&gt;=5),AND(ISNUMBER(M66),M66&gt;=1)),AND(ISNUMBER(SERACH("papillary",N66)),OR(Y66="positive",Z66="positive"), ISNUMBER(SEARCH("BRAF",AB66)))),"intermediate","low"))</f>
        <v>low</v>
      </c>
      <c r="AF66" s="31" t="str">
        <f t="shared" si="1"/>
        <v>2</v>
      </c>
      <c r="AG66" s="31" t="str">
        <f t="shared" si="2"/>
        <v>0</v>
      </c>
      <c r="AH66" s="31" t="str">
        <f t="shared" si="5"/>
        <v>0</v>
      </c>
      <c r="AI66" s="36" t="str">
        <f t="shared" si="6"/>
        <v>I</v>
      </c>
      <c r="AJ66" s="30" t="s">
        <v>872</v>
      </c>
      <c r="AK66" s="35" t="s">
        <v>879</v>
      </c>
      <c r="AL66" s="35" t="s">
        <v>877</v>
      </c>
      <c r="AM66" s="35" t="s">
        <v>880</v>
      </c>
      <c r="AN66" s="35" t="s">
        <v>76</v>
      </c>
      <c r="AO66" s="30">
        <f t="shared" ca="1" si="7"/>
        <v>1</v>
      </c>
      <c r="AP66" s="35">
        <f t="shared" si="8"/>
        <v>1</v>
      </c>
      <c r="AQ66" s="35">
        <f t="shared" si="9"/>
        <v>1</v>
      </c>
      <c r="AR66" s="35">
        <f t="shared" si="10"/>
        <v>1</v>
      </c>
      <c r="AS66" s="36">
        <f t="shared" si="3"/>
        <v>1</v>
      </c>
    </row>
    <row r="67" spans="1:45">
      <c r="A67" t="str">
        <f>'Model output'!A66</f>
        <v>TCGA-DJ-A2PQ</v>
      </c>
      <c r="B67" s="42">
        <v>26</v>
      </c>
      <c r="C67" s="1" t="str">
        <f>IF(OR(ISNUMBER(SEARCH("0",'Model output'!D66)), ISNUMBER(SEARCH("1",'Model output'!D66)), ISNUMBER(SEARCH("1a",'Model output'!D66)), ISNUMBER(SEARCH("1b",'Model output'!D66)), ISNUMBER(SEARCH("2",'Model output'!D66)), ISNUMBER(SEARCH("3",'Model output'!D66)), ISNUMBER(SEARCH("4a",'Model output'!D66)), ISNUMBER(SEARCH("4b",'Model output'!D66))), IF(ISNUMBER(SEARCH("pT",'Model output'!D66)),IF(OR(ISNUMBER(SEARCH("a",'Model output'!D66)),ISNUMBER(SEARCH("b",'Model output'!D66))),MID(SUBSTITUTE('Model output'!D66," ",""),SEARCH("pT",'Model output'!D66)+2,2),MID(SUBSTITUTE('Model output'!D66," ",""),SEARCH("pT",'Model output'!D66)+2,1)),IF(ISNUMBER(SEARCH("T",'Model output'!D66)),IF(OR(ISNUMBER(SEARCH("a",'Model output'!D66)),ISNUMBER(SEARCH("b",'Model output'!D66))),MID(SUBSTITUTE('Model output'!D66," ",""),SEARCH("T",'Model output'!D66)+1,2),MID(SUBSTITUTE('Model output'!D66," ",""),SEARCH("T",'Model output'!D66)+1,1)),SUBSTITUTE('Model output'!D66," ",""))),"")</f>
        <v>2</v>
      </c>
      <c r="D67" s="1" t="str">
        <f>IF(ISNUMBER(SEARCH("lymph node",'Model output'!E66)),"1", IF(AND('Model output'!E66&lt;&gt;"",ISNUMBER('Model output'!E66),'Model output'!E66&gt;0),"1",IF(OR(ISNUMBER(SEARCH("0",'Model output'!E66)), ISNUMBER(SEARCH("1",'Model output'!E66)), ISNUMBER(SEARCH("1a",'Model output'!E66)), ISNUMBER(SEARCH("1b",'Model output'!E66)), ISNUMBER(SEARCH("X",'Model output'!E66))), IF(ISNUMBER(SEARCH("pN",'Model output'!E66)),IF(OR(ISNUMBER(SEARCH("a",'Model output'!E66)),ISNUMBER(SEARCH("b",'Model output'!E66))),MID(SUBSTITUTE('Model output'!E66," ",""),SEARCH("pN",'Model output'!E66)+2,2),MID(SUBSTITUTE('Model output'!E66," ",""),SEARCH("pN",'Model output'!E66)+2,1)),IF(ISNUMBER(SEARCH("N",'Model output'!E66)),IF(OR(ISNUMBER(SEARCH("a",'Model output'!E66)),ISNUMBER(SEARCH("b",'Model output'!E66))),MID(SUBSTITUTE('Model output'!E66," ",""),SEARCH("N",'Model output'!E66)+1,2),MID(SUBSTITUTE('Model output'!E66," ",""),SEARCH("N",'Model output'!E66)+1,1)),SUBSTITUTE('Model output'!E66," ",""))),"")))</f>
        <v>1b</v>
      </c>
      <c r="E67" s="1" t="str">
        <f>IF(OR(ISNUMBER(SEARCH("Not applicable",'Model output'!F66)), ISNUMBER(SEARCH("N/A",'Model output'!F66))),"0",IF(OR(ISNUMBER(SEARCH("0",'Model output'!F66)), ISNUMBER(SEARCH("1",'Model output'!F66)), ISNUMBER(SEARCH("X",'Model output'!F66))), IF(ISNUMBER(SEARCH("pM",'Model output'!F66)),MID(SUBSTITUTE('Model output'!F66," ",""),SEARCH("pM",'Model output'!F66)+2,1),IF(ISNUMBER(SEARCH("M",'Model output'!F66)),MID(SUBSTITUTE('Model output'!F66," ",""),SEARCH("M",'Model output'!F66)+1,1),SUBSTITUTE('Model output'!F66," ",""))),""))</f>
        <v>0</v>
      </c>
      <c r="F67" t="str">
        <f t="shared" ref="F67:F127" si="16">IF(OR(G67&lt;&gt;"",AND(J67&lt;&gt;"",ISNUMBER(J67),J67&gt;0),AND(M67&lt;&gt;"",M67&gt;0)),"positive","negative")</f>
        <v>positive</v>
      </c>
      <c r="G67" t="str">
        <f>IF(OR('Model output'!G66="",AND(ISNUMBER('Model output'!J66),'Model output'!J66&lt;1)),"",IF(OR(ISNUMBER(SEARCH("lateral",'Model output'!G66)),ISNUMBER(SEARCH("cervical",'Model output'!G66)),ISNUMBER(SEARCH("jugular",'Model output'!G66)),ISNUMBER(SEARCH("left neck",'Model output'!G66)),ISNUMBER(SEARCH("left anterior neck",'Model output'!G66)),ISNUMBER(SEARCH("left posterior neck",'Model output'!G66)),ISNUMBER(SEARCH("right neck",'Model output'!G66)),ISNUMBER(SEARCH("right anterior neck",'Model output'!G66)),ISNUMBER(SEARCH("right posterior neck",'Model output'!G66)),AND(ISNUMBER(SEARCH("level",'Model output'!G66)),OR(,ISNUMBER(SEARCH("II",'Model output'!G66)),ISNUMBER(SEARCH("two",'Model output'!G66)),ISNUMBER(SEARCH("2",'Model output'!G66)),ISNUMBER(SEARCH("III",'Model output'!G66)),ISNUMBER(SEARCH("three",'Model output'!G66)),ISNUMBER(SEARCH("3",'Model output'!G66)),ISNUMBER(SEARCH("IV",'Model output'!G66)),ISNUMBER(SEARCH("four",'Model output'!G66)),ISNUMBER(SEARCH("4",'Model output'!G66)),AND(ISNUMBER(SEARCH("V ",'Model output'!G66)),NOT(ISNUMBER(SEARCH("VI",'Model output'!G66)))),ISNUMBER(SEARCH("five",'Model output'!G66)),ISNUMBER(SEARCH("5",'Model output'!G66))))), "lateral", "central"))</f>
        <v>central</v>
      </c>
      <c r="H67" t="str">
        <f>IF('Model output'!H66="","negative", IF('Model output'!H66=" ", "negative", IF(ISNUMBER(SEARCH("lymph node",'Model output'!H66)),"negative","positive")))</f>
        <v>negative</v>
      </c>
      <c r="I67">
        <f>IF('Model output'!I66="","",IF(ISNUMBER('Model output'!I66),'Model output'!I66,1))</f>
        <v>12</v>
      </c>
      <c r="J67">
        <f>IF('Model output'!J66="","",IF(AND(ISNUMBER('Model output'!J66),'Model output'!J66&lt;=I67),'Model output'!J66,IF(ISNUMBER(SEARCH("0/",'Model output'!J66)),0,1)))</f>
        <v>7</v>
      </c>
      <c r="K67" t="str" cm="1">
        <f t="array" ref="K67">IF(COUNT(FIND({0,1,2,3,4,5,6,7,8,9},'Model output'!K66))&gt;0,'Model output'!K66,"")</f>
        <v>2.4cm</v>
      </c>
      <c r="L67" s="8" t="str">
        <f t="shared" si="4"/>
        <v>2.4cm</v>
      </c>
      <c r="M67" cm="1">
        <f t="array" ref="M67">IF(L67="","",IF(ISNUMBER(SEARCH("cm",L67)),MAX(VALUE(SUBSTITUTE(_xlfn.FILTERXML("&lt;t&gt;&lt;s&gt;"&amp;SUBSTITUTE(L67,",","&lt;/s&gt;&lt;s&gt;")&amp;"&lt;/s&gt;&lt;/t&gt;","//s"),"cm",""))),MAX(VALUE(SUBSTITUTE(_xlfn.FILTERXML("&lt;t&gt;&lt;s&gt;"&amp;SUBSTITUTE(L67,",","&lt;/s&gt;&lt;s&gt;")&amp;"&lt;/s&gt;&lt;/t&gt;","//s"),"mm","")))/10))</f>
        <v>2.4</v>
      </c>
      <c r="N67" t="str">
        <f>IF('Model output'!L66="","",'Model output'!L66)</f>
        <v>papillary</v>
      </c>
      <c r="O67" t="str">
        <f>IF('Model output'!M66="","",'Model output'!M66)</f>
        <v>classical</v>
      </c>
      <c r="P67" t="str">
        <f>IF('Model output'!N66="","",'Model output'!N66)</f>
        <v>3.5 cm</v>
      </c>
      <c r="Q67" t="str">
        <f t="shared" ref="Q67:Q127" si="17">LOWER(SUBSTITUTE(SUBSTITUTE(SUBSTITUTE(SUBSTITUTE(SUBSTITUTE(SUBSTITUTE(SUBSTITUTE(SUBSTITUTE(SUBSTITUTE(SUBSTITUTE(SUBSTITUTE(SUBSTITUTE(SUBSTITUTE(SUBSTITUTE(SUBSTITUTE(SUBSTITUTE(SUBSTITUTE(P67,"cm.","cm"), "the", ""), "tumor", ""), "nodule", ""), "isthmic", ""), "lobe",""), "largest", ""), "left", ""), "right", ""), "for", ""), "in", ""), "and", ","), "(", ""), ")", ""), "A", ""), "x", ","), " ",""))</f>
        <v>3.5cm</v>
      </c>
      <c r="R67" cm="1">
        <f t="array" ref="R67">IF(Q67="","",IF(ISNUMBER(SEARCH("cm",Q67)),MAX(VALUE(SUBSTITUTE(_xlfn.FILTERXML("&lt;t&gt;&lt;s&gt;"&amp;SUBSTITUTE(Q67,",","&lt;/s&gt;&lt;s&gt;")&amp;"&lt;/s&gt;&lt;/t&gt;","//s"),"cm",""))),IF(ISNUMBER(SEARCH("mm",Q67)), MAX(VALUE(SUBSTITUTE(_xlfn.FILTERXML("&lt;t&gt;&lt;s&gt;"&amp;SUBSTITUTE(Q67,",","&lt;/s&gt;&lt;s&gt;")&amp;"&lt;/s&gt;&lt;/t&gt;","//s"),"mm","")))/10, MAX(VALUE(_xlfn.FILTERXML("&lt;t&gt;&lt;s&gt;"&amp;SUBSTITUTE(Q67,",","&lt;/s&gt;&lt;s&gt;")&amp;"&lt;/s&gt;&lt;/t&gt;","//s"))))))</f>
        <v>3.5</v>
      </c>
      <c r="S67" t="str">
        <f>IF(OR('Model output'!P66="",ISNUMBER(SEARCH("Not identified", 'Model output'!P66)),ISNUMBER(SEARCH("Absent",'Model output'!P66)),AND(ISNUMBER(SEARCH("No",'Model output'!P66)),NOT(ISNUMBER(SEARCH("diagnostic",'Model output'!P66)))),ISNUMBER(SEARCH("Negative",'Model output'!P66))),"negative","positive")</f>
        <v>negative</v>
      </c>
      <c r="T67">
        <f>IF('Model output'!O66="","",'Model output'!O66)</f>
        <v>1</v>
      </c>
      <c r="U67" t="str">
        <f>IF('Model output'!Q66&lt;&gt;"",'Model output'!Q66,IF('Classification result'!S67="positive",IF(ISNUMBER(SEARCH("single",'Model output'!P66)),1,IF(OR(ISNUMBER(SEARCH("&lt;4",'Model output'!P66)),ISNUMBER(SEARCH("&lt; 4",'Model output'!P66)),ISNUMBER(SEARCH("less than 4",'Model output'!P66))),"&lt;4",IF(OR(ISNUMBER(SEARCH("&gt;4",'Model output'!P66)),ISNUMBER(SEARCH("&gt; 4",'Model output'!P66)),ISNUMBER(SEARCH("4 or more",'Model output'!P66))),"&gt;4",""))),""))</f>
        <v/>
      </c>
      <c r="V67" t="str">
        <f>IF(S67="negative","",IF(OR(ISNUMBER(SEARCH("Focal",'Model output'!P66)),'Classification result'!U67&lt;4,ISNUMBER(SEARCH("Focal",'Classification result'!U67)),ISNUMBER(SEARCH("&lt;4",'Classification result'!U67)),ISNUMBER(SEARCH("&lt; 4",'Classification result'!U67))),"minimal", IF(OR(ISNUMBER(SEARCH("Extensive",'Model output'!P66)),ISNUMBER(SEARCH("Extensive",'Classification result'!U67)),ISNUMBER(SEARCH("&gt;4",'Classification result'!U67)),ISNUMBER(SEARCH("&gt; 4",'Classification result'!U67)),ISNUMBER(SEARCH("4 or more",'Classification result'!U67))),"extensive","")))</f>
        <v/>
      </c>
      <c r="W67" t="str">
        <f>IF(OR('Model output'!R66="",ISNUMBER(SEARCH("Not identified", 'Model output'!R66)),ISNUMBER(SEARCH("Absent",'Model output'!R66)),ISNUMBER(SEARCH("No",'Model output'!R66)),ISNUMBER(SEARCH("Negative",'Model output'!R66)),ISNUMBER(SEARCH("None seen",'Model output'!R66)),ISNUMBER(SEARCH("Free",'Model output'!R66)),ISNUMBER(SEARCH("Cannot be assessed",'Model output'!R66))),"negative","positive")</f>
        <v>positive</v>
      </c>
      <c r="X67" s="14" t="str">
        <f>IF('Model output'!S66="","",'Model output'!S66)</f>
        <v>Not Identified</v>
      </c>
      <c r="Y67" t="str">
        <f>IF(OR('Model output'!S66="",ISNUMBER(SEARCH("Absent",'Model output'!S66)),ISNUMBER(SEARCH("Not identified",'Model output'!S66)),AND(ISNUMBER(SEARCH("No",'Model output'!S66)),NOT(ISNUMBER(SEARCH("carcinoma",'Model output'!S66)))),ISNUMBER(SEARCH("negative",'Model output'!S66))),"negative",IF(Z67="positive","gETE", "positive"))</f>
        <v>negative</v>
      </c>
      <c r="Z67" t="str">
        <f>IF(OR('Model output'!S66="",ISNUMBER(SEARCH("Absent",'Model output'!S66)),ISNUMBER(SEARCH("Not identified",'Model output'!S66)),ISNUMBER(SEARCH("No",'Model output'!S66)),ISNUMBER(SEARCH("Minimal",'Model output'!S66)),ISNUMBER(SEARCH("negative",'Model output'!S66))),"negative",IF(OR(ISNUMBER(SEARCH("extensive",X67)),ISNUMBER(SEARCH("skeletal muscle",X67)),ISNUMBER(SEARCH("larynx",X67)),ISNUMBER(SEARCH("trachea",X67)),ISNUMBER(SEARCH("esophagus",X67)),ISNUMBER(SEARCH("recurrent laryngeal nerve",X67))),"positive","negative"))</f>
        <v>negative</v>
      </c>
      <c r="AA67" t="str">
        <f>IF('Model output'!T66="","",IF('Model output'!T66="Not mentioned", "No", "Yes"))</f>
        <v/>
      </c>
      <c r="AB67" t="str">
        <f>IF(AA67&lt;&gt;"Yes","",IF(OR('Model output'!U66="",ISNUMBER(SEARCH("Not identified",'Model output'!U66))),"",'Model output'!U66))</f>
        <v/>
      </c>
      <c r="AC67" s="9" t="str">
        <f>IF(OR('Model output'!V66="", AND(ISERROR(SEARCH("Positive",'Model output'!V66)), ISNUMBER(SEARCH("Negative",'Model output'!V66))), ISNUMBER(SEARCH("Uninvolved",'Model output'!V66)), ISNUMBER(SEARCH("not involved",'Model output'!V66)), ISNUMBER(SEARCH("Free",'Model output'!V66)), ISNUMBER(SEARCH("1 mm",'Model output'!V66)), ISNUMBER(SEARCH("0.1 CM",'Model output'!V66)), ISNUMBER(SEARCH("less than 0.2 mm",'Model output'!V66)), ISNUMBER(SEARCH("less than 0.5 mm",'Model output'!V66)), ISNUMBER(SEARCH("very close",'Model output'!V66)), ISNUMBER(SEARCH("abut",'Model output'!V66))), "negative", "positive")</f>
        <v>negative</v>
      </c>
      <c r="AE67" s="30" t="str" cm="1">
        <f t="array" aca="1" ref="AE67" ca="1">IF(OR(AC67="positive",Z67="positive",AND(OR(ISNUMBER(SEARCH("Follicular carcinoma",N67)),ISNUMBER(SEARCH("Follicular thyroid carcinoma",N67))),V67="extensive"),AND(AND(ISNUMBER(J67),J67&gt;0),AND(ISNUMBER(M67),M67&gt;3)),OR(H67="positive",AH67=1)),"high",IF(OR(ISNUMBER(SEARCH("lateral",G67,1)),ISNUMBER(SEARCH("positive",Y67,1)),ISNUMBER(SEARCH("tall",O67,1)),ISNUMBER(SEARCH("hobnail",O67,1)),ISNUMBER(SEARCH("cribriform",O67,1)),ISNUMBER(SEARCH("diffuse",O67,1)),ISNUMBER(SEARCH("columnar",O67,1)),ISNUMBER(SEARCH("solid",O67,1)),ISNUMBER(SEARCH("tall",N67,1)),ISNUMBER(SEARCH("hobnail",N67,1)),ISNUMBER(SEARCH("cribriform",N67,1)),ISNUMBER(SEARCH("diffuse",N67,1)),ISNUMBER(SEARCH("columnar",N67,1)),ISNUMBER(SEARCH("solid",N67,1)),AND(ISNUMBER(SEARCH("papillary",N67,1)),S67="positive"),AND(AND(ISNUMBER(J67),J67&gt;=5),M67=""),AND(AND(ISNUMBER(J67),J67&gt;=5),AND(ISNUMBER(M67),M67&gt;=1)),AND(ISNUMBER(SERACH("papillary",N67)),OR(Y67="positive",Z67="positive"), ISNUMBER(SEARCH("BRAF",AB67)))),"intermediate","low"))</f>
        <v>intermediate</v>
      </c>
      <c r="AF67" s="31" t="str">
        <f t="shared" ref="AF67:AF127" si="18">IF(AND(Z67="positive",OR(ISNUMBER(SEARCH("prevertebral",X67,1)),ISNUMBER(SEARCH("fascia",X67,1)),ISNUMBER(SEARCH("carotid artery",X67,1)),ISNUMBER(SEARCH("mediastinal",X67,1)))),"4b",
IF(AND(Z67="positive",OR(ISNUMBER(SEARCH("larynx",X67,1)),ISNUMBER(SEARCH("trachea",X67,1)),ISNUMBER(SEARCH("esophagus",X67,1)),ISNUMBER(SEARCH("recurrent laryngeal nerve",X67,1)),
ISNUMBER(SEARCH("RLN",X67,1)))),"4a",
IF(OR(Z67="positive",ISNUMBER(SEARCH("strap",X67,1)),ISNUMBER(SEARCH("sternothyroid",X67,1)),ISNUMBER(SEARCH("sternohyoid",X67,1)),ISNUMBER(SEARCH("thyrohyoid",X67,1)),ISNUMBER(SEARCH("omohyoid",X67,1))),"3b",
IF(AND(C67&lt;&gt;"", N67=""),C67,
IF(OR(AND(R67&lt;&gt;"",R67&gt;4)),"3a",
IF(AND(R67&lt;&gt;"", R67&lt;=4,R67&gt;2),"2",
IF(AND(R67&lt;&gt;"",R67&lt;=2,R67&gt;1),"1b",
IF(AND(R67&lt;&gt;"",R67&lt;=1),"1a","x"
))))))))</f>
        <v>2</v>
      </c>
      <c r="AG67" s="31" t="str">
        <f t="shared" ref="AG67:AG127" si="19">IF(AND(ISNUMBER(J67),J67&gt;0),
IF(G67="lateral", "1b","1a"), "0")</f>
        <v>1a</v>
      </c>
      <c r="AH67" s="31" t="str">
        <f t="shared" si="5"/>
        <v>0</v>
      </c>
      <c r="AI67" s="36" t="str">
        <f t="shared" si="6"/>
        <v>I</v>
      </c>
      <c r="AJ67" s="30" t="s">
        <v>873</v>
      </c>
      <c r="AK67" s="35" t="s">
        <v>879</v>
      </c>
      <c r="AL67" s="35" t="s">
        <v>881</v>
      </c>
      <c r="AM67" s="35" t="s">
        <v>880</v>
      </c>
      <c r="AN67" s="35" t="s">
        <v>76</v>
      </c>
      <c r="AO67" s="30">
        <f t="shared" ca="1" si="7"/>
        <v>1</v>
      </c>
      <c r="AP67" s="35">
        <f t="shared" si="8"/>
        <v>1</v>
      </c>
      <c r="AQ67" s="35">
        <f t="shared" si="9"/>
        <v>1</v>
      </c>
      <c r="AR67" s="35">
        <f t="shared" si="10"/>
        <v>1</v>
      </c>
      <c r="AS67" s="36">
        <f t="shared" ref="AS67:AS130" si="20">IF(AI67=AN67,1,0)</f>
        <v>1</v>
      </c>
    </row>
    <row r="68" spans="1:45">
      <c r="A68" t="str">
        <f>'Model output'!A67</f>
        <v>TCGA-DJ-A2PR</v>
      </c>
      <c r="B68" s="42">
        <v>27</v>
      </c>
      <c r="C68" s="1" t="str">
        <f>IF(OR(ISNUMBER(SEARCH("0",'Model output'!D67)), ISNUMBER(SEARCH("1",'Model output'!D67)), ISNUMBER(SEARCH("1a",'Model output'!D67)), ISNUMBER(SEARCH("1b",'Model output'!D67)), ISNUMBER(SEARCH("2",'Model output'!D67)), ISNUMBER(SEARCH("3",'Model output'!D67)), ISNUMBER(SEARCH("4a",'Model output'!D67)), ISNUMBER(SEARCH("4b",'Model output'!D67))), IF(ISNUMBER(SEARCH("pT",'Model output'!D67)),IF(OR(ISNUMBER(SEARCH("a",'Model output'!D67)),ISNUMBER(SEARCH("b",'Model output'!D67))),MID(SUBSTITUTE('Model output'!D67," ",""),SEARCH("pT",'Model output'!D67)+2,2),MID(SUBSTITUTE('Model output'!D67," ",""),SEARCH("pT",'Model output'!D67)+2,1)),IF(ISNUMBER(SEARCH("T",'Model output'!D67)),IF(OR(ISNUMBER(SEARCH("a",'Model output'!D67)),ISNUMBER(SEARCH("b",'Model output'!D67))),MID(SUBSTITUTE('Model output'!D67," ",""),SEARCH("T",'Model output'!D67)+1,2),MID(SUBSTITUTE('Model output'!D67," ",""),SEARCH("T",'Model output'!D67)+1,1)),SUBSTITUTE('Model output'!D67," ",""))),"")</f>
        <v>1</v>
      </c>
      <c r="D68" s="1" t="str">
        <f>IF(ISNUMBER(SEARCH("lymph node",'Model output'!E67)),"1", IF(AND('Model output'!E67&lt;&gt;"",ISNUMBER('Model output'!E67),'Model output'!E67&gt;0),"1",IF(OR(ISNUMBER(SEARCH("0",'Model output'!E67)), ISNUMBER(SEARCH("1",'Model output'!E67)), ISNUMBER(SEARCH("1a",'Model output'!E67)), ISNUMBER(SEARCH("1b",'Model output'!E67)), ISNUMBER(SEARCH("X",'Model output'!E67))), IF(ISNUMBER(SEARCH("pN",'Model output'!E67)),IF(OR(ISNUMBER(SEARCH("a",'Model output'!E67)),ISNUMBER(SEARCH("b",'Model output'!E67))),MID(SUBSTITUTE('Model output'!E67," ",""),SEARCH("pN",'Model output'!E67)+2,2),MID(SUBSTITUTE('Model output'!E67," ",""),SEARCH("pN",'Model output'!E67)+2,1)),IF(ISNUMBER(SEARCH("N",'Model output'!E67)),IF(OR(ISNUMBER(SEARCH("a",'Model output'!E67)),ISNUMBER(SEARCH("b",'Model output'!E67))),MID(SUBSTITUTE('Model output'!E67," ",""),SEARCH("N",'Model output'!E67)+1,2),MID(SUBSTITUTE('Model output'!E67," ",""),SEARCH("N",'Model output'!E67)+1,1)),SUBSTITUTE('Model output'!E67," ",""))),"")))</f>
        <v>1b</v>
      </c>
      <c r="E68" s="1" t="str">
        <f>IF(OR(ISNUMBER(SEARCH("Not applicable",'Model output'!F67)), ISNUMBER(SEARCH("N/A",'Model output'!F67))),"0",IF(OR(ISNUMBER(SEARCH("0",'Model output'!F67)), ISNUMBER(SEARCH("1",'Model output'!F67)), ISNUMBER(SEARCH("X",'Model output'!F67))), IF(ISNUMBER(SEARCH("pM",'Model output'!F67)),MID(SUBSTITUTE('Model output'!F67," ",""),SEARCH("pM",'Model output'!F67)+2,1),IF(ISNUMBER(SEARCH("M",'Model output'!F67)),MID(SUBSTITUTE('Model output'!F67," ",""),SEARCH("M",'Model output'!F67)+1,1),SUBSTITUTE('Model output'!F67," ",""))),""))</f>
        <v>0</v>
      </c>
      <c r="F68" t="str">
        <f t="shared" si="16"/>
        <v>positive</v>
      </c>
      <c r="G68" t="str">
        <f>IF(OR('Model output'!G67="",AND(ISNUMBER('Model output'!J67),'Model output'!J67&lt;1)),"",IF(OR(ISNUMBER(SEARCH("lateral",'Model output'!G67)),ISNUMBER(SEARCH("cervical",'Model output'!G67)),ISNUMBER(SEARCH("jugular",'Model output'!G67)),ISNUMBER(SEARCH("left neck",'Model output'!G67)),ISNUMBER(SEARCH("left anterior neck",'Model output'!G67)),ISNUMBER(SEARCH("left posterior neck",'Model output'!G67)),ISNUMBER(SEARCH("right neck",'Model output'!G67)),ISNUMBER(SEARCH("right anterior neck",'Model output'!G67)),ISNUMBER(SEARCH("right posterior neck",'Model output'!G67)),AND(ISNUMBER(SEARCH("level",'Model output'!G67)),OR(,ISNUMBER(SEARCH("II",'Model output'!G67)),ISNUMBER(SEARCH("two",'Model output'!G67)),ISNUMBER(SEARCH("2",'Model output'!G67)),ISNUMBER(SEARCH("III",'Model output'!G67)),ISNUMBER(SEARCH("three",'Model output'!G67)),ISNUMBER(SEARCH("3",'Model output'!G67)),ISNUMBER(SEARCH("IV",'Model output'!G67)),ISNUMBER(SEARCH("four",'Model output'!G67)),ISNUMBER(SEARCH("4",'Model output'!G67)),AND(ISNUMBER(SEARCH("V ",'Model output'!G67)),NOT(ISNUMBER(SEARCH("VI",'Model output'!G67)))),ISNUMBER(SEARCH("five",'Model output'!G67)),ISNUMBER(SEARCH("5",'Model output'!G67))))), "lateral", "central"))</f>
        <v>central</v>
      </c>
      <c r="H68" t="str">
        <f>IF('Model output'!H67="","negative", IF('Model output'!H67=" ", "negative", IF(ISNUMBER(SEARCH("lymph node",'Model output'!H67)),"negative","positive")))</f>
        <v>negative</v>
      </c>
      <c r="I68">
        <f>IF('Model output'!I67="","",IF(ISNUMBER('Model output'!I67),'Model output'!I67,1))</f>
        <v>12</v>
      </c>
      <c r="J68">
        <f>IF('Model output'!J67="","",IF(AND(ISNUMBER('Model output'!J67),'Model output'!J67&lt;=I68),'Model output'!J67,IF(ISNUMBER(SEARCH("0/",'Model output'!J67)),0,1)))</f>
        <v>6</v>
      </c>
      <c r="K68" t="str" cm="1">
        <f t="array" ref="K68">IF(COUNT(FIND({0,1,2,3,4,5,6,7,8,9},'Model output'!K67))&gt;0,'Model output'!K67,"")</f>
        <v>0.6cm</v>
      </c>
      <c r="L68" s="8" t="str">
        <f t="shared" ref="L68:L128" si="21">LOWER(SUBSTITUTE(SUBSTITUTE(SUBSTITUTE(SUBSTITUTE(SUBSTITUTE(SUBSTITUTE(SUBSTITUTE(SUBSTITUTE(K68,"cm.","cm"), "up to", ""), "to", ","), "x", ","), "'", ""), "[", ""), "]", ""), " ", ""))</f>
        <v>0.6cm</v>
      </c>
      <c r="M68" cm="1">
        <f t="array" ref="M68">IF(L68="","",IF(ISNUMBER(SEARCH("cm",L68)),MAX(VALUE(SUBSTITUTE(_xlfn.FILTERXML("&lt;t&gt;&lt;s&gt;"&amp;SUBSTITUTE(L68,",","&lt;/s&gt;&lt;s&gt;")&amp;"&lt;/s&gt;&lt;/t&gt;","//s"),"cm",""))),MAX(VALUE(SUBSTITUTE(_xlfn.FILTERXML("&lt;t&gt;&lt;s&gt;"&amp;SUBSTITUTE(L68,",","&lt;/s&gt;&lt;s&gt;")&amp;"&lt;/s&gt;&lt;/t&gt;","//s"),"mm","")))/10))</f>
        <v>0.6</v>
      </c>
      <c r="N68" t="str">
        <f>IF('Model output'!L67="","",'Model output'!L67)</f>
        <v>papillary</v>
      </c>
      <c r="O68" t="str">
        <f>IF('Model output'!M67="","",'Model output'!M67)</f>
        <v>classical</v>
      </c>
      <c r="P68" t="str">
        <f>IF('Model output'!N67="","",'Model output'!N67)</f>
        <v>2 cm</v>
      </c>
      <c r="Q68" t="str">
        <f t="shared" si="17"/>
        <v>2cm</v>
      </c>
      <c r="R68" cm="1">
        <f t="array" ref="R68">IF(Q68="","",IF(ISNUMBER(SEARCH("cm",Q68)),MAX(VALUE(SUBSTITUTE(_xlfn.FILTERXML("&lt;t&gt;&lt;s&gt;"&amp;SUBSTITUTE(Q68,",","&lt;/s&gt;&lt;s&gt;")&amp;"&lt;/s&gt;&lt;/t&gt;","//s"),"cm",""))),IF(ISNUMBER(SEARCH("mm",Q68)), MAX(VALUE(SUBSTITUTE(_xlfn.FILTERXML("&lt;t&gt;&lt;s&gt;"&amp;SUBSTITUTE(Q68,",","&lt;/s&gt;&lt;s&gt;")&amp;"&lt;/s&gt;&lt;/t&gt;","//s"),"mm","")))/10, MAX(VALUE(_xlfn.FILTERXML("&lt;t&gt;&lt;s&gt;"&amp;SUBSTITUTE(Q68,",","&lt;/s&gt;&lt;s&gt;")&amp;"&lt;/s&gt;&lt;/t&gt;","//s"))))))</f>
        <v>2</v>
      </c>
      <c r="S68" t="str">
        <f>IF(OR('Model output'!P67="",ISNUMBER(SEARCH("Not identified", 'Model output'!P67)),ISNUMBER(SEARCH("Absent",'Model output'!P67)),AND(ISNUMBER(SEARCH("No",'Model output'!P67)),NOT(ISNUMBER(SEARCH("diagnostic",'Model output'!P67)))),ISNUMBER(SEARCH("Negative",'Model output'!P67))),"negative","positive")</f>
        <v>negative</v>
      </c>
      <c r="T68">
        <f>IF('Model output'!O67="","",'Model output'!O67)</f>
        <v>2</v>
      </c>
      <c r="U68" t="str">
        <f>IF('Model output'!Q67&lt;&gt;"",'Model output'!Q67,IF('Classification result'!S68="positive",IF(ISNUMBER(SEARCH("single",'Model output'!P67)),1,IF(OR(ISNUMBER(SEARCH("&lt;4",'Model output'!P67)),ISNUMBER(SEARCH("&lt; 4",'Model output'!P67)),ISNUMBER(SEARCH("less than 4",'Model output'!P67))),"&lt;4",IF(OR(ISNUMBER(SEARCH("&gt;4",'Model output'!P67)),ISNUMBER(SEARCH("&gt; 4",'Model output'!P67)),ISNUMBER(SEARCH("4 or more",'Model output'!P67))),"&gt;4",""))),""))</f>
        <v/>
      </c>
      <c r="V68" t="str">
        <f>IF(S68="negative","",IF(OR(ISNUMBER(SEARCH("Focal",'Model output'!P67)),'Classification result'!U68&lt;4,ISNUMBER(SEARCH("Focal",'Classification result'!U68)),ISNUMBER(SEARCH("&lt;4",'Classification result'!U68)),ISNUMBER(SEARCH("&lt; 4",'Classification result'!U68))),"minimal", IF(OR(ISNUMBER(SEARCH("Extensive",'Model output'!P67)),ISNUMBER(SEARCH("Extensive",'Classification result'!U68)),ISNUMBER(SEARCH("&gt;4",'Classification result'!U68)),ISNUMBER(SEARCH("&gt; 4",'Classification result'!U68)),ISNUMBER(SEARCH("4 or more",'Classification result'!U68))),"extensive","")))</f>
        <v/>
      </c>
      <c r="W68" t="str">
        <f>IF(OR('Model output'!R67="",ISNUMBER(SEARCH("Not identified", 'Model output'!R67)),ISNUMBER(SEARCH("Absent",'Model output'!R67)),ISNUMBER(SEARCH("No",'Model output'!R67)),ISNUMBER(SEARCH("Negative",'Model output'!R67)),ISNUMBER(SEARCH("None seen",'Model output'!R67)),ISNUMBER(SEARCH("Free",'Model output'!R67)),ISNUMBER(SEARCH("Cannot be assessed",'Model output'!R67))),"negative","positive")</f>
        <v>positive</v>
      </c>
      <c r="X68" s="14" t="str">
        <f>IF('Model output'!S67="","",'Model output'!S67)</f>
        <v>invades: extrathyroidal adipose tissue, focal</v>
      </c>
      <c r="Y68" t="str">
        <f>IF(OR('Model output'!S67="",ISNUMBER(SEARCH("Absent",'Model output'!S67)),ISNUMBER(SEARCH("Not identified",'Model output'!S67)),AND(ISNUMBER(SEARCH("No",'Model output'!S67)),NOT(ISNUMBER(SEARCH("carcinoma",'Model output'!S67)))),ISNUMBER(SEARCH("negative",'Model output'!S67))),"negative",IF(Z68="positive","gETE", "positive"))</f>
        <v>positive</v>
      </c>
      <c r="Z68" t="str">
        <f>IF(OR('Model output'!S67="",ISNUMBER(SEARCH("Absent",'Model output'!S67)),ISNUMBER(SEARCH("Not identified",'Model output'!S67)),ISNUMBER(SEARCH("No",'Model output'!S67)),ISNUMBER(SEARCH("Minimal",'Model output'!S67)),ISNUMBER(SEARCH("negative",'Model output'!S67))),"negative",IF(OR(ISNUMBER(SEARCH("extensive",X68)),ISNUMBER(SEARCH("skeletal muscle",X68)),ISNUMBER(SEARCH("larynx",X68)),ISNUMBER(SEARCH("trachea",X68)),ISNUMBER(SEARCH("esophagus",X68)),ISNUMBER(SEARCH("recurrent laryngeal nerve",X68))),"positive","negative"))</f>
        <v>negative</v>
      </c>
      <c r="AA68" t="str">
        <f>IF('Model output'!T67="","",IF('Model output'!T67="Not mentioned", "No", "Yes"))</f>
        <v/>
      </c>
      <c r="AB68" t="str">
        <f>IF(AA68&lt;&gt;"Yes","",IF(OR('Model output'!U67="",ISNUMBER(SEARCH("Not identified",'Model output'!U67))),"",'Model output'!U67))</f>
        <v/>
      </c>
      <c r="AC68" s="9" t="str">
        <f>IF(OR('Model output'!V67="", AND(ISERROR(SEARCH("Positive",'Model output'!V67)), ISNUMBER(SEARCH("Negative",'Model output'!V67))), ISNUMBER(SEARCH("Uninvolved",'Model output'!V67)), ISNUMBER(SEARCH("not involved",'Model output'!V67)), ISNUMBER(SEARCH("Free",'Model output'!V67)), ISNUMBER(SEARCH("1 mm",'Model output'!V67)), ISNUMBER(SEARCH("0.1 CM",'Model output'!V67)), ISNUMBER(SEARCH("less than 0.2 mm",'Model output'!V67)), ISNUMBER(SEARCH("less than 0.5 mm",'Model output'!V67)), ISNUMBER(SEARCH("very close",'Model output'!V67)), ISNUMBER(SEARCH("abut",'Model output'!V67))), "negative", "positive")</f>
        <v>negative</v>
      </c>
      <c r="AE68" s="30" t="str" cm="1">
        <f t="array" aca="1" ref="AE68" ca="1">IF(OR(AC68="positive",Z68="positive",AND(OR(ISNUMBER(SEARCH("Follicular carcinoma",N68)),ISNUMBER(SEARCH("Follicular thyroid carcinoma",N68))),V68="extensive"),AND(AND(ISNUMBER(J68),J68&gt;0),AND(ISNUMBER(M68),M68&gt;3)),OR(H68="positive",AH68=1)),"high",IF(OR(ISNUMBER(SEARCH("lateral",G68,1)),ISNUMBER(SEARCH("positive",Y68,1)),ISNUMBER(SEARCH("tall",O68,1)),ISNUMBER(SEARCH("hobnail",O68,1)),ISNUMBER(SEARCH("cribriform",O68,1)),ISNUMBER(SEARCH("diffuse",O68,1)),ISNUMBER(SEARCH("columnar",O68,1)),ISNUMBER(SEARCH("solid",O68,1)),ISNUMBER(SEARCH("tall",N68,1)),ISNUMBER(SEARCH("hobnail",N68,1)),ISNUMBER(SEARCH("cribriform",N68,1)),ISNUMBER(SEARCH("diffuse",N68,1)),ISNUMBER(SEARCH("columnar",N68,1)),ISNUMBER(SEARCH("solid",N68,1)),AND(ISNUMBER(SEARCH("papillary",N68,1)),S68="positive"),AND(AND(ISNUMBER(J68),J68&gt;=5),M68=""),AND(AND(ISNUMBER(J68),J68&gt;=5),AND(ISNUMBER(M68),M68&gt;=1)),AND(ISNUMBER(SERACH("papillary",N68)),OR(Y68="positive",Z68="positive"), ISNUMBER(SEARCH("BRAF",AB68)))),"intermediate","low"))</f>
        <v>intermediate</v>
      </c>
      <c r="AF68" s="31" t="str">
        <f t="shared" si="18"/>
        <v>1b</v>
      </c>
      <c r="AG68" s="31" t="str">
        <f t="shared" si="19"/>
        <v>1a</v>
      </c>
      <c r="AH68" s="31" t="str">
        <f t="shared" ref="AH68:AH128" si="22">IF(OR(H68="unknown"),"x",IF(H68="negative","0","1"))</f>
        <v>0</v>
      </c>
      <c r="AI68" s="36" t="str">
        <f t="shared" ref="AI68:AI128" si="23">IF(AND(B68&lt;55,AH68="0"),"I",
IF(AND(B68&lt;55,AH68="1"),"II",
IF(AH68="1","IVB",
IF(AND(AF68="4b",AH68="0"),"IVA",
IF(AND(AF68="4a",AH68="0"),"III",
IF(AND(OR(AF68="3a",AF68="3b",AF68="3"),AH68="0"),"II",
IF(AND(AF68="2",OR(AG68="1",AG68="1a",AG68="1b"),AH68="0"),"II",
IF(AND(OR(AF68="1a",AF68="1b",AF68="1"),OR(AG68="1",AG68="1a",AG68="1b"),AH68="0"),"II","I"
))))))))</f>
        <v>I</v>
      </c>
      <c r="AJ68" s="30" t="s">
        <v>873</v>
      </c>
      <c r="AK68" s="35" t="s">
        <v>876</v>
      </c>
      <c r="AL68" s="35" t="s">
        <v>881</v>
      </c>
      <c r="AM68" s="35" t="s">
        <v>880</v>
      </c>
      <c r="AN68" s="35" t="s">
        <v>76</v>
      </c>
      <c r="AO68" s="30">
        <f t="shared" ref="AO68:AO99" ca="1" si="24">IF(AE68=AJ68,1,0)</f>
        <v>1</v>
      </c>
      <c r="AP68" s="35">
        <f t="shared" ref="AP68:AP99" si="25">IF(AF68=AK68, 1, IF(AND(AF68="x", AK68="0"), 1, IF(AND(AF68="0", AK68="x"), 1, 0)))</f>
        <v>1</v>
      </c>
      <c r="AQ68" s="35">
        <f t="shared" ref="AQ68:AQ99" si="26">IF(AG68=AL68, 1, IF(AND(AG68="x", AL68="0"), 1, IF(AND(AG68="0", AL68="x"), 1, 0)))</f>
        <v>1</v>
      </c>
      <c r="AR68" s="35">
        <f t="shared" ref="AR68:AR99" si="27">IF(AH68=AM68, 1, IF(AND(AH68="x", AM68="0"), 1, IF(AND(AH68="0", AM68="x"), 1, 0)))</f>
        <v>1</v>
      </c>
      <c r="AS68" s="36">
        <f t="shared" si="20"/>
        <v>1</v>
      </c>
    </row>
    <row r="69" spans="1:45">
      <c r="A69" t="str">
        <f>'Model output'!A68</f>
        <v>TCGA-DJ-A2PS</v>
      </c>
      <c r="B69" s="42">
        <v>40</v>
      </c>
      <c r="C69" s="1" t="str">
        <f>IF(OR(ISNUMBER(SEARCH("0",'Model output'!D68)), ISNUMBER(SEARCH("1",'Model output'!D68)), ISNUMBER(SEARCH("1a",'Model output'!D68)), ISNUMBER(SEARCH("1b",'Model output'!D68)), ISNUMBER(SEARCH("2",'Model output'!D68)), ISNUMBER(SEARCH("3",'Model output'!D68)), ISNUMBER(SEARCH("4a",'Model output'!D68)), ISNUMBER(SEARCH("4b",'Model output'!D68))), IF(ISNUMBER(SEARCH("pT",'Model output'!D68)),IF(OR(ISNUMBER(SEARCH("a",'Model output'!D68)),ISNUMBER(SEARCH("b",'Model output'!D68))),MID(SUBSTITUTE('Model output'!D68," ",""),SEARCH("pT",'Model output'!D68)+2,2),MID(SUBSTITUTE('Model output'!D68," ",""),SEARCH("pT",'Model output'!D68)+2,1)),IF(ISNUMBER(SEARCH("T",'Model output'!D68)),IF(OR(ISNUMBER(SEARCH("a",'Model output'!D68)),ISNUMBER(SEARCH("b",'Model output'!D68))),MID(SUBSTITUTE('Model output'!D68," ",""),SEARCH("T",'Model output'!D68)+1,2),MID(SUBSTITUTE('Model output'!D68," ",""),SEARCH("T",'Model output'!D68)+1,1)),SUBSTITUTE('Model output'!D68," ",""))),"")</f>
        <v>2</v>
      </c>
      <c r="D69" s="1" t="str">
        <f>IF(ISNUMBER(SEARCH("lymph node",'Model output'!E68)),"1", IF(AND('Model output'!E68&lt;&gt;"",ISNUMBER('Model output'!E68),'Model output'!E68&gt;0),"1",IF(OR(ISNUMBER(SEARCH("0",'Model output'!E68)), ISNUMBER(SEARCH("1",'Model output'!E68)), ISNUMBER(SEARCH("1a",'Model output'!E68)), ISNUMBER(SEARCH("1b",'Model output'!E68)), ISNUMBER(SEARCH("X",'Model output'!E68))), IF(ISNUMBER(SEARCH("pN",'Model output'!E68)),IF(OR(ISNUMBER(SEARCH("a",'Model output'!E68)),ISNUMBER(SEARCH("b",'Model output'!E68))),MID(SUBSTITUTE('Model output'!E68," ",""),SEARCH("pN",'Model output'!E68)+2,2),MID(SUBSTITUTE('Model output'!E68," ",""),SEARCH("pN",'Model output'!E68)+2,1)),IF(ISNUMBER(SEARCH("N",'Model output'!E68)),IF(OR(ISNUMBER(SEARCH("a",'Model output'!E68)),ISNUMBER(SEARCH("b",'Model output'!E68))),MID(SUBSTITUTE('Model output'!E68," ",""),SEARCH("N",'Model output'!E68)+1,2),MID(SUBSTITUTE('Model output'!E68," ",""),SEARCH("N",'Model output'!E68)+1,1)),SUBSTITUTE('Model output'!E68," ",""))),"")))</f>
        <v>1a</v>
      </c>
      <c r="E69" s="1" t="str">
        <f>IF(OR(ISNUMBER(SEARCH("Not applicable",'Model output'!F68)), ISNUMBER(SEARCH("N/A",'Model output'!F68))),"0",IF(OR(ISNUMBER(SEARCH("0",'Model output'!F68)), ISNUMBER(SEARCH("1",'Model output'!F68)), ISNUMBER(SEARCH("X",'Model output'!F68))), IF(ISNUMBER(SEARCH("pM",'Model output'!F68)),MID(SUBSTITUTE('Model output'!F68," ",""),SEARCH("pM",'Model output'!F68)+2,1),IF(ISNUMBER(SEARCH("M",'Model output'!F68)),MID(SUBSTITUTE('Model output'!F68," ",""),SEARCH("M",'Model output'!F68)+1,1),SUBSTITUTE('Model output'!F68," ",""))),""))</f>
        <v/>
      </c>
      <c r="F69" t="str">
        <f t="shared" si="16"/>
        <v>positive</v>
      </c>
      <c r="G69" t="str">
        <f>IF(OR('Model output'!G68="",AND(ISNUMBER('Model output'!J68),'Model output'!J68&lt;1)),"",IF(OR(ISNUMBER(SEARCH("lateral",'Model output'!G68)),ISNUMBER(SEARCH("cervical",'Model output'!G68)),ISNUMBER(SEARCH("jugular",'Model output'!G68)),ISNUMBER(SEARCH("left neck",'Model output'!G68)),ISNUMBER(SEARCH("left anterior neck",'Model output'!G68)),ISNUMBER(SEARCH("left posterior neck",'Model output'!G68)),ISNUMBER(SEARCH("right neck",'Model output'!G68)),ISNUMBER(SEARCH("right anterior neck",'Model output'!G68)),ISNUMBER(SEARCH("right posterior neck",'Model output'!G68)),AND(ISNUMBER(SEARCH("level",'Model output'!G68)),OR(,ISNUMBER(SEARCH("II",'Model output'!G68)),ISNUMBER(SEARCH("two",'Model output'!G68)),ISNUMBER(SEARCH("2",'Model output'!G68)),ISNUMBER(SEARCH("III",'Model output'!G68)),ISNUMBER(SEARCH("three",'Model output'!G68)),ISNUMBER(SEARCH("3",'Model output'!G68)),ISNUMBER(SEARCH("IV",'Model output'!G68)),ISNUMBER(SEARCH("four",'Model output'!G68)),ISNUMBER(SEARCH("4",'Model output'!G68)),AND(ISNUMBER(SEARCH("V ",'Model output'!G68)),NOT(ISNUMBER(SEARCH("VI",'Model output'!G68)))),ISNUMBER(SEARCH("five",'Model output'!G68)),ISNUMBER(SEARCH("5",'Model output'!G68))))), "lateral", "central"))</f>
        <v>central</v>
      </c>
      <c r="H69" t="str">
        <f>IF('Model output'!H68="","negative", IF('Model output'!H68=" ", "negative", IF(ISNUMBER(SEARCH("lymph node",'Model output'!H68)),"negative","positive")))</f>
        <v>negative</v>
      </c>
      <c r="I69">
        <f>IF('Model output'!I68="","",IF(ISNUMBER('Model output'!I68),'Model output'!I68,1))</f>
        <v>3</v>
      </c>
      <c r="J69">
        <f>IF('Model output'!J68="","",IF(AND(ISNUMBER('Model output'!J68),'Model output'!J68&lt;=I69),'Model output'!J68,IF(ISNUMBER(SEARCH("0/",'Model output'!J68)),0,1)))</f>
        <v>1</v>
      </c>
      <c r="K69" t="str" cm="1">
        <f t="array" ref="K69">IF(COUNT(FIND({0,1,2,3,4,5,6,7,8,9},'Model output'!K68))&gt;0,'Model output'!K68,"")</f>
        <v>0.2cm</v>
      </c>
      <c r="L69" s="8" t="str">
        <f t="shared" si="21"/>
        <v>0.2cm</v>
      </c>
      <c r="M69" cm="1">
        <f t="array" ref="M69">IF(L69="","",IF(ISNUMBER(SEARCH("cm",L69)),MAX(VALUE(SUBSTITUTE(_xlfn.FILTERXML("&lt;t&gt;&lt;s&gt;"&amp;SUBSTITUTE(L69,",","&lt;/s&gt;&lt;s&gt;")&amp;"&lt;/s&gt;&lt;/t&gt;","//s"),"cm",""))),MAX(VALUE(SUBSTITUTE(_xlfn.FILTERXML("&lt;t&gt;&lt;s&gt;"&amp;SUBSTITUTE(L69,",","&lt;/s&gt;&lt;s&gt;")&amp;"&lt;/s&gt;&lt;/t&gt;","//s"),"mm","")))/10))</f>
        <v>0.2</v>
      </c>
      <c r="N69" t="str">
        <f>IF('Model output'!L68="","",'Model output'!L68)</f>
        <v>papillary</v>
      </c>
      <c r="O69" t="str">
        <f>IF('Model output'!M68="","",'Model output'!M68)</f>
        <v>classical, tall and microcarcinoma</v>
      </c>
      <c r="P69" t="str">
        <f>IF('Model output'!N68="","",'Model output'!N68)</f>
        <v>1.1 cm</v>
      </c>
      <c r="Q69" t="str">
        <f t="shared" si="17"/>
        <v>1.1cm</v>
      </c>
      <c r="R69" cm="1">
        <f t="array" ref="R69">IF(Q69="","",IF(ISNUMBER(SEARCH("cm",Q69)),MAX(VALUE(SUBSTITUTE(_xlfn.FILTERXML("&lt;t&gt;&lt;s&gt;"&amp;SUBSTITUTE(Q69,",","&lt;/s&gt;&lt;s&gt;")&amp;"&lt;/s&gt;&lt;/t&gt;","//s"),"cm",""))),IF(ISNUMBER(SEARCH("mm",Q69)), MAX(VALUE(SUBSTITUTE(_xlfn.FILTERXML("&lt;t&gt;&lt;s&gt;"&amp;SUBSTITUTE(Q69,",","&lt;/s&gt;&lt;s&gt;")&amp;"&lt;/s&gt;&lt;/t&gt;","//s"),"mm","")))/10, MAX(VALUE(_xlfn.FILTERXML("&lt;t&gt;&lt;s&gt;"&amp;SUBSTITUTE(Q69,",","&lt;/s&gt;&lt;s&gt;")&amp;"&lt;/s&gt;&lt;/t&gt;","//s"))))))</f>
        <v>1.1000000000000001</v>
      </c>
      <c r="S69" t="str">
        <f>IF(OR('Model output'!P68="",ISNUMBER(SEARCH("Not identified", 'Model output'!P68)),ISNUMBER(SEARCH("Absent",'Model output'!P68)),AND(ISNUMBER(SEARCH("No",'Model output'!P68)),NOT(ISNUMBER(SEARCH("diagnostic",'Model output'!P68)))),ISNUMBER(SEARCH("Negative",'Model output'!P68))),"negative","positive")</f>
        <v>negative</v>
      </c>
      <c r="T69">
        <f>IF('Model output'!O68="","",'Model output'!O68)</f>
        <v>3</v>
      </c>
      <c r="U69" t="str">
        <f>IF('Model output'!Q68&lt;&gt;"",'Model output'!Q68,IF('Classification result'!S69="positive",IF(ISNUMBER(SEARCH("single",'Model output'!P68)),1,IF(OR(ISNUMBER(SEARCH("&lt;4",'Model output'!P68)),ISNUMBER(SEARCH("&lt; 4",'Model output'!P68)),ISNUMBER(SEARCH("less than 4",'Model output'!P68))),"&lt;4",IF(OR(ISNUMBER(SEARCH("&gt;4",'Model output'!P68)),ISNUMBER(SEARCH("&gt; 4",'Model output'!P68)),ISNUMBER(SEARCH("4 or more",'Model output'!P68))),"&gt;4",""))),""))</f>
        <v/>
      </c>
      <c r="V69" t="str">
        <f>IF(S69="negative","",IF(OR(ISNUMBER(SEARCH("Focal",'Model output'!P68)),'Classification result'!U69&lt;4,ISNUMBER(SEARCH("Focal",'Classification result'!U69)),ISNUMBER(SEARCH("&lt;4",'Classification result'!U69)),ISNUMBER(SEARCH("&lt; 4",'Classification result'!U69))),"minimal", IF(OR(ISNUMBER(SEARCH("Extensive",'Model output'!P68)),ISNUMBER(SEARCH("Extensive",'Classification result'!U69)),ISNUMBER(SEARCH("&gt;4",'Classification result'!U69)),ISNUMBER(SEARCH("&gt; 4",'Classification result'!U69)),ISNUMBER(SEARCH("4 or more",'Classification result'!U69))),"extensive","")))</f>
        <v/>
      </c>
      <c r="W69" t="str">
        <f>IF(OR('Model output'!R68="",ISNUMBER(SEARCH("Not identified", 'Model output'!R68)),ISNUMBER(SEARCH("Absent",'Model output'!R68)),ISNUMBER(SEARCH("No",'Model output'!R68)),ISNUMBER(SEARCH("Negative",'Model output'!R68)),ISNUMBER(SEARCH("None seen",'Model output'!R68)),ISNUMBER(SEARCH("Free",'Model output'!R68)),ISNUMBER(SEARCH("Cannot be assessed",'Model output'!R68))),"negative","positive")</f>
        <v>positive</v>
      </c>
      <c r="X69" s="14" t="str">
        <f>IF('Model output'!S68="","",'Model output'!S68)</f>
        <v>Very focal extra-thyroid extension Into adipose tissue by the Isthmic microcarcinoma</v>
      </c>
      <c r="Y69" t="str">
        <f>IF(OR('Model output'!S68="",ISNUMBER(SEARCH("Absent",'Model output'!S68)),ISNUMBER(SEARCH("Not identified",'Model output'!S68)),AND(ISNUMBER(SEARCH("No",'Model output'!S68)),NOT(ISNUMBER(SEARCH("carcinoma",'Model output'!S68)))),ISNUMBER(SEARCH("negative",'Model output'!S68))),"negative",IF(Z69="positive","gETE", "positive"))</f>
        <v>positive</v>
      </c>
      <c r="Z69" t="str">
        <f>IF(OR('Model output'!S68="",ISNUMBER(SEARCH("Absent",'Model output'!S68)),ISNUMBER(SEARCH("Not identified",'Model output'!S68)),ISNUMBER(SEARCH("No",'Model output'!S68)),ISNUMBER(SEARCH("Minimal",'Model output'!S68)),ISNUMBER(SEARCH("negative",'Model output'!S68))),"negative",IF(OR(ISNUMBER(SEARCH("extensive",X69)),ISNUMBER(SEARCH("skeletal muscle",X69)),ISNUMBER(SEARCH("larynx",X69)),ISNUMBER(SEARCH("trachea",X69)),ISNUMBER(SEARCH("esophagus",X69)),ISNUMBER(SEARCH("recurrent laryngeal nerve",X69))),"positive","negative"))</f>
        <v>negative</v>
      </c>
      <c r="AA69" t="str">
        <f>IF('Model output'!T68="","",IF('Model output'!T68="Not mentioned", "No", "Yes"))</f>
        <v/>
      </c>
      <c r="AB69" t="str">
        <f>IF(AA69&lt;&gt;"Yes","",IF(OR('Model output'!U68="",ISNUMBER(SEARCH("Not identified",'Model output'!U68))),"",'Model output'!U68))</f>
        <v/>
      </c>
      <c r="AC69" s="9" t="str">
        <f>IF(OR('Model output'!V68="", AND(ISERROR(SEARCH("Positive",'Model output'!V68)), ISNUMBER(SEARCH("Negative",'Model output'!V68))), ISNUMBER(SEARCH("Uninvolved",'Model output'!V68)), ISNUMBER(SEARCH("not involved",'Model output'!V68)), ISNUMBER(SEARCH("Free",'Model output'!V68)), ISNUMBER(SEARCH("1 mm",'Model output'!V68)), ISNUMBER(SEARCH("0.1 CM",'Model output'!V68)), ISNUMBER(SEARCH("less than 0.2 mm",'Model output'!V68)), ISNUMBER(SEARCH("less than 0.5 mm",'Model output'!V68)), ISNUMBER(SEARCH("very close",'Model output'!V68)), ISNUMBER(SEARCH("abut",'Model output'!V68))), "negative", "positive")</f>
        <v>negative</v>
      </c>
      <c r="AE69" s="30" t="str" cm="1">
        <f t="array" aca="1" ref="AE69" ca="1">IF(OR(AC69="positive",Z69="positive",AND(OR(ISNUMBER(SEARCH("Follicular carcinoma",N69)),ISNUMBER(SEARCH("Follicular thyroid carcinoma",N69))),V69="extensive"),AND(AND(ISNUMBER(J69),J69&gt;0),AND(ISNUMBER(M69),M69&gt;3)),OR(H69="positive",AH69=1)),"high",IF(OR(ISNUMBER(SEARCH("lateral",G69,1)),ISNUMBER(SEARCH("positive",Y69,1)),ISNUMBER(SEARCH("tall",O69,1)),ISNUMBER(SEARCH("hobnail",O69,1)),ISNUMBER(SEARCH("cribriform",O69,1)),ISNUMBER(SEARCH("diffuse",O69,1)),ISNUMBER(SEARCH("columnar",O69,1)),ISNUMBER(SEARCH("solid",O69,1)),ISNUMBER(SEARCH("tall",N69,1)),ISNUMBER(SEARCH("hobnail",N69,1)),ISNUMBER(SEARCH("cribriform",N69,1)),ISNUMBER(SEARCH("diffuse",N69,1)),ISNUMBER(SEARCH("columnar",N69,1)),ISNUMBER(SEARCH("solid",N69,1)),AND(ISNUMBER(SEARCH("papillary",N69,1)),S69="positive"),AND(AND(ISNUMBER(J69),J69&gt;=5),M69=""),AND(AND(ISNUMBER(J69),J69&gt;=5),AND(ISNUMBER(M69),M69&gt;=1)),AND(ISNUMBER(SERACH("papillary",N69)),OR(Y69="positive",Z69="positive"), ISNUMBER(SEARCH("BRAF",AB69)))),"intermediate","low"))</f>
        <v>intermediate</v>
      </c>
      <c r="AF69" s="31" t="str">
        <f t="shared" si="18"/>
        <v>1b</v>
      </c>
      <c r="AG69" s="31" t="str">
        <f t="shared" si="19"/>
        <v>1a</v>
      </c>
      <c r="AH69" s="31" t="str">
        <f t="shared" si="22"/>
        <v>0</v>
      </c>
      <c r="AI69" s="36" t="str">
        <f t="shared" si="23"/>
        <v>I</v>
      </c>
      <c r="AJ69" s="30" t="s">
        <v>873</v>
      </c>
      <c r="AK69" s="35" t="s">
        <v>876</v>
      </c>
      <c r="AL69" s="35" t="s">
        <v>881</v>
      </c>
      <c r="AM69" s="35" t="s">
        <v>880</v>
      </c>
      <c r="AN69" s="35" t="s">
        <v>76</v>
      </c>
      <c r="AO69" s="30">
        <f t="shared" ca="1" si="24"/>
        <v>1</v>
      </c>
      <c r="AP69" s="35">
        <f t="shared" si="25"/>
        <v>1</v>
      </c>
      <c r="AQ69" s="35">
        <f t="shared" si="26"/>
        <v>1</v>
      </c>
      <c r="AR69" s="35">
        <f t="shared" si="27"/>
        <v>1</v>
      </c>
      <c r="AS69" s="36">
        <f t="shared" si="20"/>
        <v>1</v>
      </c>
    </row>
    <row r="70" spans="1:45">
      <c r="A70" t="str">
        <f>'Model output'!A69</f>
        <v>TCGA-DJ-A2PV</v>
      </c>
      <c r="B70" s="42">
        <v>53</v>
      </c>
      <c r="C70" s="1" t="str">
        <f>IF(OR(ISNUMBER(SEARCH("0",'Model output'!D69)), ISNUMBER(SEARCH("1",'Model output'!D69)), ISNUMBER(SEARCH("1a",'Model output'!D69)), ISNUMBER(SEARCH("1b",'Model output'!D69)), ISNUMBER(SEARCH("2",'Model output'!D69)), ISNUMBER(SEARCH("3",'Model output'!D69)), ISNUMBER(SEARCH("4a",'Model output'!D69)), ISNUMBER(SEARCH("4b",'Model output'!D69))), IF(ISNUMBER(SEARCH("pT",'Model output'!D69)),IF(OR(ISNUMBER(SEARCH("a",'Model output'!D69)),ISNUMBER(SEARCH("b",'Model output'!D69))),MID(SUBSTITUTE('Model output'!D69," ",""),SEARCH("pT",'Model output'!D69)+2,2),MID(SUBSTITUTE('Model output'!D69," ",""),SEARCH("pT",'Model output'!D69)+2,1)),IF(ISNUMBER(SEARCH("T",'Model output'!D69)),IF(OR(ISNUMBER(SEARCH("a",'Model output'!D69)),ISNUMBER(SEARCH("b",'Model output'!D69))),MID(SUBSTITUTE('Model output'!D69," ",""),SEARCH("T",'Model output'!D69)+1,2),MID(SUBSTITUTE('Model output'!D69," ",""),SEARCH("T",'Model output'!D69)+1,1)),SUBSTITUTE('Model output'!D69," ",""))),"")</f>
        <v>2</v>
      </c>
      <c r="D70" s="1" t="str">
        <f>IF(ISNUMBER(SEARCH("lymph node",'Model output'!E69)),"1", IF(AND('Model output'!E69&lt;&gt;"",ISNUMBER('Model output'!E69),'Model output'!E69&gt;0),"1",IF(OR(ISNUMBER(SEARCH("0",'Model output'!E69)), ISNUMBER(SEARCH("1",'Model output'!E69)), ISNUMBER(SEARCH("1a",'Model output'!E69)), ISNUMBER(SEARCH("1b",'Model output'!E69)), ISNUMBER(SEARCH("X",'Model output'!E69))), IF(ISNUMBER(SEARCH("pN",'Model output'!E69)),IF(OR(ISNUMBER(SEARCH("a",'Model output'!E69)),ISNUMBER(SEARCH("b",'Model output'!E69))),MID(SUBSTITUTE('Model output'!E69," ",""),SEARCH("pN",'Model output'!E69)+2,2),MID(SUBSTITUTE('Model output'!E69," ",""),SEARCH("pN",'Model output'!E69)+2,1)),IF(ISNUMBER(SEARCH("N",'Model output'!E69)),IF(OR(ISNUMBER(SEARCH("a",'Model output'!E69)),ISNUMBER(SEARCH("b",'Model output'!E69))),MID(SUBSTITUTE('Model output'!E69," ",""),SEARCH("N",'Model output'!E69)+1,2),MID(SUBSTITUTE('Model output'!E69," ",""),SEARCH("N",'Model output'!E69)+1,1)),SUBSTITUTE('Model output'!E69," ",""))),"")))</f>
        <v>X</v>
      </c>
      <c r="E70" s="1" t="str">
        <f>IF(OR(ISNUMBER(SEARCH("Not applicable",'Model output'!F69)), ISNUMBER(SEARCH("N/A",'Model output'!F69))),"0",IF(OR(ISNUMBER(SEARCH("0",'Model output'!F69)), ISNUMBER(SEARCH("1",'Model output'!F69)), ISNUMBER(SEARCH("X",'Model output'!F69))), IF(ISNUMBER(SEARCH("pM",'Model output'!F69)),MID(SUBSTITUTE('Model output'!F69," ",""),SEARCH("pM",'Model output'!F69)+2,1),IF(ISNUMBER(SEARCH("M",'Model output'!F69)),MID(SUBSTITUTE('Model output'!F69," ",""),SEARCH("M",'Model output'!F69)+1,1),SUBSTITUTE('Model output'!F69," ",""))),""))</f>
        <v/>
      </c>
      <c r="F70" t="str">
        <f t="shared" si="16"/>
        <v>negative</v>
      </c>
      <c r="G70" t="str">
        <f>IF(OR('Model output'!G69="",AND(ISNUMBER('Model output'!J69),'Model output'!J69&lt;1)),"",IF(OR(ISNUMBER(SEARCH("lateral",'Model output'!G69)),ISNUMBER(SEARCH("cervical",'Model output'!G69)),ISNUMBER(SEARCH("jugular",'Model output'!G69)),ISNUMBER(SEARCH("left neck",'Model output'!G69)),ISNUMBER(SEARCH("left anterior neck",'Model output'!G69)),ISNUMBER(SEARCH("left posterior neck",'Model output'!G69)),ISNUMBER(SEARCH("right neck",'Model output'!G69)),ISNUMBER(SEARCH("right anterior neck",'Model output'!G69)),ISNUMBER(SEARCH("right posterior neck",'Model output'!G69)),AND(ISNUMBER(SEARCH("level",'Model output'!G69)),OR(,ISNUMBER(SEARCH("II",'Model output'!G69)),ISNUMBER(SEARCH("two",'Model output'!G69)),ISNUMBER(SEARCH("2",'Model output'!G69)),ISNUMBER(SEARCH("III",'Model output'!G69)),ISNUMBER(SEARCH("three",'Model output'!G69)),ISNUMBER(SEARCH("3",'Model output'!G69)),ISNUMBER(SEARCH("IV",'Model output'!G69)),ISNUMBER(SEARCH("four",'Model output'!G69)),ISNUMBER(SEARCH("4",'Model output'!G69)),AND(ISNUMBER(SEARCH("V ",'Model output'!G69)),NOT(ISNUMBER(SEARCH("VI",'Model output'!G69)))),ISNUMBER(SEARCH("five",'Model output'!G69)),ISNUMBER(SEARCH("5",'Model output'!G69))))), "lateral", "central"))</f>
        <v/>
      </c>
      <c r="H70" t="str">
        <f>IF('Model output'!H69="","negative", IF('Model output'!H69=" ", "negative", IF(ISNUMBER(SEARCH("lymph node",'Model output'!H69)),"negative","positive")))</f>
        <v>negative</v>
      </c>
      <c r="I70">
        <f>IF('Model output'!I69="","",IF(ISNUMBER('Model output'!I69),'Model output'!I69,1))</f>
        <v>7</v>
      </c>
      <c r="J70">
        <f>IF('Model output'!J69="","",IF(AND(ISNUMBER('Model output'!J69),'Model output'!J69&lt;=I70),'Model output'!J69,IF(ISNUMBER(SEARCH("0/",'Model output'!J69)),0,1)))</f>
        <v>0</v>
      </c>
      <c r="K70" t="str" cm="1">
        <f t="array" ref="K70">IF(COUNT(FIND({0,1,2,3,4,5,6,7,8,9},'Model output'!K69))&gt;0,'Model output'!K69,"")</f>
        <v/>
      </c>
      <c r="L70" s="8" t="str">
        <f t="shared" si="21"/>
        <v/>
      </c>
      <c r="M70" t="str" cm="1">
        <f t="array" ref="M70">IF(L70="","",IF(ISNUMBER(SEARCH("cm",L70)),MAX(VALUE(SUBSTITUTE(_xlfn.FILTERXML("&lt;t&gt;&lt;s&gt;"&amp;SUBSTITUTE(L70,",","&lt;/s&gt;&lt;s&gt;")&amp;"&lt;/s&gt;&lt;/t&gt;","//s"),"cm",""))),MAX(VALUE(SUBSTITUTE(_xlfn.FILTERXML("&lt;t&gt;&lt;s&gt;"&amp;SUBSTITUTE(L70,",","&lt;/s&gt;&lt;s&gt;")&amp;"&lt;/s&gt;&lt;/t&gt;","//s"),"mm","")))/10))</f>
        <v/>
      </c>
      <c r="N70" t="str">
        <f>IF('Model output'!L69="","",'Model output'!L69)</f>
        <v>papillary</v>
      </c>
      <c r="O70" t="str">
        <f>IF('Model output'!M69="","",'Model output'!M69)</f>
        <v>classical</v>
      </c>
      <c r="P70" t="str">
        <f>IF('Model output'!N69="","",'Model output'!N69)</f>
        <v>3.4 cm</v>
      </c>
      <c r="Q70" t="str">
        <f t="shared" si="17"/>
        <v>3.4cm</v>
      </c>
      <c r="R70" cm="1">
        <f t="array" ref="R70">IF(Q70="","",IF(ISNUMBER(SEARCH("cm",Q70)),MAX(VALUE(SUBSTITUTE(_xlfn.FILTERXML("&lt;t&gt;&lt;s&gt;"&amp;SUBSTITUTE(Q70,",","&lt;/s&gt;&lt;s&gt;")&amp;"&lt;/s&gt;&lt;/t&gt;","//s"),"cm",""))),IF(ISNUMBER(SEARCH("mm",Q70)), MAX(VALUE(SUBSTITUTE(_xlfn.FILTERXML("&lt;t&gt;&lt;s&gt;"&amp;SUBSTITUTE(Q70,",","&lt;/s&gt;&lt;s&gt;")&amp;"&lt;/s&gt;&lt;/t&gt;","//s"),"mm","")))/10, MAX(VALUE(_xlfn.FILTERXML("&lt;t&gt;&lt;s&gt;"&amp;SUBSTITUTE(Q70,",","&lt;/s&gt;&lt;s&gt;")&amp;"&lt;/s&gt;&lt;/t&gt;","//s"))))))</f>
        <v>3.4</v>
      </c>
      <c r="S70" t="str">
        <f>IF(OR('Model output'!P69="",ISNUMBER(SEARCH("Not identified", 'Model output'!P69)),ISNUMBER(SEARCH("Absent",'Model output'!P69)),AND(ISNUMBER(SEARCH("No",'Model output'!P69)),NOT(ISNUMBER(SEARCH("diagnostic",'Model output'!P69)))),ISNUMBER(SEARCH("Negative",'Model output'!P69))),"negative","positive")</f>
        <v>negative</v>
      </c>
      <c r="T70">
        <f>IF('Model output'!O69="","",'Model output'!O69)</f>
        <v>1</v>
      </c>
      <c r="U70" t="str">
        <f>IF('Model output'!Q69&lt;&gt;"",'Model output'!Q69,IF('Classification result'!S70="positive",IF(ISNUMBER(SEARCH("single",'Model output'!P69)),1,IF(OR(ISNUMBER(SEARCH("&lt;4",'Model output'!P69)),ISNUMBER(SEARCH("&lt; 4",'Model output'!P69)),ISNUMBER(SEARCH("less than 4",'Model output'!P69))),"&lt;4",IF(OR(ISNUMBER(SEARCH("&gt;4",'Model output'!P69)),ISNUMBER(SEARCH("&gt; 4",'Model output'!P69)),ISNUMBER(SEARCH("4 or more",'Model output'!P69))),"&gt;4",""))),""))</f>
        <v/>
      </c>
      <c r="V70" t="str">
        <f>IF(S70="negative","",IF(OR(ISNUMBER(SEARCH("Focal",'Model output'!P69)),'Classification result'!U70&lt;4,ISNUMBER(SEARCH("Focal",'Classification result'!U70)),ISNUMBER(SEARCH("&lt;4",'Classification result'!U70)),ISNUMBER(SEARCH("&lt; 4",'Classification result'!U70))),"minimal", IF(OR(ISNUMBER(SEARCH("Extensive",'Model output'!P69)),ISNUMBER(SEARCH("Extensive",'Classification result'!U70)),ISNUMBER(SEARCH("&gt;4",'Classification result'!U70)),ISNUMBER(SEARCH("&gt; 4",'Classification result'!U70)),ISNUMBER(SEARCH("4 or more",'Classification result'!U70))),"extensive","")))</f>
        <v/>
      </c>
      <c r="W70" t="str">
        <f>IF(OR('Model output'!R69="",ISNUMBER(SEARCH("Not identified", 'Model output'!R69)),ISNUMBER(SEARCH("Absent",'Model output'!R69)),ISNUMBER(SEARCH("No",'Model output'!R69)),ISNUMBER(SEARCH("Negative",'Model output'!R69)),ISNUMBER(SEARCH("None seen",'Model output'!R69)),ISNUMBER(SEARCH("Free",'Model output'!R69)),ISNUMBER(SEARCH("Cannot be assessed",'Model output'!R69))),"negative","positive")</f>
        <v>positive</v>
      </c>
      <c r="X70" s="14" t="str">
        <f>IF('Model output'!S69="","",'Model output'!S69)</f>
        <v>Not Identified</v>
      </c>
      <c r="Y70" t="str">
        <f>IF(OR('Model output'!S69="",ISNUMBER(SEARCH("Absent",'Model output'!S69)),ISNUMBER(SEARCH("Not identified",'Model output'!S69)),AND(ISNUMBER(SEARCH("No",'Model output'!S69)),NOT(ISNUMBER(SEARCH("carcinoma",'Model output'!S69)))),ISNUMBER(SEARCH("negative",'Model output'!S69))),"negative",IF(Z70="positive","gETE", "positive"))</f>
        <v>negative</v>
      </c>
      <c r="Z70" t="str">
        <f>IF(OR('Model output'!S69="",ISNUMBER(SEARCH("Absent",'Model output'!S69)),ISNUMBER(SEARCH("Not identified",'Model output'!S69)),ISNUMBER(SEARCH("No",'Model output'!S69)),ISNUMBER(SEARCH("Minimal",'Model output'!S69)),ISNUMBER(SEARCH("negative",'Model output'!S69))),"negative",IF(OR(ISNUMBER(SEARCH("extensive",X70)),ISNUMBER(SEARCH("skeletal muscle",X70)),ISNUMBER(SEARCH("larynx",X70)),ISNUMBER(SEARCH("trachea",X70)),ISNUMBER(SEARCH("esophagus",X70)),ISNUMBER(SEARCH("recurrent laryngeal nerve",X70))),"positive","negative"))</f>
        <v>negative</v>
      </c>
      <c r="AA70" t="str">
        <f>IF('Model output'!T69="","",IF('Model output'!T69="Not mentioned", "No", "Yes"))</f>
        <v/>
      </c>
      <c r="AB70" t="str">
        <f>IF(AA70&lt;&gt;"Yes","",IF(OR('Model output'!U69="",ISNUMBER(SEARCH("Not identified",'Model output'!U69))),"",'Model output'!U69))</f>
        <v/>
      </c>
      <c r="AC70" s="9" t="str">
        <f>IF(OR('Model output'!V69="", AND(ISERROR(SEARCH("Positive",'Model output'!V69)), ISNUMBER(SEARCH("Negative",'Model output'!V69))), ISNUMBER(SEARCH("Uninvolved",'Model output'!V69)), ISNUMBER(SEARCH("not involved",'Model output'!V69)), ISNUMBER(SEARCH("Free",'Model output'!V69)), ISNUMBER(SEARCH("1 mm",'Model output'!V69)), ISNUMBER(SEARCH("0.1 CM",'Model output'!V69)), ISNUMBER(SEARCH("less than 0.2 mm",'Model output'!V69)), ISNUMBER(SEARCH("less than 0.5 mm",'Model output'!V69)), ISNUMBER(SEARCH("very close",'Model output'!V69)), ISNUMBER(SEARCH("abut",'Model output'!V69))), "negative", "positive")</f>
        <v>negative</v>
      </c>
      <c r="AE70" s="30" t="str" cm="1">
        <f t="array" aca="1" ref="AE70" ca="1">IF(OR(AC70="positive",Z70="positive",AND(OR(ISNUMBER(SEARCH("Follicular carcinoma",N70)),ISNUMBER(SEARCH("Follicular thyroid carcinoma",N70))),V70="extensive"),AND(AND(ISNUMBER(J70),J70&gt;0),AND(ISNUMBER(M70),M70&gt;3)),OR(H70="positive",AH70=1)),"high",IF(OR(ISNUMBER(SEARCH("lateral",G70,1)),ISNUMBER(SEARCH("positive",Y70,1)),ISNUMBER(SEARCH("tall",O70,1)),ISNUMBER(SEARCH("hobnail",O70,1)),ISNUMBER(SEARCH("cribriform",O70,1)),ISNUMBER(SEARCH("diffuse",O70,1)),ISNUMBER(SEARCH("columnar",O70,1)),ISNUMBER(SEARCH("solid",O70,1)),ISNUMBER(SEARCH("tall",N70,1)),ISNUMBER(SEARCH("hobnail",N70,1)),ISNUMBER(SEARCH("cribriform",N70,1)),ISNUMBER(SEARCH("diffuse",N70,1)),ISNUMBER(SEARCH("columnar",N70,1)),ISNUMBER(SEARCH("solid",N70,1)),AND(ISNUMBER(SEARCH("papillary",N70,1)),S70="positive"),AND(AND(ISNUMBER(J70),J70&gt;=5),M70=""),AND(AND(ISNUMBER(J70),J70&gt;=5),AND(ISNUMBER(M70),M70&gt;=1)),AND(ISNUMBER(SERACH("papillary",N70)),OR(Y70="positive",Z70="positive"), ISNUMBER(SEARCH("BRAF",AB70)))),"intermediate","low"))</f>
        <v>low</v>
      </c>
      <c r="AF70" s="31" t="str">
        <f t="shared" si="18"/>
        <v>2</v>
      </c>
      <c r="AG70" s="31" t="str">
        <f t="shared" si="19"/>
        <v>0</v>
      </c>
      <c r="AH70" s="31" t="str">
        <f t="shared" si="22"/>
        <v>0</v>
      </c>
      <c r="AI70" s="36" t="str">
        <f t="shared" si="23"/>
        <v>I</v>
      </c>
      <c r="AJ70" s="30" t="s">
        <v>872</v>
      </c>
      <c r="AK70" s="35" t="s">
        <v>879</v>
      </c>
      <c r="AL70" s="35" t="s">
        <v>877</v>
      </c>
      <c r="AM70" s="35" t="s">
        <v>880</v>
      </c>
      <c r="AN70" s="35" t="s">
        <v>76</v>
      </c>
      <c r="AO70" s="30">
        <f t="shared" ca="1" si="24"/>
        <v>1</v>
      </c>
      <c r="AP70" s="35">
        <f t="shared" si="25"/>
        <v>1</v>
      </c>
      <c r="AQ70" s="35">
        <f t="shared" si="26"/>
        <v>1</v>
      </c>
      <c r="AR70" s="35">
        <f t="shared" si="27"/>
        <v>1</v>
      </c>
      <c r="AS70" s="36">
        <f t="shared" si="20"/>
        <v>1</v>
      </c>
    </row>
    <row r="71" spans="1:45">
      <c r="A71" t="str">
        <f>'Model output'!A70</f>
        <v>TCGA-DJ-A2PW</v>
      </c>
      <c r="B71" s="42">
        <v>65</v>
      </c>
      <c r="C71" s="1" t="str">
        <f>IF(OR(ISNUMBER(SEARCH("0",'Model output'!D70)), ISNUMBER(SEARCH("1",'Model output'!D70)), ISNUMBER(SEARCH("1a",'Model output'!D70)), ISNUMBER(SEARCH("1b",'Model output'!D70)), ISNUMBER(SEARCH("2",'Model output'!D70)), ISNUMBER(SEARCH("3",'Model output'!D70)), ISNUMBER(SEARCH("4a",'Model output'!D70)), ISNUMBER(SEARCH("4b",'Model output'!D70))), IF(ISNUMBER(SEARCH("pT",'Model output'!D70)),IF(OR(ISNUMBER(SEARCH("a",'Model output'!D70)),ISNUMBER(SEARCH("b",'Model output'!D70))),MID(SUBSTITUTE('Model output'!D70," ",""),SEARCH("pT",'Model output'!D70)+2,2),MID(SUBSTITUTE('Model output'!D70," ",""),SEARCH("pT",'Model output'!D70)+2,1)),IF(ISNUMBER(SEARCH("T",'Model output'!D70)),IF(OR(ISNUMBER(SEARCH("a",'Model output'!D70)),ISNUMBER(SEARCH("b",'Model output'!D70))),MID(SUBSTITUTE('Model output'!D70," ",""),SEARCH("T",'Model output'!D70)+1,2),MID(SUBSTITUTE('Model output'!D70," ",""),SEARCH("T",'Model output'!D70)+1,1)),SUBSTITUTE('Model output'!D70," ",""))),"")</f>
        <v>2</v>
      </c>
      <c r="D71" s="1" t="str">
        <f>IF(ISNUMBER(SEARCH("lymph node",'Model output'!E70)),"1", IF(AND('Model output'!E70&lt;&gt;"",ISNUMBER('Model output'!E70),'Model output'!E70&gt;0),"1",IF(OR(ISNUMBER(SEARCH("0",'Model output'!E70)), ISNUMBER(SEARCH("1",'Model output'!E70)), ISNUMBER(SEARCH("1a",'Model output'!E70)), ISNUMBER(SEARCH("1b",'Model output'!E70)), ISNUMBER(SEARCH("X",'Model output'!E70))), IF(ISNUMBER(SEARCH("pN",'Model output'!E70)),IF(OR(ISNUMBER(SEARCH("a",'Model output'!E70)),ISNUMBER(SEARCH("b",'Model output'!E70))),MID(SUBSTITUTE('Model output'!E70," ",""),SEARCH("pN",'Model output'!E70)+2,2),MID(SUBSTITUTE('Model output'!E70," ",""),SEARCH("pN",'Model output'!E70)+2,1)),IF(ISNUMBER(SEARCH("N",'Model output'!E70)),IF(OR(ISNUMBER(SEARCH("a",'Model output'!E70)),ISNUMBER(SEARCH("b",'Model output'!E70))),MID(SUBSTITUTE('Model output'!E70," ",""),SEARCH("N",'Model output'!E70)+1,2),MID(SUBSTITUTE('Model output'!E70," ",""),SEARCH("N",'Model output'!E70)+1,1)),SUBSTITUTE('Model output'!E70," ",""))),"")))</f>
        <v>1</v>
      </c>
      <c r="E71" s="1" t="str">
        <f>IF(OR(ISNUMBER(SEARCH("Not applicable",'Model output'!F70)), ISNUMBER(SEARCH("N/A",'Model output'!F70))),"0",IF(OR(ISNUMBER(SEARCH("0",'Model output'!F70)), ISNUMBER(SEARCH("1",'Model output'!F70)), ISNUMBER(SEARCH("X",'Model output'!F70))), IF(ISNUMBER(SEARCH("pM",'Model output'!F70)),MID(SUBSTITUTE('Model output'!F70," ",""),SEARCH("pM",'Model output'!F70)+2,1),IF(ISNUMBER(SEARCH("M",'Model output'!F70)),MID(SUBSTITUTE('Model output'!F70," ",""),SEARCH("M",'Model output'!F70)+1,1),SUBSTITUTE('Model output'!F70," ",""))),""))</f>
        <v>0</v>
      </c>
      <c r="F71" t="str">
        <f t="shared" si="16"/>
        <v>positive</v>
      </c>
      <c r="G71" t="str">
        <f>IF(OR('Model output'!G70="",AND(ISNUMBER('Model output'!J70),'Model output'!J70&lt;1)),"",IF(OR(ISNUMBER(SEARCH("lateral",'Model output'!G70)),ISNUMBER(SEARCH("cervical",'Model output'!G70)),ISNUMBER(SEARCH("jugular",'Model output'!G70)),ISNUMBER(SEARCH("left neck",'Model output'!G70)),ISNUMBER(SEARCH("left anterior neck",'Model output'!G70)),ISNUMBER(SEARCH("left posterior neck",'Model output'!G70)),ISNUMBER(SEARCH("right neck",'Model output'!G70)),ISNUMBER(SEARCH("right anterior neck",'Model output'!G70)),ISNUMBER(SEARCH("right posterior neck",'Model output'!G70)),AND(ISNUMBER(SEARCH("level",'Model output'!G70)),OR(,ISNUMBER(SEARCH("II",'Model output'!G70)),ISNUMBER(SEARCH("two",'Model output'!G70)),ISNUMBER(SEARCH("2",'Model output'!G70)),ISNUMBER(SEARCH("III",'Model output'!G70)),ISNUMBER(SEARCH("three",'Model output'!G70)),ISNUMBER(SEARCH("3",'Model output'!G70)),ISNUMBER(SEARCH("IV",'Model output'!G70)),ISNUMBER(SEARCH("four",'Model output'!G70)),ISNUMBER(SEARCH("4",'Model output'!G70)),AND(ISNUMBER(SEARCH("V ",'Model output'!G70)),NOT(ISNUMBER(SEARCH("VI",'Model output'!G70)))),ISNUMBER(SEARCH("five",'Model output'!G70)),ISNUMBER(SEARCH("5",'Model output'!G70))))), "lateral", "central"))</f>
        <v>central</v>
      </c>
      <c r="H71" t="str">
        <f>IF('Model output'!H70="","negative", IF('Model output'!H70=" ", "negative", IF(ISNUMBER(SEARCH("lymph node",'Model output'!H70)),"negative","positive")))</f>
        <v>negative</v>
      </c>
      <c r="I71">
        <f>IF('Model output'!I70="","",IF(ISNUMBER('Model output'!I70),'Model output'!I70,1))</f>
        <v>1</v>
      </c>
      <c r="J71">
        <f>IF('Model output'!J70="","",IF(AND(ISNUMBER('Model output'!J70),'Model output'!J70&lt;=I71),'Model output'!J70,IF(ISNUMBER(SEARCH("0/",'Model output'!J70)),0,1)))</f>
        <v>1</v>
      </c>
      <c r="K71" t="str" cm="1">
        <f t="array" ref="K71">IF(COUNT(FIND({0,1,2,3,4,5,6,7,8,9},'Model output'!K70))&gt;0,'Model output'!K70,"")</f>
        <v/>
      </c>
      <c r="L71" s="8" t="str">
        <f t="shared" si="21"/>
        <v/>
      </c>
      <c r="M71" t="str" cm="1">
        <f t="array" ref="M71">IF(L71="","",IF(ISNUMBER(SEARCH("cm",L71)),MAX(VALUE(SUBSTITUTE(_xlfn.FILTERXML("&lt;t&gt;&lt;s&gt;"&amp;SUBSTITUTE(L71,",","&lt;/s&gt;&lt;s&gt;")&amp;"&lt;/s&gt;&lt;/t&gt;","//s"),"cm",""))),MAX(VALUE(SUBSTITUTE(_xlfn.FILTERXML("&lt;t&gt;&lt;s&gt;"&amp;SUBSTITUTE(L71,",","&lt;/s&gt;&lt;s&gt;")&amp;"&lt;/s&gt;&lt;/t&gt;","//s"),"mm","")))/10))</f>
        <v/>
      </c>
      <c r="N71" t="str">
        <f>IF('Model output'!L70="","",'Model output'!L70)</f>
        <v>papillary</v>
      </c>
      <c r="O71" t="str">
        <f>IF('Model output'!M70="","",'Model output'!M70)</f>
        <v>classical</v>
      </c>
      <c r="P71" t="str">
        <f>IF('Model output'!N70="","",'Model output'!N70)</f>
        <v>4.6 cm</v>
      </c>
      <c r="Q71" t="str">
        <f t="shared" si="17"/>
        <v>4.6cm</v>
      </c>
      <c r="R71" cm="1">
        <f t="array" ref="R71">IF(Q71="","",IF(ISNUMBER(SEARCH("cm",Q71)),MAX(VALUE(SUBSTITUTE(_xlfn.FILTERXML("&lt;t&gt;&lt;s&gt;"&amp;SUBSTITUTE(Q71,",","&lt;/s&gt;&lt;s&gt;")&amp;"&lt;/s&gt;&lt;/t&gt;","//s"),"cm",""))),IF(ISNUMBER(SEARCH("mm",Q71)), MAX(VALUE(SUBSTITUTE(_xlfn.FILTERXML("&lt;t&gt;&lt;s&gt;"&amp;SUBSTITUTE(Q71,",","&lt;/s&gt;&lt;s&gt;")&amp;"&lt;/s&gt;&lt;/t&gt;","//s"),"mm","")))/10, MAX(VALUE(_xlfn.FILTERXML("&lt;t&gt;&lt;s&gt;"&amp;SUBSTITUTE(Q71,",","&lt;/s&gt;&lt;s&gt;")&amp;"&lt;/s&gt;&lt;/t&gt;","//s"))))))</f>
        <v>4.5999999999999996</v>
      </c>
      <c r="S71" t="str">
        <f>IF(OR('Model output'!P70="",ISNUMBER(SEARCH("Not identified", 'Model output'!P70)),ISNUMBER(SEARCH("Absent",'Model output'!P70)),AND(ISNUMBER(SEARCH("No",'Model output'!P70)),NOT(ISNUMBER(SEARCH("diagnostic",'Model output'!P70)))),ISNUMBER(SEARCH("Negative",'Model output'!P70))),"negative","positive")</f>
        <v>negative</v>
      </c>
      <c r="T71" t="str">
        <f>IF('Model output'!O70="","",'Model output'!O70)</f>
        <v>Three</v>
      </c>
      <c r="U71" t="str">
        <f>IF('Model output'!Q70&lt;&gt;"",'Model output'!Q70,IF('Classification result'!S71="positive",IF(ISNUMBER(SEARCH("single",'Model output'!P70)),1,IF(OR(ISNUMBER(SEARCH("&lt;4",'Model output'!P70)),ISNUMBER(SEARCH("&lt; 4",'Model output'!P70)),ISNUMBER(SEARCH("less than 4",'Model output'!P70))),"&lt;4",IF(OR(ISNUMBER(SEARCH("&gt;4",'Model output'!P70)),ISNUMBER(SEARCH("&gt; 4",'Model output'!P70)),ISNUMBER(SEARCH("4 or more",'Model output'!P70))),"&gt;4",""))),""))</f>
        <v/>
      </c>
      <c r="V71" t="str">
        <f>IF(S71="negative","",IF(OR(ISNUMBER(SEARCH("Focal",'Model output'!P70)),'Classification result'!U71&lt;4,ISNUMBER(SEARCH("Focal",'Classification result'!U71)),ISNUMBER(SEARCH("&lt;4",'Classification result'!U71)),ISNUMBER(SEARCH("&lt; 4",'Classification result'!U71))),"minimal", IF(OR(ISNUMBER(SEARCH("Extensive",'Model output'!P70)),ISNUMBER(SEARCH("Extensive",'Classification result'!U71)),ISNUMBER(SEARCH("&gt;4",'Classification result'!U71)),ISNUMBER(SEARCH("&gt; 4",'Classification result'!U71)),ISNUMBER(SEARCH("4 or more",'Classification result'!U71))),"extensive","")))</f>
        <v/>
      </c>
      <c r="W71" t="str">
        <f>IF(OR('Model output'!R70="",ISNUMBER(SEARCH("Not identified", 'Model output'!R70)),ISNUMBER(SEARCH("Absent",'Model output'!R70)),ISNUMBER(SEARCH("No",'Model output'!R70)),ISNUMBER(SEARCH("Negative",'Model output'!R70)),ISNUMBER(SEARCH("None seen",'Model output'!R70)),ISNUMBER(SEARCH("Free",'Model output'!R70)),ISNUMBER(SEARCH("Cannot be assessed",'Model output'!R70))),"negative","positive")</f>
        <v>positive</v>
      </c>
      <c r="X71" s="14" t="str">
        <f>IF('Model output'!S70="","",'Model output'!S70)</f>
        <v>Not identified</v>
      </c>
      <c r="Y71" t="str">
        <f>IF(OR('Model output'!S70="",ISNUMBER(SEARCH("Absent",'Model output'!S70)),ISNUMBER(SEARCH("Not identified",'Model output'!S70)),AND(ISNUMBER(SEARCH("No",'Model output'!S70)),NOT(ISNUMBER(SEARCH("carcinoma",'Model output'!S70)))),ISNUMBER(SEARCH("negative",'Model output'!S70))),"negative",IF(Z71="positive","gETE", "positive"))</f>
        <v>negative</v>
      </c>
      <c r="Z71" t="str">
        <f>IF(OR('Model output'!S70="",ISNUMBER(SEARCH("Absent",'Model output'!S70)),ISNUMBER(SEARCH("Not identified",'Model output'!S70)),ISNUMBER(SEARCH("No",'Model output'!S70)),ISNUMBER(SEARCH("Minimal",'Model output'!S70)),ISNUMBER(SEARCH("negative",'Model output'!S70))),"negative",IF(OR(ISNUMBER(SEARCH("extensive",X71)),ISNUMBER(SEARCH("skeletal muscle",X71)),ISNUMBER(SEARCH("larynx",X71)),ISNUMBER(SEARCH("trachea",X71)),ISNUMBER(SEARCH("esophagus",X71)),ISNUMBER(SEARCH("recurrent laryngeal nerve",X71))),"positive","negative"))</f>
        <v>negative</v>
      </c>
      <c r="AA71" t="str">
        <f>IF('Model output'!T70="","",IF('Model output'!T70="Not mentioned", "No", "Yes"))</f>
        <v/>
      </c>
      <c r="AB71" t="str">
        <f>IF(AA71&lt;&gt;"Yes","",IF(OR('Model output'!U70="",ISNUMBER(SEARCH("Not identified",'Model output'!U70))),"",'Model output'!U70))</f>
        <v/>
      </c>
      <c r="AC71" s="9" t="str">
        <f>IF(OR('Model output'!V70="", AND(ISERROR(SEARCH("Positive",'Model output'!V70)), ISNUMBER(SEARCH("Negative",'Model output'!V70))), ISNUMBER(SEARCH("Uninvolved",'Model output'!V70)), ISNUMBER(SEARCH("not involved",'Model output'!V70)), ISNUMBER(SEARCH("Free",'Model output'!V70)), ISNUMBER(SEARCH("1 mm",'Model output'!V70)), ISNUMBER(SEARCH("0.1 CM",'Model output'!V70)), ISNUMBER(SEARCH("less than 0.2 mm",'Model output'!V70)), ISNUMBER(SEARCH("less than 0.5 mm",'Model output'!V70)), ISNUMBER(SEARCH("very close",'Model output'!V70)), ISNUMBER(SEARCH("abut",'Model output'!V70))), "negative", "positive")</f>
        <v>negative</v>
      </c>
      <c r="AE71" s="30" t="str" cm="1">
        <f t="array" aca="1" ref="AE71" ca="1">IF(OR(AC71="positive",Z71="positive",AND(OR(ISNUMBER(SEARCH("Follicular carcinoma",N71)),ISNUMBER(SEARCH("Follicular thyroid carcinoma",N71))),V71="extensive"),AND(AND(ISNUMBER(J71),J71&gt;0),AND(ISNUMBER(M71),M71&gt;3)),OR(H71="positive",AH71=1)),"high",IF(OR(ISNUMBER(SEARCH("lateral",G71,1)),ISNUMBER(SEARCH("positive",Y71,1)),ISNUMBER(SEARCH("tall",O71,1)),ISNUMBER(SEARCH("hobnail",O71,1)),ISNUMBER(SEARCH("cribriform",O71,1)),ISNUMBER(SEARCH("diffuse",O71,1)),ISNUMBER(SEARCH("columnar",O71,1)),ISNUMBER(SEARCH("solid",O71,1)),ISNUMBER(SEARCH("tall",N71,1)),ISNUMBER(SEARCH("hobnail",N71,1)),ISNUMBER(SEARCH("cribriform",N71,1)),ISNUMBER(SEARCH("diffuse",N71,1)),ISNUMBER(SEARCH("columnar",N71,1)),ISNUMBER(SEARCH("solid",N71,1)),AND(ISNUMBER(SEARCH("papillary",N71,1)),S71="positive"),AND(AND(ISNUMBER(J71),J71&gt;=5),M71=""),AND(AND(ISNUMBER(J71),J71&gt;=5),AND(ISNUMBER(M71),M71&gt;=1)),AND(ISNUMBER(SERACH("papillary",N71)),OR(Y71="positive",Z71="positive"), ISNUMBER(SEARCH("BRAF",AB71)))),"intermediate","low"))</f>
        <v>low</v>
      </c>
      <c r="AF71" s="31" t="str">
        <f t="shared" si="18"/>
        <v>3a</v>
      </c>
      <c r="AG71" s="31" t="str">
        <f t="shared" si="19"/>
        <v>1a</v>
      </c>
      <c r="AH71" s="31" t="str">
        <f t="shared" si="22"/>
        <v>0</v>
      </c>
      <c r="AI71" s="36" t="str">
        <f t="shared" si="23"/>
        <v>II</v>
      </c>
      <c r="AJ71" s="30" t="s">
        <v>872</v>
      </c>
      <c r="AK71" s="35" t="s">
        <v>882</v>
      </c>
      <c r="AL71" s="35" t="s">
        <v>881</v>
      </c>
      <c r="AM71" s="35" t="s">
        <v>880</v>
      </c>
      <c r="AN71" s="35" t="s">
        <v>878</v>
      </c>
      <c r="AO71" s="30">
        <f t="shared" ca="1" si="24"/>
        <v>1</v>
      </c>
      <c r="AP71" s="35">
        <f t="shared" si="25"/>
        <v>1</v>
      </c>
      <c r="AQ71" s="35">
        <f t="shared" si="26"/>
        <v>1</v>
      </c>
      <c r="AR71" s="35">
        <f t="shared" si="27"/>
        <v>1</v>
      </c>
      <c r="AS71" s="36">
        <f t="shared" si="20"/>
        <v>1</v>
      </c>
    </row>
    <row r="72" spans="1:45">
      <c r="A72" t="str">
        <f>'Model output'!A71</f>
        <v>TCGA-DJ-A2PX</v>
      </c>
      <c r="B72" s="42">
        <v>55</v>
      </c>
      <c r="C72" s="1" t="str">
        <f>IF(OR(ISNUMBER(SEARCH("0",'Model output'!D71)), ISNUMBER(SEARCH("1",'Model output'!D71)), ISNUMBER(SEARCH("1a",'Model output'!D71)), ISNUMBER(SEARCH("1b",'Model output'!D71)), ISNUMBER(SEARCH("2",'Model output'!D71)), ISNUMBER(SEARCH("3",'Model output'!D71)), ISNUMBER(SEARCH("4a",'Model output'!D71)), ISNUMBER(SEARCH("4b",'Model output'!D71))), IF(ISNUMBER(SEARCH("pT",'Model output'!D71)),IF(OR(ISNUMBER(SEARCH("a",'Model output'!D71)),ISNUMBER(SEARCH("b",'Model output'!D71))),MID(SUBSTITUTE('Model output'!D71," ",""),SEARCH("pT",'Model output'!D71)+2,2),MID(SUBSTITUTE('Model output'!D71," ",""),SEARCH("pT",'Model output'!D71)+2,1)),IF(ISNUMBER(SEARCH("T",'Model output'!D71)),IF(OR(ISNUMBER(SEARCH("a",'Model output'!D71)),ISNUMBER(SEARCH("b",'Model output'!D71))),MID(SUBSTITUTE('Model output'!D71," ",""),SEARCH("T",'Model output'!D71)+1,2),MID(SUBSTITUTE('Model output'!D71," ",""),SEARCH("T",'Model output'!D71)+1,1)),SUBSTITUTE('Model output'!D71," ",""))),"")</f>
        <v>1</v>
      </c>
      <c r="D72" s="1" t="str">
        <f>IF(ISNUMBER(SEARCH("lymph node",'Model output'!E71)),"1", IF(AND('Model output'!E71&lt;&gt;"",ISNUMBER('Model output'!E71),'Model output'!E71&gt;0),"1",IF(OR(ISNUMBER(SEARCH("0",'Model output'!E71)), ISNUMBER(SEARCH("1",'Model output'!E71)), ISNUMBER(SEARCH("1a",'Model output'!E71)), ISNUMBER(SEARCH("1b",'Model output'!E71)), ISNUMBER(SEARCH("X",'Model output'!E71))), IF(ISNUMBER(SEARCH("pN",'Model output'!E71)),IF(OR(ISNUMBER(SEARCH("a",'Model output'!E71)),ISNUMBER(SEARCH("b",'Model output'!E71))),MID(SUBSTITUTE('Model output'!E71," ",""),SEARCH("pN",'Model output'!E71)+2,2),MID(SUBSTITUTE('Model output'!E71," ",""),SEARCH("pN",'Model output'!E71)+2,1)),IF(ISNUMBER(SEARCH("N",'Model output'!E71)),IF(OR(ISNUMBER(SEARCH("a",'Model output'!E71)),ISNUMBER(SEARCH("b",'Model output'!E71))),MID(SUBSTITUTE('Model output'!E71," ",""),SEARCH("N",'Model output'!E71)+1,2),MID(SUBSTITUTE('Model output'!E71," ",""),SEARCH("N",'Model output'!E71)+1,1)),SUBSTITUTE('Model output'!E71," ",""))),"")))</f>
        <v>0</v>
      </c>
      <c r="E72" s="1" t="str">
        <f>IF(OR(ISNUMBER(SEARCH("Not applicable",'Model output'!F71)), ISNUMBER(SEARCH("N/A",'Model output'!F71))),"0",IF(OR(ISNUMBER(SEARCH("0",'Model output'!F71)), ISNUMBER(SEARCH("1",'Model output'!F71)), ISNUMBER(SEARCH("X",'Model output'!F71))), IF(ISNUMBER(SEARCH("pM",'Model output'!F71)),MID(SUBSTITUTE('Model output'!F71," ",""),SEARCH("pM",'Model output'!F71)+2,1),IF(ISNUMBER(SEARCH("M",'Model output'!F71)),MID(SUBSTITUTE('Model output'!F71," ",""),SEARCH("M",'Model output'!F71)+1,1),SUBSTITUTE('Model output'!F71," ",""))),""))</f>
        <v>0</v>
      </c>
      <c r="F72" t="str">
        <f t="shared" si="16"/>
        <v>negative</v>
      </c>
      <c r="G72" t="str">
        <f>IF(OR('Model output'!G71="",AND(ISNUMBER('Model output'!J71),'Model output'!J71&lt;1)),"",IF(OR(ISNUMBER(SEARCH("lateral",'Model output'!G71)),ISNUMBER(SEARCH("cervical",'Model output'!G71)),ISNUMBER(SEARCH("jugular",'Model output'!G71)),ISNUMBER(SEARCH("left neck",'Model output'!G71)),ISNUMBER(SEARCH("left anterior neck",'Model output'!G71)),ISNUMBER(SEARCH("left posterior neck",'Model output'!G71)),ISNUMBER(SEARCH("right neck",'Model output'!G71)),ISNUMBER(SEARCH("right anterior neck",'Model output'!G71)),ISNUMBER(SEARCH("right posterior neck",'Model output'!G71)),AND(ISNUMBER(SEARCH("level",'Model output'!G71)),OR(,ISNUMBER(SEARCH("II",'Model output'!G71)),ISNUMBER(SEARCH("two",'Model output'!G71)),ISNUMBER(SEARCH("2",'Model output'!G71)),ISNUMBER(SEARCH("III",'Model output'!G71)),ISNUMBER(SEARCH("three",'Model output'!G71)),ISNUMBER(SEARCH("3",'Model output'!G71)),ISNUMBER(SEARCH("IV",'Model output'!G71)),ISNUMBER(SEARCH("four",'Model output'!G71)),ISNUMBER(SEARCH("4",'Model output'!G71)),AND(ISNUMBER(SEARCH("V ",'Model output'!G71)),NOT(ISNUMBER(SEARCH("VI",'Model output'!G71)))),ISNUMBER(SEARCH("five",'Model output'!G71)),ISNUMBER(SEARCH("5",'Model output'!G71))))), "lateral", "central"))</f>
        <v/>
      </c>
      <c r="H72" t="str">
        <f>IF('Model output'!H71="","negative", IF('Model output'!H71=" ", "negative", IF(ISNUMBER(SEARCH("lymph node",'Model output'!H71)),"negative","positive")))</f>
        <v>negative</v>
      </c>
      <c r="I72">
        <f>IF('Model output'!I71="","",IF(ISNUMBER('Model output'!I71),'Model output'!I71,1))</f>
        <v>4</v>
      </c>
      <c r="J72">
        <f>IF('Model output'!J71="","",IF(AND(ISNUMBER('Model output'!J71),'Model output'!J71&lt;=I72),'Model output'!J71,IF(ISNUMBER(SEARCH("0/",'Model output'!J71)),0,1)))</f>
        <v>0</v>
      </c>
      <c r="K72" t="str" cm="1">
        <f t="array" ref="K72">IF(COUNT(FIND({0,1,2,3,4,5,6,7,8,9},'Model output'!K71))&gt;0,'Model output'!K71,"")</f>
        <v/>
      </c>
      <c r="L72" s="8" t="str">
        <f t="shared" si="21"/>
        <v/>
      </c>
      <c r="M72" t="str" cm="1">
        <f t="array" ref="M72">IF(L72="","",IF(ISNUMBER(SEARCH("cm",L72)),MAX(VALUE(SUBSTITUTE(_xlfn.FILTERXML("&lt;t&gt;&lt;s&gt;"&amp;SUBSTITUTE(L72,",","&lt;/s&gt;&lt;s&gt;")&amp;"&lt;/s&gt;&lt;/t&gt;","//s"),"cm",""))),MAX(VALUE(SUBSTITUTE(_xlfn.FILTERXML("&lt;t&gt;&lt;s&gt;"&amp;SUBSTITUTE(L72,",","&lt;/s&gt;&lt;s&gt;")&amp;"&lt;/s&gt;&lt;/t&gt;","//s"),"mm","")))/10))</f>
        <v/>
      </c>
      <c r="N72" t="str">
        <f>IF('Model output'!L71="","",'Model output'!L71)</f>
        <v>papillary</v>
      </c>
      <c r="O72" t="str">
        <f>IF('Model output'!M71="","",'Model output'!M71)</f>
        <v>follicular</v>
      </c>
      <c r="P72" t="str">
        <f>IF('Model output'!N71="","",'Model output'!N71)</f>
        <v>1.2 cm</v>
      </c>
      <c r="Q72" t="str">
        <f t="shared" si="17"/>
        <v>1.2cm</v>
      </c>
      <c r="R72" cm="1">
        <f t="array" ref="R72">IF(Q72="","",IF(ISNUMBER(SEARCH("cm",Q72)),MAX(VALUE(SUBSTITUTE(_xlfn.FILTERXML("&lt;t&gt;&lt;s&gt;"&amp;SUBSTITUTE(Q72,",","&lt;/s&gt;&lt;s&gt;")&amp;"&lt;/s&gt;&lt;/t&gt;","//s"),"cm",""))),IF(ISNUMBER(SEARCH("mm",Q72)), MAX(VALUE(SUBSTITUTE(_xlfn.FILTERXML("&lt;t&gt;&lt;s&gt;"&amp;SUBSTITUTE(Q72,",","&lt;/s&gt;&lt;s&gt;")&amp;"&lt;/s&gt;&lt;/t&gt;","//s"),"mm","")))/10, MAX(VALUE(_xlfn.FILTERXML("&lt;t&gt;&lt;s&gt;"&amp;SUBSTITUTE(Q72,",","&lt;/s&gt;&lt;s&gt;")&amp;"&lt;/s&gt;&lt;/t&gt;","//s"))))))</f>
        <v>1.2</v>
      </c>
      <c r="S72" t="str">
        <f>IF(OR('Model output'!P71="",ISNUMBER(SEARCH("Not identified", 'Model output'!P71)),ISNUMBER(SEARCH("Absent",'Model output'!P71)),AND(ISNUMBER(SEARCH("No",'Model output'!P71)),NOT(ISNUMBER(SEARCH("diagnostic",'Model output'!P71)))),ISNUMBER(SEARCH("Negative",'Model output'!P71))),"negative","positive")</f>
        <v>negative</v>
      </c>
      <c r="T72">
        <f>IF('Model output'!O71="","",'Model output'!O71)</f>
        <v>1</v>
      </c>
      <c r="U72" t="str">
        <f>IF('Model output'!Q71&lt;&gt;"",'Model output'!Q71,IF('Classification result'!S72="positive",IF(ISNUMBER(SEARCH("single",'Model output'!P71)),1,IF(OR(ISNUMBER(SEARCH("&lt;4",'Model output'!P71)),ISNUMBER(SEARCH("&lt; 4",'Model output'!P71)),ISNUMBER(SEARCH("less than 4",'Model output'!P71))),"&lt;4",IF(OR(ISNUMBER(SEARCH("&gt;4",'Model output'!P71)),ISNUMBER(SEARCH("&gt; 4",'Model output'!P71)),ISNUMBER(SEARCH("4 or more",'Model output'!P71))),"&gt;4",""))),""))</f>
        <v/>
      </c>
      <c r="V72" t="str">
        <f>IF(S72="negative","",IF(OR(ISNUMBER(SEARCH("Focal",'Model output'!P71)),'Classification result'!U72&lt;4,ISNUMBER(SEARCH("Focal",'Classification result'!U72)),ISNUMBER(SEARCH("&lt;4",'Classification result'!U72)),ISNUMBER(SEARCH("&lt; 4",'Classification result'!U72))),"minimal", IF(OR(ISNUMBER(SEARCH("Extensive",'Model output'!P71)),ISNUMBER(SEARCH("Extensive",'Classification result'!U72)),ISNUMBER(SEARCH("&gt;4",'Classification result'!U72)),ISNUMBER(SEARCH("&gt; 4",'Classification result'!U72)),ISNUMBER(SEARCH("4 or more",'Classification result'!U72))),"extensive","")))</f>
        <v/>
      </c>
      <c r="W72" t="str">
        <f>IF(OR('Model output'!R71="",ISNUMBER(SEARCH("Not identified", 'Model output'!R71)),ISNUMBER(SEARCH("Absent",'Model output'!R71)),ISNUMBER(SEARCH("No",'Model output'!R71)),ISNUMBER(SEARCH("Negative",'Model output'!R71)),ISNUMBER(SEARCH("None seen",'Model output'!R71)),ISNUMBER(SEARCH("Free",'Model output'!R71)),ISNUMBER(SEARCH("Cannot be assessed",'Model output'!R71))),"negative","positive")</f>
        <v>positive</v>
      </c>
      <c r="X72" s="14" t="str">
        <f>IF('Model output'!S71="","",'Model output'!S71)</f>
        <v>Not Identified</v>
      </c>
      <c r="Y72" t="str">
        <f>IF(OR('Model output'!S71="",ISNUMBER(SEARCH("Absent",'Model output'!S71)),ISNUMBER(SEARCH("Not identified",'Model output'!S71)),AND(ISNUMBER(SEARCH("No",'Model output'!S71)),NOT(ISNUMBER(SEARCH("carcinoma",'Model output'!S71)))),ISNUMBER(SEARCH("negative",'Model output'!S71))),"negative",IF(Z72="positive","gETE", "positive"))</f>
        <v>negative</v>
      </c>
      <c r="Z72" t="str">
        <f>IF(OR('Model output'!S71="",ISNUMBER(SEARCH("Absent",'Model output'!S71)),ISNUMBER(SEARCH("Not identified",'Model output'!S71)),ISNUMBER(SEARCH("No",'Model output'!S71)),ISNUMBER(SEARCH("Minimal",'Model output'!S71)),ISNUMBER(SEARCH("negative",'Model output'!S71))),"negative",IF(OR(ISNUMBER(SEARCH("extensive",X72)),ISNUMBER(SEARCH("skeletal muscle",X72)),ISNUMBER(SEARCH("larynx",X72)),ISNUMBER(SEARCH("trachea",X72)),ISNUMBER(SEARCH("esophagus",X72)),ISNUMBER(SEARCH("recurrent laryngeal nerve",X72))),"positive","negative"))</f>
        <v>negative</v>
      </c>
      <c r="AA72" t="str">
        <f>IF('Model output'!T71="","",IF('Model output'!T71="Not mentioned", "No", "Yes"))</f>
        <v/>
      </c>
      <c r="AB72" t="str">
        <f>IF(AA72&lt;&gt;"Yes","",IF(OR('Model output'!U71="",ISNUMBER(SEARCH("Not identified",'Model output'!U71))),"",'Model output'!U71))</f>
        <v/>
      </c>
      <c r="AC72" s="9" t="str">
        <f>IF(OR('Model output'!V71="", AND(ISERROR(SEARCH("Positive",'Model output'!V71)), ISNUMBER(SEARCH("Negative",'Model output'!V71))), ISNUMBER(SEARCH("Uninvolved",'Model output'!V71)), ISNUMBER(SEARCH("not involved",'Model output'!V71)), ISNUMBER(SEARCH("Free",'Model output'!V71)), ISNUMBER(SEARCH("1 mm",'Model output'!V71)), ISNUMBER(SEARCH("0.1 CM",'Model output'!V71)), ISNUMBER(SEARCH("less than 0.2 mm",'Model output'!V71)), ISNUMBER(SEARCH("less than 0.5 mm",'Model output'!V71)), ISNUMBER(SEARCH("very close",'Model output'!V71)), ISNUMBER(SEARCH("abut",'Model output'!V71))), "negative", "positive")</f>
        <v>negative</v>
      </c>
      <c r="AE72" s="30" t="str" cm="1">
        <f t="array" aca="1" ref="AE72" ca="1">IF(OR(AC72="positive",Z72="positive",AND(OR(ISNUMBER(SEARCH("Follicular carcinoma",N72)),ISNUMBER(SEARCH("Follicular thyroid carcinoma",N72))),V72="extensive"),AND(AND(ISNUMBER(J72),J72&gt;0),AND(ISNUMBER(M72),M72&gt;3)),OR(H72="positive",AH72=1)),"high",IF(OR(ISNUMBER(SEARCH("lateral",G72,1)),ISNUMBER(SEARCH("positive",Y72,1)),ISNUMBER(SEARCH("tall",O72,1)),ISNUMBER(SEARCH("hobnail",O72,1)),ISNUMBER(SEARCH("cribriform",O72,1)),ISNUMBER(SEARCH("diffuse",O72,1)),ISNUMBER(SEARCH("columnar",O72,1)),ISNUMBER(SEARCH("solid",O72,1)),ISNUMBER(SEARCH("tall",N72,1)),ISNUMBER(SEARCH("hobnail",N72,1)),ISNUMBER(SEARCH("cribriform",N72,1)),ISNUMBER(SEARCH("diffuse",N72,1)),ISNUMBER(SEARCH("columnar",N72,1)),ISNUMBER(SEARCH("solid",N72,1)),AND(ISNUMBER(SEARCH("papillary",N72,1)),S72="positive"),AND(AND(ISNUMBER(J72),J72&gt;=5),M72=""),AND(AND(ISNUMBER(J72),J72&gt;=5),AND(ISNUMBER(M72),M72&gt;=1)),AND(ISNUMBER(SERACH("papillary",N72)),OR(Y72="positive",Z72="positive"), ISNUMBER(SEARCH("BRAF",AB72)))),"intermediate","low"))</f>
        <v>low</v>
      </c>
      <c r="AF72" s="31" t="str">
        <f t="shared" si="18"/>
        <v>1b</v>
      </c>
      <c r="AG72" s="31" t="str">
        <f t="shared" si="19"/>
        <v>0</v>
      </c>
      <c r="AH72" s="31" t="str">
        <f t="shared" si="22"/>
        <v>0</v>
      </c>
      <c r="AI72" s="36" t="str">
        <f t="shared" si="23"/>
        <v>I</v>
      </c>
      <c r="AJ72" s="30" t="s">
        <v>872</v>
      </c>
      <c r="AK72" s="35" t="s">
        <v>876</v>
      </c>
      <c r="AL72" s="35" t="s">
        <v>877</v>
      </c>
      <c r="AM72" s="35" t="s">
        <v>880</v>
      </c>
      <c r="AN72" s="35" t="s">
        <v>76</v>
      </c>
      <c r="AO72" s="30">
        <f t="shared" ca="1" si="24"/>
        <v>1</v>
      </c>
      <c r="AP72" s="35">
        <f t="shared" si="25"/>
        <v>1</v>
      </c>
      <c r="AQ72" s="35">
        <f t="shared" si="26"/>
        <v>1</v>
      </c>
      <c r="AR72" s="35">
        <f t="shared" si="27"/>
        <v>1</v>
      </c>
      <c r="AS72" s="36">
        <f t="shared" si="20"/>
        <v>1</v>
      </c>
    </row>
    <row r="73" spans="1:45">
      <c r="A73" t="str">
        <f>'Model output'!A72</f>
        <v>TCGA-DJ-A2PY</v>
      </c>
      <c r="B73" s="42">
        <v>46</v>
      </c>
      <c r="C73" s="1" t="str">
        <f>IF(OR(ISNUMBER(SEARCH("0",'Model output'!D72)), ISNUMBER(SEARCH("1",'Model output'!D72)), ISNUMBER(SEARCH("1a",'Model output'!D72)), ISNUMBER(SEARCH("1b",'Model output'!D72)), ISNUMBER(SEARCH("2",'Model output'!D72)), ISNUMBER(SEARCH("3",'Model output'!D72)), ISNUMBER(SEARCH("4a",'Model output'!D72)), ISNUMBER(SEARCH("4b",'Model output'!D72))), IF(ISNUMBER(SEARCH("pT",'Model output'!D72)),IF(OR(ISNUMBER(SEARCH("a",'Model output'!D72)),ISNUMBER(SEARCH("b",'Model output'!D72))),MID(SUBSTITUTE('Model output'!D72," ",""),SEARCH("pT",'Model output'!D72)+2,2),MID(SUBSTITUTE('Model output'!D72," ",""),SEARCH("pT",'Model output'!D72)+2,1)),IF(ISNUMBER(SEARCH("T",'Model output'!D72)),IF(OR(ISNUMBER(SEARCH("a",'Model output'!D72)),ISNUMBER(SEARCH("b",'Model output'!D72))),MID(SUBSTITUTE('Model output'!D72," ",""),SEARCH("T",'Model output'!D72)+1,2),MID(SUBSTITUTE('Model output'!D72," ",""),SEARCH("T",'Model output'!D72)+1,1)),SUBSTITUTE('Model output'!D72," ",""))),"")</f>
        <v>2</v>
      </c>
      <c r="D73" s="1" t="str">
        <f>IF(ISNUMBER(SEARCH("lymph node",'Model output'!E72)),"1", IF(AND('Model output'!E72&lt;&gt;"",ISNUMBER('Model output'!E72),'Model output'!E72&gt;0),"1",IF(OR(ISNUMBER(SEARCH("0",'Model output'!E72)), ISNUMBER(SEARCH("1",'Model output'!E72)), ISNUMBER(SEARCH("1a",'Model output'!E72)), ISNUMBER(SEARCH("1b",'Model output'!E72)), ISNUMBER(SEARCH("X",'Model output'!E72))), IF(ISNUMBER(SEARCH("pN",'Model output'!E72)),IF(OR(ISNUMBER(SEARCH("a",'Model output'!E72)),ISNUMBER(SEARCH("b",'Model output'!E72))),MID(SUBSTITUTE('Model output'!E72," ",""),SEARCH("pN",'Model output'!E72)+2,2),MID(SUBSTITUTE('Model output'!E72," ",""),SEARCH("pN",'Model output'!E72)+2,1)),IF(ISNUMBER(SEARCH("N",'Model output'!E72)),IF(OR(ISNUMBER(SEARCH("a",'Model output'!E72)),ISNUMBER(SEARCH("b",'Model output'!E72))),MID(SUBSTITUTE('Model output'!E72," ",""),SEARCH("N",'Model output'!E72)+1,2),MID(SUBSTITUTE('Model output'!E72," ",""),SEARCH("N",'Model output'!E72)+1,1)),SUBSTITUTE('Model output'!E72," ",""))),"")))</f>
        <v>1b</v>
      </c>
      <c r="E73" s="1" t="str">
        <f>IF(OR(ISNUMBER(SEARCH("Not applicable",'Model output'!F72)), ISNUMBER(SEARCH("N/A",'Model output'!F72))),"0",IF(OR(ISNUMBER(SEARCH("0",'Model output'!F72)), ISNUMBER(SEARCH("1",'Model output'!F72)), ISNUMBER(SEARCH("X",'Model output'!F72))), IF(ISNUMBER(SEARCH("pM",'Model output'!F72)),MID(SUBSTITUTE('Model output'!F72," ",""),SEARCH("pM",'Model output'!F72)+2,1),IF(ISNUMBER(SEARCH("M",'Model output'!F72)),MID(SUBSTITUTE('Model output'!F72," ",""),SEARCH("M",'Model output'!F72)+1,1),SUBSTITUTE('Model output'!F72," ",""))),""))</f>
        <v>0</v>
      </c>
      <c r="F73" t="str">
        <f t="shared" si="16"/>
        <v>positive</v>
      </c>
      <c r="G73" t="str">
        <f>IF(OR('Model output'!G72="",AND(ISNUMBER('Model output'!J72),'Model output'!J72&lt;1)),"",IF(OR(ISNUMBER(SEARCH("lateral",'Model output'!G72)),ISNUMBER(SEARCH("cervical",'Model output'!G72)),ISNUMBER(SEARCH("jugular",'Model output'!G72)),ISNUMBER(SEARCH("left neck",'Model output'!G72)),ISNUMBER(SEARCH("left anterior neck",'Model output'!G72)),ISNUMBER(SEARCH("left posterior neck",'Model output'!G72)),ISNUMBER(SEARCH("right neck",'Model output'!G72)),ISNUMBER(SEARCH("right anterior neck",'Model output'!G72)),ISNUMBER(SEARCH("right posterior neck",'Model output'!G72)),AND(ISNUMBER(SEARCH("level",'Model output'!G72)),OR(,ISNUMBER(SEARCH("II",'Model output'!G72)),ISNUMBER(SEARCH("two",'Model output'!G72)),ISNUMBER(SEARCH("2",'Model output'!G72)),ISNUMBER(SEARCH("III",'Model output'!G72)),ISNUMBER(SEARCH("three",'Model output'!G72)),ISNUMBER(SEARCH("3",'Model output'!G72)),ISNUMBER(SEARCH("IV",'Model output'!G72)),ISNUMBER(SEARCH("four",'Model output'!G72)),ISNUMBER(SEARCH("4",'Model output'!G72)),AND(ISNUMBER(SEARCH("V ",'Model output'!G72)),NOT(ISNUMBER(SEARCH("VI",'Model output'!G72)))),ISNUMBER(SEARCH("five",'Model output'!G72)),ISNUMBER(SEARCH("5",'Model output'!G72))))), "lateral", "central"))</f>
        <v>central</v>
      </c>
      <c r="H73" t="str">
        <f>IF('Model output'!H72="","negative", IF('Model output'!H72=" ", "negative", IF(ISNUMBER(SEARCH("lymph node",'Model output'!H72)),"negative","positive")))</f>
        <v>negative</v>
      </c>
      <c r="I73">
        <f>IF('Model output'!I72="","",IF(ISNUMBER('Model output'!I72),'Model output'!I72,1))</f>
        <v>8</v>
      </c>
      <c r="J73">
        <f>IF('Model output'!J72="","",IF(AND(ISNUMBER('Model output'!J72),'Model output'!J72&lt;=I73),'Model output'!J72,IF(ISNUMBER(SEARCH("0/",'Model output'!J72)),0,1)))</f>
        <v>1</v>
      </c>
      <c r="K73" t="str" cm="1">
        <f t="array" ref="K73">IF(COUNT(FIND({0,1,2,3,4,5,6,7,8,9},'Model output'!K72))&gt;0,'Model output'!K72,"")</f>
        <v>0.3cm</v>
      </c>
      <c r="L73" s="8" t="str">
        <f t="shared" si="21"/>
        <v>0.3cm</v>
      </c>
      <c r="M73" cm="1">
        <f t="array" ref="M73">IF(L73="","",IF(ISNUMBER(SEARCH("cm",L73)),MAX(VALUE(SUBSTITUTE(_xlfn.FILTERXML("&lt;t&gt;&lt;s&gt;"&amp;SUBSTITUTE(L73,",","&lt;/s&gt;&lt;s&gt;")&amp;"&lt;/s&gt;&lt;/t&gt;","//s"),"cm",""))),MAX(VALUE(SUBSTITUTE(_xlfn.FILTERXML("&lt;t&gt;&lt;s&gt;"&amp;SUBSTITUTE(L73,",","&lt;/s&gt;&lt;s&gt;")&amp;"&lt;/s&gt;&lt;/t&gt;","//s"),"mm","")))/10))</f>
        <v>0.3</v>
      </c>
      <c r="N73" t="str">
        <f>IF('Model output'!L72="","",'Model output'!L72)</f>
        <v>papillary</v>
      </c>
      <c r="O73" t="str">
        <f>IF('Model output'!M72="","",'Model output'!M72)</f>
        <v>classical</v>
      </c>
      <c r="P73" t="str">
        <f>IF('Model output'!N72="","",'Model output'!N72)</f>
        <v>2.5 cm</v>
      </c>
      <c r="Q73" t="str">
        <f t="shared" si="17"/>
        <v>2.5cm</v>
      </c>
      <c r="R73" cm="1">
        <f t="array" ref="R73">IF(Q73="","",IF(ISNUMBER(SEARCH("cm",Q73)),MAX(VALUE(SUBSTITUTE(_xlfn.FILTERXML("&lt;t&gt;&lt;s&gt;"&amp;SUBSTITUTE(Q73,",","&lt;/s&gt;&lt;s&gt;")&amp;"&lt;/s&gt;&lt;/t&gt;","//s"),"cm",""))),IF(ISNUMBER(SEARCH("mm",Q73)), MAX(VALUE(SUBSTITUTE(_xlfn.FILTERXML("&lt;t&gt;&lt;s&gt;"&amp;SUBSTITUTE(Q73,",","&lt;/s&gt;&lt;s&gt;")&amp;"&lt;/s&gt;&lt;/t&gt;","//s"),"mm","")))/10, MAX(VALUE(_xlfn.FILTERXML("&lt;t&gt;&lt;s&gt;"&amp;SUBSTITUTE(Q73,",","&lt;/s&gt;&lt;s&gt;")&amp;"&lt;/s&gt;&lt;/t&gt;","//s"))))))</f>
        <v>2.5</v>
      </c>
      <c r="S73" t="str">
        <f>IF(OR('Model output'!P72="",ISNUMBER(SEARCH("Not identified", 'Model output'!P72)),ISNUMBER(SEARCH("Absent",'Model output'!P72)),AND(ISNUMBER(SEARCH("No",'Model output'!P72)),NOT(ISNUMBER(SEARCH("diagnostic",'Model output'!P72)))),ISNUMBER(SEARCH("Negative",'Model output'!P72))),"negative","positive")</f>
        <v>negative</v>
      </c>
      <c r="T73">
        <f>IF('Model output'!O72="","",'Model output'!O72)</f>
        <v>6</v>
      </c>
      <c r="U73" t="str">
        <f>IF('Model output'!Q72&lt;&gt;"",'Model output'!Q72,IF('Classification result'!S73="positive",IF(ISNUMBER(SEARCH("single",'Model output'!P72)),1,IF(OR(ISNUMBER(SEARCH("&lt;4",'Model output'!P72)),ISNUMBER(SEARCH("&lt; 4",'Model output'!P72)),ISNUMBER(SEARCH("less than 4",'Model output'!P72))),"&lt;4",IF(OR(ISNUMBER(SEARCH("&gt;4",'Model output'!P72)),ISNUMBER(SEARCH("&gt; 4",'Model output'!P72)),ISNUMBER(SEARCH("4 or more",'Model output'!P72))),"&gt;4",""))),""))</f>
        <v/>
      </c>
      <c r="V73" t="str">
        <f>IF(S73="negative","",IF(OR(ISNUMBER(SEARCH("Focal",'Model output'!P72)),'Classification result'!U73&lt;4,ISNUMBER(SEARCH("Focal",'Classification result'!U73)),ISNUMBER(SEARCH("&lt;4",'Classification result'!U73)),ISNUMBER(SEARCH("&lt; 4",'Classification result'!U73))),"minimal", IF(OR(ISNUMBER(SEARCH("Extensive",'Model output'!P72)),ISNUMBER(SEARCH("Extensive",'Classification result'!U73)),ISNUMBER(SEARCH("&gt;4",'Classification result'!U73)),ISNUMBER(SEARCH("&gt; 4",'Classification result'!U73)),ISNUMBER(SEARCH("4 or more",'Classification result'!U73))),"extensive","")))</f>
        <v/>
      </c>
      <c r="W73" t="str">
        <f>IF(OR('Model output'!R72="",ISNUMBER(SEARCH("Not identified", 'Model output'!R72)),ISNUMBER(SEARCH("Absent",'Model output'!R72)),ISNUMBER(SEARCH("No",'Model output'!R72)),ISNUMBER(SEARCH("Negative",'Model output'!R72)),ISNUMBER(SEARCH("None seen",'Model output'!R72)),ISNUMBER(SEARCH("Free",'Model output'!R72)),ISNUMBER(SEARCH("Cannot be assessed",'Model output'!R72))),"negative","positive")</f>
        <v>positive</v>
      </c>
      <c r="X73" s="14" t="str">
        <f>IF('Model output'!S72="","",'Model output'!S72)</f>
        <v>Invades:perithyroidal soft tissue</v>
      </c>
      <c r="Y73" t="str">
        <f>IF(OR('Model output'!S72="",ISNUMBER(SEARCH("Absent",'Model output'!S72)),ISNUMBER(SEARCH("Not identified",'Model output'!S72)),AND(ISNUMBER(SEARCH("No",'Model output'!S72)),NOT(ISNUMBER(SEARCH("carcinoma",'Model output'!S72)))),ISNUMBER(SEARCH("negative",'Model output'!S72))),"negative",IF(Z73="positive","gETE", "positive"))</f>
        <v>positive</v>
      </c>
      <c r="Z73" t="str">
        <f>IF(OR('Model output'!S72="",ISNUMBER(SEARCH("Absent",'Model output'!S72)),ISNUMBER(SEARCH("Not identified",'Model output'!S72)),ISNUMBER(SEARCH("No",'Model output'!S72)),ISNUMBER(SEARCH("Minimal",'Model output'!S72)),ISNUMBER(SEARCH("negative",'Model output'!S72))),"negative",IF(OR(ISNUMBER(SEARCH("extensive",X73)),ISNUMBER(SEARCH("skeletal muscle",X73)),ISNUMBER(SEARCH("larynx",X73)),ISNUMBER(SEARCH("trachea",X73)),ISNUMBER(SEARCH("esophagus",X73)),ISNUMBER(SEARCH("recurrent laryngeal nerve",X73))),"positive","negative"))</f>
        <v>negative</v>
      </c>
      <c r="AA73" t="str">
        <f>IF('Model output'!T72="","",IF('Model output'!T72="Not mentioned", "No", "Yes"))</f>
        <v/>
      </c>
      <c r="AB73" t="str">
        <f>IF(AA73&lt;&gt;"Yes","",IF(OR('Model output'!U72="",ISNUMBER(SEARCH("Not identified",'Model output'!U72))),"",'Model output'!U72))</f>
        <v/>
      </c>
      <c r="AC73" s="9" t="str">
        <f>IF(OR('Model output'!V72="", AND(ISERROR(SEARCH("Positive",'Model output'!V72)), ISNUMBER(SEARCH("Negative",'Model output'!V72))), ISNUMBER(SEARCH("Uninvolved",'Model output'!V72)), ISNUMBER(SEARCH("not involved",'Model output'!V72)), ISNUMBER(SEARCH("Free",'Model output'!V72)), ISNUMBER(SEARCH("1 mm",'Model output'!V72)), ISNUMBER(SEARCH("0.1 CM",'Model output'!V72)), ISNUMBER(SEARCH("less than 0.2 mm",'Model output'!V72)), ISNUMBER(SEARCH("less than 0.5 mm",'Model output'!V72)), ISNUMBER(SEARCH("very close",'Model output'!V72)), ISNUMBER(SEARCH("abut",'Model output'!V72))), "negative", "positive")</f>
        <v>negative</v>
      </c>
      <c r="AE73" s="30" t="str" cm="1">
        <f t="array" aca="1" ref="AE73" ca="1">IF(OR(AC73="positive",Z73="positive",AND(OR(ISNUMBER(SEARCH("Follicular carcinoma",N73)),ISNUMBER(SEARCH("Follicular thyroid carcinoma",N73))),V73="extensive"),AND(AND(ISNUMBER(J73),J73&gt;0),AND(ISNUMBER(M73),M73&gt;3)),OR(H73="positive",AH73=1)),"high",IF(OR(ISNUMBER(SEARCH("lateral",G73,1)),ISNUMBER(SEARCH("positive",Y73,1)),ISNUMBER(SEARCH("tall",O73,1)),ISNUMBER(SEARCH("hobnail",O73,1)),ISNUMBER(SEARCH("cribriform",O73,1)),ISNUMBER(SEARCH("diffuse",O73,1)),ISNUMBER(SEARCH("columnar",O73,1)),ISNUMBER(SEARCH("solid",O73,1)),ISNUMBER(SEARCH("tall",N73,1)),ISNUMBER(SEARCH("hobnail",N73,1)),ISNUMBER(SEARCH("cribriform",N73,1)),ISNUMBER(SEARCH("diffuse",N73,1)),ISNUMBER(SEARCH("columnar",N73,1)),ISNUMBER(SEARCH("solid",N73,1)),AND(ISNUMBER(SEARCH("papillary",N73,1)),S73="positive"),AND(AND(ISNUMBER(J73),J73&gt;=5),M73=""),AND(AND(ISNUMBER(J73),J73&gt;=5),AND(ISNUMBER(M73),M73&gt;=1)),AND(ISNUMBER(SERACH("papillary",N73)),OR(Y73="positive",Z73="positive"), ISNUMBER(SEARCH("BRAF",AB73)))),"intermediate","low"))</f>
        <v>intermediate</v>
      </c>
      <c r="AF73" s="31" t="str">
        <f t="shared" si="18"/>
        <v>2</v>
      </c>
      <c r="AG73" s="31" t="str">
        <f t="shared" si="19"/>
        <v>1a</v>
      </c>
      <c r="AH73" s="31" t="str">
        <f t="shared" si="22"/>
        <v>0</v>
      </c>
      <c r="AI73" s="36" t="str">
        <f t="shared" si="23"/>
        <v>I</v>
      </c>
      <c r="AJ73" s="30" t="s">
        <v>873</v>
      </c>
      <c r="AK73" s="35" t="s">
        <v>879</v>
      </c>
      <c r="AL73" s="35" t="s">
        <v>881</v>
      </c>
      <c r="AM73" s="35" t="s">
        <v>880</v>
      </c>
      <c r="AN73" s="35" t="s">
        <v>76</v>
      </c>
      <c r="AO73" s="30">
        <f t="shared" ca="1" si="24"/>
        <v>1</v>
      </c>
      <c r="AP73" s="35">
        <f t="shared" si="25"/>
        <v>1</v>
      </c>
      <c r="AQ73" s="35">
        <f t="shared" si="26"/>
        <v>1</v>
      </c>
      <c r="AR73" s="35">
        <f t="shared" si="27"/>
        <v>1</v>
      </c>
      <c r="AS73" s="36">
        <f t="shared" si="20"/>
        <v>1</v>
      </c>
    </row>
    <row r="74" spans="1:45">
      <c r="A74" t="str">
        <f>'Model output'!A73</f>
        <v>TCGA-DJ-A2PZ</v>
      </c>
      <c r="B74" s="42">
        <v>63</v>
      </c>
      <c r="C74" s="1" t="str">
        <f>IF(OR(ISNUMBER(SEARCH("0",'Model output'!D73)), ISNUMBER(SEARCH("1",'Model output'!D73)), ISNUMBER(SEARCH("1a",'Model output'!D73)), ISNUMBER(SEARCH("1b",'Model output'!D73)), ISNUMBER(SEARCH("2",'Model output'!D73)), ISNUMBER(SEARCH("3",'Model output'!D73)), ISNUMBER(SEARCH("4a",'Model output'!D73)), ISNUMBER(SEARCH("4b",'Model output'!D73))), IF(ISNUMBER(SEARCH("pT",'Model output'!D73)),IF(OR(ISNUMBER(SEARCH("a",'Model output'!D73)),ISNUMBER(SEARCH("b",'Model output'!D73))),MID(SUBSTITUTE('Model output'!D73," ",""),SEARCH("pT",'Model output'!D73)+2,2),MID(SUBSTITUTE('Model output'!D73," ",""),SEARCH("pT",'Model output'!D73)+2,1)),IF(ISNUMBER(SEARCH("T",'Model output'!D73)),IF(OR(ISNUMBER(SEARCH("a",'Model output'!D73)),ISNUMBER(SEARCH("b",'Model output'!D73))),MID(SUBSTITUTE('Model output'!D73," ",""),SEARCH("T",'Model output'!D73)+1,2),MID(SUBSTITUTE('Model output'!D73," ",""),SEARCH("T",'Model output'!D73)+1,1)),SUBSTITUTE('Model output'!D73," ",""))),"")</f>
        <v>2</v>
      </c>
      <c r="D74" s="1" t="str">
        <f>IF(ISNUMBER(SEARCH("lymph node",'Model output'!E73)),"1", IF(AND('Model output'!E73&lt;&gt;"",ISNUMBER('Model output'!E73),'Model output'!E73&gt;0),"1",IF(OR(ISNUMBER(SEARCH("0",'Model output'!E73)), ISNUMBER(SEARCH("1",'Model output'!E73)), ISNUMBER(SEARCH("1a",'Model output'!E73)), ISNUMBER(SEARCH("1b",'Model output'!E73)), ISNUMBER(SEARCH("X",'Model output'!E73))), IF(ISNUMBER(SEARCH("pN",'Model output'!E73)),IF(OR(ISNUMBER(SEARCH("a",'Model output'!E73)),ISNUMBER(SEARCH("b",'Model output'!E73))),MID(SUBSTITUTE('Model output'!E73," ",""),SEARCH("pN",'Model output'!E73)+2,2),MID(SUBSTITUTE('Model output'!E73," ",""),SEARCH("pN",'Model output'!E73)+2,1)),IF(ISNUMBER(SEARCH("N",'Model output'!E73)),IF(OR(ISNUMBER(SEARCH("a",'Model output'!E73)),ISNUMBER(SEARCH("b",'Model output'!E73))),MID(SUBSTITUTE('Model output'!E73," ",""),SEARCH("N",'Model output'!E73)+1,2),MID(SUBSTITUTE('Model output'!E73," ",""),SEARCH("N",'Model output'!E73)+1,1)),SUBSTITUTE('Model output'!E73," ",""))),"")))</f>
        <v>X</v>
      </c>
      <c r="E74" s="1" t="str">
        <f>IF(OR(ISNUMBER(SEARCH("Not applicable",'Model output'!F73)), ISNUMBER(SEARCH("N/A",'Model output'!F73))),"0",IF(OR(ISNUMBER(SEARCH("0",'Model output'!F73)), ISNUMBER(SEARCH("1",'Model output'!F73)), ISNUMBER(SEARCH("X",'Model output'!F73))), IF(ISNUMBER(SEARCH("pM",'Model output'!F73)),MID(SUBSTITUTE('Model output'!F73," ",""),SEARCH("pM",'Model output'!F73)+2,1),IF(ISNUMBER(SEARCH("M",'Model output'!F73)),MID(SUBSTITUTE('Model output'!F73," ",""),SEARCH("M",'Model output'!F73)+1,1),SUBSTITUTE('Model output'!F73," ",""))),""))</f>
        <v>X</v>
      </c>
      <c r="F74" t="str">
        <f t="shared" si="16"/>
        <v>negative</v>
      </c>
      <c r="G74" t="str">
        <f>IF(OR('Model output'!G73="",AND(ISNUMBER('Model output'!J73),'Model output'!J73&lt;1)),"",IF(OR(ISNUMBER(SEARCH("lateral",'Model output'!G73)),ISNUMBER(SEARCH("cervical",'Model output'!G73)),ISNUMBER(SEARCH("jugular",'Model output'!G73)),ISNUMBER(SEARCH("left neck",'Model output'!G73)),ISNUMBER(SEARCH("left anterior neck",'Model output'!G73)),ISNUMBER(SEARCH("left posterior neck",'Model output'!G73)),ISNUMBER(SEARCH("right neck",'Model output'!G73)),ISNUMBER(SEARCH("right anterior neck",'Model output'!G73)),ISNUMBER(SEARCH("right posterior neck",'Model output'!G73)),AND(ISNUMBER(SEARCH("level",'Model output'!G73)),OR(,ISNUMBER(SEARCH("II",'Model output'!G73)),ISNUMBER(SEARCH("two",'Model output'!G73)),ISNUMBER(SEARCH("2",'Model output'!G73)),ISNUMBER(SEARCH("III",'Model output'!G73)),ISNUMBER(SEARCH("three",'Model output'!G73)),ISNUMBER(SEARCH("3",'Model output'!G73)),ISNUMBER(SEARCH("IV",'Model output'!G73)),ISNUMBER(SEARCH("four",'Model output'!G73)),ISNUMBER(SEARCH("4",'Model output'!G73)),AND(ISNUMBER(SEARCH("V ",'Model output'!G73)),NOT(ISNUMBER(SEARCH("VI",'Model output'!G73)))),ISNUMBER(SEARCH("five",'Model output'!G73)),ISNUMBER(SEARCH("5",'Model output'!G73))))), "lateral", "central"))</f>
        <v/>
      </c>
      <c r="H74" t="str">
        <f>IF('Model output'!H73="","negative", IF('Model output'!H73=" ", "negative", IF(ISNUMBER(SEARCH("lymph node",'Model output'!H73)),"negative","positive")))</f>
        <v>negative</v>
      </c>
      <c r="I74">
        <f>IF('Model output'!I73="","",IF(ISNUMBER('Model output'!I73),'Model output'!I73,1))</f>
        <v>1</v>
      </c>
      <c r="J74">
        <f>IF('Model output'!J73="","",IF(AND(ISNUMBER('Model output'!J73),'Model output'!J73&lt;=I74),'Model output'!J73,IF(ISNUMBER(SEARCH("0/",'Model output'!J73)),0,1)))</f>
        <v>0</v>
      </c>
      <c r="K74" t="str" cm="1">
        <f t="array" ref="K74">IF(COUNT(FIND({0,1,2,3,4,5,6,7,8,9},'Model output'!K73))&gt;0,'Model output'!K73,"")</f>
        <v/>
      </c>
      <c r="L74" s="8" t="str">
        <f t="shared" si="21"/>
        <v/>
      </c>
      <c r="M74" t="str" cm="1">
        <f t="array" ref="M74">IF(L74="","",IF(ISNUMBER(SEARCH("cm",L74)),MAX(VALUE(SUBSTITUTE(_xlfn.FILTERXML("&lt;t&gt;&lt;s&gt;"&amp;SUBSTITUTE(L74,",","&lt;/s&gt;&lt;s&gt;")&amp;"&lt;/s&gt;&lt;/t&gt;","//s"),"cm",""))),MAX(VALUE(SUBSTITUTE(_xlfn.FILTERXML("&lt;t&gt;&lt;s&gt;"&amp;SUBSTITUTE(L74,",","&lt;/s&gt;&lt;s&gt;")&amp;"&lt;/s&gt;&lt;/t&gt;","//s"),"mm","")))/10))</f>
        <v/>
      </c>
      <c r="N74" t="str">
        <f>IF('Model output'!L73="","",'Model output'!L73)</f>
        <v>papillary</v>
      </c>
      <c r="O74" t="str">
        <f>IF('Model output'!M73="","",'Model output'!M73)</f>
        <v>classical</v>
      </c>
      <c r="P74" t="str">
        <f>IF('Model output'!N73="","",'Model output'!N73)</f>
        <v>1.7 cm</v>
      </c>
      <c r="Q74" t="str">
        <f t="shared" si="17"/>
        <v>1.7cm</v>
      </c>
      <c r="R74" cm="1">
        <f t="array" ref="R74">IF(Q74="","",IF(ISNUMBER(SEARCH("cm",Q74)),MAX(VALUE(SUBSTITUTE(_xlfn.FILTERXML("&lt;t&gt;&lt;s&gt;"&amp;SUBSTITUTE(Q74,",","&lt;/s&gt;&lt;s&gt;")&amp;"&lt;/s&gt;&lt;/t&gt;","//s"),"cm",""))),IF(ISNUMBER(SEARCH("mm",Q74)), MAX(VALUE(SUBSTITUTE(_xlfn.FILTERXML("&lt;t&gt;&lt;s&gt;"&amp;SUBSTITUTE(Q74,",","&lt;/s&gt;&lt;s&gt;")&amp;"&lt;/s&gt;&lt;/t&gt;","//s"),"mm","")))/10, MAX(VALUE(_xlfn.FILTERXML("&lt;t&gt;&lt;s&gt;"&amp;SUBSTITUTE(Q74,",","&lt;/s&gt;&lt;s&gt;")&amp;"&lt;/s&gt;&lt;/t&gt;","//s"))))))</f>
        <v>1.7</v>
      </c>
      <c r="S74" t="str">
        <f>IF(OR('Model output'!P73="",ISNUMBER(SEARCH("Not identified", 'Model output'!P73)),ISNUMBER(SEARCH("Absent",'Model output'!P73)),AND(ISNUMBER(SEARCH("No",'Model output'!P73)),NOT(ISNUMBER(SEARCH("diagnostic",'Model output'!P73)))),ISNUMBER(SEARCH("Negative",'Model output'!P73))),"negative","positive")</f>
        <v>negative</v>
      </c>
      <c r="T74">
        <f>IF('Model output'!O73="","",'Model output'!O73)</f>
        <v>1</v>
      </c>
      <c r="U74" t="str">
        <f>IF('Model output'!Q73&lt;&gt;"",'Model output'!Q73,IF('Classification result'!S74="positive",IF(ISNUMBER(SEARCH("single",'Model output'!P73)),1,IF(OR(ISNUMBER(SEARCH("&lt;4",'Model output'!P73)),ISNUMBER(SEARCH("&lt; 4",'Model output'!P73)),ISNUMBER(SEARCH("less than 4",'Model output'!P73))),"&lt;4",IF(OR(ISNUMBER(SEARCH("&gt;4",'Model output'!P73)),ISNUMBER(SEARCH("&gt; 4",'Model output'!P73)),ISNUMBER(SEARCH("4 or more",'Model output'!P73))),"&gt;4",""))),""))</f>
        <v/>
      </c>
      <c r="V74" t="str">
        <f>IF(S74="negative","",IF(OR(ISNUMBER(SEARCH("Focal",'Model output'!P73)),'Classification result'!U74&lt;4,ISNUMBER(SEARCH("Focal",'Classification result'!U74)),ISNUMBER(SEARCH("&lt;4",'Classification result'!U74)),ISNUMBER(SEARCH("&lt; 4",'Classification result'!U74))),"minimal", IF(OR(ISNUMBER(SEARCH("Extensive",'Model output'!P73)),ISNUMBER(SEARCH("Extensive",'Classification result'!U74)),ISNUMBER(SEARCH("&gt;4",'Classification result'!U74)),ISNUMBER(SEARCH("&gt; 4",'Classification result'!U74)),ISNUMBER(SEARCH("4 or more",'Classification result'!U74))),"extensive","")))</f>
        <v/>
      </c>
      <c r="W74" t="str">
        <f>IF(OR('Model output'!R73="",ISNUMBER(SEARCH("Not identified", 'Model output'!R73)),ISNUMBER(SEARCH("Absent",'Model output'!R73)),ISNUMBER(SEARCH("No",'Model output'!R73)),ISNUMBER(SEARCH("Negative",'Model output'!R73)),ISNUMBER(SEARCH("None seen",'Model output'!R73)),ISNUMBER(SEARCH("Free",'Model output'!R73)),ISNUMBER(SEARCH("Cannot be assessed",'Model output'!R73))),"negative","positive")</f>
        <v>positive</v>
      </c>
      <c r="X74" s="14" t="str">
        <f>IF('Model output'!S73="","",'Model output'!S73)</f>
        <v>Invades:extrathyroidal adipose tissue, Focal</v>
      </c>
      <c r="Y74" t="str">
        <f>IF(OR('Model output'!S73="",ISNUMBER(SEARCH("Absent",'Model output'!S73)),ISNUMBER(SEARCH("Not identified",'Model output'!S73)),AND(ISNUMBER(SEARCH("No",'Model output'!S73)),NOT(ISNUMBER(SEARCH("carcinoma",'Model output'!S73)))),ISNUMBER(SEARCH("negative",'Model output'!S73))),"negative",IF(Z74="positive","gETE", "positive"))</f>
        <v>positive</v>
      </c>
      <c r="Z74" t="str">
        <f>IF(OR('Model output'!S73="",ISNUMBER(SEARCH("Absent",'Model output'!S73)),ISNUMBER(SEARCH("Not identified",'Model output'!S73)),ISNUMBER(SEARCH("No",'Model output'!S73)),ISNUMBER(SEARCH("Minimal",'Model output'!S73)),ISNUMBER(SEARCH("negative",'Model output'!S73))),"negative",IF(OR(ISNUMBER(SEARCH("extensive",X74)),ISNUMBER(SEARCH("skeletal muscle",X74)),ISNUMBER(SEARCH("larynx",X74)),ISNUMBER(SEARCH("trachea",X74)),ISNUMBER(SEARCH("esophagus",X74)),ISNUMBER(SEARCH("recurrent laryngeal nerve",X74))),"positive","negative"))</f>
        <v>negative</v>
      </c>
      <c r="AA74" t="str">
        <f>IF('Model output'!T73="","",IF('Model output'!T73="Not mentioned", "No", "Yes"))</f>
        <v/>
      </c>
      <c r="AB74" t="str">
        <f>IF(AA74&lt;&gt;"Yes","",IF(OR('Model output'!U73="",ISNUMBER(SEARCH("Not identified",'Model output'!U73))),"",'Model output'!U73))</f>
        <v/>
      </c>
      <c r="AC74" s="9" t="str">
        <f>IF(OR('Model output'!V73="", AND(ISERROR(SEARCH("Positive",'Model output'!V73)), ISNUMBER(SEARCH("Negative",'Model output'!V73))), ISNUMBER(SEARCH("Uninvolved",'Model output'!V73)), ISNUMBER(SEARCH("not involved",'Model output'!V73)), ISNUMBER(SEARCH("Free",'Model output'!V73)), ISNUMBER(SEARCH("1 mm",'Model output'!V73)), ISNUMBER(SEARCH("0.1 CM",'Model output'!V73)), ISNUMBER(SEARCH("less than 0.2 mm",'Model output'!V73)), ISNUMBER(SEARCH("less than 0.5 mm",'Model output'!V73)), ISNUMBER(SEARCH("very close",'Model output'!V73)), ISNUMBER(SEARCH("abut",'Model output'!V73))), "negative", "positive")</f>
        <v>negative</v>
      </c>
      <c r="AE74" s="30" t="str" cm="1">
        <f t="array" aca="1" ref="AE74" ca="1">IF(OR(AC74="positive",Z74="positive",AND(OR(ISNUMBER(SEARCH("Follicular carcinoma",N74)),ISNUMBER(SEARCH("Follicular thyroid carcinoma",N74))),V74="extensive"),AND(AND(ISNUMBER(J74),J74&gt;0),AND(ISNUMBER(M74),M74&gt;3)),OR(H74="positive",AH74=1)),"high",IF(OR(ISNUMBER(SEARCH("lateral",G74,1)),ISNUMBER(SEARCH("positive",Y74,1)),ISNUMBER(SEARCH("tall",O74,1)),ISNUMBER(SEARCH("hobnail",O74,1)),ISNUMBER(SEARCH("cribriform",O74,1)),ISNUMBER(SEARCH("diffuse",O74,1)),ISNUMBER(SEARCH("columnar",O74,1)),ISNUMBER(SEARCH("solid",O74,1)),ISNUMBER(SEARCH("tall",N74,1)),ISNUMBER(SEARCH("hobnail",N74,1)),ISNUMBER(SEARCH("cribriform",N74,1)),ISNUMBER(SEARCH("diffuse",N74,1)),ISNUMBER(SEARCH("columnar",N74,1)),ISNUMBER(SEARCH("solid",N74,1)),AND(ISNUMBER(SEARCH("papillary",N74,1)),S74="positive"),AND(AND(ISNUMBER(J74),J74&gt;=5),M74=""),AND(AND(ISNUMBER(J74),J74&gt;=5),AND(ISNUMBER(M74),M74&gt;=1)),AND(ISNUMBER(SERACH("papillary",N74)),OR(Y74="positive",Z74="positive"), ISNUMBER(SEARCH("BRAF",AB74)))),"intermediate","low"))</f>
        <v>intermediate</v>
      </c>
      <c r="AF74" s="31" t="str">
        <f t="shared" si="18"/>
        <v>1b</v>
      </c>
      <c r="AG74" s="31" t="str">
        <f t="shared" si="19"/>
        <v>0</v>
      </c>
      <c r="AH74" s="31" t="str">
        <f t="shared" si="22"/>
        <v>0</v>
      </c>
      <c r="AI74" s="36" t="str">
        <f t="shared" si="23"/>
        <v>I</v>
      </c>
      <c r="AJ74" s="30" t="s">
        <v>873</v>
      </c>
      <c r="AK74" s="35" t="s">
        <v>876</v>
      </c>
      <c r="AL74" s="35" t="s">
        <v>877</v>
      </c>
      <c r="AM74" s="35" t="s">
        <v>880</v>
      </c>
      <c r="AN74" s="35" t="s">
        <v>76</v>
      </c>
      <c r="AO74" s="30">
        <f t="shared" ca="1" si="24"/>
        <v>1</v>
      </c>
      <c r="AP74" s="35">
        <f t="shared" si="25"/>
        <v>1</v>
      </c>
      <c r="AQ74" s="35">
        <f t="shared" si="26"/>
        <v>1</v>
      </c>
      <c r="AR74" s="35">
        <f t="shared" si="27"/>
        <v>1</v>
      </c>
      <c r="AS74" s="36">
        <f t="shared" si="20"/>
        <v>1</v>
      </c>
    </row>
    <row r="75" spans="1:45">
      <c r="A75" t="str">
        <f>'Model output'!A74</f>
        <v>TCGA-DJ-A2Q0</v>
      </c>
      <c r="B75" s="42">
        <v>57</v>
      </c>
      <c r="C75" s="1" t="str">
        <f>IF(OR(ISNUMBER(SEARCH("0",'Model output'!D74)), ISNUMBER(SEARCH("1",'Model output'!D74)), ISNUMBER(SEARCH("1a",'Model output'!D74)), ISNUMBER(SEARCH("1b",'Model output'!D74)), ISNUMBER(SEARCH("2",'Model output'!D74)), ISNUMBER(SEARCH("3",'Model output'!D74)), ISNUMBER(SEARCH("4a",'Model output'!D74)), ISNUMBER(SEARCH("4b",'Model output'!D74))), IF(ISNUMBER(SEARCH("pT",'Model output'!D74)),IF(OR(ISNUMBER(SEARCH("a",'Model output'!D74)),ISNUMBER(SEARCH("b",'Model output'!D74))),MID(SUBSTITUTE('Model output'!D74," ",""),SEARCH("pT",'Model output'!D74)+2,2),MID(SUBSTITUTE('Model output'!D74," ",""),SEARCH("pT",'Model output'!D74)+2,1)),IF(ISNUMBER(SEARCH("T",'Model output'!D74)),IF(OR(ISNUMBER(SEARCH("a",'Model output'!D74)),ISNUMBER(SEARCH("b",'Model output'!D74))),MID(SUBSTITUTE('Model output'!D74," ",""),SEARCH("T",'Model output'!D74)+1,2),MID(SUBSTITUTE('Model output'!D74," ",""),SEARCH("T",'Model output'!D74)+1,1)),SUBSTITUTE('Model output'!D74," ",""))),"")</f>
        <v>2</v>
      </c>
      <c r="D75" s="1" t="str">
        <f>IF(ISNUMBER(SEARCH("lymph node",'Model output'!E74)),"1", IF(AND('Model output'!E74&lt;&gt;"",ISNUMBER('Model output'!E74),'Model output'!E74&gt;0),"1",IF(OR(ISNUMBER(SEARCH("0",'Model output'!E74)), ISNUMBER(SEARCH("1",'Model output'!E74)), ISNUMBER(SEARCH("1a",'Model output'!E74)), ISNUMBER(SEARCH("1b",'Model output'!E74)), ISNUMBER(SEARCH("X",'Model output'!E74))), IF(ISNUMBER(SEARCH("pN",'Model output'!E74)),IF(OR(ISNUMBER(SEARCH("a",'Model output'!E74)),ISNUMBER(SEARCH("b",'Model output'!E74))),MID(SUBSTITUTE('Model output'!E74," ",""),SEARCH("pN",'Model output'!E74)+2,2),MID(SUBSTITUTE('Model output'!E74," ",""),SEARCH("pN",'Model output'!E74)+2,1)),IF(ISNUMBER(SEARCH("N",'Model output'!E74)),IF(OR(ISNUMBER(SEARCH("a",'Model output'!E74)),ISNUMBER(SEARCH("b",'Model output'!E74))),MID(SUBSTITUTE('Model output'!E74," ",""),SEARCH("N",'Model output'!E74)+1,2),MID(SUBSTITUTE('Model output'!E74," ",""),SEARCH("N",'Model output'!E74)+1,1)),SUBSTITUTE('Model output'!E74," ",""))),"")))</f>
        <v>X</v>
      </c>
      <c r="E75" s="1" t="str">
        <f>IF(OR(ISNUMBER(SEARCH("Not applicable",'Model output'!F74)), ISNUMBER(SEARCH("N/A",'Model output'!F74))),"0",IF(OR(ISNUMBER(SEARCH("0",'Model output'!F74)), ISNUMBER(SEARCH("1",'Model output'!F74)), ISNUMBER(SEARCH("X",'Model output'!F74))), IF(ISNUMBER(SEARCH("pM",'Model output'!F74)),MID(SUBSTITUTE('Model output'!F74," ",""),SEARCH("pM",'Model output'!F74)+2,1),IF(ISNUMBER(SEARCH("M",'Model output'!F74)),MID(SUBSTITUTE('Model output'!F74," ",""),SEARCH("M",'Model output'!F74)+1,1),SUBSTITUTE('Model output'!F74," ",""))),""))</f>
        <v>X</v>
      </c>
      <c r="F75" t="str">
        <f t="shared" si="16"/>
        <v>negative</v>
      </c>
      <c r="G75" t="str">
        <f>IF(OR('Model output'!G74="",AND(ISNUMBER('Model output'!J74),'Model output'!J74&lt;1)),"",IF(OR(ISNUMBER(SEARCH("lateral",'Model output'!G74)),ISNUMBER(SEARCH("cervical",'Model output'!G74)),ISNUMBER(SEARCH("jugular",'Model output'!G74)),ISNUMBER(SEARCH("left neck",'Model output'!G74)),ISNUMBER(SEARCH("left anterior neck",'Model output'!G74)),ISNUMBER(SEARCH("left posterior neck",'Model output'!G74)),ISNUMBER(SEARCH("right neck",'Model output'!G74)),ISNUMBER(SEARCH("right anterior neck",'Model output'!G74)),ISNUMBER(SEARCH("right posterior neck",'Model output'!G74)),AND(ISNUMBER(SEARCH("level",'Model output'!G74)),OR(,ISNUMBER(SEARCH("II",'Model output'!G74)),ISNUMBER(SEARCH("two",'Model output'!G74)),ISNUMBER(SEARCH("2",'Model output'!G74)),ISNUMBER(SEARCH("III",'Model output'!G74)),ISNUMBER(SEARCH("three",'Model output'!G74)),ISNUMBER(SEARCH("3",'Model output'!G74)),ISNUMBER(SEARCH("IV",'Model output'!G74)),ISNUMBER(SEARCH("four",'Model output'!G74)),ISNUMBER(SEARCH("4",'Model output'!G74)),AND(ISNUMBER(SEARCH("V ",'Model output'!G74)),NOT(ISNUMBER(SEARCH("VI",'Model output'!G74)))),ISNUMBER(SEARCH("five",'Model output'!G74)),ISNUMBER(SEARCH("5",'Model output'!G74))))), "lateral", "central"))</f>
        <v/>
      </c>
      <c r="H75" t="str">
        <f>IF('Model output'!H74="","negative", IF('Model output'!H74=" ", "negative", IF(ISNUMBER(SEARCH("lymph node",'Model output'!H74)),"negative","positive")))</f>
        <v>negative</v>
      </c>
      <c r="I75">
        <f>IF('Model output'!I74="","",IF(ISNUMBER('Model output'!I74),'Model output'!I74,1))</f>
        <v>4</v>
      </c>
      <c r="J75">
        <f>IF('Model output'!J74="","",IF(AND(ISNUMBER('Model output'!J74),'Model output'!J74&lt;=I75),'Model output'!J74,IF(ISNUMBER(SEARCH("0/",'Model output'!J74)),0,1)))</f>
        <v>0</v>
      </c>
      <c r="K75" t="str" cm="1">
        <f t="array" ref="K75">IF(COUNT(FIND({0,1,2,3,4,5,6,7,8,9},'Model output'!K74))&gt;0,'Model output'!K74,"")</f>
        <v/>
      </c>
      <c r="L75" s="8" t="str">
        <f t="shared" si="21"/>
        <v/>
      </c>
      <c r="M75" t="str" cm="1">
        <f t="array" ref="M75">IF(L75="","",IF(ISNUMBER(SEARCH("cm",L75)),MAX(VALUE(SUBSTITUTE(_xlfn.FILTERXML("&lt;t&gt;&lt;s&gt;"&amp;SUBSTITUTE(L75,",","&lt;/s&gt;&lt;s&gt;")&amp;"&lt;/s&gt;&lt;/t&gt;","//s"),"cm",""))),MAX(VALUE(SUBSTITUTE(_xlfn.FILTERXML("&lt;t&gt;&lt;s&gt;"&amp;SUBSTITUTE(L75,",","&lt;/s&gt;&lt;s&gt;")&amp;"&lt;/s&gt;&lt;/t&gt;","//s"),"mm","")))/10))</f>
        <v/>
      </c>
      <c r="N75" t="str">
        <f>IF('Model output'!L74="","",'Model output'!L74)</f>
        <v>papillary</v>
      </c>
      <c r="O75" t="str">
        <f>IF('Model output'!M74="","",'Model output'!M74)</f>
        <v>classical</v>
      </c>
      <c r="P75" t="str">
        <f>IF('Model output'!N74="","",'Model output'!N74)</f>
        <v>2.8 cm</v>
      </c>
      <c r="Q75" t="str">
        <f t="shared" si="17"/>
        <v>2.8cm</v>
      </c>
      <c r="R75" cm="1">
        <f t="array" ref="R75">IF(Q75="","",IF(ISNUMBER(SEARCH("cm",Q75)),MAX(VALUE(SUBSTITUTE(_xlfn.FILTERXML("&lt;t&gt;&lt;s&gt;"&amp;SUBSTITUTE(Q75,",","&lt;/s&gt;&lt;s&gt;")&amp;"&lt;/s&gt;&lt;/t&gt;","//s"),"cm",""))),IF(ISNUMBER(SEARCH("mm",Q75)), MAX(VALUE(SUBSTITUTE(_xlfn.FILTERXML("&lt;t&gt;&lt;s&gt;"&amp;SUBSTITUTE(Q75,",","&lt;/s&gt;&lt;s&gt;")&amp;"&lt;/s&gt;&lt;/t&gt;","//s"),"mm","")))/10, MAX(VALUE(_xlfn.FILTERXML("&lt;t&gt;&lt;s&gt;"&amp;SUBSTITUTE(Q75,",","&lt;/s&gt;&lt;s&gt;")&amp;"&lt;/s&gt;&lt;/t&gt;","//s"))))))</f>
        <v>2.8</v>
      </c>
      <c r="S75" t="str">
        <f>IF(OR('Model output'!P74="",ISNUMBER(SEARCH("Not identified", 'Model output'!P74)),ISNUMBER(SEARCH("Absent",'Model output'!P74)),AND(ISNUMBER(SEARCH("No",'Model output'!P74)),NOT(ISNUMBER(SEARCH("diagnostic",'Model output'!P74)))),ISNUMBER(SEARCH("Negative",'Model output'!P74))),"negative","positive")</f>
        <v>negative</v>
      </c>
      <c r="T75">
        <f>IF('Model output'!O74="","",'Model output'!O74)</f>
        <v>1</v>
      </c>
      <c r="U75" t="str">
        <f>IF('Model output'!Q74&lt;&gt;"",'Model output'!Q74,IF('Classification result'!S75="positive",IF(ISNUMBER(SEARCH("single",'Model output'!P74)),1,IF(OR(ISNUMBER(SEARCH("&lt;4",'Model output'!P74)),ISNUMBER(SEARCH("&lt; 4",'Model output'!P74)),ISNUMBER(SEARCH("less than 4",'Model output'!P74))),"&lt;4",IF(OR(ISNUMBER(SEARCH("&gt;4",'Model output'!P74)),ISNUMBER(SEARCH("&gt; 4",'Model output'!P74)),ISNUMBER(SEARCH("4 or more",'Model output'!P74))),"&gt;4",""))),""))</f>
        <v/>
      </c>
      <c r="V75" t="str">
        <f>IF(S75="negative","",IF(OR(ISNUMBER(SEARCH("Focal",'Model output'!P74)),'Classification result'!U75&lt;4,ISNUMBER(SEARCH("Focal",'Classification result'!U75)),ISNUMBER(SEARCH("&lt;4",'Classification result'!U75)),ISNUMBER(SEARCH("&lt; 4",'Classification result'!U75))),"minimal", IF(OR(ISNUMBER(SEARCH("Extensive",'Model output'!P74)),ISNUMBER(SEARCH("Extensive",'Classification result'!U75)),ISNUMBER(SEARCH("&gt;4",'Classification result'!U75)),ISNUMBER(SEARCH("&gt; 4",'Classification result'!U75)),ISNUMBER(SEARCH("4 or more",'Classification result'!U75))),"extensive","")))</f>
        <v/>
      </c>
      <c r="W75" t="str">
        <f>IF(OR('Model output'!R74="",ISNUMBER(SEARCH("Not identified", 'Model output'!R74)),ISNUMBER(SEARCH("Absent",'Model output'!R74)),ISNUMBER(SEARCH("No",'Model output'!R74)),ISNUMBER(SEARCH("Negative",'Model output'!R74)),ISNUMBER(SEARCH("None seen",'Model output'!R74)),ISNUMBER(SEARCH("Free",'Model output'!R74)),ISNUMBER(SEARCH("Cannot be assessed",'Model output'!R74))),"negative","positive")</f>
        <v>negative</v>
      </c>
      <c r="X75" s="14" t="str">
        <f>IF('Model output'!S74="","",'Model output'!S74)</f>
        <v>Not identified</v>
      </c>
      <c r="Y75" t="str">
        <f>IF(OR('Model output'!S74="",ISNUMBER(SEARCH("Absent",'Model output'!S74)),ISNUMBER(SEARCH("Not identified",'Model output'!S74)),AND(ISNUMBER(SEARCH("No",'Model output'!S74)),NOT(ISNUMBER(SEARCH("carcinoma",'Model output'!S74)))),ISNUMBER(SEARCH("negative",'Model output'!S74))),"negative",IF(Z75="positive","gETE", "positive"))</f>
        <v>negative</v>
      </c>
      <c r="Z75" t="str">
        <f>IF(OR('Model output'!S74="",ISNUMBER(SEARCH("Absent",'Model output'!S74)),ISNUMBER(SEARCH("Not identified",'Model output'!S74)),ISNUMBER(SEARCH("No",'Model output'!S74)),ISNUMBER(SEARCH("Minimal",'Model output'!S74)),ISNUMBER(SEARCH("negative",'Model output'!S74))),"negative",IF(OR(ISNUMBER(SEARCH("extensive",X75)),ISNUMBER(SEARCH("skeletal muscle",X75)),ISNUMBER(SEARCH("larynx",X75)),ISNUMBER(SEARCH("trachea",X75)),ISNUMBER(SEARCH("esophagus",X75)),ISNUMBER(SEARCH("recurrent laryngeal nerve",X75))),"positive","negative"))</f>
        <v>negative</v>
      </c>
      <c r="AA75" t="str">
        <f>IF('Model output'!T74="","",IF('Model output'!T74="Not mentioned", "No", "Yes"))</f>
        <v/>
      </c>
      <c r="AB75" t="str">
        <f>IF(AA75&lt;&gt;"Yes","",IF(OR('Model output'!U74="",ISNUMBER(SEARCH("Not identified",'Model output'!U74))),"",'Model output'!U74))</f>
        <v/>
      </c>
      <c r="AC75" s="9" t="str">
        <f>IF(OR('Model output'!V74="", AND(ISERROR(SEARCH("Positive",'Model output'!V74)), ISNUMBER(SEARCH("Negative",'Model output'!V74))), ISNUMBER(SEARCH("Uninvolved",'Model output'!V74)), ISNUMBER(SEARCH("not involved",'Model output'!V74)), ISNUMBER(SEARCH("Free",'Model output'!V74)), ISNUMBER(SEARCH("1 mm",'Model output'!V74)), ISNUMBER(SEARCH("0.1 CM",'Model output'!V74)), ISNUMBER(SEARCH("less than 0.2 mm",'Model output'!V74)), ISNUMBER(SEARCH("less than 0.5 mm",'Model output'!V74)), ISNUMBER(SEARCH("very close",'Model output'!V74)), ISNUMBER(SEARCH("abut",'Model output'!V74))), "negative", "positive")</f>
        <v>negative</v>
      </c>
      <c r="AE75" s="30" t="str" cm="1">
        <f t="array" aca="1" ref="AE75" ca="1">IF(OR(AC75="positive",Z75="positive",AND(OR(ISNUMBER(SEARCH("Follicular carcinoma",N75)),ISNUMBER(SEARCH("Follicular thyroid carcinoma",N75))),V75="extensive"),AND(AND(ISNUMBER(J75),J75&gt;0),AND(ISNUMBER(M75),M75&gt;3)),OR(H75="positive",AH75=1)),"high",IF(OR(ISNUMBER(SEARCH("lateral",G75,1)),ISNUMBER(SEARCH("positive",Y75,1)),ISNUMBER(SEARCH("tall",O75,1)),ISNUMBER(SEARCH("hobnail",O75,1)),ISNUMBER(SEARCH("cribriform",O75,1)),ISNUMBER(SEARCH("diffuse",O75,1)),ISNUMBER(SEARCH("columnar",O75,1)),ISNUMBER(SEARCH("solid",O75,1)),ISNUMBER(SEARCH("tall",N75,1)),ISNUMBER(SEARCH("hobnail",N75,1)),ISNUMBER(SEARCH("cribriform",N75,1)),ISNUMBER(SEARCH("diffuse",N75,1)),ISNUMBER(SEARCH("columnar",N75,1)),ISNUMBER(SEARCH("solid",N75,1)),AND(ISNUMBER(SEARCH("papillary",N75,1)),S75="positive"),AND(AND(ISNUMBER(J75),J75&gt;=5),M75=""),AND(AND(ISNUMBER(J75),J75&gt;=5),AND(ISNUMBER(M75),M75&gt;=1)),AND(ISNUMBER(SERACH("papillary",N75)),OR(Y75="positive",Z75="positive"), ISNUMBER(SEARCH("BRAF",AB75)))),"intermediate","low"))</f>
        <v>low</v>
      </c>
      <c r="AF75" s="31" t="str">
        <f t="shared" si="18"/>
        <v>2</v>
      </c>
      <c r="AG75" s="31" t="str">
        <f t="shared" si="19"/>
        <v>0</v>
      </c>
      <c r="AH75" s="31" t="str">
        <f t="shared" si="22"/>
        <v>0</v>
      </c>
      <c r="AI75" s="36" t="str">
        <f t="shared" si="23"/>
        <v>I</v>
      </c>
      <c r="AJ75" s="30" t="s">
        <v>872</v>
      </c>
      <c r="AK75" s="35" t="s">
        <v>879</v>
      </c>
      <c r="AL75" s="35" t="s">
        <v>877</v>
      </c>
      <c r="AM75" s="35" t="s">
        <v>880</v>
      </c>
      <c r="AN75" s="35" t="s">
        <v>76</v>
      </c>
      <c r="AO75" s="30">
        <f t="shared" ca="1" si="24"/>
        <v>1</v>
      </c>
      <c r="AP75" s="35">
        <f t="shared" si="25"/>
        <v>1</v>
      </c>
      <c r="AQ75" s="35">
        <f t="shared" si="26"/>
        <v>1</v>
      </c>
      <c r="AR75" s="35">
        <f t="shared" si="27"/>
        <v>1</v>
      </c>
      <c r="AS75" s="36">
        <f t="shared" si="20"/>
        <v>1</v>
      </c>
    </row>
    <row r="76" spans="1:45">
      <c r="A76" t="str">
        <f>'Model output'!A75</f>
        <v>TCGA-DJ-A2Q1</v>
      </c>
      <c r="B76" s="42">
        <v>44</v>
      </c>
      <c r="C76" s="1" t="str">
        <f>IF(OR(ISNUMBER(SEARCH("0",'Model output'!D75)), ISNUMBER(SEARCH("1",'Model output'!D75)), ISNUMBER(SEARCH("1a",'Model output'!D75)), ISNUMBER(SEARCH("1b",'Model output'!D75)), ISNUMBER(SEARCH("2",'Model output'!D75)), ISNUMBER(SEARCH("3",'Model output'!D75)), ISNUMBER(SEARCH("4a",'Model output'!D75)), ISNUMBER(SEARCH("4b",'Model output'!D75))), IF(ISNUMBER(SEARCH("pT",'Model output'!D75)),IF(OR(ISNUMBER(SEARCH("a",'Model output'!D75)),ISNUMBER(SEARCH("b",'Model output'!D75))),MID(SUBSTITUTE('Model output'!D75," ",""),SEARCH("pT",'Model output'!D75)+2,2),MID(SUBSTITUTE('Model output'!D75," ",""),SEARCH("pT",'Model output'!D75)+2,1)),IF(ISNUMBER(SEARCH("T",'Model output'!D75)),IF(OR(ISNUMBER(SEARCH("a",'Model output'!D75)),ISNUMBER(SEARCH("b",'Model output'!D75))),MID(SUBSTITUTE('Model output'!D75," ",""),SEARCH("T",'Model output'!D75)+1,2),MID(SUBSTITUTE('Model output'!D75," ",""),SEARCH("T",'Model output'!D75)+1,1)),SUBSTITUTE('Model output'!D75," ",""))),"")</f>
        <v>2</v>
      </c>
      <c r="D76" s="1" t="str">
        <f>IF(ISNUMBER(SEARCH("lymph node",'Model output'!E75)),"1", IF(AND('Model output'!E75&lt;&gt;"",ISNUMBER('Model output'!E75),'Model output'!E75&gt;0),"1",IF(OR(ISNUMBER(SEARCH("0",'Model output'!E75)), ISNUMBER(SEARCH("1",'Model output'!E75)), ISNUMBER(SEARCH("1a",'Model output'!E75)), ISNUMBER(SEARCH("1b",'Model output'!E75)), ISNUMBER(SEARCH("X",'Model output'!E75))), IF(ISNUMBER(SEARCH("pN",'Model output'!E75)),IF(OR(ISNUMBER(SEARCH("a",'Model output'!E75)),ISNUMBER(SEARCH("b",'Model output'!E75))),MID(SUBSTITUTE('Model output'!E75," ",""),SEARCH("pN",'Model output'!E75)+2,2),MID(SUBSTITUTE('Model output'!E75," ",""),SEARCH("pN",'Model output'!E75)+2,1)),IF(ISNUMBER(SEARCH("N",'Model output'!E75)),IF(OR(ISNUMBER(SEARCH("a",'Model output'!E75)),ISNUMBER(SEARCH("b",'Model output'!E75))),MID(SUBSTITUTE('Model output'!E75," ",""),SEARCH("N",'Model output'!E75)+1,2),MID(SUBSTITUTE('Model output'!E75," ",""),SEARCH("N",'Model output'!E75)+1,1)),SUBSTITUTE('Model output'!E75," ",""))),"")))</f>
        <v>1b</v>
      </c>
      <c r="E76" s="1" t="str">
        <f>IF(OR(ISNUMBER(SEARCH("Not applicable",'Model output'!F75)), ISNUMBER(SEARCH("N/A",'Model output'!F75))),"0",IF(OR(ISNUMBER(SEARCH("0",'Model output'!F75)), ISNUMBER(SEARCH("1",'Model output'!F75)), ISNUMBER(SEARCH("X",'Model output'!F75))), IF(ISNUMBER(SEARCH("pM",'Model output'!F75)),MID(SUBSTITUTE('Model output'!F75," ",""),SEARCH("pM",'Model output'!F75)+2,1),IF(ISNUMBER(SEARCH("M",'Model output'!F75)),MID(SUBSTITUTE('Model output'!F75," ",""),SEARCH("M",'Model output'!F75)+1,1),SUBSTITUTE('Model output'!F75," ",""))),""))</f>
        <v/>
      </c>
      <c r="F76" t="str">
        <f t="shared" si="16"/>
        <v>positive</v>
      </c>
      <c r="G76" t="str">
        <f>IF(OR('Model output'!G75="",AND(ISNUMBER('Model output'!J75),'Model output'!J75&lt;1)),"",IF(OR(ISNUMBER(SEARCH("lateral",'Model output'!G75)),ISNUMBER(SEARCH("cervical",'Model output'!G75)),ISNUMBER(SEARCH("jugular",'Model output'!G75)),ISNUMBER(SEARCH("left neck",'Model output'!G75)),ISNUMBER(SEARCH("left anterior neck",'Model output'!G75)),ISNUMBER(SEARCH("left posterior neck",'Model output'!G75)),ISNUMBER(SEARCH("right neck",'Model output'!G75)),ISNUMBER(SEARCH("right anterior neck",'Model output'!G75)),ISNUMBER(SEARCH("right posterior neck",'Model output'!G75)),AND(ISNUMBER(SEARCH("level",'Model output'!G75)),OR(,ISNUMBER(SEARCH("II",'Model output'!G75)),ISNUMBER(SEARCH("two",'Model output'!G75)),ISNUMBER(SEARCH("2",'Model output'!G75)),ISNUMBER(SEARCH("III",'Model output'!G75)),ISNUMBER(SEARCH("three",'Model output'!G75)),ISNUMBER(SEARCH("3",'Model output'!G75)),ISNUMBER(SEARCH("IV",'Model output'!G75)),ISNUMBER(SEARCH("four",'Model output'!G75)),ISNUMBER(SEARCH("4",'Model output'!G75)),AND(ISNUMBER(SEARCH("V ",'Model output'!G75)),NOT(ISNUMBER(SEARCH("VI",'Model output'!G75)))),ISNUMBER(SEARCH("five",'Model output'!G75)),ISNUMBER(SEARCH("5",'Model output'!G75))))), "lateral", "central"))</f>
        <v>lateral</v>
      </c>
      <c r="H76" t="str">
        <f>IF('Model output'!H75="","negative", IF('Model output'!H75=" ", "negative", IF(ISNUMBER(SEARCH("lymph node",'Model output'!H75)),"negative","positive")))</f>
        <v>negative</v>
      </c>
      <c r="I76">
        <f>IF('Model output'!I75="","",IF(ISNUMBER('Model output'!I75),'Model output'!I75,1))</f>
        <v>64</v>
      </c>
      <c r="J76">
        <f>IF('Model output'!J75="","",IF(AND(ISNUMBER('Model output'!J75),'Model output'!J75&lt;=I76),'Model output'!J75,IF(ISNUMBER(SEARCH("0/",'Model output'!J75)),0,1)))</f>
        <v>16</v>
      </c>
      <c r="K76" t="str" cm="1">
        <f t="array" ref="K76">IF(COUNT(FIND({0,1,2,3,4,5,6,7,8,9},'Model output'!K75))&gt;0,'Model output'!K75,"")</f>
        <v>1.3cm</v>
      </c>
      <c r="L76" s="8" t="str">
        <f t="shared" si="21"/>
        <v>1.3cm</v>
      </c>
      <c r="M76" cm="1">
        <f t="array" ref="M76">IF(L76="","",IF(ISNUMBER(SEARCH("cm",L76)),MAX(VALUE(SUBSTITUTE(_xlfn.FILTERXML("&lt;t&gt;&lt;s&gt;"&amp;SUBSTITUTE(L76,",","&lt;/s&gt;&lt;s&gt;")&amp;"&lt;/s&gt;&lt;/t&gt;","//s"),"cm",""))),MAX(VALUE(SUBSTITUTE(_xlfn.FILTERXML("&lt;t&gt;&lt;s&gt;"&amp;SUBSTITUTE(L76,",","&lt;/s&gt;&lt;s&gt;")&amp;"&lt;/s&gt;&lt;/t&gt;","//s"),"mm","")))/10))</f>
        <v>1.3</v>
      </c>
      <c r="N76" t="str">
        <f>IF('Model output'!L75="","",'Model output'!L75)</f>
        <v>papillary</v>
      </c>
      <c r="O76" t="str">
        <f>IF('Model output'!M75="","",'Model output'!M75)</f>
        <v>classical</v>
      </c>
      <c r="P76" t="str">
        <f>IF('Model output'!N75="","",'Model output'!N75)</f>
        <v>1.6 cm</v>
      </c>
      <c r="Q76" t="str">
        <f t="shared" si="17"/>
        <v>1.6cm</v>
      </c>
      <c r="R76" cm="1">
        <f t="array" ref="R76">IF(Q76="","",IF(ISNUMBER(SEARCH("cm",Q76)),MAX(VALUE(SUBSTITUTE(_xlfn.FILTERXML("&lt;t&gt;&lt;s&gt;"&amp;SUBSTITUTE(Q76,",","&lt;/s&gt;&lt;s&gt;")&amp;"&lt;/s&gt;&lt;/t&gt;","//s"),"cm",""))),IF(ISNUMBER(SEARCH("mm",Q76)), MAX(VALUE(SUBSTITUTE(_xlfn.FILTERXML("&lt;t&gt;&lt;s&gt;"&amp;SUBSTITUTE(Q76,",","&lt;/s&gt;&lt;s&gt;")&amp;"&lt;/s&gt;&lt;/t&gt;","//s"),"mm","")))/10, MAX(VALUE(_xlfn.FILTERXML("&lt;t&gt;&lt;s&gt;"&amp;SUBSTITUTE(Q76,",","&lt;/s&gt;&lt;s&gt;")&amp;"&lt;/s&gt;&lt;/t&gt;","//s"))))))</f>
        <v>1.6</v>
      </c>
      <c r="S76" t="str">
        <f>IF(OR('Model output'!P75="",ISNUMBER(SEARCH("Not identified", 'Model output'!P75)),ISNUMBER(SEARCH("Absent",'Model output'!P75)),AND(ISNUMBER(SEARCH("No",'Model output'!P75)),NOT(ISNUMBER(SEARCH("diagnostic",'Model output'!P75)))),ISNUMBER(SEARCH("Negative",'Model output'!P75))),"negative","positive")</f>
        <v>negative</v>
      </c>
      <c r="T76" t="str">
        <f>IF('Model output'!O75="","",'Model output'!O75)</f>
        <v>five</v>
      </c>
      <c r="U76" t="str">
        <f>IF('Model output'!Q75&lt;&gt;"",'Model output'!Q75,IF('Classification result'!S76="positive",IF(ISNUMBER(SEARCH("single",'Model output'!P75)),1,IF(OR(ISNUMBER(SEARCH("&lt;4",'Model output'!P75)),ISNUMBER(SEARCH("&lt; 4",'Model output'!P75)),ISNUMBER(SEARCH("less than 4",'Model output'!P75))),"&lt;4",IF(OR(ISNUMBER(SEARCH("&gt;4",'Model output'!P75)),ISNUMBER(SEARCH("&gt; 4",'Model output'!P75)),ISNUMBER(SEARCH("4 or more",'Model output'!P75))),"&gt;4",""))),""))</f>
        <v/>
      </c>
      <c r="V76" t="str">
        <f>IF(S76="negative","",IF(OR(ISNUMBER(SEARCH("Focal",'Model output'!P75)),'Classification result'!U76&lt;4,ISNUMBER(SEARCH("Focal",'Classification result'!U76)),ISNUMBER(SEARCH("&lt;4",'Classification result'!U76)),ISNUMBER(SEARCH("&lt; 4",'Classification result'!U76))),"minimal", IF(OR(ISNUMBER(SEARCH("Extensive",'Model output'!P75)),ISNUMBER(SEARCH("Extensive",'Classification result'!U76)),ISNUMBER(SEARCH("&gt;4",'Classification result'!U76)),ISNUMBER(SEARCH("&gt; 4",'Classification result'!U76)),ISNUMBER(SEARCH("4 or more",'Classification result'!U76))),"extensive","")))</f>
        <v/>
      </c>
      <c r="W76" t="str">
        <f>IF(OR('Model output'!R75="",ISNUMBER(SEARCH("Not identified", 'Model output'!R75)),ISNUMBER(SEARCH("Absent",'Model output'!R75)),ISNUMBER(SEARCH("No",'Model output'!R75)),ISNUMBER(SEARCH("Negative",'Model output'!R75)),ISNUMBER(SEARCH("None seen",'Model output'!R75)),ISNUMBER(SEARCH("Free",'Model output'!R75)),ISNUMBER(SEARCH("Cannot be assessed",'Model output'!R75))),"negative","positive")</f>
        <v>positive</v>
      </c>
      <c r="X76" s="14" t="str">
        <f>IF('Model output'!S75="","",'Model output'!S75)</f>
        <v>Not identified</v>
      </c>
      <c r="Y76" t="str">
        <f>IF(OR('Model output'!S75="",ISNUMBER(SEARCH("Absent",'Model output'!S75)),ISNUMBER(SEARCH("Not identified",'Model output'!S75)),AND(ISNUMBER(SEARCH("No",'Model output'!S75)),NOT(ISNUMBER(SEARCH("carcinoma",'Model output'!S75)))),ISNUMBER(SEARCH("negative",'Model output'!S75))),"negative",IF(Z76="positive","gETE", "positive"))</f>
        <v>negative</v>
      </c>
      <c r="Z76" t="str">
        <f>IF(OR('Model output'!S75="",ISNUMBER(SEARCH("Absent",'Model output'!S75)),ISNUMBER(SEARCH("Not identified",'Model output'!S75)),ISNUMBER(SEARCH("No",'Model output'!S75)),ISNUMBER(SEARCH("Minimal",'Model output'!S75)),ISNUMBER(SEARCH("negative",'Model output'!S75))),"negative",IF(OR(ISNUMBER(SEARCH("extensive",X76)),ISNUMBER(SEARCH("skeletal muscle",X76)),ISNUMBER(SEARCH("larynx",X76)),ISNUMBER(SEARCH("trachea",X76)),ISNUMBER(SEARCH("esophagus",X76)),ISNUMBER(SEARCH("recurrent laryngeal nerve",X76))),"positive","negative"))</f>
        <v>negative</v>
      </c>
      <c r="AA76" t="str">
        <f>IF('Model output'!T75="","",IF('Model output'!T75="Not mentioned", "No", "Yes"))</f>
        <v/>
      </c>
      <c r="AB76" t="str">
        <f>IF(AA76&lt;&gt;"Yes","",IF(OR('Model output'!U75="",ISNUMBER(SEARCH("Not identified",'Model output'!U75))),"",'Model output'!U75))</f>
        <v/>
      </c>
      <c r="AC76" s="9" t="str">
        <f>IF(OR('Model output'!V75="", AND(ISERROR(SEARCH("Positive",'Model output'!V75)), ISNUMBER(SEARCH("Negative",'Model output'!V75))), ISNUMBER(SEARCH("Uninvolved",'Model output'!V75)), ISNUMBER(SEARCH("not involved",'Model output'!V75)), ISNUMBER(SEARCH("Free",'Model output'!V75)), ISNUMBER(SEARCH("1 mm",'Model output'!V75)), ISNUMBER(SEARCH("0.1 CM",'Model output'!V75)), ISNUMBER(SEARCH("less than 0.2 mm",'Model output'!V75)), ISNUMBER(SEARCH("less than 0.5 mm",'Model output'!V75)), ISNUMBER(SEARCH("very close",'Model output'!V75)), ISNUMBER(SEARCH("abut",'Model output'!V75))), "negative", "positive")</f>
        <v>negative</v>
      </c>
      <c r="AE76" s="30" t="str" cm="1">
        <f t="array" aca="1" ref="AE76" ca="1">IF(OR(AC76="positive",Z76="positive",AND(OR(ISNUMBER(SEARCH("Follicular carcinoma",N76)),ISNUMBER(SEARCH("Follicular thyroid carcinoma",N76))),V76="extensive"),AND(AND(ISNUMBER(J76),J76&gt;0),AND(ISNUMBER(M76),M76&gt;3)),OR(H76="positive",AH76=1)),"high",IF(OR(ISNUMBER(SEARCH("lateral",G76,1)),ISNUMBER(SEARCH("positive",Y76,1)),ISNUMBER(SEARCH("tall",O76,1)),ISNUMBER(SEARCH("hobnail",O76,1)),ISNUMBER(SEARCH("cribriform",O76,1)),ISNUMBER(SEARCH("diffuse",O76,1)),ISNUMBER(SEARCH("columnar",O76,1)),ISNUMBER(SEARCH("solid",O76,1)),ISNUMBER(SEARCH("tall",N76,1)),ISNUMBER(SEARCH("hobnail",N76,1)),ISNUMBER(SEARCH("cribriform",N76,1)),ISNUMBER(SEARCH("diffuse",N76,1)),ISNUMBER(SEARCH("columnar",N76,1)),ISNUMBER(SEARCH("solid",N76,1)),AND(ISNUMBER(SEARCH("papillary",N76,1)),S76="positive"),AND(AND(ISNUMBER(J76),J76&gt;=5),M76=""),AND(AND(ISNUMBER(J76),J76&gt;=5),AND(ISNUMBER(M76),M76&gt;=1)),AND(ISNUMBER(SERACH("papillary",N76)),OR(Y76="positive",Z76="positive"), ISNUMBER(SEARCH("BRAF",AB76)))),"intermediate","low"))</f>
        <v>intermediate</v>
      </c>
      <c r="AF76" s="31" t="str">
        <f t="shared" si="18"/>
        <v>1b</v>
      </c>
      <c r="AG76" s="31" t="str">
        <f t="shared" si="19"/>
        <v>1b</v>
      </c>
      <c r="AH76" s="31" t="str">
        <f t="shared" si="22"/>
        <v>0</v>
      </c>
      <c r="AI76" s="36" t="str">
        <f t="shared" si="23"/>
        <v>I</v>
      </c>
      <c r="AJ76" s="30" t="s">
        <v>873</v>
      </c>
      <c r="AK76" s="35" t="s">
        <v>876</v>
      </c>
      <c r="AL76" s="35" t="s">
        <v>876</v>
      </c>
      <c r="AM76" s="35" t="s">
        <v>880</v>
      </c>
      <c r="AN76" s="35" t="s">
        <v>76</v>
      </c>
      <c r="AO76" s="30">
        <f t="shared" ca="1" si="24"/>
        <v>1</v>
      </c>
      <c r="AP76" s="35">
        <f t="shared" si="25"/>
        <v>1</v>
      </c>
      <c r="AQ76" s="35">
        <f t="shared" si="26"/>
        <v>1</v>
      </c>
      <c r="AR76" s="35">
        <f t="shared" si="27"/>
        <v>1</v>
      </c>
      <c r="AS76" s="36">
        <f t="shared" si="20"/>
        <v>1</v>
      </c>
    </row>
    <row r="77" spans="1:45">
      <c r="A77" t="str">
        <f>'Model output'!A76</f>
        <v>TCGA-DJ-A2Q2</v>
      </c>
      <c r="B77" s="42">
        <v>57</v>
      </c>
      <c r="C77" s="1" t="str">
        <f>IF(OR(ISNUMBER(SEARCH("0",'Model output'!D76)), ISNUMBER(SEARCH("1",'Model output'!D76)), ISNUMBER(SEARCH("1a",'Model output'!D76)), ISNUMBER(SEARCH("1b",'Model output'!D76)), ISNUMBER(SEARCH("2",'Model output'!D76)), ISNUMBER(SEARCH("3",'Model output'!D76)), ISNUMBER(SEARCH("4a",'Model output'!D76)), ISNUMBER(SEARCH("4b",'Model output'!D76))), IF(ISNUMBER(SEARCH("pT",'Model output'!D76)),IF(OR(ISNUMBER(SEARCH("a",'Model output'!D76)),ISNUMBER(SEARCH("b",'Model output'!D76))),MID(SUBSTITUTE('Model output'!D76," ",""),SEARCH("pT",'Model output'!D76)+2,2),MID(SUBSTITUTE('Model output'!D76," ",""),SEARCH("pT",'Model output'!D76)+2,1)),IF(ISNUMBER(SEARCH("T",'Model output'!D76)),IF(OR(ISNUMBER(SEARCH("a",'Model output'!D76)),ISNUMBER(SEARCH("b",'Model output'!D76))),MID(SUBSTITUTE('Model output'!D76," ",""),SEARCH("T",'Model output'!D76)+1,2),MID(SUBSTITUTE('Model output'!D76," ",""),SEARCH("T",'Model output'!D76)+1,1)),SUBSTITUTE('Model output'!D76," ",""))),"")</f>
        <v/>
      </c>
      <c r="D77" s="1" t="str">
        <f>IF(ISNUMBER(SEARCH("lymph node",'Model output'!E76)),"1", IF(AND('Model output'!E76&lt;&gt;"",ISNUMBER('Model output'!E76),'Model output'!E76&gt;0),"1",IF(OR(ISNUMBER(SEARCH("0",'Model output'!E76)), ISNUMBER(SEARCH("1",'Model output'!E76)), ISNUMBER(SEARCH("1a",'Model output'!E76)), ISNUMBER(SEARCH("1b",'Model output'!E76)), ISNUMBER(SEARCH("X",'Model output'!E76))), IF(ISNUMBER(SEARCH("pN",'Model output'!E76)),IF(OR(ISNUMBER(SEARCH("a",'Model output'!E76)),ISNUMBER(SEARCH("b",'Model output'!E76))),MID(SUBSTITUTE('Model output'!E76," ",""),SEARCH("pN",'Model output'!E76)+2,2),MID(SUBSTITUTE('Model output'!E76," ",""),SEARCH("pN",'Model output'!E76)+2,1)),IF(ISNUMBER(SEARCH("N",'Model output'!E76)),IF(OR(ISNUMBER(SEARCH("a",'Model output'!E76)),ISNUMBER(SEARCH("b",'Model output'!E76))),MID(SUBSTITUTE('Model output'!E76," ",""),SEARCH("N",'Model output'!E76)+1,2),MID(SUBSTITUTE('Model output'!E76," ",""),SEARCH("N",'Model output'!E76)+1,1)),SUBSTITUTE('Model output'!E76," ",""))),"")))</f>
        <v/>
      </c>
      <c r="E77" s="1" t="str">
        <f>IF(OR(ISNUMBER(SEARCH("Not applicable",'Model output'!F76)), ISNUMBER(SEARCH("N/A",'Model output'!F76))),"0",IF(OR(ISNUMBER(SEARCH("0",'Model output'!F76)), ISNUMBER(SEARCH("1",'Model output'!F76)), ISNUMBER(SEARCH("X",'Model output'!F76))), IF(ISNUMBER(SEARCH("pM",'Model output'!F76)),MID(SUBSTITUTE('Model output'!F76," ",""),SEARCH("pM",'Model output'!F76)+2,1),IF(ISNUMBER(SEARCH("M",'Model output'!F76)),MID(SUBSTITUTE('Model output'!F76," ",""),SEARCH("M",'Model output'!F76)+1,1),SUBSTITUTE('Model output'!F76," ",""))),""))</f>
        <v/>
      </c>
      <c r="F77" t="str">
        <f t="shared" si="16"/>
        <v>negative</v>
      </c>
      <c r="G77" t="str">
        <f>IF(OR('Model output'!G76="",AND(ISNUMBER('Model output'!J76),'Model output'!J76&lt;1)),"",IF(OR(ISNUMBER(SEARCH("lateral",'Model output'!G76)),ISNUMBER(SEARCH("cervical",'Model output'!G76)),ISNUMBER(SEARCH("jugular",'Model output'!G76)),ISNUMBER(SEARCH("left neck",'Model output'!G76)),ISNUMBER(SEARCH("left anterior neck",'Model output'!G76)),ISNUMBER(SEARCH("left posterior neck",'Model output'!G76)),ISNUMBER(SEARCH("right neck",'Model output'!G76)),ISNUMBER(SEARCH("right anterior neck",'Model output'!G76)),ISNUMBER(SEARCH("right posterior neck",'Model output'!G76)),AND(ISNUMBER(SEARCH("level",'Model output'!G76)),OR(,ISNUMBER(SEARCH("II",'Model output'!G76)),ISNUMBER(SEARCH("two",'Model output'!G76)),ISNUMBER(SEARCH("2",'Model output'!G76)),ISNUMBER(SEARCH("III",'Model output'!G76)),ISNUMBER(SEARCH("three",'Model output'!G76)),ISNUMBER(SEARCH("3",'Model output'!G76)),ISNUMBER(SEARCH("IV",'Model output'!G76)),ISNUMBER(SEARCH("four",'Model output'!G76)),ISNUMBER(SEARCH("4",'Model output'!G76)),AND(ISNUMBER(SEARCH("V ",'Model output'!G76)),NOT(ISNUMBER(SEARCH("VI",'Model output'!G76)))),ISNUMBER(SEARCH("five",'Model output'!G76)),ISNUMBER(SEARCH("5",'Model output'!G76))))), "lateral", "central"))</f>
        <v/>
      </c>
      <c r="H77" t="str">
        <f>IF('Model output'!H76="","negative", IF('Model output'!H76=" ", "negative", IF(ISNUMBER(SEARCH("lymph node",'Model output'!H76)),"negative","positive")))</f>
        <v>negative</v>
      </c>
      <c r="I77">
        <f>IF('Model output'!I76="","",IF(ISNUMBER('Model output'!I76),'Model output'!I76,1))</f>
        <v>1</v>
      </c>
      <c r="J77">
        <f>IF('Model output'!J76="","",IF(AND(ISNUMBER('Model output'!J76),'Model output'!J76&lt;=I77),'Model output'!J76,IF(ISNUMBER(SEARCH("0/",'Model output'!J76)),0,1)))</f>
        <v>0</v>
      </c>
      <c r="K77" t="str" cm="1">
        <f t="array" ref="K77">IF(COUNT(FIND({0,1,2,3,4,5,6,7,8,9},'Model output'!K76))&gt;0,'Model output'!K76,"")</f>
        <v/>
      </c>
      <c r="L77" s="8" t="str">
        <f t="shared" si="21"/>
        <v/>
      </c>
      <c r="M77" t="str" cm="1">
        <f t="array" ref="M77">IF(L77="","",IF(ISNUMBER(SEARCH("cm",L77)),MAX(VALUE(SUBSTITUTE(_xlfn.FILTERXML("&lt;t&gt;&lt;s&gt;"&amp;SUBSTITUTE(L77,",","&lt;/s&gt;&lt;s&gt;")&amp;"&lt;/s&gt;&lt;/t&gt;","//s"),"cm",""))),MAX(VALUE(SUBSTITUTE(_xlfn.FILTERXML("&lt;t&gt;&lt;s&gt;"&amp;SUBSTITUTE(L77,",","&lt;/s&gt;&lt;s&gt;")&amp;"&lt;/s&gt;&lt;/t&gt;","//s"),"mm","")))/10))</f>
        <v/>
      </c>
      <c r="N77" t="str">
        <f>IF('Model output'!L76="","",'Model output'!L76)</f>
        <v>papillary</v>
      </c>
      <c r="O77" t="str">
        <f>IF('Model output'!M76="","",'Model output'!M76)</f>
        <v>follicular</v>
      </c>
      <c r="P77" t="str">
        <f>IF('Model output'!N76="","",'Model output'!N76)</f>
        <v>4.9 cm</v>
      </c>
      <c r="Q77" t="str">
        <f t="shared" si="17"/>
        <v>4.9cm</v>
      </c>
      <c r="R77" cm="1">
        <f t="array" ref="R77">IF(Q77="","",IF(ISNUMBER(SEARCH("cm",Q77)),MAX(VALUE(SUBSTITUTE(_xlfn.FILTERXML("&lt;t&gt;&lt;s&gt;"&amp;SUBSTITUTE(Q77,",","&lt;/s&gt;&lt;s&gt;")&amp;"&lt;/s&gt;&lt;/t&gt;","//s"),"cm",""))),IF(ISNUMBER(SEARCH("mm",Q77)), MAX(VALUE(SUBSTITUTE(_xlfn.FILTERXML("&lt;t&gt;&lt;s&gt;"&amp;SUBSTITUTE(Q77,",","&lt;/s&gt;&lt;s&gt;")&amp;"&lt;/s&gt;&lt;/t&gt;","//s"),"mm","")))/10, MAX(VALUE(_xlfn.FILTERXML("&lt;t&gt;&lt;s&gt;"&amp;SUBSTITUTE(Q77,",","&lt;/s&gt;&lt;s&gt;")&amp;"&lt;/s&gt;&lt;/t&gt;","//s"))))))</f>
        <v>4.9000000000000004</v>
      </c>
      <c r="S77" t="str">
        <f>IF(OR('Model output'!P76="",ISNUMBER(SEARCH("Not identified", 'Model output'!P76)),ISNUMBER(SEARCH("Absent",'Model output'!P76)),AND(ISNUMBER(SEARCH("No",'Model output'!P76)),NOT(ISNUMBER(SEARCH("diagnostic",'Model output'!P76)))),ISNUMBER(SEARCH("Negative",'Model output'!P76))),"negative","positive")</f>
        <v>negative</v>
      </c>
      <c r="T77">
        <f>IF('Model output'!O76="","",'Model output'!O76)</f>
        <v>1</v>
      </c>
      <c r="U77" t="str">
        <f>IF('Model output'!Q76&lt;&gt;"",'Model output'!Q76,IF('Classification result'!S77="positive",IF(ISNUMBER(SEARCH("single",'Model output'!P76)),1,IF(OR(ISNUMBER(SEARCH("&lt;4",'Model output'!P76)),ISNUMBER(SEARCH("&lt; 4",'Model output'!P76)),ISNUMBER(SEARCH("less than 4",'Model output'!P76))),"&lt;4",IF(OR(ISNUMBER(SEARCH("&gt;4",'Model output'!P76)),ISNUMBER(SEARCH("&gt; 4",'Model output'!P76)),ISNUMBER(SEARCH("4 or more",'Model output'!P76))),"&gt;4",""))),""))</f>
        <v/>
      </c>
      <c r="V77" t="str">
        <f>IF(S77="negative","",IF(OR(ISNUMBER(SEARCH("Focal",'Model output'!P76)),'Classification result'!U77&lt;4,ISNUMBER(SEARCH("Focal",'Classification result'!U77)),ISNUMBER(SEARCH("&lt;4",'Classification result'!U77)),ISNUMBER(SEARCH("&lt; 4",'Classification result'!U77))),"minimal", IF(OR(ISNUMBER(SEARCH("Extensive",'Model output'!P76)),ISNUMBER(SEARCH("Extensive",'Classification result'!U77)),ISNUMBER(SEARCH("&gt;4",'Classification result'!U77)),ISNUMBER(SEARCH("&gt; 4",'Classification result'!U77)),ISNUMBER(SEARCH("4 or more",'Classification result'!U77))),"extensive","")))</f>
        <v/>
      </c>
      <c r="W77" t="str">
        <f>IF(OR('Model output'!R76="",ISNUMBER(SEARCH("Not identified", 'Model output'!R76)),ISNUMBER(SEARCH("Absent",'Model output'!R76)),ISNUMBER(SEARCH("No",'Model output'!R76)),ISNUMBER(SEARCH("Negative",'Model output'!R76)),ISNUMBER(SEARCH("None seen",'Model output'!R76)),ISNUMBER(SEARCH("Free",'Model output'!R76)),ISNUMBER(SEARCH("Cannot be assessed",'Model output'!R76))),"negative","positive")</f>
        <v>negative</v>
      </c>
      <c r="X77" s="14" t="str">
        <f>IF('Model output'!S76="","",'Model output'!S76)</f>
        <v>Not identified</v>
      </c>
      <c r="Y77" t="str">
        <f>IF(OR('Model output'!S76="",ISNUMBER(SEARCH("Absent",'Model output'!S76)),ISNUMBER(SEARCH("Not identified",'Model output'!S76)),AND(ISNUMBER(SEARCH("No",'Model output'!S76)),NOT(ISNUMBER(SEARCH("carcinoma",'Model output'!S76)))),ISNUMBER(SEARCH("negative",'Model output'!S76))),"negative",IF(Z77="positive","gETE", "positive"))</f>
        <v>negative</v>
      </c>
      <c r="Z77" t="str">
        <f>IF(OR('Model output'!S76="",ISNUMBER(SEARCH("Absent",'Model output'!S76)),ISNUMBER(SEARCH("Not identified",'Model output'!S76)),ISNUMBER(SEARCH("No",'Model output'!S76)),ISNUMBER(SEARCH("Minimal",'Model output'!S76)),ISNUMBER(SEARCH("negative",'Model output'!S76))),"negative",IF(OR(ISNUMBER(SEARCH("extensive",X77)),ISNUMBER(SEARCH("skeletal muscle",X77)),ISNUMBER(SEARCH("larynx",X77)),ISNUMBER(SEARCH("trachea",X77)),ISNUMBER(SEARCH("esophagus",X77)),ISNUMBER(SEARCH("recurrent laryngeal nerve",X77))),"positive","negative"))</f>
        <v>negative</v>
      </c>
      <c r="AA77" t="str">
        <f>IF('Model output'!T76="","",IF('Model output'!T76="Not mentioned", "No", "Yes"))</f>
        <v/>
      </c>
      <c r="AB77" t="str">
        <f>IF(AA77&lt;&gt;"Yes","",IF(OR('Model output'!U76="",ISNUMBER(SEARCH("Not identified",'Model output'!U76))),"",'Model output'!U76))</f>
        <v/>
      </c>
      <c r="AC77" s="9" t="str">
        <f>IF(OR('Model output'!V76="", AND(ISERROR(SEARCH("Positive",'Model output'!V76)), ISNUMBER(SEARCH("Negative",'Model output'!V76))), ISNUMBER(SEARCH("Uninvolved",'Model output'!V76)), ISNUMBER(SEARCH("not involved",'Model output'!V76)), ISNUMBER(SEARCH("Free",'Model output'!V76)), ISNUMBER(SEARCH("1 mm",'Model output'!V76)), ISNUMBER(SEARCH("0.1 CM",'Model output'!V76)), ISNUMBER(SEARCH("less than 0.2 mm",'Model output'!V76)), ISNUMBER(SEARCH("less than 0.5 mm",'Model output'!V76)), ISNUMBER(SEARCH("very close",'Model output'!V76)), ISNUMBER(SEARCH("abut",'Model output'!V76))), "negative", "positive")</f>
        <v>negative</v>
      </c>
      <c r="AE77" s="30" t="str" cm="1">
        <f t="array" aca="1" ref="AE77" ca="1">IF(OR(AC77="positive",Z77="positive",AND(OR(ISNUMBER(SEARCH("Follicular carcinoma",N77)),ISNUMBER(SEARCH("Follicular thyroid carcinoma",N77))),V77="extensive"),AND(AND(ISNUMBER(J77),J77&gt;0),AND(ISNUMBER(M77),M77&gt;3)),OR(H77="positive",AH77=1)),"high",IF(OR(ISNUMBER(SEARCH("lateral",G77,1)),ISNUMBER(SEARCH("positive",Y77,1)),ISNUMBER(SEARCH("tall",O77,1)),ISNUMBER(SEARCH("hobnail",O77,1)),ISNUMBER(SEARCH("cribriform",O77,1)),ISNUMBER(SEARCH("diffuse",O77,1)),ISNUMBER(SEARCH("columnar",O77,1)),ISNUMBER(SEARCH("solid",O77,1)),ISNUMBER(SEARCH("tall",N77,1)),ISNUMBER(SEARCH("hobnail",N77,1)),ISNUMBER(SEARCH("cribriform",N77,1)),ISNUMBER(SEARCH("diffuse",N77,1)),ISNUMBER(SEARCH("columnar",N77,1)),ISNUMBER(SEARCH("solid",N77,1)),AND(ISNUMBER(SEARCH("papillary",N77,1)),S77="positive"),AND(AND(ISNUMBER(J77),J77&gt;=5),M77=""),AND(AND(ISNUMBER(J77),J77&gt;=5),AND(ISNUMBER(M77),M77&gt;=1)),AND(ISNUMBER(SERACH("papillary",N77)),OR(Y77="positive",Z77="positive"), ISNUMBER(SEARCH("BRAF",AB77)))),"intermediate","low"))</f>
        <v>low</v>
      </c>
      <c r="AF77" s="31" t="str">
        <f t="shared" si="18"/>
        <v>3a</v>
      </c>
      <c r="AG77" s="31" t="str">
        <f t="shared" si="19"/>
        <v>0</v>
      </c>
      <c r="AH77" s="31" t="str">
        <f t="shared" si="22"/>
        <v>0</v>
      </c>
      <c r="AI77" s="36" t="str">
        <f t="shared" si="23"/>
        <v>II</v>
      </c>
      <c r="AJ77" s="30" t="s">
        <v>872</v>
      </c>
      <c r="AK77" s="35" t="s">
        <v>882</v>
      </c>
      <c r="AL77" s="35" t="s">
        <v>877</v>
      </c>
      <c r="AM77" s="35" t="s">
        <v>880</v>
      </c>
      <c r="AN77" s="35" t="s">
        <v>878</v>
      </c>
      <c r="AO77" s="30">
        <f t="shared" ca="1" si="24"/>
        <v>1</v>
      </c>
      <c r="AP77" s="35">
        <f t="shared" si="25"/>
        <v>1</v>
      </c>
      <c r="AQ77" s="35">
        <f t="shared" si="26"/>
        <v>1</v>
      </c>
      <c r="AR77" s="35">
        <f t="shared" si="27"/>
        <v>1</v>
      </c>
      <c r="AS77" s="36">
        <f t="shared" si="20"/>
        <v>1</v>
      </c>
    </row>
    <row r="78" spans="1:45">
      <c r="A78" t="str">
        <f>'Model output'!A77</f>
        <v>TCGA-DJ-A2Q3</v>
      </c>
      <c r="B78" s="42">
        <v>61</v>
      </c>
      <c r="C78" s="1" t="str">
        <f>IF(OR(ISNUMBER(SEARCH("0",'Model output'!D77)), ISNUMBER(SEARCH("1",'Model output'!D77)), ISNUMBER(SEARCH("1a",'Model output'!D77)), ISNUMBER(SEARCH("1b",'Model output'!D77)), ISNUMBER(SEARCH("2",'Model output'!D77)), ISNUMBER(SEARCH("3",'Model output'!D77)), ISNUMBER(SEARCH("4a",'Model output'!D77)), ISNUMBER(SEARCH("4b",'Model output'!D77))), IF(ISNUMBER(SEARCH("pT",'Model output'!D77)),IF(OR(ISNUMBER(SEARCH("a",'Model output'!D77)),ISNUMBER(SEARCH("b",'Model output'!D77))),MID(SUBSTITUTE('Model output'!D77," ",""),SEARCH("pT",'Model output'!D77)+2,2),MID(SUBSTITUTE('Model output'!D77," ",""),SEARCH("pT",'Model output'!D77)+2,1)),IF(ISNUMBER(SEARCH("T",'Model output'!D77)),IF(OR(ISNUMBER(SEARCH("a",'Model output'!D77)),ISNUMBER(SEARCH("b",'Model output'!D77))),MID(SUBSTITUTE('Model output'!D77," ",""),SEARCH("T",'Model output'!D77)+1,2),MID(SUBSTITUTE('Model output'!D77," ",""),SEARCH("T",'Model output'!D77)+1,1)),SUBSTITUTE('Model output'!D77," ",""))),"")</f>
        <v>1</v>
      </c>
      <c r="D78" s="1" t="str">
        <f>IF(ISNUMBER(SEARCH("lymph node",'Model output'!E77)),"1", IF(AND('Model output'!E77&lt;&gt;"",ISNUMBER('Model output'!E77),'Model output'!E77&gt;0),"1",IF(OR(ISNUMBER(SEARCH("0",'Model output'!E77)), ISNUMBER(SEARCH("1",'Model output'!E77)), ISNUMBER(SEARCH("1a",'Model output'!E77)), ISNUMBER(SEARCH("1b",'Model output'!E77)), ISNUMBER(SEARCH("X",'Model output'!E77))), IF(ISNUMBER(SEARCH("pN",'Model output'!E77)),IF(OR(ISNUMBER(SEARCH("a",'Model output'!E77)),ISNUMBER(SEARCH("b",'Model output'!E77))),MID(SUBSTITUTE('Model output'!E77," ",""),SEARCH("pN",'Model output'!E77)+2,2),MID(SUBSTITUTE('Model output'!E77," ",""),SEARCH("pN",'Model output'!E77)+2,1)),IF(ISNUMBER(SEARCH("N",'Model output'!E77)),IF(OR(ISNUMBER(SEARCH("a",'Model output'!E77)),ISNUMBER(SEARCH("b",'Model output'!E77))),MID(SUBSTITUTE('Model output'!E77," ",""),SEARCH("N",'Model output'!E77)+1,2),MID(SUBSTITUTE('Model output'!E77," ",""),SEARCH("N",'Model output'!E77)+1,1)),SUBSTITUTE('Model output'!E77," ",""))),"")))</f>
        <v>1a</v>
      </c>
      <c r="E78" s="1" t="str">
        <f>IF(OR(ISNUMBER(SEARCH("Not applicable",'Model output'!F77)), ISNUMBER(SEARCH("N/A",'Model output'!F77))),"0",IF(OR(ISNUMBER(SEARCH("0",'Model output'!F77)), ISNUMBER(SEARCH("1",'Model output'!F77)), ISNUMBER(SEARCH("X",'Model output'!F77))), IF(ISNUMBER(SEARCH("pM",'Model output'!F77)),MID(SUBSTITUTE('Model output'!F77," ",""),SEARCH("pM",'Model output'!F77)+2,1),IF(ISNUMBER(SEARCH("M",'Model output'!F77)),MID(SUBSTITUTE('Model output'!F77," ",""),SEARCH("M",'Model output'!F77)+1,1),SUBSTITUTE('Model output'!F77," ",""))),""))</f>
        <v>0</v>
      </c>
      <c r="F78" t="str">
        <f t="shared" si="16"/>
        <v>positive</v>
      </c>
      <c r="G78" t="str">
        <f>IF(OR('Model output'!G77="",AND(ISNUMBER('Model output'!J77),'Model output'!J77&lt;1)),"",IF(OR(ISNUMBER(SEARCH("lateral",'Model output'!G77)),ISNUMBER(SEARCH("cervical",'Model output'!G77)),ISNUMBER(SEARCH("jugular",'Model output'!G77)),ISNUMBER(SEARCH("left neck",'Model output'!G77)),ISNUMBER(SEARCH("left anterior neck",'Model output'!G77)),ISNUMBER(SEARCH("left posterior neck",'Model output'!G77)),ISNUMBER(SEARCH("right neck",'Model output'!G77)),ISNUMBER(SEARCH("right anterior neck",'Model output'!G77)),ISNUMBER(SEARCH("right posterior neck",'Model output'!G77)),AND(ISNUMBER(SEARCH("level",'Model output'!G77)),OR(,ISNUMBER(SEARCH("II",'Model output'!G77)),ISNUMBER(SEARCH("two",'Model output'!G77)),ISNUMBER(SEARCH("2",'Model output'!G77)),ISNUMBER(SEARCH("III",'Model output'!G77)),ISNUMBER(SEARCH("three",'Model output'!G77)),ISNUMBER(SEARCH("3",'Model output'!G77)),ISNUMBER(SEARCH("IV",'Model output'!G77)),ISNUMBER(SEARCH("four",'Model output'!G77)),ISNUMBER(SEARCH("4",'Model output'!G77)),AND(ISNUMBER(SEARCH("V ",'Model output'!G77)),NOT(ISNUMBER(SEARCH("VI",'Model output'!G77)))),ISNUMBER(SEARCH("five",'Model output'!G77)),ISNUMBER(SEARCH("5",'Model output'!G77))))), "lateral", "central"))</f>
        <v>central</v>
      </c>
      <c r="H78" t="str">
        <f>IF('Model output'!H77="","negative", IF('Model output'!H77=" ", "negative", IF(ISNUMBER(SEARCH("lymph node",'Model output'!H77)),"negative","positive")))</f>
        <v>negative</v>
      </c>
      <c r="I78">
        <f>IF('Model output'!I77="","",IF(ISNUMBER('Model output'!I77),'Model output'!I77,1))</f>
        <v>6</v>
      </c>
      <c r="J78">
        <f>IF('Model output'!J77="","",IF(AND(ISNUMBER('Model output'!J77),'Model output'!J77&lt;=I78),'Model output'!J77,IF(ISNUMBER(SEARCH("0/",'Model output'!J77)),0,1)))</f>
        <v>1</v>
      </c>
      <c r="K78" t="str" cm="1">
        <f t="array" ref="K78">IF(COUNT(FIND({0,1,2,3,4,5,6,7,8,9},'Model output'!K77))&gt;0,'Model output'!K77,"")</f>
        <v>0.55 cm</v>
      </c>
      <c r="L78" s="8" t="str">
        <f t="shared" si="21"/>
        <v>0.55cm</v>
      </c>
      <c r="M78" cm="1">
        <f t="array" ref="M78">IF(L78="","",IF(ISNUMBER(SEARCH("cm",L78)),MAX(VALUE(SUBSTITUTE(_xlfn.FILTERXML("&lt;t&gt;&lt;s&gt;"&amp;SUBSTITUTE(L78,",","&lt;/s&gt;&lt;s&gt;")&amp;"&lt;/s&gt;&lt;/t&gt;","//s"),"cm",""))),MAX(VALUE(SUBSTITUTE(_xlfn.FILTERXML("&lt;t&gt;&lt;s&gt;"&amp;SUBSTITUTE(L78,",","&lt;/s&gt;&lt;s&gt;")&amp;"&lt;/s&gt;&lt;/t&gt;","//s"),"mm","")))/10))</f>
        <v>0.55000000000000004</v>
      </c>
      <c r="N78" t="str">
        <f>IF('Model output'!L77="","",'Model output'!L77)</f>
        <v>papillary</v>
      </c>
      <c r="O78" t="str">
        <f>IF('Model output'!M77="","",'Model output'!M77)</f>
        <v>tall cell</v>
      </c>
      <c r="P78" t="str">
        <f>IF('Model output'!N77="","",'Model output'!N77)</f>
        <v>0.8 cm</v>
      </c>
      <c r="Q78" t="str">
        <f t="shared" si="17"/>
        <v>0.8cm</v>
      </c>
      <c r="R78" cm="1">
        <f t="array" ref="R78">IF(Q78="","",IF(ISNUMBER(SEARCH("cm",Q78)),MAX(VALUE(SUBSTITUTE(_xlfn.FILTERXML("&lt;t&gt;&lt;s&gt;"&amp;SUBSTITUTE(Q78,",","&lt;/s&gt;&lt;s&gt;")&amp;"&lt;/s&gt;&lt;/t&gt;","//s"),"cm",""))),IF(ISNUMBER(SEARCH("mm",Q78)), MAX(VALUE(SUBSTITUTE(_xlfn.FILTERXML("&lt;t&gt;&lt;s&gt;"&amp;SUBSTITUTE(Q78,",","&lt;/s&gt;&lt;s&gt;")&amp;"&lt;/s&gt;&lt;/t&gt;","//s"),"mm","")))/10, MAX(VALUE(_xlfn.FILTERXML("&lt;t&gt;&lt;s&gt;"&amp;SUBSTITUTE(Q78,",","&lt;/s&gt;&lt;s&gt;")&amp;"&lt;/s&gt;&lt;/t&gt;","//s"))))))</f>
        <v>0.8</v>
      </c>
      <c r="S78" t="str">
        <f>IF(OR('Model output'!P77="",ISNUMBER(SEARCH("Not identified", 'Model output'!P77)),ISNUMBER(SEARCH("Absent",'Model output'!P77)),AND(ISNUMBER(SEARCH("No",'Model output'!P77)),NOT(ISNUMBER(SEARCH("diagnostic",'Model output'!P77)))),ISNUMBER(SEARCH("Negative",'Model output'!P77))),"negative","positive")</f>
        <v>negative</v>
      </c>
      <c r="T78">
        <f>IF('Model output'!O77="","",'Model output'!O77)</f>
        <v>1</v>
      </c>
      <c r="U78" t="str">
        <f>IF('Model output'!Q77&lt;&gt;"",'Model output'!Q77,IF('Classification result'!S78="positive",IF(ISNUMBER(SEARCH("single",'Model output'!P77)),1,IF(OR(ISNUMBER(SEARCH("&lt;4",'Model output'!P77)),ISNUMBER(SEARCH("&lt; 4",'Model output'!P77)),ISNUMBER(SEARCH("less than 4",'Model output'!P77))),"&lt;4",IF(OR(ISNUMBER(SEARCH("&gt;4",'Model output'!P77)),ISNUMBER(SEARCH("&gt; 4",'Model output'!P77)),ISNUMBER(SEARCH("4 or more",'Model output'!P77))),"&gt;4",""))),""))</f>
        <v/>
      </c>
      <c r="V78" t="str">
        <f>IF(S78="negative","",IF(OR(ISNUMBER(SEARCH("Focal",'Model output'!P77)),'Classification result'!U78&lt;4,ISNUMBER(SEARCH("Focal",'Classification result'!U78)),ISNUMBER(SEARCH("&lt;4",'Classification result'!U78)),ISNUMBER(SEARCH("&lt; 4",'Classification result'!U78))),"minimal", IF(OR(ISNUMBER(SEARCH("Extensive",'Model output'!P77)),ISNUMBER(SEARCH("Extensive",'Classification result'!U78)),ISNUMBER(SEARCH("&gt;4",'Classification result'!U78)),ISNUMBER(SEARCH("&gt; 4",'Classification result'!U78)),ISNUMBER(SEARCH("4 or more",'Classification result'!U78))),"extensive","")))</f>
        <v/>
      </c>
      <c r="W78" t="str">
        <f>IF(OR('Model output'!R77="",ISNUMBER(SEARCH("Not identified", 'Model output'!R77)),ISNUMBER(SEARCH("Absent",'Model output'!R77)),ISNUMBER(SEARCH("No",'Model output'!R77)),ISNUMBER(SEARCH("Negative",'Model output'!R77)),ISNUMBER(SEARCH("None seen",'Model output'!R77)),ISNUMBER(SEARCH("Free",'Model output'!R77)),ISNUMBER(SEARCH("Cannot be assessed",'Model output'!R77))),"negative","positive")</f>
        <v>negative</v>
      </c>
      <c r="X78" s="14" t="str">
        <f>IF('Model output'!S77="","",'Model output'!S77)</f>
        <v>perithyroidal soft tissue and focally skeletal muscle</v>
      </c>
      <c r="Y78" t="str">
        <f>IF(OR('Model output'!S77="",ISNUMBER(SEARCH("Absent",'Model output'!S77)),ISNUMBER(SEARCH("Not identified",'Model output'!S77)),AND(ISNUMBER(SEARCH("No",'Model output'!S77)),NOT(ISNUMBER(SEARCH("carcinoma",'Model output'!S77)))),ISNUMBER(SEARCH("negative",'Model output'!S77))),"negative",IF(Z78="positive","gETE", "positive"))</f>
        <v>gETE</v>
      </c>
      <c r="Z78" t="str">
        <f>IF(OR('Model output'!S77="",ISNUMBER(SEARCH("Absent",'Model output'!S77)),ISNUMBER(SEARCH("Not identified",'Model output'!S77)),ISNUMBER(SEARCH("No",'Model output'!S77)),ISNUMBER(SEARCH("Minimal",'Model output'!S77)),ISNUMBER(SEARCH("negative",'Model output'!S77))),"negative",IF(OR(ISNUMBER(SEARCH("extensive",X78)),ISNUMBER(SEARCH("skeletal muscle",X78)),ISNUMBER(SEARCH("larynx",X78)),ISNUMBER(SEARCH("trachea",X78)),ISNUMBER(SEARCH("esophagus",X78)),ISNUMBER(SEARCH("recurrent laryngeal nerve",X78))),"positive","negative"))</f>
        <v>positive</v>
      </c>
      <c r="AA78" t="str">
        <f>IF('Model output'!T77="","",IF('Model output'!T77="Not mentioned", "No", "Yes"))</f>
        <v/>
      </c>
      <c r="AB78" t="str">
        <f>IF(AA78&lt;&gt;"Yes","",IF(OR('Model output'!U77="",ISNUMBER(SEARCH("Not identified",'Model output'!U77))),"",'Model output'!U77))</f>
        <v/>
      </c>
      <c r="AC78" s="9" t="str">
        <f>IF(OR('Model output'!V77="", AND(ISERROR(SEARCH("Positive",'Model output'!V77)), ISNUMBER(SEARCH("Negative",'Model output'!V77))), ISNUMBER(SEARCH("Uninvolved",'Model output'!V77)), ISNUMBER(SEARCH("not involved",'Model output'!V77)), ISNUMBER(SEARCH("Free",'Model output'!V77)), ISNUMBER(SEARCH("1 mm",'Model output'!V77)), ISNUMBER(SEARCH("0.1 CM",'Model output'!V77)), ISNUMBER(SEARCH("less than 0.2 mm",'Model output'!V77)), ISNUMBER(SEARCH("less than 0.5 mm",'Model output'!V77)), ISNUMBER(SEARCH("very close",'Model output'!V77)), ISNUMBER(SEARCH("abut",'Model output'!V77))), "negative", "positive")</f>
        <v>negative</v>
      </c>
      <c r="AE78" s="30" t="str" cm="1">
        <f t="array" ref="AE78">IF(OR(AC78="positive",Z78="positive",AND(OR(ISNUMBER(SEARCH("Follicular carcinoma",N78)),ISNUMBER(SEARCH("Follicular thyroid carcinoma",N78))),V78="extensive"),AND(AND(ISNUMBER(J78),J78&gt;0),AND(ISNUMBER(M78),M78&gt;3)),OR(H78="positive",AH78=1)),"high",IF(OR(ISNUMBER(SEARCH("lateral",G78,1)),ISNUMBER(SEARCH("positive",Y78,1)),ISNUMBER(SEARCH("tall",O78,1)),ISNUMBER(SEARCH("hobnail",O78,1)),ISNUMBER(SEARCH("cribriform",O78,1)),ISNUMBER(SEARCH("diffuse",O78,1)),ISNUMBER(SEARCH("columnar",O78,1)),ISNUMBER(SEARCH("solid",O78,1)),ISNUMBER(SEARCH("tall",N78,1)),ISNUMBER(SEARCH("hobnail",N78,1)),ISNUMBER(SEARCH("cribriform",N78,1)),ISNUMBER(SEARCH("diffuse",N78,1)),ISNUMBER(SEARCH("columnar",N78,1)),ISNUMBER(SEARCH("solid",N78,1)),AND(ISNUMBER(SEARCH("papillary",N78,1)),S78="positive"),AND(AND(ISNUMBER(J78),J78&gt;=5),M78=""),AND(AND(ISNUMBER(J78),J78&gt;=5),AND(ISNUMBER(M78),M78&gt;=1)),AND(ISNUMBER(SERACH("papillary",N78)),OR(Y78="positive",Z78="positive"), ISNUMBER(SEARCH("BRAF",AB78)))),"intermediate","low"))</f>
        <v>high</v>
      </c>
      <c r="AF78" s="31" t="str">
        <f t="shared" si="18"/>
        <v>3b</v>
      </c>
      <c r="AG78" s="31" t="str">
        <f t="shared" si="19"/>
        <v>1a</v>
      </c>
      <c r="AH78" s="31" t="str">
        <f t="shared" si="22"/>
        <v>0</v>
      </c>
      <c r="AI78" s="36" t="str">
        <f t="shared" si="23"/>
        <v>II</v>
      </c>
      <c r="AJ78" s="30" t="s">
        <v>871</v>
      </c>
      <c r="AK78" s="35" t="s">
        <v>875</v>
      </c>
      <c r="AL78" s="35" t="s">
        <v>881</v>
      </c>
      <c r="AM78" s="35" t="s">
        <v>880</v>
      </c>
      <c r="AN78" s="35" t="s">
        <v>878</v>
      </c>
      <c r="AO78" s="30">
        <f t="shared" si="24"/>
        <v>1</v>
      </c>
      <c r="AP78" s="35">
        <f t="shared" si="25"/>
        <v>1</v>
      </c>
      <c r="AQ78" s="35">
        <f t="shared" si="26"/>
        <v>1</v>
      </c>
      <c r="AR78" s="35">
        <f t="shared" si="27"/>
        <v>1</v>
      </c>
      <c r="AS78" s="36">
        <f t="shared" si="20"/>
        <v>1</v>
      </c>
    </row>
    <row r="79" spans="1:45">
      <c r="A79" t="str">
        <f>'Model output'!A78</f>
        <v>TCGA-DJ-A2Q5</v>
      </c>
      <c r="B79" s="42">
        <v>51</v>
      </c>
      <c r="C79" s="1" t="str">
        <f>IF(OR(ISNUMBER(SEARCH("0",'Model output'!D78)), ISNUMBER(SEARCH("1",'Model output'!D78)), ISNUMBER(SEARCH("1a",'Model output'!D78)), ISNUMBER(SEARCH("1b",'Model output'!D78)), ISNUMBER(SEARCH("2",'Model output'!D78)), ISNUMBER(SEARCH("3",'Model output'!D78)), ISNUMBER(SEARCH("4a",'Model output'!D78)), ISNUMBER(SEARCH("4b",'Model output'!D78))), IF(ISNUMBER(SEARCH("pT",'Model output'!D78)),IF(OR(ISNUMBER(SEARCH("a",'Model output'!D78)),ISNUMBER(SEARCH("b",'Model output'!D78))),MID(SUBSTITUTE('Model output'!D78," ",""),SEARCH("pT",'Model output'!D78)+2,2),MID(SUBSTITUTE('Model output'!D78," ",""),SEARCH("pT",'Model output'!D78)+2,1)),IF(ISNUMBER(SEARCH("T",'Model output'!D78)),IF(OR(ISNUMBER(SEARCH("a",'Model output'!D78)),ISNUMBER(SEARCH("b",'Model output'!D78))),MID(SUBSTITUTE('Model output'!D78," ",""),SEARCH("T",'Model output'!D78)+1,2),MID(SUBSTITUTE('Model output'!D78," ",""),SEARCH("T",'Model output'!D78)+1,1)),SUBSTITUTE('Model output'!D78," ",""))),"")</f>
        <v>2</v>
      </c>
      <c r="D79" s="1" t="str">
        <f>IF(ISNUMBER(SEARCH("lymph node",'Model output'!E78)),"1", IF(AND('Model output'!E78&lt;&gt;"",ISNUMBER('Model output'!E78),'Model output'!E78&gt;0),"1",IF(OR(ISNUMBER(SEARCH("0",'Model output'!E78)), ISNUMBER(SEARCH("1",'Model output'!E78)), ISNUMBER(SEARCH("1a",'Model output'!E78)), ISNUMBER(SEARCH("1b",'Model output'!E78)), ISNUMBER(SEARCH("X",'Model output'!E78))), IF(ISNUMBER(SEARCH("pN",'Model output'!E78)),IF(OR(ISNUMBER(SEARCH("a",'Model output'!E78)),ISNUMBER(SEARCH("b",'Model output'!E78))),MID(SUBSTITUTE('Model output'!E78," ",""),SEARCH("pN",'Model output'!E78)+2,2),MID(SUBSTITUTE('Model output'!E78," ",""),SEARCH("pN",'Model output'!E78)+2,1)),IF(ISNUMBER(SEARCH("N",'Model output'!E78)),IF(OR(ISNUMBER(SEARCH("a",'Model output'!E78)),ISNUMBER(SEARCH("b",'Model output'!E78))),MID(SUBSTITUTE('Model output'!E78," ",""),SEARCH("N",'Model output'!E78)+1,2),MID(SUBSTITUTE('Model output'!E78," ",""),SEARCH("N",'Model output'!E78)+1,1)),SUBSTITUTE('Model output'!E78," ",""))),"")))</f>
        <v>1b</v>
      </c>
      <c r="E79" s="1" t="str">
        <f>IF(OR(ISNUMBER(SEARCH("Not applicable",'Model output'!F78)), ISNUMBER(SEARCH("N/A",'Model output'!F78))),"0",IF(OR(ISNUMBER(SEARCH("0",'Model output'!F78)), ISNUMBER(SEARCH("1",'Model output'!F78)), ISNUMBER(SEARCH("X",'Model output'!F78))), IF(ISNUMBER(SEARCH("pM",'Model output'!F78)),MID(SUBSTITUTE('Model output'!F78," ",""),SEARCH("pM",'Model output'!F78)+2,1),IF(ISNUMBER(SEARCH("M",'Model output'!F78)),MID(SUBSTITUTE('Model output'!F78," ",""),SEARCH("M",'Model output'!F78)+1,1),SUBSTITUTE('Model output'!F78," ",""))),""))</f>
        <v>0</v>
      </c>
      <c r="F79" t="str">
        <f t="shared" si="16"/>
        <v>positive</v>
      </c>
      <c r="G79" t="str">
        <f>IF(OR('Model output'!G78="",AND(ISNUMBER('Model output'!J78),'Model output'!J78&lt;1)),"",IF(OR(ISNUMBER(SEARCH("lateral",'Model output'!G78)),ISNUMBER(SEARCH("cervical",'Model output'!G78)),ISNUMBER(SEARCH("jugular",'Model output'!G78)),ISNUMBER(SEARCH("left neck",'Model output'!G78)),ISNUMBER(SEARCH("left anterior neck",'Model output'!G78)),ISNUMBER(SEARCH("left posterior neck",'Model output'!G78)),ISNUMBER(SEARCH("right neck",'Model output'!G78)),ISNUMBER(SEARCH("right anterior neck",'Model output'!G78)),ISNUMBER(SEARCH("right posterior neck",'Model output'!G78)),AND(ISNUMBER(SEARCH("level",'Model output'!G78)),OR(,ISNUMBER(SEARCH("II",'Model output'!G78)),ISNUMBER(SEARCH("two",'Model output'!G78)),ISNUMBER(SEARCH("2",'Model output'!G78)),ISNUMBER(SEARCH("III",'Model output'!G78)),ISNUMBER(SEARCH("three",'Model output'!G78)),ISNUMBER(SEARCH("3",'Model output'!G78)),ISNUMBER(SEARCH("IV",'Model output'!G78)),ISNUMBER(SEARCH("four",'Model output'!G78)),ISNUMBER(SEARCH("4",'Model output'!G78)),AND(ISNUMBER(SEARCH("V ",'Model output'!G78)),NOT(ISNUMBER(SEARCH("VI",'Model output'!G78)))),ISNUMBER(SEARCH("five",'Model output'!G78)),ISNUMBER(SEARCH("5",'Model output'!G78))))), "lateral", "central"))</f>
        <v>lateral</v>
      </c>
      <c r="H79" t="str">
        <f>IF('Model output'!H78="","negative", IF('Model output'!H78=" ", "negative", IF(ISNUMBER(SEARCH("lymph node",'Model output'!H78)),"negative","positive")))</f>
        <v>negative</v>
      </c>
      <c r="I79">
        <f>IF('Model output'!I78="","",IF(ISNUMBER('Model output'!I78),'Model output'!I78,1))</f>
        <v>5</v>
      </c>
      <c r="J79">
        <f>IF('Model output'!J78="","",IF(AND(ISNUMBER('Model output'!J78),'Model output'!J78&lt;=I79),'Model output'!J78,IF(ISNUMBER(SEARCH("0/",'Model output'!J78)),0,1)))</f>
        <v>2</v>
      </c>
      <c r="K79" t="str" cm="1">
        <f t="array" ref="K79">IF(COUNT(FIND({0,1,2,3,4,5,6,7,8,9},'Model output'!K78))&gt;0,'Model output'!K78,"")</f>
        <v>2.1 cm</v>
      </c>
      <c r="L79" s="8" t="str">
        <f t="shared" si="21"/>
        <v>2.1cm</v>
      </c>
      <c r="M79" cm="1">
        <f t="array" ref="M79">IF(L79="","",IF(ISNUMBER(SEARCH("cm",L79)),MAX(VALUE(SUBSTITUTE(_xlfn.FILTERXML("&lt;t&gt;&lt;s&gt;"&amp;SUBSTITUTE(L79,",","&lt;/s&gt;&lt;s&gt;")&amp;"&lt;/s&gt;&lt;/t&gt;","//s"),"cm",""))),MAX(VALUE(SUBSTITUTE(_xlfn.FILTERXML("&lt;t&gt;&lt;s&gt;"&amp;SUBSTITUTE(L79,",","&lt;/s&gt;&lt;s&gt;")&amp;"&lt;/s&gt;&lt;/t&gt;","//s"),"mm","")))/10))</f>
        <v>2.1</v>
      </c>
      <c r="N79" t="str">
        <f>IF('Model output'!L78="","",'Model output'!L78)</f>
        <v>papillary</v>
      </c>
      <c r="O79" t="str">
        <f>IF('Model output'!M78="","",'Model output'!M78)</f>
        <v>classical</v>
      </c>
      <c r="P79" t="str">
        <f>IF('Model output'!N78="","",'Model output'!N78)</f>
        <v>4 cm</v>
      </c>
      <c r="Q79" t="str">
        <f t="shared" si="17"/>
        <v>4cm</v>
      </c>
      <c r="R79" cm="1">
        <f t="array" ref="R79">IF(Q79="","",IF(ISNUMBER(SEARCH("cm",Q79)),MAX(VALUE(SUBSTITUTE(_xlfn.FILTERXML("&lt;t&gt;&lt;s&gt;"&amp;SUBSTITUTE(Q79,",","&lt;/s&gt;&lt;s&gt;")&amp;"&lt;/s&gt;&lt;/t&gt;","//s"),"cm",""))),IF(ISNUMBER(SEARCH("mm",Q79)), MAX(VALUE(SUBSTITUTE(_xlfn.FILTERXML("&lt;t&gt;&lt;s&gt;"&amp;SUBSTITUTE(Q79,",","&lt;/s&gt;&lt;s&gt;")&amp;"&lt;/s&gt;&lt;/t&gt;","//s"),"mm","")))/10, MAX(VALUE(_xlfn.FILTERXML("&lt;t&gt;&lt;s&gt;"&amp;SUBSTITUTE(Q79,",","&lt;/s&gt;&lt;s&gt;")&amp;"&lt;/s&gt;&lt;/t&gt;","//s"))))))</f>
        <v>4</v>
      </c>
      <c r="S79" t="str">
        <f>IF(OR('Model output'!P78="",ISNUMBER(SEARCH("Not identified", 'Model output'!P78)),ISNUMBER(SEARCH("Absent",'Model output'!P78)),AND(ISNUMBER(SEARCH("No",'Model output'!P78)),NOT(ISNUMBER(SEARCH("diagnostic",'Model output'!P78)))),ISNUMBER(SEARCH("Negative",'Model output'!P78))),"negative","positive")</f>
        <v>negative</v>
      </c>
      <c r="T79">
        <f>IF('Model output'!O78="","",'Model output'!O78)</f>
        <v>1</v>
      </c>
      <c r="U79" t="str">
        <f>IF('Model output'!Q78&lt;&gt;"",'Model output'!Q78,IF('Classification result'!S79="positive",IF(ISNUMBER(SEARCH("single",'Model output'!P78)),1,IF(OR(ISNUMBER(SEARCH("&lt;4",'Model output'!P78)),ISNUMBER(SEARCH("&lt; 4",'Model output'!P78)),ISNUMBER(SEARCH("less than 4",'Model output'!P78))),"&lt;4",IF(OR(ISNUMBER(SEARCH("&gt;4",'Model output'!P78)),ISNUMBER(SEARCH("&gt; 4",'Model output'!P78)),ISNUMBER(SEARCH("4 or more",'Model output'!P78))),"&gt;4",""))),""))</f>
        <v/>
      </c>
      <c r="V79" t="str">
        <f>IF(S79="negative","",IF(OR(ISNUMBER(SEARCH("Focal",'Model output'!P78)),'Classification result'!U79&lt;4,ISNUMBER(SEARCH("Focal",'Classification result'!U79)),ISNUMBER(SEARCH("&lt;4",'Classification result'!U79)),ISNUMBER(SEARCH("&lt; 4",'Classification result'!U79))),"minimal", IF(OR(ISNUMBER(SEARCH("Extensive",'Model output'!P78)),ISNUMBER(SEARCH("Extensive",'Classification result'!U79)),ISNUMBER(SEARCH("&gt;4",'Classification result'!U79)),ISNUMBER(SEARCH("&gt; 4",'Classification result'!U79)),ISNUMBER(SEARCH("4 or more",'Classification result'!U79))),"extensive","")))</f>
        <v/>
      </c>
      <c r="W79" t="str">
        <f>IF(OR('Model output'!R78="",ISNUMBER(SEARCH("Not identified", 'Model output'!R78)),ISNUMBER(SEARCH("Absent",'Model output'!R78)),ISNUMBER(SEARCH("No",'Model output'!R78)),ISNUMBER(SEARCH("Negative",'Model output'!R78)),ISNUMBER(SEARCH("None seen",'Model output'!R78)),ISNUMBER(SEARCH("Free",'Model output'!R78)),ISNUMBER(SEARCH("Cannot be assessed",'Model output'!R78))),"negative","positive")</f>
        <v>positive</v>
      </c>
      <c r="X79" s="14" t="str">
        <f>IF('Model output'!S78="","",'Model output'!S78)</f>
        <v>Not identified</v>
      </c>
      <c r="Y79" t="str">
        <f>IF(OR('Model output'!S78="",ISNUMBER(SEARCH("Absent",'Model output'!S78)),ISNUMBER(SEARCH("Not identified",'Model output'!S78)),AND(ISNUMBER(SEARCH("No",'Model output'!S78)),NOT(ISNUMBER(SEARCH("carcinoma",'Model output'!S78)))),ISNUMBER(SEARCH("negative",'Model output'!S78))),"negative",IF(Z79="positive","gETE", "positive"))</f>
        <v>negative</v>
      </c>
      <c r="Z79" t="str">
        <f>IF(OR('Model output'!S78="",ISNUMBER(SEARCH("Absent",'Model output'!S78)),ISNUMBER(SEARCH("Not identified",'Model output'!S78)),ISNUMBER(SEARCH("No",'Model output'!S78)),ISNUMBER(SEARCH("Minimal",'Model output'!S78)),ISNUMBER(SEARCH("negative",'Model output'!S78))),"negative",IF(OR(ISNUMBER(SEARCH("extensive",X79)),ISNUMBER(SEARCH("skeletal muscle",X79)),ISNUMBER(SEARCH("larynx",X79)),ISNUMBER(SEARCH("trachea",X79)),ISNUMBER(SEARCH("esophagus",X79)),ISNUMBER(SEARCH("recurrent laryngeal nerve",X79))),"positive","negative"))</f>
        <v>negative</v>
      </c>
      <c r="AA79" t="str">
        <f>IF('Model output'!T78="","",IF('Model output'!T78="Not mentioned", "No", "Yes"))</f>
        <v/>
      </c>
      <c r="AB79" t="str">
        <f>IF(AA79&lt;&gt;"Yes","",IF(OR('Model output'!U78="",ISNUMBER(SEARCH("Not identified",'Model output'!U78))),"",'Model output'!U78))</f>
        <v/>
      </c>
      <c r="AC79" s="9" t="str">
        <f>IF(OR('Model output'!V78="", AND(ISERROR(SEARCH("Positive",'Model output'!V78)), ISNUMBER(SEARCH("Negative",'Model output'!V78))), ISNUMBER(SEARCH("Uninvolved",'Model output'!V78)), ISNUMBER(SEARCH("not involved",'Model output'!V78)), ISNUMBER(SEARCH("Free",'Model output'!V78)), ISNUMBER(SEARCH("1 mm",'Model output'!V78)), ISNUMBER(SEARCH("0.1 CM",'Model output'!V78)), ISNUMBER(SEARCH("less than 0.2 mm",'Model output'!V78)), ISNUMBER(SEARCH("less than 0.5 mm",'Model output'!V78)), ISNUMBER(SEARCH("very close",'Model output'!V78)), ISNUMBER(SEARCH("abut",'Model output'!V78))), "negative", "positive")</f>
        <v>negative</v>
      </c>
      <c r="AE79" s="30" t="str" cm="1">
        <f t="array" aca="1" ref="AE79" ca="1">IF(OR(AC79="positive",Z79="positive",AND(OR(ISNUMBER(SEARCH("Follicular carcinoma",N79)),ISNUMBER(SEARCH("Follicular thyroid carcinoma",N79))),V79="extensive"),AND(AND(ISNUMBER(J79),J79&gt;0),AND(ISNUMBER(M79),M79&gt;3)),OR(H79="positive",AH79=1)),"high",IF(OR(ISNUMBER(SEARCH("lateral",G79,1)),ISNUMBER(SEARCH("positive",Y79,1)),ISNUMBER(SEARCH("tall",O79,1)),ISNUMBER(SEARCH("hobnail",O79,1)),ISNUMBER(SEARCH("cribriform",O79,1)),ISNUMBER(SEARCH("diffuse",O79,1)),ISNUMBER(SEARCH("columnar",O79,1)),ISNUMBER(SEARCH("solid",O79,1)),ISNUMBER(SEARCH("tall",N79,1)),ISNUMBER(SEARCH("hobnail",N79,1)),ISNUMBER(SEARCH("cribriform",N79,1)),ISNUMBER(SEARCH("diffuse",N79,1)),ISNUMBER(SEARCH("columnar",N79,1)),ISNUMBER(SEARCH("solid",N79,1)),AND(ISNUMBER(SEARCH("papillary",N79,1)),S79="positive"),AND(AND(ISNUMBER(J79),J79&gt;=5),M79=""),AND(AND(ISNUMBER(J79),J79&gt;=5),AND(ISNUMBER(M79),M79&gt;=1)),AND(ISNUMBER(SERACH("papillary",N79)),OR(Y79="positive",Z79="positive"), ISNUMBER(SEARCH("BRAF",AB79)))),"intermediate","low"))</f>
        <v>intermediate</v>
      </c>
      <c r="AF79" s="31" t="str">
        <f t="shared" si="18"/>
        <v>2</v>
      </c>
      <c r="AG79" s="31" t="str">
        <f t="shared" si="19"/>
        <v>1b</v>
      </c>
      <c r="AH79" s="31" t="str">
        <f t="shared" si="22"/>
        <v>0</v>
      </c>
      <c r="AI79" s="36" t="str">
        <f t="shared" si="23"/>
        <v>I</v>
      </c>
      <c r="AJ79" s="30" t="s">
        <v>873</v>
      </c>
      <c r="AK79" s="35" t="s">
        <v>879</v>
      </c>
      <c r="AL79" s="35" t="s">
        <v>876</v>
      </c>
      <c r="AM79" s="35" t="s">
        <v>880</v>
      </c>
      <c r="AN79" s="35" t="s">
        <v>76</v>
      </c>
      <c r="AO79" s="30">
        <f t="shared" ca="1" si="24"/>
        <v>1</v>
      </c>
      <c r="AP79" s="35">
        <f t="shared" si="25"/>
        <v>1</v>
      </c>
      <c r="AQ79" s="35">
        <f t="shared" si="26"/>
        <v>1</v>
      </c>
      <c r="AR79" s="35">
        <f t="shared" si="27"/>
        <v>1</v>
      </c>
      <c r="AS79" s="36">
        <f t="shared" si="20"/>
        <v>1</v>
      </c>
    </row>
    <row r="80" spans="1:45">
      <c r="A80" t="str">
        <f>'Model output'!A79</f>
        <v>TCGA-DJ-A2Q6</v>
      </c>
      <c r="B80" s="42">
        <v>38</v>
      </c>
      <c r="C80" s="1" t="str">
        <f>IF(OR(ISNUMBER(SEARCH("0",'Model output'!D79)), ISNUMBER(SEARCH("1",'Model output'!D79)), ISNUMBER(SEARCH("1a",'Model output'!D79)), ISNUMBER(SEARCH("1b",'Model output'!D79)), ISNUMBER(SEARCH("2",'Model output'!D79)), ISNUMBER(SEARCH("3",'Model output'!D79)), ISNUMBER(SEARCH("4a",'Model output'!D79)), ISNUMBER(SEARCH("4b",'Model output'!D79))), IF(ISNUMBER(SEARCH("pT",'Model output'!D79)),IF(OR(ISNUMBER(SEARCH("a",'Model output'!D79)),ISNUMBER(SEARCH("b",'Model output'!D79))),MID(SUBSTITUTE('Model output'!D79," ",""),SEARCH("pT",'Model output'!D79)+2,2),MID(SUBSTITUTE('Model output'!D79," ",""),SEARCH("pT",'Model output'!D79)+2,1)),IF(ISNUMBER(SEARCH("T",'Model output'!D79)),IF(OR(ISNUMBER(SEARCH("a",'Model output'!D79)),ISNUMBER(SEARCH("b",'Model output'!D79))),MID(SUBSTITUTE('Model output'!D79," ",""),SEARCH("T",'Model output'!D79)+1,2),MID(SUBSTITUTE('Model output'!D79," ",""),SEARCH("T",'Model output'!D79)+1,1)),SUBSTITUTE('Model output'!D79," ",""))),"")</f>
        <v/>
      </c>
      <c r="D80" s="1" t="str">
        <f>IF(ISNUMBER(SEARCH("lymph node",'Model output'!E79)),"1", IF(AND('Model output'!E79&lt;&gt;"",ISNUMBER('Model output'!E79),'Model output'!E79&gt;0),"1",IF(OR(ISNUMBER(SEARCH("0",'Model output'!E79)), ISNUMBER(SEARCH("1",'Model output'!E79)), ISNUMBER(SEARCH("1a",'Model output'!E79)), ISNUMBER(SEARCH("1b",'Model output'!E79)), ISNUMBER(SEARCH("X",'Model output'!E79))), IF(ISNUMBER(SEARCH("pN",'Model output'!E79)),IF(OR(ISNUMBER(SEARCH("a",'Model output'!E79)),ISNUMBER(SEARCH("b",'Model output'!E79))),MID(SUBSTITUTE('Model output'!E79," ",""),SEARCH("pN",'Model output'!E79)+2,2),MID(SUBSTITUTE('Model output'!E79," ",""),SEARCH("pN",'Model output'!E79)+2,1)),IF(ISNUMBER(SEARCH("N",'Model output'!E79)),IF(OR(ISNUMBER(SEARCH("a",'Model output'!E79)),ISNUMBER(SEARCH("b",'Model output'!E79))),MID(SUBSTITUTE('Model output'!E79," ",""),SEARCH("N",'Model output'!E79)+1,2),MID(SUBSTITUTE('Model output'!E79," ",""),SEARCH("N",'Model output'!E79)+1,1)),SUBSTITUTE('Model output'!E79," ",""))),"")))</f>
        <v>X</v>
      </c>
      <c r="E80" s="1" t="str">
        <f>IF(OR(ISNUMBER(SEARCH("Not applicable",'Model output'!F79)), ISNUMBER(SEARCH("N/A",'Model output'!F79))),"0",IF(OR(ISNUMBER(SEARCH("0",'Model output'!F79)), ISNUMBER(SEARCH("1",'Model output'!F79)), ISNUMBER(SEARCH("X",'Model output'!F79))), IF(ISNUMBER(SEARCH("pM",'Model output'!F79)),MID(SUBSTITUTE('Model output'!F79," ",""),SEARCH("pM",'Model output'!F79)+2,1),IF(ISNUMBER(SEARCH("M",'Model output'!F79)),MID(SUBSTITUTE('Model output'!F79," ",""),SEARCH("M",'Model output'!F79)+1,1),SUBSTITUTE('Model output'!F79," ",""))),""))</f>
        <v/>
      </c>
      <c r="F80" t="str">
        <f t="shared" si="16"/>
        <v>positive</v>
      </c>
      <c r="G80" t="str">
        <f>IF(OR('Model output'!G79="",AND(ISNUMBER('Model output'!J79),'Model output'!J79&lt;1)),"",IF(OR(ISNUMBER(SEARCH("lateral",'Model output'!G79)),ISNUMBER(SEARCH("cervical",'Model output'!G79)),ISNUMBER(SEARCH("jugular",'Model output'!G79)),ISNUMBER(SEARCH("left neck",'Model output'!G79)),ISNUMBER(SEARCH("left anterior neck",'Model output'!G79)),ISNUMBER(SEARCH("left posterior neck",'Model output'!G79)),ISNUMBER(SEARCH("right neck",'Model output'!G79)),ISNUMBER(SEARCH("right anterior neck",'Model output'!G79)),ISNUMBER(SEARCH("right posterior neck",'Model output'!G79)),AND(ISNUMBER(SEARCH("level",'Model output'!G79)),OR(,ISNUMBER(SEARCH("II",'Model output'!G79)),ISNUMBER(SEARCH("two",'Model output'!G79)),ISNUMBER(SEARCH("2",'Model output'!G79)),ISNUMBER(SEARCH("III",'Model output'!G79)),ISNUMBER(SEARCH("three",'Model output'!G79)),ISNUMBER(SEARCH("3",'Model output'!G79)),ISNUMBER(SEARCH("IV",'Model output'!G79)),ISNUMBER(SEARCH("four",'Model output'!G79)),ISNUMBER(SEARCH("4",'Model output'!G79)),AND(ISNUMBER(SEARCH("V ",'Model output'!G79)),NOT(ISNUMBER(SEARCH("VI",'Model output'!G79)))),ISNUMBER(SEARCH("five",'Model output'!G79)),ISNUMBER(SEARCH("5",'Model output'!G79))))), "lateral", "central"))</f>
        <v>lateral</v>
      </c>
      <c r="H80" t="str">
        <f>IF('Model output'!H79="","negative", IF('Model output'!H79=" ", "negative", IF(ISNUMBER(SEARCH("lymph node",'Model output'!H79)),"negative","positive")))</f>
        <v>negative</v>
      </c>
      <c r="I80">
        <f>IF('Model output'!I79="","",IF(ISNUMBER('Model output'!I79),'Model output'!I79,1))</f>
        <v>16</v>
      </c>
      <c r="J80">
        <f>IF('Model output'!J79="","",IF(AND(ISNUMBER('Model output'!J79),'Model output'!J79&lt;=I80),'Model output'!J79,IF(ISNUMBER(SEARCH("0/",'Model output'!J79)),0,1)))</f>
        <v>15</v>
      </c>
      <c r="K80" t="str" cm="1">
        <f t="array" ref="K80">IF(COUNT(FIND({0,1,2,3,4,5,6,7,8,9},'Model output'!K79))&gt;0,'Model output'!K79,"")</f>
        <v>1.1cm</v>
      </c>
      <c r="L80" s="8" t="str">
        <f t="shared" si="21"/>
        <v>1.1cm</v>
      </c>
      <c r="M80" cm="1">
        <f t="array" ref="M80">IF(L80="","",IF(ISNUMBER(SEARCH("cm",L80)),MAX(VALUE(SUBSTITUTE(_xlfn.FILTERXML("&lt;t&gt;&lt;s&gt;"&amp;SUBSTITUTE(L80,",","&lt;/s&gt;&lt;s&gt;")&amp;"&lt;/s&gt;&lt;/t&gt;","//s"),"cm",""))),MAX(VALUE(SUBSTITUTE(_xlfn.FILTERXML("&lt;t&gt;&lt;s&gt;"&amp;SUBSTITUTE(L80,",","&lt;/s&gt;&lt;s&gt;")&amp;"&lt;/s&gt;&lt;/t&gt;","//s"),"mm","")))/10))</f>
        <v>1.1000000000000001</v>
      </c>
      <c r="N80" t="str">
        <f>IF('Model output'!L79="","",'Model output'!L79)</f>
        <v>papillary</v>
      </c>
      <c r="O80" t="str">
        <f>IF('Model output'!M79="","",'Model output'!M79)</f>
        <v>classical, microcarcinoma</v>
      </c>
      <c r="P80" t="str">
        <f>IF('Model output'!N79="","",'Model output'!N79)</f>
        <v>1.1cm</v>
      </c>
      <c r="Q80" t="str">
        <f t="shared" si="17"/>
        <v>1.1cm</v>
      </c>
      <c r="R80" cm="1">
        <f t="array" ref="R80">IF(Q80="","",IF(ISNUMBER(SEARCH("cm",Q80)),MAX(VALUE(SUBSTITUTE(_xlfn.FILTERXML("&lt;t&gt;&lt;s&gt;"&amp;SUBSTITUTE(Q80,",","&lt;/s&gt;&lt;s&gt;")&amp;"&lt;/s&gt;&lt;/t&gt;","//s"),"cm",""))),IF(ISNUMBER(SEARCH("mm",Q80)), MAX(VALUE(SUBSTITUTE(_xlfn.FILTERXML("&lt;t&gt;&lt;s&gt;"&amp;SUBSTITUTE(Q80,",","&lt;/s&gt;&lt;s&gt;")&amp;"&lt;/s&gt;&lt;/t&gt;","//s"),"mm","")))/10, MAX(VALUE(_xlfn.FILTERXML("&lt;t&gt;&lt;s&gt;"&amp;SUBSTITUTE(Q80,",","&lt;/s&gt;&lt;s&gt;")&amp;"&lt;/s&gt;&lt;/t&gt;","//s"))))))</f>
        <v>1.1000000000000001</v>
      </c>
      <c r="S80" t="str">
        <f>IF(OR('Model output'!P79="",ISNUMBER(SEARCH("Not identified", 'Model output'!P79)),ISNUMBER(SEARCH("Absent",'Model output'!P79)),AND(ISNUMBER(SEARCH("No",'Model output'!P79)),NOT(ISNUMBER(SEARCH("diagnostic",'Model output'!P79)))),ISNUMBER(SEARCH("Negative",'Model output'!P79))),"negative","positive")</f>
        <v>negative</v>
      </c>
      <c r="T80">
        <f>IF('Model output'!O79="","",'Model output'!O79)</f>
        <v>6</v>
      </c>
      <c r="U80" t="str">
        <f>IF('Model output'!Q79&lt;&gt;"",'Model output'!Q79,IF('Classification result'!S80="positive",IF(ISNUMBER(SEARCH("single",'Model output'!P79)),1,IF(OR(ISNUMBER(SEARCH("&lt;4",'Model output'!P79)),ISNUMBER(SEARCH("&lt; 4",'Model output'!P79)),ISNUMBER(SEARCH("less than 4",'Model output'!P79))),"&lt;4",IF(OR(ISNUMBER(SEARCH("&gt;4",'Model output'!P79)),ISNUMBER(SEARCH("&gt; 4",'Model output'!P79)),ISNUMBER(SEARCH("4 or more",'Model output'!P79))),"&gt;4",""))),""))</f>
        <v/>
      </c>
      <c r="V80" t="str">
        <f>IF(S80="negative","",IF(OR(ISNUMBER(SEARCH("Focal",'Model output'!P79)),'Classification result'!U80&lt;4,ISNUMBER(SEARCH("Focal",'Classification result'!U80)),ISNUMBER(SEARCH("&lt;4",'Classification result'!U80)),ISNUMBER(SEARCH("&lt; 4",'Classification result'!U80))),"minimal", IF(OR(ISNUMBER(SEARCH("Extensive",'Model output'!P79)),ISNUMBER(SEARCH("Extensive",'Classification result'!U80)),ISNUMBER(SEARCH("&gt;4",'Classification result'!U80)),ISNUMBER(SEARCH("&gt; 4",'Classification result'!U80)),ISNUMBER(SEARCH("4 or more",'Classification result'!U80))),"extensive","")))</f>
        <v/>
      </c>
      <c r="W80" t="str">
        <f>IF(OR('Model output'!R79="",ISNUMBER(SEARCH("Not identified", 'Model output'!R79)),ISNUMBER(SEARCH("Absent",'Model output'!R79)),ISNUMBER(SEARCH("No",'Model output'!R79)),ISNUMBER(SEARCH("Negative",'Model output'!R79)),ISNUMBER(SEARCH("None seen",'Model output'!R79)),ISNUMBER(SEARCH("Free",'Model output'!R79)),ISNUMBER(SEARCH("Cannot be assessed",'Model output'!R79))),"negative","positive")</f>
        <v>negative</v>
      </c>
      <c r="X80" s="14" t="str">
        <f>IF('Model output'!S79="","",'Model output'!S79)</f>
        <v>invades : fibroadipose tissue</v>
      </c>
      <c r="Y80" t="str">
        <f>IF(OR('Model output'!S79="",ISNUMBER(SEARCH("Absent",'Model output'!S79)),ISNUMBER(SEARCH("Not identified",'Model output'!S79)),AND(ISNUMBER(SEARCH("No",'Model output'!S79)),NOT(ISNUMBER(SEARCH("carcinoma",'Model output'!S79)))),ISNUMBER(SEARCH("negative",'Model output'!S79))),"negative",IF(Z80="positive","gETE", "positive"))</f>
        <v>positive</v>
      </c>
      <c r="Z80" t="str">
        <f>IF(OR('Model output'!S79="",ISNUMBER(SEARCH("Absent",'Model output'!S79)),ISNUMBER(SEARCH("Not identified",'Model output'!S79)),ISNUMBER(SEARCH("No",'Model output'!S79)),ISNUMBER(SEARCH("Minimal",'Model output'!S79)),ISNUMBER(SEARCH("negative",'Model output'!S79))),"negative",IF(OR(ISNUMBER(SEARCH("extensive",X80)),ISNUMBER(SEARCH("skeletal muscle",X80)),ISNUMBER(SEARCH("larynx",X80)),ISNUMBER(SEARCH("trachea",X80)),ISNUMBER(SEARCH("esophagus",X80)),ISNUMBER(SEARCH("recurrent laryngeal nerve",X80))),"positive","negative"))</f>
        <v>negative</v>
      </c>
      <c r="AA80" t="str">
        <f>IF('Model output'!T79="","",IF('Model output'!T79="Not mentioned", "No", "Yes"))</f>
        <v/>
      </c>
      <c r="AB80" t="str">
        <f>IF(AA80&lt;&gt;"Yes","",IF(OR('Model output'!U79="",ISNUMBER(SEARCH("Not identified",'Model output'!U79))),"",'Model output'!U79))</f>
        <v/>
      </c>
      <c r="AC80" s="9" t="str">
        <f>IF(OR('Model output'!V79="", AND(ISERROR(SEARCH("Positive",'Model output'!V79)), ISNUMBER(SEARCH("Negative",'Model output'!V79))), ISNUMBER(SEARCH("Uninvolved",'Model output'!V79)), ISNUMBER(SEARCH("not involved",'Model output'!V79)), ISNUMBER(SEARCH("Free",'Model output'!V79)), ISNUMBER(SEARCH("1 mm",'Model output'!V79)), ISNUMBER(SEARCH("0.1 CM",'Model output'!V79)), ISNUMBER(SEARCH("less than 0.2 mm",'Model output'!V79)), ISNUMBER(SEARCH("less than 0.5 mm",'Model output'!V79)), ISNUMBER(SEARCH("very close",'Model output'!V79)), ISNUMBER(SEARCH("abut",'Model output'!V79))), "negative", "positive")</f>
        <v>negative</v>
      </c>
      <c r="AE80" s="30" t="str" cm="1">
        <f t="array" aca="1" ref="AE80" ca="1">IF(OR(AC80="positive",Z80="positive",AND(OR(ISNUMBER(SEARCH("Follicular carcinoma",N80)),ISNUMBER(SEARCH("Follicular thyroid carcinoma",N80))),V80="extensive"),AND(AND(ISNUMBER(J80),J80&gt;0),AND(ISNUMBER(M80),M80&gt;3)),OR(H80="positive",AH80=1)),"high",IF(OR(ISNUMBER(SEARCH("lateral",G80,1)),ISNUMBER(SEARCH("positive",Y80,1)),ISNUMBER(SEARCH("tall",O80,1)),ISNUMBER(SEARCH("hobnail",O80,1)),ISNUMBER(SEARCH("cribriform",O80,1)),ISNUMBER(SEARCH("diffuse",O80,1)),ISNUMBER(SEARCH("columnar",O80,1)),ISNUMBER(SEARCH("solid",O80,1)),ISNUMBER(SEARCH("tall",N80,1)),ISNUMBER(SEARCH("hobnail",N80,1)),ISNUMBER(SEARCH("cribriform",N80,1)),ISNUMBER(SEARCH("diffuse",N80,1)),ISNUMBER(SEARCH("columnar",N80,1)),ISNUMBER(SEARCH("solid",N80,1)),AND(ISNUMBER(SEARCH("papillary",N80,1)),S80="positive"),AND(AND(ISNUMBER(J80),J80&gt;=5),M80=""),AND(AND(ISNUMBER(J80),J80&gt;=5),AND(ISNUMBER(M80),M80&gt;=1)),AND(ISNUMBER(SERACH("papillary",N80)),OR(Y80="positive",Z80="positive"), ISNUMBER(SEARCH("BRAF",AB80)))),"intermediate","low"))</f>
        <v>intermediate</v>
      </c>
      <c r="AF80" s="31" t="str">
        <f t="shared" si="18"/>
        <v>1b</v>
      </c>
      <c r="AG80" s="31" t="str">
        <f t="shared" si="19"/>
        <v>1b</v>
      </c>
      <c r="AH80" s="31" t="str">
        <f t="shared" si="22"/>
        <v>0</v>
      </c>
      <c r="AI80" s="36" t="str">
        <f t="shared" si="23"/>
        <v>I</v>
      </c>
      <c r="AJ80" s="30" t="s">
        <v>873</v>
      </c>
      <c r="AK80" s="35" t="s">
        <v>876</v>
      </c>
      <c r="AL80" s="35" t="s">
        <v>876</v>
      </c>
      <c r="AM80" s="35" t="s">
        <v>880</v>
      </c>
      <c r="AN80" s="35" t="s">
        <v>76</v>
      </c>
      <c r="AO80" s="30">
        <f t="shared" ca="1" si="24"/>
        <v>1</v>
      </c>
      <c r="AP80" s="35">
        <f t="shared" si="25"/>
        <v>1</v>
      </c>
      <c r="AQ80" s="35">
        <f t="shared" si="26"/>
        <v>1</v>
      </c>
      <c r="AR80" s="35">
        <f t="shared" si="27"/>
        <v>1</v>
      </c>
      <c r="AS80" s="36">
        <f t="shared" si="20"/>
        <v>1</v>
      </c>
    </row>
    <row r="81" spans="1:45">
      <c r="A81" t="str">
        <f>'Model output'!A80</f>
        <v>TCGA-DJ-A2Q7</v>
      </c>
      <c r="B81" s="42">
        <v>52</v>
      </c>
      <c r="C81" s="1" t="str">
        <f>IF(OR(ISNUMBER(SEARCH("0",'Model output'!D80)), ISNUMBER(SEARCH("1",'Model output'!D80)), ISNUMBER(SEARCH("1a",'Model output'!D80)), ISNUMBER(SEARCH("1b",'Model output'!D80)), ISNUMBER(SEARCH("2",'Model output'!D80)), ISNUMBER(SEARCH("3",'Model output'!D80)), ISNUMBER(SEARCH("4a",'Model output'!D80)), ISNUMBER(SEARCH("4b",'Model output'!D80))), IF(ISNUMBER(SEARCH("pT",'Model output'!D80)),IF(OR(ISNUMBER(SEARCH("a",'Model output'!D80)),ISNUMBER(SEARCH("b",'Model output'!D80))),MID(SUBSTITUTE('Model output'!D80," ",""),SEARCH("pT",'Model output'!D80)+2,2),MID(SUBSTITUTE('Model output'!D80," ",""),SEARCH("pT",'Model output'!D80)+2,1)),IF(ISNUMBER(SEARCH("T",'Model output'!D80)),IF(OR(ISNUMBER(SEARCH("a",'Model output'!D80)),ISNUMBER(SEARCH("b",'Model output'!D80))),MID(SUBSTITUTE('Model output'!D80," ",""),SEARCH("T",'Model output'!D80)+1,2),MID(SUBSTITUTE('Model output'!D80," ",""),SEARCH("T",'Model output'!D80)+1,1)),SUBSTITUTE('Model output'!D80," ",""))),"")</f>
        <v>2</v>
      </c>
      <c r="D81" s="1" t="str">
        <f>IF(ISNUMBER(SEARCH("lymph node",'Model output'!E80)),"1", IF(AND('Model output'!E80&lt;&gt;"",ISNUMBER('Model output'!E80),'Model output'!E80&gt;0),"1",IF(OR(ISNUMBER(SEARCH("0",'Model output'!E80)), ISNUMBER(SEARCH("1",'Model output'!E80)), ISNUMBER(SEARCH("1a",'Model output'!E80)), ISNUMBER(SEARCH("1b",'Model output'!E80)), ISNUMBER(SEARCH("X",'Model output'!E80))), IF(ISNUMBER(SEARCH("pN",'Model output'!E80)),IF(OR(ISNUMBER(SEARCH("a",'Model output'!E80)),ISNUMBER(SEARCH("b",'Model output'!E80))),MID(SUBSTITUTE('Model output'!E80," ",""),SEARCH("pN",'Model output'!E80)+2,2),MID(SUBSTITUTE('Model output'!E80," ",""),SEARCH("pN",'Model output'!E80)+2,1)),IF(ISNUMBER(SEARCH("N",'Model output'!E80)),IF(OR(ISNUMBER(SEARCH("a",'Model output'!E80)),ISNUMBER(SEARCH("b",'Model output'!E80))),MID(SUBSTITUTE('Model output'!E80," ",""),SEARCH("N",'Model output'!E80)+1,2),MID(SUBSTITUTE('Model output'!E80," ",""),SEARCH("N",'Model output'!E80)+1,1)),SUBSTITUTE('Model output'!E80," ",""))),"")))</f>
        <v>1b</v>
      </c>
      <c r="E81" s="1" t="str">
        <f>IF(OR(ISNUMBER(SEARCH("Not applicable",'Model output'!F80)), ISNUMBER(SEARCH("N/A",'Model output'!F80))),"0",IF(OR(ISNUMBER(SEARCH("0",'Model output'!F80)), ISNUMBER(SEARCH("1",'Model output'!F80)), ISNUMBER(SEARCH("X",'Model output'!F80))), IF(ISNUMBER(SEARCH("pM",'Model output'!F80)),MID(SUBSTITUTE('Model output'!F80," ",""),SEARCH("pM",'Model output'!F80)+2,1),IF(ISNUMBER(SEARCH("M",'Model output'!F80)),MID(SUBSTITUTE('Model output'!F80," ",""),SEARCH("M",'Model output'!F80)+1,1),SUBSTITUTE('Model output'!F80," ",""))),""))</f>
        <v/>
      </c>
      <c r="F81" t="str">
        <f t="shared" si="16"/>
        <v>positive</v>
      </c>
      <c r="G81" t="str">
        <f>IF(OR('Model output'!G80="",AND(ISNUMBER('Model output'!J80),'Model output'!J80&lt;1)),"",IF(OR(ISNUMBER(SEARCH("lateral",'Model output'!G80)),ISNUMBER(SEARCH("cervical",'Model output'!G80)),ISNUMBER(SEARCH("jugular",'Model output'!G80)),ISNUMBER(SEARCH("left neck",'Model output'!G80)),ISNUMBER(SEARCH("left anterior neck",'Model output'!G80)),ISNUMBER(SEARCH("left posterior neck",'Model output'!G80)),ISNUMBER(SEARCH("right neck",'Model output'!G80)),ISNUMBER(SEARCH("right anterior neck",'Model output'!G80)),ISNUMBER(SEARCH("right posterior neck",'Model output'!G80)),AND(ISNUMBER(SEARCH("level",'Model output'!G80)),OR(,ISNUMBER(SEARCH("II",'Model output'!G80)),ISNUMBER(SEARCH("two",'Model output'!G80)),ISNUMBER(SEARCH("2",'Model output'!G80)),ISNUMBER(SEARCH("III",'Model output'!G80)),ISNUMBER(SEARCH("three",'Model output'!G80)),ISNUMBER(SEARCH("3",'Model output'!G80)),ISNUMBER(SEARCH("IV",'Model output'!G80)),ISNUMBER(SEARCH("four",'Model output'!G80)),ISNUMBER(SEARCH("4",'Model output'!G80)),AND(ISNUMBER(SEARCH("V ",'Model output'!G80)),NOT(ISNUMBER(SEARCH("VI",'Model output'!G80)))),ISNUMBER(SEARCH("five",'Model output'!G80)),ISNUMBER(SEARCH("5",'Model output'!G80))))), "lateral", "central"))</f>
        <v>lateral</v>
      </c>
      <c r="H81" t="str">
        <f>IF('Model output'!H80="","negative", IF('Model output'!H80=" ", "negative", IF(ISNUMBER(SEARCH("lymph node",'Model output'!H80)),"negative","positive")))</f>
        <v>negative</v>
      </c>
      <c r="I81">
        <f>IF('Model output'!I80="","",IF(ISNUMBER('Model output'!I80),'Model output'!I80,1))</f>
        <v>2</v>
      </c>
      <c r="J81">
        <f>IF('Model output'!J80="","",IF(AND(ISNUMBER('Model output'!J80),'Model output'!J80&lt;=I81),'Model output'!J80,IF(ISNUMBER(SEARCH("0/",'Model output'!J80)),0,1)))</f>
        <v>2</v>
      </c>
      <c r="K81" t="str" cm="1">
        <f t="array" ref="K81">IF(COUNT(FIND({0,1,2,3,4,5,6,7,8,9},'Model output'!K80))&gt;0,'Model output'!K80,"")</f>
        <v>0.8cm</v>
      </c>
      <c r="L81" s="8" t="str">
        <f t="shared" si="21"/>
        <v>0.8cm</v>
      </c>
      <c r="M81" cm="1">
        <f t="array" ref="M81">IF(L81="","",IF(ISNUMBER(SEARCH("cm",L81)),MAX(VALUE(SUBSTITUTE(_xlfn.FILTERXML("&lt;t&gt;&lt;s&gt;"&amp;SUBSTITUTE(L81,",","&lt;/s&gt;&lt;s&gt;")&amp;"&lt;/s&gt;&lt;/t&gt;","//s"),"cm",""))),MAX(VALUE(SUBSTITUTE(_xlfn.FILTERXML("&lt;t&gt;&lt;s&gt;"&amp;SUBSTITUTE(L81,",","&lt;/s&gt;&lt;s&gt;")&amp;"&lt;/s&gt;&lt;/t&gt;","//s"),"mm","")))/10))</f>
        <v>0.8</v>
      </c>
      <c r="N81" t="str">
        <f>IF('Model output'!L80="","",'Model output'!L80)</f>
        <v>papillary</v>
      </c>
      <c r="O81" t="str">
        <f>IF('Model output'!M80="","",'Model output'!M80)</f>
        <v>classical</v>
      </c>
      <c r="P81" t="str">
        <f>IF('Model output'!N80="","",'Model output'!N80)</f>
        <v>2.5 cm</v>
      </c>
      <c r="Q81" t="str">
        <f t="shared" si="17"/>
        <v>2.5cm</v>
      </c>
      <c r="R81" cm="1">
        <f t="array" ref="R81">IF(Q81="","",IF(ISNUMBER(SEARCH("cm",Q81)),MAX(VALUE(SUBSTITUTE(_xlfn.FILTERXML("&lt;t&gt;&lt;s&gt;"&amp;SUBSTITUTE(Q81,",","&lt;/s&gt;&lt;s&gt;")&amp;"&lt;/s&gt;&lt;/t&gt;","//s"),"cm",""))),IF(ISNUMBER(SEARCH("mm",Q81)), MAX(VALUE(SUBSTITUTE(_xlfn.FILTERXML("&lt;t&gt;&lt;s&gt;"&amp;SUBSTITUTE(Q81,",","&lt;/s&gt;&lt;s&gt;")&amp;"&lt;/s&gt;&lt;/t&gt;","//s"),"mm","")))/10, MAX(VALUE(_xlfn.FILTERXML("&lt;t&gt;&lt;s&gt;"&amp;SUBSTITUTE(Q81,",","&lt;/s&gt;&lt;s&gt;")&amp;"&lt;/s&gt;&lt;/t&gt;","//s"))))))</f>
        <v>2.5</v>
      </c>
      <c r="S81" t="str">
        <f>IF(OR('Model output'!P80="",ISNUMBER(SEARCH("Not identified", 'Model output'!P80)),ISNUMBER(SEARCH("Absent",'Model output'!P80)),AND(ISNUMBER(SEARCH("No",'Model output'!P80)),NOT(ISNUMBER(SEARCH("diagnostic",'Model output'!P80)))),ISNUMBER(SEARCH("Negative",'Model output'!P80))),"negative","positive")</f>
        <v>negative</v>
      </c>
      <c r="T81">
        <f>IF('Model output'!O80="","",'Model output'!O80)</f>
        <v>3</v>
      </c>
      <c r="U81" t="str">
        <f>IF('Model output'!Q80&lt;&gt;"",'Model output'!Q80,IF('Classification result'!S81="positive",IF(ISNUMBER(SEARCH("single",'Model output'!P80)),1,IF(OR(ISNUMBER(SEARCH("&lt;4",'Model output'!P80)),ISNUMBER(SEARCH("&lt; 4",'Model output'!P80)),ISNUMBER(SEARCH("less than 4",'Model output'!P80))),"&lt;4",IF(OR(ISNUMBER(SEARCH("&gt;4",'Model output'!P80)),ISNUMBER(SEARCH("&gt; 4",'Model output'!P80)),ISNUMBER(SEARCH("4 or more",'Model output'!P80))),"&gt;4",""))),""))</f>
        <v/>
      </c>
      <c r="V81" t="str">
        <f>IF(S81="negative","",IF(OR(ISNUMBER(SEARCH("Focal",'Model output'!P80)),'Classification result'!U81&lt;4,ISNUMBER(SEARCH("Focal",'Classification result'!U81)),ISNUMBER(SEARCH("&lt;4",'Classification result'!U81)),ISNUMBER(SEARCH("&lt; 4",'Classification result'!U81))),"minimal", IF(OR(ISNUMBER(SEARCH("Extensive",'Model output'!P80)),ISNUMBER(SEARCH("Extensive",'Classification result'!U81)),ISNUMBER(SEARCH("&gt;4",'Classification result'!U81)),ISNUMBER(SEARCH("&gt; 4",'Classification result'!U81)),ISNUMBER(SEARCH("4 or more",'Classification result'!U81))),"extensive","")))</f>
        <v/>
      </c>
      <c r="W81" t="str">
        <f>IF(OR('Model output'!R80="",ISNUMBER(SEARCH("Not identified", 'Model output'!R80)),ISNUMBER(SEARCH("Absent",'Model output'!R80)),ISNUMBER(SEARCH("No",'Model output'!R80)),ISNUMBER(SEARCH("Negative",'Model output'!R80)),ISNUMBER(SEARCH("None seen",'Model output'!R80)),ISNUMBER(SEARCH("Free",'Model output'!R80)),ISNUMBER(SEARCH("Cannot be assessed",'Model output'!R80))),"negative","positive")</f>
        <v>negative</v>
      </c>
      <c r="X81" s="14" t="str">
        <f>IF('Model output'!S80="","",'Model output'!S80)</f>
        <v>Focal</v>
      </c>
      <c r="Y81" t="str">
        <f>IF(OR('Model output'!S80="",ISNUMBER(SEARCH("Absent",'Model output'!S80)),ISNUMBER(SEARCH("Not identified",'Model output'!S80)),AND(ISNUMBER(SEARCH("No",'Model output'!S80)),NOT(ISNUMBER(SEARCH("carcinoma",'Model output'!S80)))),ISNUMBER(SEARCH("negative",'Model output'!S80))),"negative",IF(Z81="positive","gETE", "positive"))</f>
        <v>positive</v>
      </c>
      <c r="Z81" t="str">
        <f>IF(OR('Model output'!S80="",ISNUMBER(SEARCH("Absent",'Model output'!S80)),ISNUMBER(SEARCH("Not identified",'Model output'!S80)),ISNUMBER(SEARCH("No",'Model output'!S80)),ISNUMBER(SEARCH("Minimal",'Model output'!S80)),ISNUMBER(SEARCH("negative",'Model output'!S80))),"negative",IF(OR(ISNUMBER(SEARCH("extensive",X81)),ISNUMBER(SEARCH("skeletal muscle",X81)),ISNUMBER(SEARCH("larynx",X81)),ISNUMBER(SEARCH("trachea",X81)),ISNUMBER(SEARCH("esophagus",X81)),ISNUMBER(SEARCH("recurrent laryngeal nerve",X81))),"positive","negative"))</f>
        <v>negative</v>
      </c>
      <c r="AA81" t="str">
        <f>IF('Model output'!T80="","",IF('Model output'!T80="Not mentioned", "No", "Yes"))</f>
        <v/>
      </c>
      <c r="AB81" t="str">
        <f>IF(AA81&lt;&gt;"Yes","",IF(OR('Model output'!U80="",ISNUMBER(SEARCH("Not identified",'Model output'!U80))),"",'Model output'!U80))</f>
        <v/>
      </c>
      <c r="AC81" s="9" t="str">
        <f>IF(OR('Model output'!V80="", AND(ISERROR(SEARCH("Positive",'Model output'!V80)), ISNUMBER(SEARCH("Negative",'Model output'!V80))), ISNUMBER(SEARCH("Uninvolved",'Model output'!V80)), ISNUMBER(SEARCH("not involved",'Model output'!V80)), ISNUMBER(SEARCH("Free",'Model output'!V80)), ISNUMBER(SEARCH("1 mm",'Model output'!V80)), ISNUMBER(SEARCH("0.1 CM",'Model output'!V80)), ISNUMBER(SEARCH("less than 0.2 mm",'Model output'!V80)), ISNUMBER(SEARCH("less than 0.5 mm",'Model output'!V80)), ISNUMBER(SEARCH("very close",'Model output'!V80)), ISNUMBER(SEARCH("abut",'Model output'!V80))), "negative", "positive")</f>
        <v>positive</v>
      </c>
      <c r="AE81" s="30" t="str" cm="1">
        <f t="array" ref="AE81">IF(OR(AC81="positive",Z81="positive",AND(OR(ISNUMBER(SEARCH("Follicular carcinoma",N81)),ISNUMBER(SEARCH("Follicular thyroid carcinoma",N81))),V81="extensive"),AND(AND(ISNUMBER(J81),J81&gt;0),AND(ISNUMBER(M81),M81&gt;3)),OR(H81="positive",AH81=1)),"high",IF(OR(ISNUMBER(SEARCH("lateral",G81,1)),ISNUMBER(SEARCH("positive",Y81,1)),ISNUMBER(SEARCH("tall",O81,1)),ISNUMBER(SEARCH("hobnail",O81,1)),ISNUMBER(SEARCH("cribriform",O81,1)),ISNUMBER(SEARCH("diffuse",O81,1)),ISNUMBER(SEARCH("columnar",O81,1)),ISNUMBER(SEARCH("solid",O81,1)),ISNUMBER(SEARCH("tall",N81,1)),ISNUMBER(SEARCH("hobnail",N81,1)),ISNUMBER(SEARCH("cribriform",N81,1)),ISNUMBER(SEARCH("diffuse",N81,1)),ISNUMBER(SEARCH("columnar",N81,1)),ISNUMBER(SEARCH("solid",N81,1)),AND(ISNUMBER(SEARCH("papillary",N81,1)),S81="positive"),AND(AND(ISNUMBER(J81),J81&gt;=5),M81=""),AND(AND(ISNUMBER(J81),J81&gt;=5),AND(ISNUMBER(M81),M81&gt;=1)),AND(ISNUMBER(SERACH("papillary",N81)),OR(Y81="positive",Z81="positive"), ISNUMBER(SEARCH("BRAF",AB81)))),"intermediate","low"))</f>
        <v>high</v>
      </c>
      <c r="AF81" s="31" t="str">
        <f t="shared" si="18"/>
        <v>2</v>
      </c>
      <c r="AG81" s="31" t="str">
        <f t="shared" si="19"/>
        <v>1b</v>
      </c>
      <c r="AH81" s="31" t="str">
        <f t="shared" si="22"/>
        <v>0</v>
      </c>
      <c r="AI81" s="36" t="str">
        <f t="shared" si="23"/>
        <v>I</v>
      </c>
      <c r="AJ81" s="30" t="s">
        <v>871</v>
      </c>
      <c r="AK81" s="35" t="s">
        <v>879</v>
      </c>
      <c r="AL81" s="35" t="s">
        <v>881</v>
      </c>
      <c r="AM81" s="35" t="s">
        <v>880</v>
      </c>
      <c r="AN81" s="35" t="s">
        <v>76</v>
      </c>
      <c r="AO81" s="30">
        <f t="shared" si="24"/>
        <v>1</v>
      </c>
      <c r="AP81" s="35">
        <f t="shared" si="25"/>
        <v>1</v>
      </c>
      <c r="AQ81" s="35">
        <f t="shared" si="26"/>
        <v>0</v>
      </c>
      <c r="AR81" s="35">
        <f t="shared" si="27"/>
        <v>1</v>
      </c>
      <c r="AS81" s="36">
        <f t="shared" si="20"/>
        <v>1</v>
      </c>
    </row>
    <row r="82" spans="1:45">
      <c r="A82" t="str">
        <f>'Model output'!A81</f>
        <v>TCGA-DJ-A2Q8</v>
      </c>
      <c r="B82" s="42">
        <v>47</v>
      </c>
      <c r="C82" s="1" t="str">
        <f>IF(OR(ISNUMBER(SEARCH("0",'Model output'!D81)), ISNUMBER(SEARCH("1",'Model output'!D81)), ISNUMBER(SEARCH("1a",'Model output'!D81)), ISNUMBER(SEARCH("1b",'Model output'!D81)), ISNUMBER(SEARCH("2",'Model output'!D81)), ISNUMBER(SEARCH("3",'Model output'!D81)), ISNUMBER(SEARCH("4a",'Model output'!D81)), ISNUMBER(SEARCH("4b",'Model output'!D81))), IF(ISNUMBER(SEARCH("pT",'Model output'!D81)),IF(OR(ISNUMBER(SEARCH("a",'Model output'!D81)),ISNUMBER(SEARCH("b",'Model output'!D81))),MID(SUBSTITUTE('Model output'!D81," ",""),SEARCH("pT",'Model output'!D81)+2,2),MID(SUBSTITUTE('Model output'!D81," ",""),SEARCH("pT",'Model output'!D81)+2,1)),IF(ISNUMBER(SEARCH("T",'Model output'!D81)),IF(OR(ISNUMBER(SEARCH("a",'Model output'!D81)),ISNUMBER(SEARCH("b",'Model output'!D81))),MID(SUBSTITUTE('Model output'!D81," ",""),SEARCH("T",'Model output'!D81)+1,2),MID(SUBSTITUTE('Model output'!D81," ",""),SEARCH("T",'Model output'!D81)+1,1)),SUBSTITUTE('Model output'!D81," ",""))),"")</f>
        <v/>
      </c>
      <c r="D82" s="1" t="str">
        <f>IF(ISNUMBER(SEARCH("lymph node",'Model output'!E81)),"1", IF(AND('Model output'!E81&lt;&gt;"",ISNUMBER('Model output'!E81),'Model output'!E81&gt;0),"1",IF(OR(ISNUMBER(SEARCH("0",'Model output'!E81)), ISNUMBER(SEARCH("1",'Model output'!E81)), ISNUMBER(SEARCH("1a",'Model output'!E81)), ISNUMBER(SEARCH("1b",'Model output'!E81)), ISNUMBER(SEARCH("X",'Model output'!E81))), IF(ISNUMBER(SEARCH("pN",'Model output'!E81)),IF(OR(ISNUMBER(SEARCH("a",'Model output'!E81)),ISNUMBER(SEARCH("b",'Model output'!E81))),MID(SUBSTITUTE('Model output'!E81," ",""),SEARCH("pN",'Model output'!E81)+2,2),MID(SUBSTITUTE('Model output'!E81," ",""),SEARCH("pN",'Model output'!E81)+2,1)),IF(ISNUMBER(SEARCH("N",'Model output'!E81)),IF(OR(ISNUMBER(SEARCH("a",'Model output'!E81)),ISNUMBER(SEARCH("b",'Model output'!E81))),MID(SUBSTITUTE('Model output'!E81," ",""),SEARCH("N",'Model output'!E81)+1,2),MID(SUBSTITUTE('Model output'!E81," ",""),SEARCH("N",'Model output'!E81)+1,1)),SUBSTITUTE('Model output'!E81," ",""))),"")))</f>
        <v/>
      </c>
      <c r="E82" s="1" t="str">
        <f>IF(OR(ISNUMBER(SEARCH("Not applicable",'Model output'!F81)), ISNUMBER(SEARCH("N/A",'Model output'!F81))),"0",IF(OR(ISNUMBER(SEARCH("0",'Model output'!F81)), ISNUMBER(SEARCH("1",'Model output'!F81)), ISNUMBER(SEARCH("X",'Model output'!F81))), IF(ISNUMBER(SEARCH("pM",'Model output'!F81)),MID(SUBSTITUTE('Model output'!F81," ",""),SEARCH("pM",'Model output'!F81)+2,1),IF(ISNUMBER(SEARCH("M",'Model output'!F81)),MID(SUBSTITUTE('Model output'!F81," ",""),SEARCH("M",'Model output'!F81)+1,1),SUBSTITUTE('Model output'!F81," ",""))),""))</f>
        <v/>
      </c>
      <c r="F82" t="str">
        <f t="shared" si="16"/>
        <v>negative</v>
      </c>
      <c r="G82" t="str">
        <f>IF(OR('Model output'!G81="",AND(ISNUMBER('Model output'!J81),'Model output'!J81&lt;1)),"",IF(OR(ISNUMBER(SEARCH("lateral",'Model output'!G81)),ISNUMBER(SEARCH("cervical",'Model output'!G81)),ISNUMBER(SEARCH("jugular",'Model output'!G81)),ISNUMBER(SEARCH("left neck",'Model output'!G81)),ISNUMBER(SEARCH("left anterior neck",'Model output'!G81)),ISNUMBER(SEARCH("left posterior neck",'Model output'!G81)),ISNUMBER(SEARCH("right neck",'Model output'!G81)),ISNUMBER(SEARCH("right anterior neck",'Model output'!G81)),ISNUMBER(SEARCH("right posterior neck",'Model output'!G81)),AND(ISNUMBER(SEARCH("level",'Model output'!G81)),OR(,ISNUMBER(SEARCH("II",'Model output'!G81)),ISNUMBER(SEARCH("two",'Model output'!G81)),ISNUMBER(SEARCH("2",'Model output'!G81)),ISNUMBER(SEARCH("III",'Model output'!G81)),ISNUMBER(SEARCH("three",'Model output'!G81)),ISNUMBER(SEARCH("3",'Model output'!G81)),ISNUMBER(SEARCH("IV",'Model output'!G81)),ISNUMBER(SEARCH("four",'Model output'!G81)),ISNUMBER(SEARCH("4",'Model output'!G81)),AND(ISNUMBER(SEARCH("V ",'Model output'!G81)),NOT(ISNUMBER(SEARCH("VI",'Model output'!G81)))),ISNUMBER(SEARCH("five",'Model output'!G81)),ISNUMBER(SEARCH("5",'Model output'!G81))))), "lateral", "central"))</f>
        <v/>
      </c>
      <c r="H82" t="str">
        <f>IF('Model output'!H81="","negative", IF('Model output'!H81=" ", "negative", IF(ISNUMBER(SEARCH("lymph node",'Model output'!H81)),"negative","positive")))</f>
        <v>negative</v>
      </c>
      <c r="I82">
        <f>IF('Model output'!I81="","",IF(ISNUMBER('Model output'!I81),'Model output'!I81,1))</f>
        <v>1</v>
      </c>
      <c r="J82">
        <f>IF('Model output'!J81="","",IF(AND(ISNUMBER('Model output'!J81),'Model output'!J81&lt;=I82),'Model output'!J81,IF(ISNUMBER(SEARCH("0/",'Model output'!J81)),0,1)))</f>
        <v>0</v>
      </c>
      <c r="K82" t="str" cm="1">
        <f t="array" ref="K82">IF(COUNT(FIND({0,1,2,3,4,5,6,7,8,9},'Model output'!K81))&gt;0,'Model output'!K81,"")</f>
        <v/>
      </c>
      <c r="L82" s="8" t="str">
        <f t="shared" si="21"/>
        <v/>
      </c>
      <c r="M82" t="str" cm="1">
        <f t="array" ref="M82">IF(L82="","",IF(ISNUMBER(SEARCH("cm",L82)),MAX(VALUE(SUBSTITUTE(_xlfn.FILTERXML("&lt;t&gt;&lt;s&gt;"&amp;SUBSTITUTE(L82,",","&lt;/s&gt;&lt;s&gt;")&amp;"&lt;/s&gt;&lt;/t&gt;","//s"),"cm",""))),MAX(VALUE(SUBSTITUTE(_xlfn.FILTERXML("&lt;t&gt;&lt;s&gt;"&amp;SUBSTITUTE(L82,",","&lt;/s&gt;&lt;s&gt;")&amp;"&lt;/s&gt;&lt;/t&gt;","//s"),"mm","")))/10))</f>
        <v/>
      </c>
      <c r="N82" t="str">
        <f>IF('Model output'!L81="","",'Model output'!L81)</f>
        <v>papillary</v>
      </c>
      <c r="O82" t="str">
        <f>IF('Model output'!M81="","",'Model output'!M81)</f>
        <v>microcarcinoma</v>
      </c>
      <c r="P82" t="str">
        <f>IF('Model output'!N81="","",'Model output'!N81)</f>
        <v>0.9 cm</v>
      </c>
      <c r="Q82" t="str">
        <f t="shared" si="17"/>
        <v>0.9cm</v>
      </c>
      <c r="R82" cm="1">
        <f t="array" ref="R82">IF(Q82="","",IF(ISNUMBER(SEARCH("cm",Q82)),MAX(VALUE(SUBSTITUTE(_xlfn.FILTERXML("&lt;t&gt;&lt;s&gt;"&amp;SUBSTITUTE(Q82,",","&lt;/s&gt;&lt;s&gt;")&amp;"&lt;/s&gt;&lt;/t&gt;","//s"),"cm",""))),IF(ISNUMBER(SEARCH("mm",Q82)), MAX(VALUE(SUBSTITUTE(_xlfn.FILTERXML("&lt;t&gt;&lt;s&gt;"&amp;SUBSTITUTE(Q82,",","&lt;/s&gt;&lt;s&gt;")&amp;"&lt;/s&gt;&lt;/t&gt;","//s"),"mm","")))/10, MAX(VALUE(_xlfn.FILTERXML("&lt;t&gt;&lt;s&gt;"&amp;SUBSTITUTE(Q82,",","&lt;/s&gt;&lt;s&gt;")&amp;"&lt;/s&gt;&lt;/t&gt;","//s"))))))</f>
        <v>0.9</v>
      </c>
      <c r="S82" t="str">
        <f>IF(OR('Model output'!P81="",ISNUMBER(SEARCH("Not identified", 'Model output'!P81)),ISNUMBER(SEARCH("Absent",'Model output'!P81)),AND(ISNUMBER(SEARCH("No",'Model output'!P81)),NOT(ISNUMBER(SEARCH("diagnostic",'Model output'!P81)))),ISNUMBER(SEARCH("Negative",'Model output'!P81))),"negative","positive")</f>
        <v>negative</v>
      </c>
      <c r="T82">
        <f>IF('Model output'!O81="","",'Model output'!O81)</f>
        <v>1</v>
      </c>
      <c r="U82" t="str">
        <f>IF('Model output'!Q81&lt;&gt;"",'Model output'!Q81,IF('Classification result'!S82="positive",IF(ISNUMBER(SEARCH("single",'Model output'!P81)),1,IF(OR(ISNUMBER(SEARCH("&lt;4",'Model output'!P81)),ISNUMBER(SEARCH("&lt; 4",'Model output'!P81)),ISNUMBER(SEARCH("less than 4",'Model output'!P81))),"&lt;4",IF(OR(ISNUMBER(SEARCH("&gt;4",'Model output'!P81)),ISNUMBER(SEARCH("&gt; 4",'Model output'!P81)),ISNUMBER(SEARCH("4 or more",'Model output'!P81))),"&gt;4",""))),""))</f>
        <v/>
      </c>
      <c r="V82" t="str">
        <f>IF(S82="negative","",IF(OR(ISNUMBER(SEARCH("Focal",'Model output'!P81)),'Classification result'!U82&lt;4,ISNUMBER(SEARCH("Focal",'Classification result'!U82)),ISNUMBER(SEARCH("&lt;4",'Classification result'!U82)),ISNUMBER(SEARCH("&lt; 4",'Classification result'!U82))),"minimal", IF(OR(ISNUMBER(SEARCH("Extensive",'Model output'!P81)),ISNUMBER(SEARCH("Extensive",'Classification result'!U82)),ISNUMBER(SEARCH("&gt;4",'Classification result'!U82)),ISNUMBER(SEARCH("&gt; 4",'Classification result'!U82)),ISNUMBER(SEARCH("4 or more",'Classification result'!U82))),"extensive","")))</f>
        <v/>
      </c>
      <c r="W82" t="str">
        <f>IF(OR('Model output'!R81="",ISNUMBER(SEARCH("Not identified", 'Model output'!R81)),ISNUMBER(SEARCH("Absent",'Model output'!R81)),ISNUMBER(SEARCH("No",'Model output'!R81)),ISNUMBER(SEARCH("Negative",'Model output'!R81)),ISNUMBER(SEARCH("None seen",'Model output'!R81)),ISNUMBER(SEARCH("Free",'Model output'!R81)),ISNUMBER(SEARCH("Cannot be assessed",'Model output'!R81))),"negative","positive")</f>
        <v>positive</v>
      </c>
      <c r="X82" s="14" t="str">
        <f>IF('Model output'!S81="","",'Model output'!S81)</f>
        <v>Not identified</v>
      </c>
      <c r="Y82" t="str">
        <f>IF(OR('Model output'!S81="",ISNUMBER(SEARCH("Absent",'Model output'!S81)),ISNUMBER(SEARCH("Not identified",'Model output'!S81)),AND(ISNUMBER(SEARCH("No",'Model output'!S81)),NOT(ISNUMBER(SEARCH("carcinoma",'Model output'!S81)))),ISNUMBER(SEARCH("negative",'Model output'!S81))),"negative",IF(Z82="positive","gETE", "positive"))</f>
        <v>negative</v>
      </c>
      <c r="Z82" t="str">
        <f>IF(OR('Model output'!S81="",ISNUMBER(SEARCH("Absent",'Model output'!S81)),ISNUMBER(SEARCH("Not identified",'Model output'!S81)),ISNUMBER(SEARCH("No",'Model output'!S81)),ISNUMBER(SEARCH("Minimal",'Model output'!S81)),ISNUMBER(SEARCH("negative",'Model output'!S81))),"negative",IF(OR(ISNUMBER(SEARCH("extensive",X82)),ISNUMBER(SEARCH("skeletal muscle",X82)),ISNUMBER(SEARCH("larynx",X82)),ISNUMBER(SEARCH("trachea",X82)),ISNUMBER(SEARCH("esophagus",X82)),ISNUMBER(SEARCH("recurrent laryngeal nerve",X82))),"positive","negative"))</f>
        <v>negative</v>
      </c>
      <c r="AA82" t="str">
        <f>IF('Model output'!T81="","",IF('Model output'!T81="Not mentioned", "No", "Yes"))</f>
        <v/>
      </c>
      <c r="AB82" t="str">
        <f>IF(AA82&lt;&gt;"Yes","",IF(OR('Model output'!U81="",ISNUMBER(SEARCH("Not identified",'Model output'!U81))),"",'Model output'!U81))</f>
        <v/>
      </c>
      <c r="AC82" s="9" t="str">
        <f>IF(OR('Model output'!V81="", AND(ISERROR(SEARCH("Positive",'Model output'!V81)), ISNUMBER(SEARCH("Negative",'Model output'!V81))), ISNUMBER(SEARCH("Uninvolved",'Model output'!V81)), ISNUMBER(SEARCH("not involved",'Model output'!V81)), ISNUMBER(SEARCH("Free",'Model output'!V81)), ISNUMBER(SEARCH("1 mm",'Model output'!V81)), ISNUMBER(SEARCH("0.1 CM",'Model output'!V81)), ISNUMBER(SEARCH("less than 0.2 mm",'Model output'!V81)), ISNUMBER(SEARCH("less than 0.5 mm",'Model output'!V81)), ISNUMBER(SEARCH("very close",'Model output'!V81)), ISNUMBER(SEARCH("abut",'Model output'!V81))), "negative", "positive")</f>
        <v>negative</v>
      </c>
      <c r="AE82" s="30" t="str" cm="1">
        <f t="array" aca="1" ref="AE82" ca="1">IF(OR(AC82="positive",Z82="positive",AND(OR(ISNUMBER(SEARCH("Follicular carcinoma",N82)),ISNUMBER(SEARCH("Follicular thyroid carcinoma",N82))),V82="extensive"),AND(AND(ISNUMBER(J82),J82&gt;0),AND(ISNUMBER(M82),M82&gt;3)),OR(H82="positive",AH82=1)),"high",IF(OR(ISNUMBER(SEARCH("lateral",G82,1)),ISNUMBER(SEARCH("positive",Y82,1)),ISNUMBER(SEARCH("tall",O82,1)),ISNUMBER(SEARCH("hobnail",O82,1)),ISNUMBER(SEARCH("cribriform",O82,1)),ISNUMBER(SEARCH("diffuse",O82,1)),ISNUMBER(SEARCH("columnar",O82,1)),ISNUMBER(SEARCH("solid",O82,1)),ISNUMBER(SEARCH("tall",N82,1)),ISNUMBER(SEARCH("hobnail",N82,1)),ISNUMBER(SEARCH("cribriform",N82,1)),ISNUMBER(SEARCH("diffuse",N82,1)),ISNUMBER(SEARCH("columnar",N82,1)),ISNUMBER(SEARCH("solid",N82,1)),AND(ISNUMBER(SEARCH("papillary",N82,1)),S82="positive"),AND(AND(ISNUMBER(J82),J82&gt;=5),M82=""),AND(AND(ISNUMBER(J82),J82&gt;=5),AND(ISNUMBER(M82),M82&gt;=1)),AND(ISNUMBER(SERACH("papillary",N82)),OR(Y82="positive",Z82="positive"), ISNUMBER(SEARCH("BRAF",AB82)))),"intermediate","low"))</f>
        <v>low</v>
      </c>
      <c r="AF82" s="31" t="str">
        <f t="shared" si="18"/>
        <v>1a</v>
      </c>
      <c r="AG82" s="31" t="str">
        <f t="shared" si="19"/>
        <v>0</v>
      </c>
      <c r="AH82" s="31" t="str">
        <f t="shared" si="22"/>
        <v>0</v>
      </c>
      <c r="AI82" s="36" t="str">
        <f t="shared" si="23"/>
        <v>I</v>
      </c>
      <c r="AJ82" s="30" t="s">
        <v>872</v>
      </c>
      <c r="AK82" s="35" t="s">
        <v>881</v>
      </c>
      <c r="AL82" s="35" t="s">
        <v>877</v>
      </c>
      <c r="AM82" s="35" t="s">
        <v>880</v>
      </c>
      <c r="AN82" s="35" t="s">
        <v>76</v>
      </c>
      <c r="AO82" s="30">
        <f t="shared" ca="1" si="24"/>
        <v>1</v>
      </c>
      <c r="AP82" s="35">
        <f t="shared" si="25"/>
        <v>1</v>
      </c>
      <c r="AQ82" s="35">
        <f t="shared" si="26"/>
        <v>1</v>
      </c>
      <c r="AR82" s="35">
        <f t="shared" si="27"/>
        <v>1</v>
      </c>
      <c r="AS82" s="36">
        <f t="shared" si="20"/>
        <v>1</v>
      </c>
    </row>
    <row r="83" spans="1:45">
      <c r="A83" t="str">
        <f>'Model output'!A82</f>
        <v>TCGA-DJ-A2QA</v>
      </c>
      <c r="B83" s="42">
        <v>56</v>
      </c>
      <c r="C83" s="1" t="str">
        <f>IF(OR(ISNUMBER(SEARCH("0",'Model output'!D82)), ISNUMBER(SEARCH("1",'Model output'!D82)), ISNUMBER(SEARCH("1a",'Model output'!D82)), ISNUMBER(SEARCH("1b",'Model output'!D82)), ISNUMBER(SEARCH("2",'Model output'!D82)), ISNUMBER(SEARCH("3",'Model output'!D82)), ISNUMBER(SEARCH("4a",'Model output'!D82)), ISNUMBER(SEARCH("4b",'Model output'!D82))), IF(ISNUMBER(SEARCH("pT",'Model output'!D82)),IF(OR(ISNUMBER(SEARCH("a",'Model output'!D82)),ISNUMBER(SEARCH("b",'Model output'!D82))),MID(SUBSTITUTE('Model output'!D82," ",""),SEARCH("pT",'Model output'!D82)+2,2),MID(SUBSTITUTE('Model output'!D82," ",""),SEARCH("pT",'Model output'!D82)+2,1)),IF(ISNUMBER(SEARCH("T",'Model output'!D82)),IF(OR(ISNUMBER(SEARCH("a",'Model output'!D82)),ISNUMBER(SEARCH("b",'Model output'!D82))),MID(SUBSTITUTE('Model output'!D82," ",""),SEARCH("T",'Model output'!D82)+1,2),MID(SUBSTITUTE('Model output'!D82," ",""),SEARCH("T",'Model output'!D82)+1,1)),SUBSTITUTE('Model output'!D82," ",""))),"")</f>
        <v>2</v>
      </c>
      <c r="D83" s="1" t="str">
        <f>IF(ISNUMBER(SEARCH("lymph node",'Model output'!E82)),"1", IF(AND('Model output'!E82&lt;&gt;"",ISNUMBER('Model output'!E82),'Model output'!E82&gt;0),"1",IF(OR(ISNUMBER(SEARCH("0",'Model output'!E82)), ISNUMBER(SEARCH("1",'Model output'!E82)), ISNUMBER(SEARCH("1a",'Model output'!E82)), ISNUMBER(SEARCH("1b",'Model output'!E82)), ISNUMBER(SEARCH("X",'Model output'!E82))), IF(ISNUMBER(SEARCH("pN",'Model output'!E82)),IF(OR(ISNUMBER(SEARCH("a",'Model output'!E82)),ISNUMBER(SEARCH("b",'Model output'!E82))),MID(SUBSTITUTE('Model output'!E82," ",""),SEARCH("pN",'Model output'!E82)+2,2),MID(SUBSTITUTE('Model output'!E82," ",""),SEARCH("pN",'Model output'!E82)+2,1)),IF(ISNUMBER(SEARCH("N",'Model output'!E82)),IF(OR(ISNUMBER(SEARCH("a",'Model output'!E82)),ISNUMBER(SEARCH("b",'Model output'!E82))),MID(SUBSTITUTE('Model output'!E82," ",""),SEARCH("N",'Model output'!E82)+1,2),MID(SUBSTITUTE('Model output'!E82," ",""),SEARCH("N",'Model output'!E82)+1,1)),SUBSTITUTE('Model output'!E82," ",""))),"")))</f>
        <v>1</v>
      </c>
      <c r="E83" s="1" t="str">
        <f>IF(OR(ISNUMBER(SEARCH("Not applicable",'Model output'!F82)), ISNUMBER(SEARCH("N/A",'Model output'!F82))),"0",IF(OR(ISNUMBER(SEARCH("0",'Model output'!F82)), ISNUMBER(SEARCH("1",'Model output'!F82)), ISNUMBER(SEARCH("X",'Model output'!F82))), IF(ISNUMBER(SEARCH("pM",'Model output'!F82)),MID(SUBSTITUTE('Model output'!F82," ",""),SEARCH("pM",'Model output'!F82)+2,1),IF(ISNUMBER(SEARCH("M",'Model output'!F82)),MID(SUBSTITUTE('Model output'!F82," ",""),SEARCH("M",'Model output'!F82)+1,1),SUBSTITUTE('Model output'!F82," ",""))),""))</f>
        <v>0</v>
      </c>
      <c r="F83" t="str">
        <f t="shared" si="16"/>
        <v>positive</v>
      </c>
      <c r="G83" t="str">
        <f>IF(OR('Model output'!G82="",AND(ISNUMBER('Model output'!J82),'Model output'!J82&lt;1)),"",IF(OR(ISNUMBER(SEARCH("lateral",'Model output'!G82)),ISNUMBER(SEARCH("cervical",'Model output'!G82)),ISNUMBER(SEARCH("jugular",'Model output'!G82)),ISNUMBER(SEARCH("left neck",'Model output'!G82)),ISNUMBER(SEARCH("left anterior neck",'Model output'!G82)),ISNUMBER(SEARCH("left posterior neck",'Model output'!G82)),ISNUMBER(SEARCH("right neck",'Model output'!G82)),ISNUMBER(SEARCH("right anterior neck",'Model output'!G82)),ISNUMBER(SEARCH("right posterior neck",'Model output'!G82)),AND(ISNUMBER(SEARCH("level",'Model output'!G82)),OR(,ISNUMBER(SEARCH("II",'Model output'!G82)),ISNUMBER(SEARCH("two",'Model output'!G82)),ISNUMBER(SEARCH("2",'Model output'!G82)),ISNUMBER(SEARCH("III",'Model output'!G82)),ISNUMBER(SEARCH("three",'Model output'!G82)),ISNUMBER(SEARCH("3",'Model output'!G82)),ISNUMBER(SEARCH("IV",'Model output'!G82)),ISNUMBER(SEARCH("four",'Model output'!G82)),ISNUMBER(SEARCH("4",'Model output'!G82)),AND(ISNUMBER(SEARCH("V ",'Model output'!G82)),NOT(ISNUMBER(SEARCH("VI",'Model output'!G82)))),ISNUMBER(SEARCH("five",'Model output'!G82)),ISNUMBER(SEARCH("5",'Model output'!G82))))), "lateral", "central"))</f>
        <v>central</v>
      </c>
      <c r="H83" t="str">
        <f>IF('Model output'!H82="","negative", IF('Model output'!H82=" ", "negative", IF(ISNUMBER(SEARCH("lymph node",'Model output'!H82)),"negative","positive")))</f>
        <v>negative</v>
      </c>
      <c r="I83">
        <f>IF('Model output'!I82="","",IF(ISNUMBER('Model output'!I82),'Model output'!I82,1))</f>
        <v>1</v>
      </c>
      <c r="J83">
        <f>IF('Model output'!J82="","",IF(AND(ISNUMBER('Model output'!J82),'Model output'!J82&lt;=I83),'Model output'!J82,IF(ISNUMBER(SEARCH("0/",'Model output'!J82)),0,1)))</f>
        <v>1</v>
      </c>
      <c r="K83" t="str" cm="1">
        <f t="array" ref="K83">IF(COUNT(FIND({0,1,2,3,4,5,6,7,8,9},'Model output'!K82))&gt;0,'Model output'!K82,"")</f>
        <v/>
      </c>
      <c r="L83" s="8" t="str">
        <f t="shared" si="21"/>
        <v/>
      </c>
      <c r="M83" t="str" cm="1">
        <f t="array" ref="M83">IF(L83="","",IF(ISNUMBER(SEARCH("cm",L83)),MAX(VALUE(SUBSTITUTE(_xlfn.FILTERXML("&lt;t&gt;&lt;s&gt;"&amp;SUBSTITUTE(L83,",","&lt;/s&gt;&lt;s&gt;")&amp;"&lt;/s&gt;&lt;/t&gt;","//s"),"cm",""))),MAX(VALUE(SUBSTITUTE(_xlfn.FILTERXML("&lt;t&gt;&lt;s&gt;"&amp;SUBSTITUTE(L83,",","&lt;/s&gt;&lt;s&gt;")&amp;"&lt;/s&gt;&lt;/t&gt;","//s"),"mm","")))/10))</f>
        <v/>
      </c>
      <c r="N83" t="str">
        <f>IF('Model output'!L82="","",'Model output'!L82)</f>
        <v>papillary</v>
      </c>
      <c r="O83" t="str">
        <f>IF('Model output'!M82="","",'Model output'!M82)</f>
        <v>follicular, infiltrative</v>
      </c>
      <c r="P83" t="str">
        <f>IF('Model output'!N82="","",'Model output'!N82)</f>
        <v>1.3 cm</v>
      </c>
      <c r="Q83" t="str">
        <f t="shared" si="17"/>
        <v>1.3cm</v>
      </c>
      <c r="R83" cm="1">
        <f t="array" ref="R83">IF(Q83="","",IF(ISNUMBER(SEARCH("cm",Q83)),MAX(VALUE(SUBSTITUTE(_xlfn.FILTERXML("&lt;t&gt;&lt;s&gt;"&amp;SUBSTITUTE(Q83,",","&lt;/s&gt;&lt;s&gt;")&amp;"&lt;/s&gt;&lt;/t&gt;","//s"),"cm",""))),IF(ISNUMBER(SEARCH("mm",Q83)), MAX(VALUE(SUBSTITUTE(_xlfn.FILTERXML("&lt;t&gt;&lt;s&gt;"&amp;SUBSTITUTE(Q83,",","&lt;/s&gt;&lt;s&gt;")&amp;"&lt;/s&gt;&lt;/t&gt;","//s"),"mm","")))/10, MAX(VALUE(_xlfn.FILTERXML("&lt;t&gt;&lt;s&gt;"&amp;SUBSTITUTE(Q83,",","&lt;/s&gt;&lt;s&gt;")&amp;"&lt;/s&gt;&lt;/t&gt;","//s"))))))</f>
        <v>1.3</v>
      </c>
      <c r="S83" t="str">
        <f>IF(OR('Model output'!P82="",ISNUMBER(SEARCH("Not identified", 'Model output'!P82)),ISNUMBER(SEARCH("Absent",'Model output'!P82)),AND(ISNUMBER(SEARCH("No",'Model output'!P82)),NOT(ISNUMBER(SEARCH("diagnostic",'Model output'!P82)))),ISNUMBER(SEARCH("Negative",'Model output'!P82))),"negative","positive")</f>
        <v>negative</v>
      </c>
      <c r="T83">
        <f>IF('Model output'!O82="","",'Model output'!O82)</f>
        <v>2</v>
      </c>
      <c r="U83" t="str">
        <f>IF('Model output'!Q82&lt;&gt;"",'Model output'!Q82,IF('Classification result'!S83="positive",IF(ISNUMBER(SEARCH("single",'Model output'!P82)),1,IF(OR(ISNUMBER(SEARCH("&lt;4",'Model output'!P82)),ISNUMBER(SEARCH("&lt; 4",'Model output'!P82)),ISNUMBER(SEARCH("less than 4",'Model output'!P82))),"&lt;4",IF(OR(ISNUMBER(SEARCH("&gt;4",'Model output'!P82)),ISNUMBER(SEARCH("&gt; 4",'Model output'!P82)),ISNUMBER(SEARCH("4 or more",'Model output'!P82))),"&gt;4",""))),""))</f>
        <v/>
      </c>
      <c r="V83" t="str">
        <f>IF(S83="negative","",IF(OR(ISNUMBER(SEARCH("Focal",'Model output'!P82)),'Classification result'!U83&lt;4,ISNUMBER(SEARCH("Focal",'Classification result'!U83)),ISNUMBER(SEARCH("&lt;4",'Classification result'!U83)),ISNUMBER(SEARCH("&lt; 4",'Classification result'!U83))),"minimal", IF(OR(ISNUMBER(SEARCH("Extensive",'Model output'!P82)),ISNUMBER(SEARCH("Extensive",'Classification result'!U83)),ISNUMBER(SEARCH("&gt;4",'Classification result'!U83)),ISNUMBER(SEARCH("&gt; 4",'Classification result'!U83)),ISNUMBER(SEARCH("4 or more",'Classification result'!U83))),"extensive","")))</f>
        <v/>
      </c>
      <c r="W83" t="str">
        <f>IF(OR('Model output'!R82="",ISNUMBER(SEARCH("Not identified", 'Model output'!R82)),ISNUMBER(SEARCH("Absent",'Model output'!R82)),ISNUMBER(SEARCH("No",'Model output'!R82)),ISNUMBER(SEARCH("Negative",'Model output'!R82)),ISNUMBER(SEARCH("None seen",'Model output'!R82)),ISNUMBER(SEARCH("Free",'Model output'!R82)),ISNUMBER(SEARCH("Cannot be assessed",'Model output'!R82))),"negative","positive")</f>
        <v>negative</v>
      </c>
      <c r="X83" s="14" t="str">
        <f>IF('Model output'!S82="","",'Model output'!S82)</f>
        <v>focally into peril-thyroid fibroadipose tissue</v>
      </c>
      <c r="Y83" t="str">
        <f>IF(OR('Model output'!S82="",ISNUMBER(SEARCH("Absent",'Model output'!S82)),ISNUMBER(SEARCH("Not identified",'Model output'!S82)),AND(ISNUMBER(SEARCH("No",'Model output'!S82)),NOT(ISNUMBER(SEARCH("carcinoma",'Model output'!S82)))),ISNUMBER(SEARCH("negative",'Model output'!S82))),"negative",IF(Z83="positive","gETE", "positive"))</f>
        <v>positive</v>
      </c>
      <c r="Z83" t="str">
        <f>IF(OR('Model output'!S82="",ISNUMBER(SEARCH("Absent",'Model output'!S82)),ISNUMBER(SEARCH("Not identified",'Model output'!S82)),ISNUMBER(SEARCH("No",'Model output'!S82)),ISNUMBER(SEARCH("Minimal",'Model output'!S82)),ISNUMBER(SEARCH("negative",'Model output'!S82))),"negative",IF(OR(ISNUMBER(SEARCH("extensive",X83)),ISNUMBER(SEARCH("skeletal muscle",X83)),ISNUMBER(SEARCH("larynx",X83)),ISNUMBER(SEARCH("trachea",X83)),ISNUMBER(SEARCH("esophagus",X83)),ISNUMBER(SEARCH("recurrent laryngeal nerve",X83))),"positive","negative"))</f>
        <v>negative</v>
      </c>
      <c r="AA83" t="str">
        <f>IF('Model output'!T82="","",IF('Model output'!T82="Not mentioned", "No", "Yes"))</f>
        <v/>
      </c>
      <c r="AB83" t="str">
        <f>IF(AA83&lt;&gt;"Yes","",IF(OR('Model output'!U82="",ISNUMBER(SEARCH("Not identified",'Model output'!U82))),"",'Model output'!U82))</f>
        <v/>
      </c>
      <c r="AC83" s="9" t="str">
        <f>IF(OR('Model output'!V82="", AND(ISERROR(SEARCH("Positive",'Model output'!V82)), ISNUMBER(SEARCH("Negative",'Model output'!V82))), ISNUMBER(SEARCH("Uninvolved",'Model output'!V82)), ISNUMBER(SEARCH("not involved",'Model output'!V82)), ISNUMBER(SEARCH("Free",'Model output'!V82)), ISNUMBER(SEARCH("1 mm",'Model output'!V82)), ISNUMBER(SEARCH("0.1 CM",'Model output'!V82)), ISNUMBER(SEARCH("less than 0.2 mm",'Model output'!V82)), ISNUMBER(SEARCH("less than 0.5 mm",'Model output'!V82)), ISNUMBER(SEARCH("very close",'Model output'!V82)), ISNUMBER(SEARCH("abut",'Model output'!V82))), "negative", "positive")</f>
        <v>negative</v>
      </c>
      <c r="AE83" s="30" t="str" cm="1">
        <f t="array" aca="1" ref="AE83" ca="1">IF(OR(AC83="positive",Z83="positive",AND(OR(ISNUMBER(SEARCH("Follicular carcinoma",N83)),ISNUMBER(SEARCH("Follicular thyroid carcinoma",N83))),V83="extensive"),AND(AND(ISNUMBER(J83),J83&gt;0),AND(ISNUMBER(M83),M83&gt;3)),OR(H83="positive",AH83=1)),"high",IF(OR(ISNUMBER(SEARCH("lateral",G83,1)),ISNUMBER(SEARCH("positive",Y83,1)),ISNUMBER(SEARCH("tall",O83,1)),ISNUMBER(SEARCH("hobnail",O83,1)),ISNUMBER(SEARCH("cribriform",O83,1)),ISNUMBER(SEARCH("diffuse",O83,1)),ISNUMBER(SEARCH("columnar",O83,1)),ISNUMBER(SEARCH("solid",O83,1)),ISNUMBER(SEARCH("tall",N83,1)),ISNUMBER(SEARCH("hobnail",N83,1)),ISNUMBER(SEARCH("cribriform",N83,1)),ISNUMBER(SEARCH("diffuse",N83,1)),ISNUMBER(SEARCH("columnar",N83,1)),ISNUMBER(SEARCH("solid",N83,1)),AND(ISNUMBER(SEARCH("papillary",N83,1)),S83="positive"),AND(AND(ISNUMBER(J83),J83&gt;=5),M83=""),AND(AND(ISNUMBER(J83),J83&gt;=5),AND(ISNUMBER(M83),M83&gt;=1)),AND(ISNUMBER(SERACH("papillary",N83)),OR(Y83="positive",Z83="positive"), ISNUMBER(SEARCH("BRAF",AB83)))),"intermediate","low"))</f>
        <v>intermediate</v>
      </c>
      <c r="AF83" s="31" t="str">
        <f t="shared" si="18"/>
        <v>1b</v>
      </c>
      <c r="AG83" s="31" t="str">
        <f t="shared" si="19"/>
        <v>1a</v>
      </c>
      <c r="AH83" s="31" t="str">
        <f t="shared" si="22"/>
        <v>0</v>
      </c>
      <c r="AI83" s="36" t="str">
        <f t="shared" si="23"/>
        <v>II</v>
      </c>
      <c r="AJ83" s="30" t="s">
        <v>873</v>
      </c>
      <c r="AK83" s="35" t="s">
        <v>876</v>
      </c>
      <c r="AL83" s="35" t="s">
        <v>877</v>
      </c>
      <c r="AM83" s="35" t="s">
        <v>880</v>
      </c>
      <c r="AN83" s="35" t="s">
        <v>76</v>
      </c>
      <c r="AO83" s="30">
        <f t="shared" ca="1" si="24"/>
        <v>1</v>
      </c>
      <c r="AP83" s="35">
        <f t="shared" si="25"/>
        <v>1</v>
      </c>
      <c r="AQ83" s="35">
        <f t="shared" si="26"/>
        <v>0</v>
      </c>
      <c r="AR83" s="35">
        <f t="shared" si="27"/>
        <v>1</v>
      </c>
      <c r="AS83" s="36">
        <f t="shared" si="20"/>
        <v>0</v>
      </c>
    </row>
    <row r="84" spans="1:45">
      <c r="A84" t="str">
        <f>'Model output'!A83</f>
        <v>TCGA-DJ-A2QB</v>
      </c>
      <c r="B84" s="42">
        <v>53</v>
      </c>
      <c r="C84" s="1" t="str">
        <f>IF(OR(ISNUMBER(SEARCH("0",'Model output'!D83)), ISNUMBER(SEARCH("1",'Model output'!D83)), ISNUMBER(SEARCH("1a",'Model output'!D83)), ISNUMBER(SEARCH("1b",'Model output'!D83)), ISNUMBER(SEARCH("2",'Model output'!D83)), ISNUMBER(SEARCH("3",'Model output'!D83)), ISNUMBER(SEARCH("4a",'Model output'!D83)), ISNUMBER(SEARCH("4b",'Model output'!D83))), IF(ISNUMBER(SEARCH("pT",'Model output'!D83)),IF(OR(ISNUMBER(SEARCH("a",'Model output'!D83)),ISNUMBER(SEARCH("b",'Model output'!D83))),MID(SUBSTITUTE('Model output'!D83," ",""),SEARCH("pT",'Model output'!D83)+2,2),MID(SUBSTITUTE('Model output'!D83," ",""),SEARCH("pT",'Model output'!D83)+2,1)),IF(ISNUMBER(SEARCH("T",'Model output'!D83)),IF(OR(ISNUMBER(SEARCH("a",'Model output'!D83)),ISNUMBER(SEARCH("b",'Model output'!D83))),MID(SUBSTITUTE('Model output'!D83," ",""),SEARCH("T",'Model output'!D83)+1,2),MID(SUBSTITUTE('Model output'!D83," ",""),SEARCH("T",'Model output'!D83)+1,1)),SUBSTITUTE('Model output'!D83," ",""))),"")</f>
        <v/>
      </c>
      <c r="D84" s="1" t="str">
        <f>IF(ISNUMBER(SEARCH("lymph node",'Model output'!E83)),"1", IF(AND('Model output'!E83&lt;&gt;"",ISNUMBER('Model output'!E83),'Model output'!E83&gt;0),"1",IF(OR(ISNUMBER(SEARCH("0",'Model output'!E83)), ISNUMBER(SEARCH("1",'Model output'!E83)), ISNUMBER(SEARCH("1a",'Model output'!E83)), ISNUMBER(SEARCH("1b",'Model output'!E83)), ISNUMBER(SEARCH("X",'Model output'!E83))), IF(ISNUMBER(SEARCH("pN",'Model output'!E83)),IF(OR(ISNUMBER(SEARCH("a",'Model output'!E83)),ISNUMBER(SEARCH("b",'Model output'!E83))),MID(SUBSTITUTE('Model output'!E83," ",""),SEARCH("pN",'Model output'!E83)+2,2),MID(SUBSTITUTE('Model output'!E83," ",""),SEARCH("pN",'Model output'!E83)+2,1)),IF(ISNUMBER(SEARCH("N",'Model output'!E83)),IF(OR(ISNUMBER(SEARCH("a",'Model output'!E83)),ISNUMBER(SEARCH("b",'Model output'!E83))),MID(SUBSTITUTE('Model output'!E83," ",""),SEARCH("N",'Model output'!E83)+1,2),MID(SUBSTITUTE('Model output'!E83," ",""),SEARCH("N",'Model output'!E83)+1,1)),SUBSTITUTE('Model output'!E83," ",""))),"")))</f>
        <v>1</v>
      </c>
      <c r="E84" s="1" t="str">
        <f>IF(OR(ISNUMBER(SEARCH("Not applicable",'Model output'!F83)), ISNUMBER(SEARCH("N/A",'Model output'!F83))),"0",IF(OR(ISNUMBER(SEARCH("0",'Model output'!F83)), ISNUMBER(SEARCH("1",'Model output'!F83)), ISNUMBER(SEARCH("X",'Model output'!F83))), IF(ISNUMBER(SEARCH("pM",'Model output'!F83)),MID(SUBSTITUTE('Model output'!F83," ",""),SEARCH("pM",'Model output'!F83)+2,1),IF(ISNUMBER(SEARCH("M",'Model output'!F83)),MID(SUBSTITUTE('Model output'!F83," ",""),SEARCH("M",'Model output'!F83)+1,1),SUBSTITUTE('Model output'!F83," ",""))),""))</f>
        <v/>
      </c>
      <c r="F84" t="str">
        <f t="shared" si="16"/>
        <v>positive</v>
      </c>
      <c r="G84" t="str">
        <f>IF(OR('Model output'!G83="",AND(ISNUMBER('Model output'!J83),'Model output'!J83&lt;1)),"",IF(OR(ISNUMBER(SEARCH("lateral",'Model output'!G83)),ISNUMBER(SEARCH("cervical",'Model output'!G83)),ISNUMBER(SEARCH("jugular",'Model output'!G83)),ISNUMBER(SEARCH("left neck",'Model output'!G83)),ISNUMBER(SEARCH("left anterior neck",'Model output'!G83)),ISNUMBER(SEARCH("left posterior neck",'Model output'!G83)),ISNUMBER(SEARCH("right neck",'Model output'!G83)),ISNUMBER(SEARCH("right anterior neck",'Model output'!G83)),ISNUMBER(SEARCH("right posterior neck",'Model output'!G83)),AND(ISNUMBER(SEARCH("level",'Model output'!G83)),OR(,ISNUMBER(SEARCH("II",'Model output'!G83)),ISNUMBER(SEARCH("two",'Model output'!G83)),ISNUMBER(SEARCH("2",'Model output'!G83)),ISNUMBER(SEARCH("III",'Model output'!G83)),ISNUMBER(SEARCH("three",'Model output'!G83)),ISNUMBER(SEARCH("3",'Model output'!G83)),ISNUMBER(SEARCH("IV",'Model output'!G83)),ISNUMBER(SEARCH("four",'Model output'!G83)),ISNUMBER(SEARCH("4",'Model output'!G83)),AND(ISNUMBER(SEARCH("V ",'Model output'!G83)),NOT(ISNUMBER(SEARCH("VI",'Model output'!G83)))),ISNUMBER(SEARCH("five",'Model output'!G83)),ISNUMBER(SEARCH("5",'Model output'!G83))))), "lateral", "central"))</f>
        <v>central</v>
      </c>
      <c r="H84" t="str">
        <f>IF('Model output'!H83="","negative", IF('Model output'!H83=" ", "negative", IF(ISNUMBER(SEARCH("lymph node",'Model output'!H83)),"negative","positive")))</f>
        <v>negative</v>
      </c>
      <c r="I84">
        <f>IF('Model output'!I83="","",IF(ISNUMBER('Model output'!I83),'Model output'!I83,1))</f>
        <v>17</v>
      </c>
      <c r="J84">
        <f>IF('Model output'!J83="","",IF(AND(ISNUMBER('Model output'!J83),'Model output'!J83&lt;=I84),'Model output'!J83,IF(ISNUMBER(SEARCH("0/",'Model output'!J83)),0,1)))</f>
        <v>3</v>
      </c>
      <c r="K84" t="str" cm="1">
        <f t="array" ref="K84">IF(COUNT(FIND({0,1,2,3,4,5,6,7,8,9},'Model output'!K83))&gt;0,'Model output'!K83,"")</f>
        <v>0.23 cm</v>
      </c>
      <c r="L84" s="8" t="str">
        <f t="shared" si="21"/>
        <v>0.23cm</v>
      </c>
      <c r="M84" cm="1">
        <f t="array" ref="M84">IF(L84="","",IF(ISNUMBER(SEARCH("cm",L84)),MAX(VALUE(SUBSTITUTE(_xlfn.FILTERXML("&lt;t&gt;&lt;s&gt;"&amp;SUBSTITUTE(L84,",","&lt;/s&gt;&lt;s&gt;")&amp;"&lt;/s&gt;&lt;/t&gt;","//s"),"cm",""))),MAX(VALUE(SUBSTITUTE(_xlfn.FILTERXML("&lt;t&gt;&lt;s&gt;"&amp;SUBSTITUTE(L84,",","&lt;/s&gt;&lt;s&gt;")&amp;"&lt;/s&gt;&lt;/t&gt;","//s"),"mm","")))/10))</f>
        <v>0.23</v>
      </c>
      <c r="N84" t="str">
        <f>IF('Model output'!L83="","",'Model output'!L83)</f>
        <v>papillary</v>
      </c>
      <c r="O84" t="str">
        <f>IF('Model output'!M83="","",'Model output'!M83)</f>
        <v>follicular variant with oncocytic features</v>
      </c>
      <c r="P84" t="str">
        <f>IF('Model output'!N83="","",'Model output'!N83)</f>
        <v>1.6 cm</v>
      </c>
      <c r="Q84" t="str">
        <f t="shared" si="17"/>
        <v>1.6cm</v>
      </c>
      <c r="R84" cm="1">
        <f t="array" ref="R84">IF(Q84="","",IF(ISNUMBER(SEARCH("cm",Q84)),MAX(VALUE(SUBSTITUTE(_xlfn.FILTERXML("&lt;t&gt;&lt;s&gt;"&amp;SUBSTITUTE(Q84,",","&lt;/s&gt;&lt;s&gt;")&amp;"&lt;/s&gt;&lt;/t&gt;","//s"),"cm",""))),IF(ISNUMBER(SEARCH("mm",Q84)), MAX(VALUE(SUBSTITUTE(_xlfn.FILTERXML("&lt;t&gt;&lt;s&gt;"&amp;SUBSTITUTE(Q84,",","&lt;/s&gt;&lt;s&gt;")&amp;"&lt;/s&gt;&lt;/t&gt;","//s"),"mm","")))/10, MAX(VALUE(_xlfn.FILTERXML("&lt;t&gt;&lt;s&gt;"&amp;SUBSTITUTE(Q84,",","&lt;/s&gt;&lt;s&gt;")&amp;"&lt;/s&gt;&lt;/t&gt;","//s"))))))</f>
        <v>1.6</v>
      </c>
      <c r="S84" t="str">
        <f>IF(OR('Model output'!P83="",ISNUMBER(SEARCH("Not identified", 'Model output'!P83)),ISNUMBER(SEARCH("Absent",'Model output'!P83)),AND(ISNUMBER(SEARCH("No",'Model output'!P83)),NOT(ISNUMBER(SEARCH("diagnostic",'Model output'!P83)))),ISNUMBER(SEARCH("Negative",'Model output'!P83))),"negative","positive")</f>
        <v>negative</v>
      </c>
      <c r="T84" t="str">
        <f>IF('Model output'!O83="","",'Model output'!O83)</f>
        <v>at least six</v>
      </c>
      <c r="U84" t="str">
        <f>IF('Model output'!Q83&lt;&gt;"",'Model output'!Q83,IF('Classification result'!S84="positive",IF(ISNUMBER(SEARCH("single",'Model output'!P83)),1,IF(OR(ISNUMBER(SEARCH("&lt;4",'Model output'!P83)),ISNUMBER(SEARCH("&lt; 4",'Model output'!P83)),ISNUMBER(SEARCH("less than 4",'Model output'!P83))),"&lt;4",IF(OR(ISNUMBER(SEARCH("&gt;4",'Model output'!P83)),ISNUMBER(SEARCH("&gt; 4",'Model output'!P83)),ISNUMBER(SEARCH("4 or more",'Model output'!P83))),"&gt;4",""))),""))</f>
        <v/>
      </c>
      <c r="V84" t="str">
        <f>IF(S84="negative","",IF(OR(ISNUMBER(SEARCH("Focal",'Model output'!P83)),'Classification result'!U84&lt;4,ISNUMBER(SEARCH("Focal",'Classification result'!U84)),ISNUMBER(SEARCH("&lt;4",'Classification result'!U84)),ISNUMBER(SEARCH("&lt; 4",'Classification result'!U84))),"minimal", IF(OR(ISNUMBER(SEARCH("Extensive",'Model output'!P83)),ISNUMBER(SEARCH("Extensive",'Classification result'!U84)),ISNUMBER(SEARCH("&gt;4",'Classification result'!U84)),ISNUMBER(SEARCH("&gt; 4",'Classification result'!U84)),ISNUMBER(SEARCH("4 or more",'Classification result'!U84))),"extensive","")))</f>
        <v/>
      </c>
      <c r="W84" t="str">
        <f>IF(OR('Model output'!R83="",ISNUMBER(SEARCH("Not identified", 'Model output'!R83)),ISNUMBER(SEARCH("Absent",'Model output'!R83)),ISNUMBER(SEARCH("No",'Model output'!R83)),ISNUMBER(SEARCH("Negative",'Model output'!R83)),ISNUMBER(SEARCH("None seen",'Model output'!R83)),ISNUMBER(SEARCH("Free",'Model output'!R83)),ISNUMBER(SEARCH("Cannot be assessed",'Model output'!R83))),"negative","positive")</f>
        <v>positive</v>
      </c>
      <c r="X84" s="14" t="str">
        <f>IF('Model output'!S83="","",'Model output'!S83)</f>
        <v>Invades: perithyroidal fibroadipose tissue</v>
      </c>
      <c r="Y84" t="str">
        <f>IF(OR('Model output'!S83="",ISNUMBER(SEARCH("Absent",'Model output'!S83)),ISNUMBER(SEARCH("Not identified",'Model output'!S83)),AND(ISNUMBER(SEARCH("No",'Model output'!S83)),NOT(ISNUMBER(SEARCH("carcinoma",'Model output'!S83)))),ISNUMBER(SEARCH("negative",'Model output'!S83))),"negative",IF(Z84="positive","gETE", "positive"))</f>
        <v>positive</v>
      </c>
      <c r="Z84" t="str">
        <f>IF(OR('Model output'!S83="",ISNUMBER(SEARCH("Absent",'Model output'!S83)),ISNUMBER(SEARCH("Not identified",'Model output'!S83)),ISNUMBER(SEARCH("No",'Model output'!S83)),ISNUMBER(SEARCH("Minimal",'Model output'!S83)),ISNUMBER(SEARCH("negative",'Model output'!S83))),"negative",IF(OR(ISNUMBER(SEARCH("extensive",X84)),ISNUMBER(SEARCH("skeletal muscle",X84)),ISNUMBER(SEARCH("larynx",X84)),ISNUMBER(SEARCH("trachea",X84)),ISNUMBER(SEARCH("esophagus",X84)),ISNUMBER(SEARCH("recurrent laryngeal nerve",X84))),"positive","negative"))</f>
        <v>negative</v>
      </c>
      <c r="AA84" t="str">
        <f>IF('Model output'!T83="","",IF('Model output'!T83="Not mentioned", "No", "Yes"))</f>
        <v/>
      </c>
      <c r="AB84" t="str">
        <f>IF(AA84&lt;&gt;"Yes","",IF(OR('Model output'!U83="",ISNUMBER(SEARCH("Not identified",'Model output'!U83))),"",'Model output'!U83))</f>
        <v/>
      </c>
      <c r="AC84" s="9" t="str">
        <f>IF(OR('Model output'!V83="", AND(ISERROR(SEARCH("Positive",'Model output'!V83)), ISNUMBER(SEARCH("Negative",'Model output'!V83))), ISNUMBER(SEARCH("Uninvolved",'Model output'!V83)), ISNUMBER(SEARCH("not involved",'Model output'!V83)), ISNUMBER(SEARCH("Free",'Model output'!V83)), ISNUMBER(SEARCH("1 mm",'Model output'!V83)), ISNUMBER(SEARCH("0.1 CM",'Model output'!V83)), ISNUMBER(SEARCH("less than 0.2 mm",'Model output'!V83)), ISNUMBER(SEARCH("less than 0.5 mm",'Model output'!V83)), ISNUMBER(SEARCH("very close",'Model output'!V83)), ISNUMBER(SEARCH("abut",'Model output'!V83))), "negative", "positive")</f>
        <v>positive</v>
      </c>
      <c r="AE84" s="30" t="str" cm="1">
        <f t="array" ref="AE84">IF(OR(AC84="positive",Z84="positive",AND(OR(ISNUMBER(SEARCH("Follicular carcinoma",N84)),ISNUMBER(SEARCH("Follicular thyroid carcinoma",N84))),V84="extensive"),AND(AND(ISNUMBER(J84),J84&gt;0),AND(ISNUMBER(M84),M84&gt;3)),OR(H84="positive",AH84=1)),"high",IF(OR(ISNUMBER(SEARCH("lateral",G84,1)),ISNUMBER(SEARCH("positive",Y84,1)),ISNUMBER(SEARCH("tall",O84,1)),ISNUMBER(SEARCH("hobnail",O84,1)),ISNUMBER(SEARCH("cribriform",O84,1)),ISNUMBER(SEARCH("diffuse",O84,1)),ISNUMBER(SEARCH("columnar",O84,1)),ISNUMBER(SEARCH("solid",O84,1)),ISNUMBER(SEARCH("tall",N84,1)),ISNUMBER(SEARCH("hobnail",N84,1)),ISNUMBER(SEARCH("cribriform",N84,1)),ISNUMBER(SEARCH("diffuse",N84,1)),ISNUMBER(SEARCH("columnar",N84,1)),ISNUMBER(SEARCH("solid",N84,1)),AND(ISNUMBER(SEARCH("papillary",N84,1)),S84="positive"),AND(AND(ISNUMBER(J84),J84&gt;=5),M84=""),AND(AND(ISNUMBER(J84),J84&gt;=5),AND(ISNUMBER(M84),M84&gt;=1)),AND(ISNUMBER(SERACH("papillary",N84)),OR(Y84="positive",Z84="positive"), ISNUMBER(SEARCH("BRAF",AB84)))),"intermediate","low"))</f>
        <v>high</v>
      </c>
      <c r="AF84" s="31" t="str">
        <f t="shared" si="18"/>
        <v>1b</v>
      </c>
      <c r="AG84" s="31" t="str">
        <f t="shared" si="19"/>
        <v>1a</v>
      </c>
      <c r="AH84" s="31" t="str">
        <f t="shared" si="22"/>
        <v>0</v>
      </c>
      <c r="AI84" s="36" t="str">
        <f t="shared" si="23"/>
        <v>I</v>
      </c>
      <c r="AJ84" s="30" t="s">
        <v>871</v>
      </c>
      <c r="AK84" s="35" t="s">
        <v>876</v>
      </c>
      <c r="AL84" s="35" t="s">
        <v>876</v>
      </c>
      <c r="AM84" s="35" t="s">
        <v>880</v>
      </c>
      <c r="AN84" s="35" t="s">
        <v>76</v>
      </c>
      <c r="AO84" s="30">
        <f t="shared" si="24"/>
        <v>1</v>
      </c>
      <c r="AP84" s="35">
        <f t="shared" si="25"/>
        <v>1</v>
      </c>
      <c r="AQ84" s="35">
        <f t="shared" si="26"/>
        <v>0</v>
      </c>
      <c r="AR84" s="35">
        <f t="shared" si="27"/>
        <v>1</v>
      </c>
      <c r="AS84" s="36">
        <f t="shared" si="20"/>
        <v>1</v>
      </c>
    </row>
    <row r="85" spans="1:45">
      <c r="A85" t="str">
        <f>'Model output'!A84</f>
        <v>TCGA-DJ-A2QC</v>
      </c>
      <c r="B85" s="42">
        <v>70</v>
      </c>
      <c r="C85" s="1" t="str">
        <f>IF(OR(ISNUMBER(SEARCH("0",'Model output'!D84)), ISNUMBER(SEARCH("1",'Model output'!D84)), ISNUMBER(SEARCH("1a",'Model output'!D84)), ISNUMBER(SEARCH("1b",'Model output'!D84)), ISNUMBER(SEARCH("2",'Model output'!D84)), ISNUMBER(SEARCH("3",'Model output'!D84)), ISNUMBER(SEARCH("4a",'Model output'!D84)), ISNUMBER(SEARCH("4b",'Model output'!D84))), IF(ISNUMBER(SEARCH("pT",'Model output'!D84)),IF(OR(ISNUMBER(SEARCH("a",'Model output'!D84)),ISNUMBER(SEARCH("b",'Model output'!D84))),MID(SUBSTITUTE('Model output'!D84," ",""),SEARCH("pT",'Model output'!D84)+2,2),MID(SUBSTITUTE('Model output'!D84," ",""),SEARCH("pT",'Model output'!D84)+2,1)),IF(ISNUMBER(SEARCH("T",'Model output'!D84)),IF(OR(ISNUMBER(SEARCH("a",'Model output'!D84)),ISNUMBER(SEARCH("b",'Model output'!D84))),MID(SUBSTITUTE('Model output'!D84," ",""),SEARCH("T",'Model output'!D84)+1,2),MID(SUBSTITUTE('Model output'!D84," ",""),SEARCH("T",'Model output'!D84)+1,1)),SUBSTITUTE('Model output'!D84," ",""))),"")</f>
        <v>2</v>
      </c>
      <c r="D85" s="1" t="str">
        <f>IF(ISNUMBER(SEARCH("lymph node",'Model output'!E84)),"1", IF(AND('Model output'!E84&lt;&gt;"",ISNUMBER('Model output'!E84),'Model output'!E84&gt;0),"1",IF(OR(ISNUMBER(SEARCH("0",'Model output'!E84)), ISNUMBER(SEARCH("1",'Model output'!E84)), ISNUMBER(SEARCH("1a",'Model output'!E84)), ISNUMBER(SEARCH("1b",'Model output'!E84)), ISNUMBER(SEARCH("X",'Model output'!E84))), IF(ISNUMBER(SEARCH("pN",'Model output'!E84)),IF(OR(ISNUMBER(SEARCH("a",'Model output'!E84)),ISNUMBER(SEARCH("b",'Model output'!E84))),MID(SUBSTITUTE('Model output'!E84," ",""),SEARCH("pN",'Model output'!E84)+2,2),MID(SUBSTITUTE('Model output'!E84," ",""),SEARCH("pN",'Model output'!E84)+2,1)),IF(ISNUMBER(SEARCH("N",'Model output'!E84)),IF(OR(ISNUMBER(SEARCH("a",'Model output'!E84)),ISNUMBER(SEARCH("b",'Model output'!E84))),MID(SUBSTITUTE('Model output'!E84," ",""),SEARCH("N",'Model output'!E84)+1,2),MID(SUBSTITUTE('Model output'!E84," ",""),SEARCH("N",'Model output'!E84)+1,1)),SUBSTITUTE('Model output'!E84," ",""))),"")))</f>
        <v>X</v>
      </c>
      <c r="E85" s="1" t="str">
        <f>IF(OR(ISNUMBER(SEARCH("Not applicable",'Model output'!F84)), ISNUMBER(SEARCH("N/A",'Model output'!F84))),"0",IF(OR(ISNUMBER(SEARCH("0",'Model output'!F84)), ISNUMBER(SEARCH("1",'Model output'!F84)), ISNUMBER(SEARCH("X",'Model output'!F84))), IF(ISNUMBER(SEARCH("pM",'Model output'!F84)),MID(SUBSTITUTE('Model output'!F84," ",""),SEARCH("pM",'Model output'!F84)+2,1),IF(ISNUMBER(SEARCH("M",'Model output'!F84)),MID(SUBSTITUTE('Model output'!F84," ",""),SEARCH("M",'Model output'!F84)+1,1),SUBSTITUTE('Model output'!F84," ",""))),""))</f>
        <v>X</v>
      </c>
      <c r="F85" t="str">
        <f t="shared" si="16"/>
        <v>negative</v>
      </c>
      <c r="G85" t="str">
        <f>IF(OR('Model output'!G84="",AND(ISNUMBER('Model output'!J84),'Model output'!J84&lt;1)),"",IF(OR(ISNUMBER(SEARCH("lateral",'Model output'!G84)),ISNUMBER(SEARCH("cervical",'Model output'!G84)),ISNUMBER(SEARCH("jugular",'Model output'!G84)),ISNUMBER(SEARCH("left neck",'Model output'!G84)),ISNUMBER(SEARCH("left anterior neck",'Model output'!G84)),ISNUMBER(SEARCH("left posterior neck",'Model output'!G84)),ISNUMBER(SEARCH("right neck",'Model output'!G84)),ISNUMBER(SEARCH("right anterior neck",'Model output'!G84)),ISNUMBER(SEARCH("right posterior neck",'Model output'!G84)),AND(ISNUMBER(SEARCH("level",'Model output'!G84)),OR(,ISNUMBER(SEARCH("II",'Model output'!G84)),ISNUMBER(SEARCH("two",'Model output'!G84)),ISNUMBER(SEARCH("2",'Model output'!G84)),ISNUMBER(SEARCH("III",'Model output'!G84)),ISNUMBER(SEARCH("three",'Model output'!G84)),ISNUMBER(SEARCH("3",'Model output'!G84)),ISNUMBER(SEARCH("IV",'Model output'!G84)),ISNUMBER(SEARCH("four",'Model output'!G84)),ISNUMBER(SEARCH("4",'Model output'!G84)),AND(ISNUMBER(SEARCH("V ",'Model output'!G84)),NOT(ISNUMBER(SEARCH("VI",'Model output'!G84)))),ISNUMBER(SEARCH("five",'Model output'!G84)),ISNUMBER(SEARCH("5",'Model output'!G84))))), "lateral", "central"))</f>
        <v/>
      </c>
      <c r="H85" t="str">
        <f>IF('Model output'!H84="","negative", IF('Model output'!H84=" ", "negative", IF(ISNUMBER(SEARCH("lymph node",'Model output'!H84)),"negative","positive")))</f>
        <v>negative</v>
      </c>
      <c r="I85">
        <f>IF('Model output'!I84="","",IF(ISNUMBER('Model output'!I84),'Model output'!I84,1))</f>
        <v>6</v>
      </c>
      <c r="J85">
        <f>IF('Model output'!J84="","",IF(AND(ISNUMBER('Model output'!J84),'Model output'!J84&lt;=I85),'Model output'!J84,IF(ISNUMBER(SEARCH("0/",'Model output'!J84)),0,1)))</f>
        <v>0</v>
      </c>
      <c r="K85" t="str" cm="1">
        <f t="array" ref="K85">IF(COUNT(FIND({0,1,2,3,4,5,6,7,8,9},'Model output'!K84))&gt;0,'Model output'!K84,"")</f>
        <v/>
      </c>
      <c r="L85" s="8" t="str">
        <f t="shared" si="21"/>
        <v/>
      </c>
      <c r="M85" t="str" cm="1">
        <f t="array" ref="M85">IF(L85="","",IF(ISNUMBER(SEARCH("cm",L85)),MAX(VALUE(SUBSTITUTE(_xlfn.FILTERXML("&lt;t&gt;&lt;s&gt;"&amp;SUBSTITUTE(L85,",","&lt;/s&gt;&lt;s&gt;")&amp;"&lt;/s&gt;&lt;/t&gt;","//s"),"cm",""))),MAX(VALUE(SUBSTITUTE(_xlfn.FILTERXML("&lt;t&gt;&lt;s&gt;"&amp;SUBSTITUTE(L85,",","&lt;/s&gt;&lt;s&gt;")&amp;"&lt;/s&gt;&lt;/t&gt;","//s"),"mm","")))/10))</f>
        <v/>
      </c>
      <c r="N85" t="str">
        <f>IF('Model output'!L84="","",'Model output'!L84)</f>
        <v>papillary</v>
      </c>
      <c r="O85" t="str">
        <f>IF('Model output'!M84="","",'Model output'!M84)</f>
        <v>classical</v>
      </c>
      <c r="P85" t="str">
        <f>IF('Model output'!N84="","",'Model output'!N84)</f>
        <v>2.3 cm</v>
      </c>
      <c r="Q85" t="str">
        <f t="shared" si="17"/>
        <v>2.3cm</v>
      </c>
      <c r="R85" cm="1">
        <f t="array" ref="R85">IF(Q85="","",IF(ISNUMBER(SEARCH("cm",Q85)),MAX(VALUE(SUBSTITUTE(_xlfn.FILTERXML("&lt;t&gt;&lt;s&gt;"&amp;SUBSTITUTE(Q85,",","&lt;/s&gt;&lt;s&gt;")&amp;"&lt;/s&gt;&lt;/t&gt;","//s"),"cm",""))),IF(ISNUMBER(SEARCH("mm",Q85)), MAX(VALUE(SUBSTITUTE(_xlfn.FILTERXML("&lt;t&gt;&lt;s&gt;"&amp;SUBSTITUTE(Q85,",","&lt;/s&gt;&lt;s&gt;")&amp;"&lt;/s&gt;&lt;/t&gt;","//s"),"mm","")))/10, MAX(VALUE(_xlfn.FILTERXML("&lt;t&gt;&lt;s&gt;"&amp;SUBSTITUTE(Q85,",","&lt;/s&gt;&lt;s&gt;")&amp;"&lt;/s&gt;&lt;/t&gt;","//s"))))))</f>
        <v>2.2999999999999998</v>
      </c>
      <c r="S85" t="str">
        <f>IF(OR('Model output'!P84="",ISNUMBER(SEARCH("Not identified", 'Model output'!P84)),ISNUMBER(SEARCH("Absent",'Model output'!P84)),AND(ISNUMBER(SEARCH("No",'Model output'!P84)),NOT(ISNUMBER(SEARCH("diagnostic",'Model output'!P84)))),ISNUMBER(SEARCH("Negative",'Model output'!P84))),"negative","positive")</f>
        <v>negative</v>
      </c>
      <c r="T85">
        <f>IF('Model output'!O84="","",'Model output'!O84)</f>
        <v>3</v>
      </c>
      <c r="U85" t="str">
        <f>IF('Model output'!Q84&lt;&gt;"",'Model output'!Q84,IF('Classification result'!S85="positive",IF(ISNUMBER(SEARCH("single",'Model output'!P84)),1,IF(OR(ISNUMBER(SEARCH("&lt;4",'Model output'!P84)),ISNUMBER(SEARCH("&lt; 4",'Model output'!P84)),ISNUMBER(SEARCH("less than 4",'Model output'!P84))),"&lt;4",IF(OR(ISNUMBER(SEARCH("&gt;4",'Model output'!P84)),ISNUMBER(SEARCH("&gt; 4",'Model output'!P84)),ISNUMBER(SEARCH("4 or more",'Model output'!P84))),"&gt;4",""))),""))</f>
        <v/>
      </c>
      <c r="V85" t="str">
        <f>IF(S85="negative","",IF(OR(ISNUMBER(SEARCH("Focal",'Model output'!P84)),'Classification result'!U85&lt;4,ISNUMBER(SEARCH("Focal",'Classification result'!U85)),ISNUMBER(SEARCH("&lt;4",'Classification result'!U85)),ISNUMBER(SEARCH("&lt; 4",'Classification result'!U85))),"minimal", IF(OR(ISNUMBER(SEARCH("Extensive",'Model output'!P84)),ISNUMBER(SEARCH("Extensive",'Classification result'!U85)),ISNUMBER(SEARCH("&gt;4",'Classification result'!U85)),ISNUMBER(SEARCH("&gt; 4",'Classification result'!U85)),ISNUMBER(SEARCH("4 or more",'Classification result'!U85))),"extensive","")))</f>
        <v/>
      </c>
      <c r="W85" t="str">
        <f>IF(OR('Model output'!R84="",ISNUMBER(SEARCH("Not identified", 'Model output'!R84)),ISNUMBER(SEARCH("Absent",'Model output'!R84)),ISNUMBER(SEARCH("No",'Model output'!R84)),ISNUMBER(SEARCH("Negative",'Model output'!R84)),ISNUMBER(SEARCH("None seen",'Model output'!R84)),ISNUMBER(SEARCH("Free",'Model output'!R84)),ISNUMBER(SEARCH("Cannot be assessed",'Model output'!R84))),"negative","positive")</f>
        <v>negative</v>
      </c>
      <c r="X85" s="14" t="str">
        <f>IF('Model output'!S84="","",'Model output'!S84)</f>
        <v>Not identified</v>
      </c>
      <c r="Y85" t="str">
        <f>IF(OR('Model output'!S84="",ISNUMBER(SEARCH("Absent",'Model output'!S84)),ISNUMBER(SEARCH("Not identified",'Model output'!S84)),AND(ISNUMBER(SEARCH("No",'Model output'!S84)),NOT(ISNUMBER(SEARCH("carcinoma",'Model output'!S84)))),ISNUMBER(SEARCH("negative",'Model output'!S84))),"negative",IF(Z85="positive","gETE", "positive"))</f>
        <v>negative</v>
      </c>
      <c r="Z85" t="str">
        <f>IF(OR('Model output'!S84="",ISNUMBER(SEARCH("Absent",'Model output'!S84)),ISNUMBER(SEARCH("Not identified",'Model output'!S84)),ISNUMBER(SEARCH("No",'Model output'!S84)),ISNUMBER(SEARCH("Minimal",'Model output'!S84)),ISNUMBER(SEARCH("negative",'Model output'!S84))),"negative",IF(OR(ISNUMBER(SEARCH("extensive",X85)),ISNUMBER(SEARCH("skeletal muscle",X85)),ISNUMBER(SEARCH("larynx",X85)),ISNUMBER(SEARCH("trachea",X85)),ISNUMBER(SEARCH("esophagus",X85)),ISNUMBER(SEARCH("recurrent laryngeal nerve",X85))),"positive","negative"))</f>
        <v>negative</v>
      </c>
      <c r="AA85" t="str">
        <f>IF('Model output'!T84="","",IF('Model output'!T84="Not mentioned", "No", "Yes"))</f>
        <v/>
      </c>
      <c r="AB85" t="str">
        <f>IF(AA85&lt;&gt;"Yes","",IF(OR('Model output'!U84="",ISNUMBER(SEARCH("Not identified",'Model output'!U84))),"",'Model output'!U84))</f>
        <v/>
      </c>
      <c r="AC85" s="9" t="str">
        <f>IF(OR('Model output'!V84="", AND(ISERROR(SEARCH("Positive",'Model output'!V84)), ISNUMBER(SEARCH("Negative",'Model output'!V84))), ISNUMBER(SEARCH("Uninvolved",'Model output'!V84)), ISNUMBER(SEARCH("not involved",'Model output'!V84)), ISNUMBER(SEARCH("Free",'Model output'!V84)), ISNUMBER(SEARCH("1 mm",'Model output'!V84)), ISNUMBER(SEARCH("0.1 CM",'Model output'!V84)), ISNUMBER(SEARCH("less than 0.2 mm",'Model output'!V84)), ISNUMBER(SEARCH("less than 0.5 mm",'Model output'!V84)), ISNUMBER(SEARCH("very close",'Model output'!V84)), ISNUMBER(SEARCH("abut",'Model output'!V84))), "negative", "positive")</f>
        <v>negative</v>
      </c>
      <c r="AE85" s="30" t="str" cm="1">
        <f t="array" aca="1" ref="AE85" ca="1">IF(OR(AC85="positive",Z85="positive",AND(OR(ISNUMBER(SEARCH("Follicular carcinoma",N85)),ISNUMBER(SEARCH("Follicular thyroid carcinoma",N85))),V85="extensive"),AND(AND(ISNUMBER(J85),J85&gt;0),AND(ISNUMBER(M85),M85&gt;3)),OR(H85="positive",AH85=1)),"high",IF(OR(ISNUMBER(SEARCH("lateral",G85,1)),ISNUMBER(SEARCH("positive",Y85,1)),ISNUMBER(SEARCH("tall",O85,1)),ISNUMBER(SEARCH("hobnail",O85,1)),ISNUMBER(SEARCH("cribriform",O85,1)),ISNUMBER(SEARCH("diffuse",O85,1)),ISNUMBER(SEARCH("columnar",O85,1)),ISNUMBER(SEARCH("solid",O85,1)),ISNUMBER(SEARCH("tall",N85,1)),ISNUMBER(SEARCH("hobnail",N85,1)),ISNUMBER(SEARCH("cribriform",N85,1)),ISNUMBER(SEARCH("diffuse",N85,1)),ISNUMBER(SEARCH("columnar",N85,1)),ISNUMBER(SEARCH("solid",N85,1)),AND(ISNUMBER(SEARCH("papillary",N85,1)),S85="positive"),AND(AND(ISNUMBER(J85),J85&gt;=5),M85=""),AND(AND(ISNUMBER(J85),J85&gt;=5),AND(ISNUMBER(M85),M85&gt;=1)),AND(ISNUMBER(SERACH("papillary",N85)),OR(Y85="positive",Z85="positive"), ISNUMBER(SEARCH("BRAF",AB85)))),"intermediate","low"))</f>
        <v>low</v>
      </c>
      <c r="AF85" s="31" t="str">
        <f t="shared" si="18"/>
        <v>2</v>
      </c>
      <c r="AG85" s="31" t="str">
        <f t="shared" si="19"/>
        <v>0</v>
      </c>
      <c r="AH85" s="31" t="str">
        <f t="shared" si="22"/>
        <v>0</v>
      </c>
      <c r="AI85" s="36" t="str">
        <f t="shared" si="23"/>
        <v>I</v>
      </c>
      <c r="AJ85" s="30" t="s">
        <v>872</v>
      </c>
      <c r="AK85" s="35" t="s">
        <v>879</v>
      </c>
      <c r="AL85" s="35" t="s">
        <v>880</v>
      </c>
      <c r="AM85" s="35" t="s">
        <v>880</v>
      </c>
      <c r="AN85" s="35" t="s">
        <v>76</v>
      </c>
      <c r="AO85" s="30">
        <f t="shared" ca="1" si="24"/>
        <v>1</v>
      </c>
      <c r="AP85" s="35">
        <f t="shared" si="25"/>
        <v>1</v>
      </c>
      <c r="AQ85" s="35">
        <f t="shared" si="26"/>
        <v>1</v>
      </c>
      <c r="AR85" s="35">
        <f t="shared" si="27"/>
        <v>1</v>
      </c>
      <c r="AS85" s="36">
        <f t="shared" si="20"/>
        <v>1</v>
      </c>
    </row>
    <row r="86" spans="1:45">
      <c r="A86" t="str">
        <f>'Model output'!A85</f>
        <v>TCGA-DJ-A3UK</v>
      </c>
      <c r="B86" s="42">
        <v>35</v>
      </c>
      <c r="C86" s="1" t="str">
        <f>IF(OR(ISNUMBER(SEARCH("0",'Model output'!D85)), ISNUMBER(SEARCH("1",'Model output'!D85)), ISNUMBER(SEARCH("1a",'Model output'!D85)), ISNUMBER(SEARCH("1b",'Model output'!D85)), ISNUMBER(SEARCH("2",'Model output'!D85)), ISNUMBER(SEARCH("3",'Model output'!D85)), ISNUMBER(SEARCH("4a",'Model output'!D85)), ISNUMBER(SEARCH("4b",'Model output'!D85))), IF(ISNUMBER(SEARCH("pT",'Model output'!D85)),IF(OR(ISNUMBER(SEARCH("a",'Model output'!D85)),ISNUMBER(SEARCH("b",'Model output'!D85))),MID(SUBSTITUTE('Model output'!D85," ",""),SEARCH("pT",'Model output'!D85)+2,2),MID(SUBSTITUTE('Model output'!D85," ",""),SEARCH("pT",'Model output'!D85)+2,1)),IF(ISNUMBER(SEARCH("T",'Model output'!D85)),IF(OR(ISNUMBER(SEARCH("a",'Model output'!D85)),ISNUMBER(SEARCH("b",'Model output'!D85))),MID(SUBSTITUTE('Model output'!D85," ",""),SEARCH("T",'Model output'!D85)+1,2),MID(SUBSTITUTE('Model output'!D85," ",""),SEARCH("T",'Model output'!D85)+1,1)),SUBSTITUTE('Model output'!D85," ",""))),"")</f>
        <v/>
      </c>
      <c r="D86" s="1" t="str">
        <f>IF(ISNUMBER(SEARCH("lymph node",'Model output'!E85)),"1", IF(AND('Model output'!E85&lt;&gt;"",ISNUMBER('Model output'!E85),'Model output'!E85&gt;0),"1",IF(OR(ISNUMBER(SEARCH("0",'Model output'!E85)), ISNUMBER(SEARCH("1",'Model output'!E85)), ISNUMBER(SEARCH("1a",'Model output'!E85)), ISNUMBER(SEARCH("1b",'Model output'!E85)), ISNUMBER(SEARCH("X",'Model output'!E85))), IF(ISNUMBER(SEARCH("pN",'Model output'!E85)),IF(OR(ISNUMBER(SEARCH("a",'Model output'!E85)),ISNUMBER(SEARCH("b",'Model output'!E85))),MID(SUBSTITUTE('Model output'!E85," ",""),SEARCH("pN",'Model output'!E85)+2,2),MID(SUBSTITUTE('Model output'!E85," ",""),SEARCH("pN",'Model output'!E85)+2,1)),IF(ISNUMBER(SEARCH("N",'Model output'!E85)),IF(OR(ISNUMBER(SEARCH("a",'Model output'!E85)),ISNUMBER(SEARCH("b",'Model output'!E85))),MID(SUBSTITUTE('Model output'!E85," ",""),SEARCH("N",'Model output'!E85)+1,2),MID(SUBSTITUTE('Model output'!E85," ",""),SEARCH("N",'Model output'!E85)+1,1)),SUBSTITUTE('Model output'!E85," ",""))),"")))</f>
        <v/>
      </c>
      <c r="E86" s="1" t="str">
        <f>IF(OR(ISNUMBER(SEARCH("Not applicable",'Model output'!F85)), ISNUMBER(SEARCH("N/A",'Model output'!F85))),"0",IF(OR(ISNUMBER(SEARCH("0",'Model output'!F85)), ISNUMBER(SEARCH("1",'Model output'!F85)), ISNUMBER(SEARCH("X",'Model output'!F85))), IF(ISNUMBER(SEARCH("pM",'Model output'!F85)),MID(SUBSTITUTE('Model output'!F85," ",""),SEARCH("pM",'Model output'!F85)+2,1),IF(ISNUMBER(SEARCH("M",'Model output'!F85)),MID(SUBSTITUTE('Model output'!F85," ",""),SEARCH("M",'Model output'!F85)+1,1),SUBSTITUTE('Model output'!F85," ",""))),""))</f>
        <v/>
      </c>
      <c r="F86" t="str">
        <f t="shared" si="16"/>
        <v>negative</v>
      </c>
      <c r="G86" t="str">
        <f>IF(OR('Model output'!G85="",AND(ISNUMBER('Model output'!J85),'Model output'!J85&lt;1)),"",IF(OR(ISNUMBER(SEARCH("lateral",'Model output'!G85)),ISNUMBER(SEARCH("cervical",'Model output'!G85)),ISNUMBER(SEARCH("jugular",'Model output'!G85)),ISNUMBER(SEARCH("left neck",'Model output'!G85)),ISNUMBER(SEARCH("left anterior neck",'Model output'!G85)),ISNUMBER(SEARCH("left posterior neck",'Model output'!G85)),ISNUMBER(SEARCH("right neck",'Model output'!G85)),ISNUMBER(SEARCH("right anterior neck",'Model output'!G85)),ISNUMBER(SEARCH("right posterior neck",'Model output'!G85)),AND(ISNUMBER(SEARCH("level",'Model output'!G85)),OR(,ISNUMBER(SEARCH("II",'Model output'!G85)),ISNUMBER(SEARCH("two",'Model output'!G85)),ISNUMBER(SEARCH("2",'Model output'!G85)),ISNUMBER(SEARCH("III",'Model output'!G85)),ISNUMBER(SEARCH("three",'Model output'!G85)),ISNUMBER(SEARCH("3",'Model output'!G85)),ISNUMBER(SEARCH("IV",'Model output'!G85)),ISNUMBER(SEARCH("four",'Model output'!G85)),ISNUMBER(SEARCH("4",'Model output'!G85)),AND(ISNUMBER(SEARCH("V ",'Model output'!G85)),NOT(ISNUMBER(SEARCH("VI",'Model output'!G85)))),ISNUMBER(SEARCH("five",'Model output'!G85)),ISNUMBER(SEARCH("5",'Model output'!G85))))), "lateral", "central"))</f>
        <v/>
      </c>
      <c r="H86" t="str">
        <f>IF('Model output'!H85="","negative", IF('Model output'!H85=" ", "negative", IF(ISNUMBER(SEARCH("lymph node",'Model output'!H85)),"negative","positive")))</f>
        <v>negative</v>
      </c>
      <c r="I86">
        <f>IF('Model output'!I85="","",IF(ISNUMBER('Model output'!I85),'Model output'!I85,1))</f>
        <v>2</v>
      </c>
      <c r="J86">
        <f>IF('Model output'!J85="","",IF(AND(ISNUMBER('Model output'!J85),'Model output'!J85&lt;=I86),'Model output'!J85,IF(ISNUMBER(SEARCH("0/",'Model output'!J85)),0,1)))</f>
        <v>0</v>
      </c>
      <c r="K86" t="str" cm="1">
        <f t="array" ref="K86">IF(COUNT(FIND({0,1,2,3,4,5,6,7,8,9},'Model output'!K85))&gt;0,'Model output'!K85,"")</f>
        <v/>
      </c>
      <c r="L86" s="8" t="str">
        <f t="shared" si="21"/>
        <v/>
      </c>
      <c r="M86" t="str" cm="1">
        <f t="array" ref="M86">IF(L86="","",IF(ISNUMBER(SEARCH("cm",L86)),MAX(VALUE(SUBSTITUTE(_xlfn.FILTERXML("&lt;t&gt;&lt;s&gt;"&amp;SUBSTITUTE(L86,",","&lt;/s&gt;&lt;s&gt;")&amp;"&lt;/s&gt;&lt;/t&gt;","//s"),"cm",""))),MAX(VALUE(SUBSTITUTE(_xlfn.FILTERXML("&lt;t&gt;&lt;s&gt;"&amp;SUBSTITUTE(L86,",","&lt;/s&gt;&lt;s&gt;")&amp;"&lt;/s&gt;&lt;/t&gt;","//s"),"mm","")))/10))</f>
        <v/>
      </c>
      <c r="N86" t="str">
        <f>IF('Model output'!L85="","",'Model output'!L85)</f>
        <v>papillary</v>
      </c>
      <c r="O86" t="str">
        <f>IF('Model output'!M85="","",'Model output'!M85)</f>
        <v>classical</v>
      </c>
      <c r="P86" t="str">
        <f>IF('Model output'!N85="","",'Model output'!N85)</f>
        <v>1.5 cm</v>
      </c>
      <c r="Q86" t="str">
        <f t="shared" si="17"/>
        <v>1.5cm</v>
      </c>
      <c r="R86" cm="1">
        <f t="array" ref="R86">IF(Q86="","",IF(ISNUMBER(SEARCH("cm",Q86)),MAX(VALUE(SUBSTITUTE(_xlfn.FILTERXML("&lt;t&gt;&lt;s&gt;"&amp;SUBSTITUTE(Q86,",","&lt;/s&gt;&lt;s&gt;")&amp;"&lt;/s&gt;&lt;/t&gt;","//s"),"cm",""))),IF(ISNUMBER(SEARCH("mm",Q86)), MAX(VALUE(SUBSTITUTE(_xlfn.FILTERXML("&lt;t&gt;&lt;s&gt;"&amp;SUBSTITUTE(Q86,",","&lt;/s&gt;&lt;s&gt;")&amp;"&lt;/s&gt;&lt;/t&gt;","//s"),"mm","")))/10, MAX(VALUE(_xlfn.FILTERXML("&lt;t&gt;&lt;s&gt;"&amp;SUBSTITUTE(Q86,",","&lt;/s&gt;&lt;s&gt;")&amp;"&lt;/s&gt;&lt;/t&gt;","//s"))))))</f>
        <v>1.5</v>
      </c>
      <c r="S86" t="str">
        <f>IF(OR('Model output'!P85="",ISNUMBER(SEARCH("Not identified", 'Model output'!P85)),ISNUMBER(SEARCH("Absent",'Model output'!P85)),AND(ISNUMBER(SEARCH("No",'Model output'!P85)),NOT(ISNUMBER(SEARCH("diagnostic",'Model output'!P85)))),ISNUMBER(SEARCH("Negative",'Model output'!P85))),"negative","positive")</f>
        <v>negative</v>
      </c>
      <c r="T86">
        <f>IF('Model output'!O85="","",'Model output'!O85)</f>
        <v>1</v>
      </c>
      <c r="U86" t="str">
        <f>IF('Model output'!Q85&lt;&gt;"",'Model output'!Q85,IF('Classification result'!S86="positive",IF(ISNUMBER(SEARCH("single",'Model output'!P85)),1,IF(OR(ISNUMBER(SEARCH("&lt;4",'Model output'!P85)),ISNUMBER(SEARCH("&lt; 4",'Model output'!P85)),ISNUMBER(SEARCH("less than 4",'Model output'!P85))),"&lt;4",IF(OR(ISNUMBER(SEARCH("&gt;4",'Model output'!P85)),ISNUMBER(SEARCH("&gt; 4",'Model output'!P85)),ISNUMBER(SEARCH("4 or more",'Model output'!P85))),"&gt;4",""))),""))</f>
        <v/>
      </c>
      <c r="V86" t="str">
        <f>IF(S86="negative","",IF(OR(ISNUMBER(SEARCH("Focal",'Model output'!P85)),'Classification result'!U86&lt;4,ISNUMBER(SEARCH("Focal",'Classification result'!U86)),ISNUMBER(SEARCH("&lt;4",'Classification result'!U86)),ISNUMBER(SEARCH("&lt; 4",'Classification result'!U86))),"minimal", IF(OR(ISNUMBER(SEARCH("Extensive",'Model output'!P85)),ISNUMBER(SEARCH("Extensive",'Classification result'!U86)),ISNUMBER(SEARCH("&gt;4",'Classification result'!U86)),ISNUMBER(SEARCH("&gt; 4",'Classification result'!U86)),ISNUMBER(SEARCH("4 or more",'Classification result'!U86))),"extensive","")))</f>
        <v/>
      </c>
      <c r="W86" t="str">
        <f>IF(OR('Model output'!R85="",ISNUMBER(SEARCH("Not identified", 'Model output'!R85)),ISNUMBER(SEARCH("Absent",'Model output'!R85)),ISNUMBER(SEARCH("No",'Model output'!R85)),ISNUMBER(SEARCH("Negative",'Model output'!R85)),ISNUMBER(SEARCH("None seen",'Model output'!R85)),ISNUMBER(SEARCH("Free",'Model output'!R85)),ISNUMBER(SEARCH("Cannot be assessed",'Model output'!R85))),"negative","positive")</f>
        <v>negative</v>
      </c>
      <c r="X86" s="14" t="str">
        <f>IF('Model output'!S85="","",'Model output'!S85)</f>
        <v>Not identified</v>
      </c>
      <c r="Y86" t="str">
        <f>IF(OR('Model output'!S85="",ISNUMBER(SEARCH("Absent",'Model output'!S85)),ISNUMBER(SEARCH("Not identified",'Model output'!S85)),AND(ISNUMBER(SEARCH("No",'Model output'!S85)),NOT(ISNUMBER(SEARCH("carcinoma",'Model output'!S85)))),ISNUMBER(SEARCH("negative",'Model output'!S85))),"negative",IF(Z86="positive","gETE", "positive"))</f>
        <v>negative</v>
      </c>
      <c r="Z86" t="str">
        <f>IF(OR('Model output'!S85="",ISNUMBER(SEARCH("Absent",'Model output'!S85)),ISNUMBER(SEARCH("Not identified",'Model output'!S85)),ISNUMBER(SEARCH("No",'Model output'!S85)),ISNUMBER(SEARCH("Minimal",'Model output'!S85)),ISNUMBER(SEARCH("negative",'Model output'!S85))),"negative",IF(OR(ISNUMBER(SEARCH("extensive",X86)),ISNUMBER(SEARCH("skeletal muscle",X86)),ISNUMBER(SEARCH("larynx",X86)),ISNUMBER(SEARCH("trachea",X86)),ISNUMBER(SEARCH("esophagus",X86)),ISNUMBER(SEARCH("recurrent laryngeal nerve",X86))),"positive","negative"))</f>
        <v>negative</v>
      </c>
      <c r="AA86" t="str">
        <f>IF('Model output'!T85="","",IF('Model output'!T85="Not mentioned", "No", "Yes"))</f>
        <v/>
      </c>
      <c r="AB86" t="str">
        <f>IF(AA86&lt;&gt;"Yes","",IF(OR('Model output'!U85="",ISNUMBER(SEARCH("Not identified",'Model output'!U85))),"",'Model output'!U85))</f>
        <v/>
      </c>
      <c r="AC86" s="9" t="str">
        <f>IF(OR('Model output'!V85="", AND(ISERROR(SEARCH("Positive",'Model output'!V85)), ISNUMBER(SEARCH("Negative",'Model output'!V85))), ISNUMBER(SEARCH("Uninvolved",'Model output'!V85)), ISNUMBER(SEARCH("not involved",'Model output'!V85)), ISNUMBER(SEARCH("Free",'Model output'!V85)), ISNUMBER(SEARCH("1 mm",'Model output'!V85)), ISNUMBER(SEARCH("0.1 CM",'Model output'!V85)), ISNUMBER(SEARCH("less than 0.2 mm",'Model output'!V85)), ISNUMBER(SEARCH("less than 0.5 mm",'Model output'!V85)), ISNUMBER(SEARCH("very close",'Model output'!V85)), ISNUMBER(SEARCH("abut",'Model output'!V85))), "negative", "positive")</f>
        <v>negative</v>
      </c>
      <c r="AE86" s="30" t="str" cm="1">
        <f t="array" aca="1" ref="AE86" ca="1">IF(OR(AC86="positive",Z86="positive",AND(OR(ISNUMBER(SEARCH("Follicular carcinoma",N86)),ISNUMBER(SEARCH("Follicular thyroid carcinoma",N86))),V86="extensive"),AND(AND(ISNUMBER(J86),J86&gt;0),AND(ISNUMBER(M86),M86&gt;3)),OR(H86="positive",AH86=1)),"high",IF(OR(ISNUMBER(SEARCH("lateral",G86,1)),ISNUMBER(SEARCH("positive",Y86,1)),ISNUMBER(SEARCH("tall",O86,1)),ISNUMBER(SEARCH("hobnail",O86,1)),ISNUMBER(SEARCH("cribriform",O86,1)),ISNUMBER(SEARCH("diffuse",O86,1)),ISNUMBER(SEARCH("columnar",O86,1)),ISNUMBER(SEARCH("solid",O86,1)),ISNUMBER(SEARCH("tall",N86,1)),ISNUMBER(SEARCH("hobnail",N86,1)),ISNUMBER(SEARCH("cribriform",N86,1)),ISNUMBER(SEARCH("diffuse",N86,1)),ISNUMBER(SEARCH("columnar",N86,1)),ISNUMBER(SEARCH("solid",N86,1)),AND(ISNUMBER(SEARCH("papillary",N86,1)),S86="positive"),AND(AND(ISNUMBER(J86),J86&gt;=5),M86=""),AND(AND(ISNUMBER(J86),J86&gt;=5),AND(ISNUMBER(M86),M86&gt;=1)),AND(ISNUMBER(SERACH("papillary",N86)),OR(Y86="positive",Z86="positive"), ISNUMBER(SEARCH("BRAF",AB86)))),"intermediate","low"))</f>
        <v>low</v>
      </c>
      <c r="AF86" s="31" t="str">
        <f t="shared" si="18"/>
        <v>1b</v>
      </c>
      <c r="AG86" s="31" t="str">
        <f t="shared" si="19"/>
        <v>0</v>
      </c>
      <c r="AH86" s="31" t="str">
        <f t="shared" si="22"/>
        <v>0</v>
      </c>
      <c r="AI86" s="36" t="str">
        <f t="shared" si="23"/>
        <v>I</v>
      </c>
      <c r="AJ86" s="30" t="s">
        <v>872</v>
      </c>
      <c r="AK86" s="35" t="s">
        <v>876</v>
      </c>
      <c r="AL86" s="35" t="s">
        <v>877</v>
      </c>
      <c r="AM86" s="35" t="s">
        <v>880</v>
      </c>
      <c r="AN86" s="35" t="s">
        <v>76</v>
      </c>
      <c r="AO86" s="30">
        <f t="shared" ca="1" si="24"/>
        <v>1</v>
      </c>
      <c r="AP86" s="35">
        <f t="shared" si="25"/>
        <v>1</v>
      </c>
      <c r="AQ86" s="35">
        <f t="shared" si="26"/>
        <v>1</v>
      </c>
      <c r="AR86" s="35">
        <f t="shared" si="27"/>
        <v>1</v>
      </c>
      <c r="AS86" s="36">
        <f t="shared" si="20"/>
        <v>1</v>
      </c>
    </row>
    <row r="87" spans="1:45">
      <c r="A87" t="str">
        <f>'Model output'!A86</f>
        <v>TCGA-DJ-A3UM</v>
      </c>
      <c r="B87" s="42">
        <v>45</v>
      </c>
      <c r="C87" s="1" t="str">
        <f>IF(OR(ISNUMBER(SEARCH("0",'Model output'!D86)), ISNUMBER(SEARCH("1",'Model output'!D86)), ISNUMBER(SEARCH("1a",'Model output'!D86)), ISNUMBER(SEARCH("1b",'Model output'!D86)), ISNUMBER(SEARCH("2",'Model output'!D86)), ISNUMBER(SEARCH("3",'Model output'!D86)), ISNUMBER(SEARCH("4a",'Model output'!D86)), ISNUMBER(SEARCH("4b",'Model output'!D86))), IF(ISNUMBER(SEARCH("pT",'Model output'!D86)),IF(OR(ISNUMBER(SEARCH("a",'Model output'!D86)),ISNUMBER(SEARCH("b",'Model output'!D86))),MID(SUBSTITUTE('Model output'!D86," ",""),SEARCH("pT",'Model output'!D86)+2,2),MID(SUBSTITUTE('Model output'!D86," ",""),SEARCH("pT",'Model output'!D86)+2,1)),IF(ISNUMBER(SEARCH("T",'Model output'!D86)),IF(OR(ISNUMBER(SEARCH("a",'Model output'!D86)),ISNUMBER(SEARCH("b",'Model output'!D86))),MID(SUBSTITUTE('Model output'!D86," ",""),SEARCH("T",'Model output'!D86)+1,2),MID(SUBSTITUTE('Model output'!D86," ",""),SEARCH("T",'Model output'!D86)+1,1)),SUBSTITUTE('Model output'!D86," ",""))),"")</f>
        <v>2</v>
      </c>
      <c r="D87" s="1" t="str">
        <f>IF(ISNUMBER(SEARCH("lymph node",'Model output'!E86)),"1", IF(AND('Model output'!E86&lt;&gt;"",ISNUMBER('Model output'!E86),'Model output'!E86&gt;0),"1",IF(OR(ISNUMBER(SEARCH("0",'Model output'!E86)), ISNUMBER(SEARCH("1",'Model output'!E86)), ISNUMBER(SEARCH("1a",'Model output'!E86)), ISNUMBER(SEARCH("1b",'Model output'!E86)), ISNUMBER(SEARCH("X",'Model output'!E86))), IF(ISNUMBER(SEARCH("pN",'Model output'!E86)),IF(OR(ISNUMBER(SEARCH("a",'Model output'!E86)),ISNUMBER(SEARCH("b",'Model output'!E86))),MID(SUBSTITUTE('Model output'!E86," ",""),SEARCH("pN",'Model output'!E86)+2,2),MID(SUBSTITUTE('Model output'!E86," ",""),SEARCH("pN",'Model output'!E86)+2,1)),IF(ISNUMBER(SEARCH("N",'Model output'!E86)),IF(OR(ISNUMBER(SEARCH("a",'Model output'!E86)),ISNUMBER(SEARCH("b",'Model output'!E86))),MID(SUBSTITUTE('Model output'!E86," ",""),SEARCH("N",'Model output'!E86)+1,2),MID(SUBSTITUTE('Model output'!E86," ",""),SEARCH("N",'Model output'!E86)+1,1)),SUBSTITUTE('Model output'!E86," ",""))),"")))</f>
        <v>0</v>
      </c>
      <c r="E87" s="1" t="str">
        <f>IF(OR(ISNUMBER(SEARCH("Not applicable",'Model output'!F86)), ISNUMBER(SEARCH("N/A",'Model output'!F86))),"0",IF(OR(ISNUMBER(SEARCH("0",'Model output'!F86)), ISNUMBER(SEARCH("1",'Model output'!F86)), ISNUMBER(SEARCH("X",'Model output'!F86))), IF(ISNUMBER(SEARCH("pM",'Model output'!F86)),MID(SUBSTITUTE('Model output'!F86," ",""),SEARCH("pM",'Model output'!F86)+2,1),IF(ISNUMBER(SEARCH("M",'Model output'!F86)),MID(SUBSTITUTE('Model output'!F86," ",""),SEARCH("M",'Model output'!F86)+1,1),SUBSTITUTE('Model output'!F86," ",""))),""))</f>
        <v>0</v>
      </c>
      <c r="F87" t="str">
        <f t="shared" si="16"/>
        <v>negative</v>
      </c>
      <c r="G87" t="str">
        <f>IF(OR('Model output'!G86="",AND(ISNUMBER('Model output'!J86),'Model output'!J86&lt;1)),"",IF(OR(ISNUMBER(SEARCH("lateral",'Model output'!G86)),ISNUMBER(SEARCH("cervical",'Model output'!G86)),ISNUMBER(SEARCH("jugular",'Model output'!G86)),ISNUMBER(SEARCH("left neck",'Model output'!G86)),ISNUMBER(SEARCH("left anterior neck",'Model output'!G86)),ISNUMBER(SEARCH("left posterior neck",'Model output'!G86)),ISNUMBER(SEARCH("right neck",'Model output'!G86)),ISNUMBER(SEARCH("right anterior neck",'Model output'!G86)),ISNUMBER(SEARCH("right posterior neck",'Model output'!G86)),AND(ISNUMBER(SEARCH("level",'Model output'!G86)),OR(,ISNUMBER(SEARCH("II",'Model output'!G86)),ISNUMBER(SEARCH("two",'Model output'!G86)),ISNUMBER(SEARCH("2",'Model output'!G86)),ISNUMBER(SEARCH("III",'Model output'!G86)),ISNUMBER(SEARCH("three",'Model output'!G86)),ISNUMBER(SEARCH("3",'Model output'!G86)),ISNUMBER(SEARCH("IV",'Model output'!G86)),ISNUMBER(SEARCH("four",'Model output'!G86)),ISNUMBER(SEARCH("4",'Model output'!G86)),AND(ISNUMBER(SEARCH("V ",'Model output'!G86)),NOT(ISNUMBER(SEARCH("VI",'Model output'!G86)))),ISNUMBER(SEARCH("five",'Model output'!G86)),ISNUMBER(SEARCH("5",'Model output'!G86))))), "lateral", "central"))</f>
        <v/>
      </c>
      <c r="H87" t="str">
        <f>IF('Model output'!H86="","negative", IF('Model output'!H86=" ", "negative", IF(ISNUMBER(SEARCH("lymph node",'Model output'!H86)),"negative","positive")))</f>
        <v>negative</v>
      </c>
      <c r="I87">
        <f>IF('Model output'!I86="","",IF(ISNUMBER('Model output'!I86),'Model output'!I86,1))</f>
        <v>3</v>
      </c>
      <c r="J87">
        <f>IF('Model output'!J86="","",IF(AND(ISNUMBER('Model output'!J86),'Model output'!J86&lt;=I87),'Model output'!J86,IF(ISNUMBER(SEARCH("0/",'Model output'!J86)),0,1)))</f>
        <v>0</v>
      </c>
      <c r="K87" t="str" cm="1">
        <f t="array" ref="K87">IF(COUNT(FIND({0,1,2,3,4,5,6,7,8,9},'Model output'!K86))&gt;0,'Model output'!K86,"")</f>
        <v/>
      </c>
      <c r="L87" s="8" t="str">
        <f t="shared" si="21"/>
        <v/>
      </c>
      <c r="M87" t="str" cm="1">
        <f t="array" ref="M87">IF(L87="","",IF(ISNUMBER(SEARCH("cm",L87)),MAX(VALUE(SUBSTITUTE(_xlfn.FILTERXML("&lt;t&gt;&lt;s&gt;"&amp;SUBSTITUTE(L87,",","&lt;/s&gt;&lt;s&gt;")&amp;"&lt;/s&gt;&lt;/t&gt;","//s"),"cm",""))),MAX(VALUE(SUBSTITUTE(_xlfn.FILTERXML("&lt;t&gt;&lt;s&gt;"&amp;SUBSTITUTE(L87,",","&lt;/s&gt;&lt;s&gt;")&amp;"&lt;/s&gt;&lt;/t&gt;","//s"),"mm","")))/10))</f>
        <v/>
      </c>
      <c r="N87" t="str">
        <f>IF('Model output'!L86="","",'Model output'!L86)</f>
        <v>papillary</v>
      </c>
      <c r="O87" t="str">
        <f>IF('Model output'!M86="","",'Model output'!M86)</f>
        <v>classical</v>
      </c>
      <c r="P87" t="str">
        <f>IF('Model output'!N86="","",'Model output'!N86)</f>
        <v>1.3 cm</v>
      </c>
      <c r="Q87" t="str">
        <f t="shared" si="17"/>
        <v>1.3cm</v>
      </c>
      <c r="R87" cm="1">
        <f t="array" ref="R87">IF(Q87="","",IF(ISNUMBER(SEARCH("cm",Q87)),MAX(VALUE(SUBSTITUTE(_xlfn.FILTERXML("&lt;t&gt;&lt;s&gt;"&amp;SUBSTITUTE(Q87,",","&lt;/s&gt;&lt;s&gt;")&amp;"&lt;/s&gt;&lt;/t&gt;","//s"),"cm",""))),IF(ISNUMBER(SEARCH("mm",Q87)), MAX(VALUE(SUBSTITUTE(_xlfn.FILTERXML("&lt;t&gt;&lt;s&gt;"&amp;SUBSTITUTE(Q87,",","&lt;/s&gt;&lt;s&gt;")&amp;"&lt;/s&gt;&lt;/t&gt;","//s"),"mm","")))/10, MAX(VALUE(_xlfn.FILTERXML("&lt;t&gt;&lt;s&gt;"&amp;SUBSTITUTE(Q87,",","&lt;/s&gt;&lt;s&gt;")&amp;"&lt;/s&gt;&lt;/t&gt;","//s"))))))</f>
        <v>1.3</v>
      </c>
      <c r="S87" t="str">
        <f>IF(OR('Model output'!P86="",ISNUMBER(SEARCH("Not identified", 'Model output'!P86)),ISNUMBER(SEARCH("Absent",'Model output'!P86)),AND(ISNUMBER(SEARCH("No",'Model output'!P86)),NOT(ISNUMBER(SEARCH("diagnostic",'Model output'!P86)))),ISNUMBER(SEARCH("Negative",'Model output'!P86))),"negative","positive")</f>
        <v>negative</v>
      </c>
      <c r="T87">
        <f>IF('Model output'!O86="","",'Model output'!O86)</f>
        <v>1</v>
      </c>
      <c r="U87" t="str">
        <f>IF('Model output'!Q86&lt;&gt;"",'Model output'!Q86,IF('Classification result'!S87="positive",IF(ISNUMBER(SEARCH("single",'Model output'!P86)),1,IF(OR(ISNUMBER(SEARCH("&lt;4",'Model output'!P86)),ISNUMBER(SEARCH("&lt; 4",'Model output'!P86)),ISNUMBER(SEARCH("less than 4",'Model output'!P86))),"&lt;4",IF(OR(ISNUMBER(SEARCH("&gt;4",'Model output'!P86)),ISNUMBER(SEARCH("&gt; 4",'Model output'!P86)),ISNUMBER(SEARCH("4 or more",'Model output'!P86))),"&gt;4",""))),""))</f>
        <v/>
      </c>
      <c r="V87" t="str">
        <f>IF(S87="negative","",IF(OR(ISNUMBER(SEARCH("Focal",'Model output'!P86)),'Classification result'!U87&lt;4,ISNUMBER(SEARCH("Focal",'Classification result'!U87)),ISNUMBER(SEARCH("&lt;4",'Classification result'!U87)),ISNUMBER(SEARCH("&lt; 4",'Classification result'!U87))),"minimal", IF(OR(ISNUMBER(SEARCH("Extensive",'Model output'!P86)),ISNUMBER(SEARCH("Extensive",'Classification result'!U87)),ISNUMBER(SEARCH("&gt;4",'Classification result'!U87)),ISNUMBER(SEARCH("&gt; 4",'Classification result'!U87)),ISNUMBER(SEARCH("4 or more",'Classification result'!U87))),"extensive","")))</f>
        <v/>
      </c>
      <c r="W87" t="str">
        <f>IF(OR('Model output'!R86="",ISNUMBER(SEARCH("Not identified", 'Model output'!R86)),ISNUMBER(SEARCH("Absent",'Model output'!R86)),ISNUMBER(SEARCH("No",'Model output'!R86)),ISNUMBER(SEARCH("Negative",'Model output'!R86)),ISNUMBER(SEARCH("None seen",'Model output'!R86)),ISNUMBER(SEARCH("Free",'Model output'!R86)),ISNUMBER(SEARCH("Cannot be assessed",'Model output'!R86))),"negative","positive")</f>
        <v>negative</v>
      </c>
      <c r="X87" s="14" t="str">
        <f>IF('Model output'!S86="","",'Model output'!S86)</f>
        <v>Not identified</v>
      </c>
      <c r="Y87" t="str">
        <f>IF(OR('Model output'!S86="",ISNUMBER(SEARCH("Absent",'Model output'!S86)),ISNUMBER(SEARCH("Not identified",'Model output'!S86)),AND(ISNUMBER(SEARCH("No",'Model output'!S86)),NOT(ISNUMBER(SEARCH("carcinoma",'Model output'!S86)))),ISNUMBER(SEARCH("negative",'Model output'!S86))),"negative",IF(Z87="positive","gETE", "positive"))</f>
        <v>negative</v>
      </c>
      <c r="Z87" t="str">
        <f>IF(OR('Model output'!S86="",ISNUMBER(SEARCH("Absent",'Model output'!S86)),ISNUMBER(SEARCH("Not identified",'Model output'!S86)),ISNUMBER(SEARCH("No",'Model output'!S86)),ISNUMBER(SEARCH("Minimal",'Model output'!S86)),ISNUMBER(SEARCH("negative",'Model output'!S86))),"negative",IF(OR(ISNUMBER(SEARCH("extensive",X87)),ISNUMBER(SEARCH("skeletal muscle",X87)),ISNUMBER(SEARCH("larynx",X87)),ISNUMBER(SEARCH("trachea",X87)),ISNUMBER(SEARCH("esophagus",X87)),ISNUMBER(SEARCH("recurrent laryngeal nerve",X87))),"positive","negative"))</f>
        <v>negative</v>
      </c>
      <c r="AA87" t="str">
        <f>IF('Model output'!T86="","",IF('Model output'!T86="Not mentioned", "No", "Yes"))</f>
        <v/>
      </c>
      <c r="AB87" t="str">
        <f>IF(AA87&lt;&gt;"Yes","",IF(OR('Model output'!U86="",ISNUMBER(SEARCH("Not identified",'Model output'!U86))),"",'Model output'!U86))</f>
        <v/>
      </c>
      <c r="AC87" s="9" t="str">
        <f>IF(OR('Model output'!V86="", AND(ISERROR(SEARCH("Positive",'Model output'!V86)), ISNUMBER(SEARCH("Negative",'Model output'!V86))), ISNUMBER(SEARCH("Uninvolved",'Model output'!V86)), ISNUMBER(SEARCH("not involved",'Model output'!V86)), ISNUMBER(SEARCH("Free",'Model output'!V86)), ISNUMBER(SEARCH("1 mm",'Model output'!V86)), ISNUMBER(SEARCH("0.1 CM",'Model output'!V86)), ISNUMBER(SEARCH("less than 0.2 mm",'Model output'!V86)), ISNUMBER(SEARCH("less than 0.5 mm",'Model output'!V86)), ISNUMBER(SEARCH("very close",'Model output'!V86)), ISNUMBER(SEARCH("abut",'Model output'!V86))), "negative", "positive")</f>
        <v>negative</v>
      </c>
      <c r="AE87" s="30" t="str" cm="1">
        <f t="array" aca="1" ref="AE87" ca="1">IF(OR(AC87="positive",Z87="positive",AND(OR(ISNUMBER(SEARCH("Follicular carcinoma",N87)),ISNUMBER(SEARCH("Follicular thyroid carcinoma",N87))),V87="extensive"),AND(AND(ISNUMBER(J87),J87&gt;0),AND(ISNUMBER(M87),M87&gt;3)),OR(H87="positive",AH87=1)),"high",IF(OR(ISNUMBER(SEARCH("lateral",G87,1)),ISNUMBER(SEARCH("positive",Y87,1)),ISNUMBER(SEARCH("tall",O87,1)),ISNUMBER(SEARCH("hobnail",O87,1)),ISNUMBER(SEARCH("cribriform",O87,1)),ISNUMBER(SEARCH("diffuse",O87,1)),ISNUMBER(SEARCH("columnar",O87,1)),ISNUMBER(SEARCH("solid",O87,1)),ISNUMBER(SEARCH("tall",N87,1)),ISNUMBER(SEARCH("hobnail",N87,1)),ISNUMBER(SEARCH("cribriform",N87,1)),ISNUMBER(SEARCH("diffuse",N87,1)),ISNUMBER(SEARCH("columnar",N87,1)),ISNUMBER(SEARCH("solid",N87,1)),AND(ISNUMBER(SEARCH("papillary",N87,1)),S87="positive"),AND(AND(ISNUMBER(J87),J87&gt;=5),M87=""),AND(AND(ISNUMBER(J87),J87&gt;=5),AND(ISNUMBER(M87),M87&gt;=1)),AND(ISNUMBER(SERACH("papillary",N87)),OR(Y87="positive",Z87="positive"), ISNUMBER(SEARCH("BRAF",AB87)))),"intermediate","low"))</f>
        <v>low</v>
      </c>
      <c r="AF87" s="31" t="str">
        <f t="shared" si="18"/>
        <v>1b</v>
      </c>
      <c r="AG87" s="31" t="str">
        <f t="shared" si="19"/>
        <v>0</v>
      </c>
      <c r="AH87" s="31" t="str">
        <f t="shared" si="22"/>
        <v>0</v>
      </c>
      <c r="AI87" s="36" t="str">
        <f t="shared" si="23"/>
        <v>I</v>
      </c>
      <c r="AJ87" s="30" t="s">
        <v>873</v>
      </c>
      <c r="AK87" s="35" t="s">
        <v>876</v>
      </c>
      <c r="AL87" s="35" t="s">
        <v>877</v>
      </c>
      <c r="AM87" s="35" t="s">
        <v>880</v>
      </c>
      <c r="AN87" s="35" t="s">
        <v>76</v>
      </c>
      <c r="AO87" s="30">
        <f t="shared" ca="1" si="24"/>
        <v>0</v>
      </c>
      <c r="AP87" s="35">
        <f t="shared" si="25"/>
        <v>1</v>
      </c>
      <c r="AQ87" s="35">
        <f t="shared" si="26"/>
        <v>1</v>
      </c>
      <c r="AR87" s="35">
        <f t="shared" si="27"/>
        <v>1</v>
      </c>
      <c r="AS87" s="36">
        <f t="shared" si="20"/>
        <v>1</v>
      </c>
    </row>
    <row r="88" spans="1:45">
      <c r="A88" t="str">
        <f>'Model output'!A87</f>
        <v>TCGA-DJ-A3UN</v>
      </c>
      <c r="B88" s="42">
        <v>51</v>
      </c>
      <c r="C88" s="1" t="str">
        <f>IF(OR(ISNUMBER(SEARCH("0",'Model output'!D87)), ISNUMBER(SEARCH("1",'Model output'!D87)), ISNUMBER(SEARCH("1a",'Model output'!D87)), ISNUMBER(SEARCH("1b",'Model output'!D87)), ISNUMBER(SEARCH("2",'Model output'!D87)), ISNUMBER(SEARCH("3",'Model output'!D87)), ISNUMBER(SEARCH("4a",'Model output'!D87)), ISNUMBER(SEARCH("4b",'Model output'!D87))), IF(ISNUMBER(SEARCH("pT",'Model output'!D87)),IF(OR(ISNUMBER(SEARCH("a",'Model output'!D87)),ISNUMBER(SEARCH("b",'Model output'!D87))),MID(SUBSTITUTE('Model output'!D87," ",""),SEARCH("pT",'Model output'!D87)+2,2),MID(SUBSTITUTE('Model output'!D87," ",""),SEARCH("pT",'Model output'!D87)+2,1)),IF(ISNUMBER(SEARCH("T",'Model output'!D87)),IF(OR(ISNUMBER(SEARCH("a",'Model output'!D87)),ISNUMBER(SEARCH("b",'Model output'!D87))),MID(SUBSTITUTE('Model output'!D87," ",""),SEARCH("T",'Model output'!D87)+1,2),MID(SUBSTITUTE('Model output'!D87," ",""),SEARCH("T",'Model output'!D87)+1,1)),SUBSTITUTE('Model output'!D87," ",""))),"")</f>
        <v>2</v>
      </c>
      <c r="D88" s="1" t="str">
        <f>IF(ISNUMBER(SEARCH("lymph node",'Model output'!E87)),"1", IF(AND('Model output'!E87&lt;&gt;"",ISNUMBER('Model output'!E87),'Model output'!E87&gt;0),"1",IF(OR(ISNUMBER(SEARCH("0",'Model output'!E87)), ISNUMBER(SEARCH("1",'Model output'!E87)), ISNUMBER(SEARCH("1a",'Model output'!E87)), ISNUMBER(SEARCH("1b",'Model output'!E87)), ISNUMBER(SEARCH("X",'Model output'!E87))), IF(ISNUMBER(SEARCH("pN",'Model output'!E87)),IF(OR(ISNUMBER(SEARCH("a",'Model output'!E87)),ISNUMBER(SEARCH("b",'Model output'!E87))),MID(SUBSTITUTE('Model output'!E87," ",""),SEARCH("pN",'Model output'!E87)+2,2),MID(SUBSTITUTE('Model output'!E87," ",""),SEARCH("pN",'Model output'!E87)+2,1)),IF(ISNUMBER(SEARCH("N",'Model output'!E87)),IF(OR(ISNUMBER(SEARCH("a",'Model output'!E87)),ISNUMBER(SEARCH("b",'Model output'!E87))),MID(SUBSTITUTE('Model output'!E87," ",""),SEARCH("N",'Model output'!E87)+1,2),MID(SUBSTITUTE('Model output'!E87," ",""),SEARCH("N",'Model output'!E87)+1,1)),SUBSTITUTE('Model output'!E87," ",""))),"")))</f>
        <v>X</v>
      </c>
      <c r="E88" s="1" t="str">
        <f>IF(OR(ISNUMBER(SEARCH("Not applicable",'Model output'!F87)), ISNUMBER(SEARCH("N/A",'Model output'!F87))),"0",IF(OR(ISNUMBER(SEARCH("0",'Model output'!F87)), ISNUMBER(SEARCH("1",'Model output'!F87)), ISNUMBER(SEARCH("X",'Model output'!F87))), IF(ISNUMBER(SEARCH("pM",'Model output'!F87)),MID(SUBSTITUTE('Model output'!F87," ",""),SEARCH("pM",'Model output'!F87)+2,1),IF(ISNUMBER(SEARCH("M",'Model output'!F87)),MID(SUBSTITUTE('Model output'!F87," ",""),SEARCH("M",'Model output'!F87)+1,1),SUBSTITUTE('Model output'!F87," ",""))),""))</f>
        <v>X</v>
      </c>
      <c r="F88" t="str">
        <f t="shared" si="16"/>
        <v>negative</v>
      </c>
      <c r="G88" t="str">
        <f>IF(OR('Model output'!G87="",AND(ISNUMBER('Model output'!J87),'Model output'!J87&lt;1)),"",IF(OR(ISNUMBER(SEARCH("lateral",'Model output'!G87)),ISNUMBER(SEARCH("cervical",'Model output'!G87)),ISNUMBER(SEARCH("jugular",'Model output'!G87)),ISNUMBER(SEARCH("left neck",'Model output'!G87)),ISNUMBER(SEARCH("left anterior neck",'Model output'!G87)),ISNUMBER(SEARCH("left posterior neck",'Model output'!G87)),ISNUMBER(SEARCH("right neck",'Model output'!G87)),ISNUMBER(SEARCH("right anterior neck",'Model output'!G87)),ISNUMBER(SEARCH("right posterior neck",'Model output'!G87)),AND(ISNUMBER(SEARCH("level",'Model output'!G87)),OR(,ISNUMBER(SEARCH("II",'Model output'!G87)),ISNUMBER(SEARCH("two",'Model output'!G87)),ISNUMBER(SEARCH("2",'Model output'!G87)),ISNUMBER(SEARCH("III",'Model output'!G87)),ISNUMBER(SEARCH("three",'Model output'!G87)),ISNUMBER(SEARCH("3",'Model output'!G87)),ISNUMBER(SEARCH("IV",'Model output'!G87)),ISNUMBER(SEARCH("four",'Model output'!G87)),ISNUMBER(SEARCH("4",'Model output'!G87)),AND(ISNUMBER(SEARCH("V ",'Model output'!G87)),NOT(ISNUMBER(SEARCH("VI",'Model output'!G87)))),ISNUMBER(SEARCH("five",'Model output'!G87)),ISNUMBER(SEARCH("5",'Model output'!G87))))), "lateral", "central"))</f>
        <v/>
      </c>
      <c r="H88" t="str">
        <f>IF('Model output'!H87="","negative", IF('Model output'!H87=" ", "negative", IF(ISNUMBER(SEARCH("lymph node",'Model output'!H87)),"negative","positive")))</f>
        <v>negative</v>
      </c>
      <c r="I88">
        <f>IF('Model output'!I87="","",IF(ISNUMBER('Model output'!I87),'Model output'!I87,1))</f>
        <v>1</v>
      </c>
      <c r="J88">
        <f>IF('Model output'!J87="","",IF(AND(ISNUMBER('Model output'!J87),'Model output'!J87&lt;=I88),'Model output'!J87,IF(ISNUMBER(SEARCH("0/",'Model output'!J87)),0,1)))</f>
        <v>0</v>
      </c>
      <c r="K88" t="str" cm="1">
        <f t="array" ref="K88">IF(COUNT(FIND({0,1,2,3,4,5,6,7,8,9},'Model output'!K87))&gt;0,'Model output'!K87,"")</f>
        <v/>
      </c>
      <c r="L88" s="8" t="str">
        <f t="shared" si="21"/>
        <v/>
      </c>
      <c r="M88" t="str" cm="1">
        <f t="array" ref="M88">IF(L88="","",IF(ISNUMBER(SEARCH("cm",L88)),MAX(VALUE(SUBSTITUTE(_xlfn.FILTERXML("&lt;t&gt;&lt;s&gt;"&amp;SUBSTITUTE(L88,",","&lt;/s&gt;&lt;s&gt;")&amp;"&lt;/s&gt;&lt;/t&gt;","//s"),"cm",""))),MAX(VALUE(SUBSTITUTE(_xlfn.FILTERXML("&lt;t&gt;&lt;s&gt;"&amp;SUBSTITUTE(L88,",","&lt;/s&gt;&lt;s&gt;")&amp;"&lt;/s&gt;&lt;/t&gt;","//s"),"mm","")))/10))</f>
        <v/>
      </c>
      <c r="N88" t="str">
        <f>IF('Model output'!L87="","",'Model output'!L87)</f>
        <v>papillary</v>
      </c>
      <c r="O88" t="str">
        <f>IF('Model output'!M87="","",'Model output'!M87)</f>
        <v>classical</v>
      </c>
      <c r="P88" t="str">
        <f>IF('Model output'!N87="","",'Model output'!N87)</f>
        <v>1.2 cm</v>
      </c>
      <c r="Q88" t="str">
        <f t="shared" si="17"/>
        <v>1.2cm</v>
      </c>
      <c r="R88" cm="1">
        <f t="array" ref="R88">IF(Q88="","",IF(ISNUMBER(SEARCH("cm",Q88)),MAX(VALUE(SUBSTITUTE(_xlfn.FILTERXML("&lt;t&gt;&lt;s&gt;"&amp;SUBSTITUTE(Q88,",","&lt;/s&gt;&lt;s&gt;")&amp;"&lt;/s&gt;&lt;/t&gt;","//s"),"cm",""))),IF(ISNUMBER(SEARCH("mm",Q88)), MAX(VALUE(SUBSTITUTE(_xlfn.FILTERXML("&lt;t&gt;&lt;s&gt;"&amp;SUBSTITUTE(Q88,",","&lt;/s&gt;&lt;s&gt;")&amp;"&lt;/s&gt;&lt;/t&gt;","//s"),"mm","")))/10, MAX(VALUE(_xlfn.FILTERXML("&lt;t&gt;&lt;s&gt;"&amp;SUBSTITUTE(Q88,",","&lt;/s&gt;&lt;s&gt;")&amp;"&lt;/s&gt;&lt;/t&gt;","//s"))))))</f>
        <v>1.2</v>
      </c>
      <c r="S88" t="str">
        <f>IF(OR('Model output'!P87="",ISNUMBER(SEARCH("Not identified", 'Model output'!P87)),ISNUMBER(SEARCH("Absent",'Model output'!P87)),AND(ISNUMBER(SEARCH("No",'Model output'!P87)),NOT(ISNUMBER(SEARCH("diagnostic",'Model output'!P87)))),ISNUMBER(SEARCH("Negative",'Model output'!P87))),"negative","positive")</f>
        <v>negative</v>
      </c>
      <c r="T88" t="str">
        <f>IF('Model output'!O87="","",'Model output'!O87)</f>
        <v>Two foci</v>
      </c>
      <c r="U88" t="str">
        <f>IF('Model output'!Q87&lt;&gt;"",'Model output'!Q87,IF('Classification result'!S88="positive",IF(ISNUMBER(SEARCH("single",'Model output'!P87)),1,IF(OR(ISNUMBER(SEARCH("&lt;4",'Model output'!P87)),ISNUMBER(SEARCH("&lt; 4",'Model output'!P87)),ISNUMBER(SEARCH("less than 4",'Model output'!P87))),"&lt;4",IF(OR(ISNUMBER(SEARCH("&gt;4",'Model output'!P87)),ISNUMBER(SEARCH("&gt; 4",'Model output'!P87)),ISNUMBER(SEARCH("4 or more",'Model output'!P87))),"&gt;4",""))),""))</f>
        <v/>
      </c>
      <c r="V88" t="str">
        <f>IF(S88="negative","",IF(OR(ISNUMBER(SEARCH("Focal",'Model output'!P87)),'Classification result'!U88&lt;4,ISNUMBER(SEARCH("Focal",'Classification result'!U88)),ISNUMBER(SEARCH("&lt;4",'Classification result'!U88)),ISNUMBER(SEARCH("&lt; 4",'Classification result'!U88))),"minimal", IF(OR(ISNUMBER(SEARCH("Extensive",'Model output'!P87)),ISNUMBER(SEARCH("Extensive",'Classification result'!U88)),ISNUMBER(SEARCH("&gt;4",'Classification result'!U88)),ISNUMBER(SEARCH("&gt; 4",'Classification result'!U88)),ISNUMBER(SEARCH("4 or more",'Classification result'!U88))),"extensive","")))</f>
        <v/>
      </c>
      <c r="W88" t="str">
        <f>IF(OR('Model output'!R87="",ISNUMBER(SEARCH("Not identified", 'Model output'!R87)),ISNUMBER(SEARCH("Absent",'Model output'!R87)),ISNUMBER(SEARCH("No",'Model output'!R87)),ISNUMBER(SEARCH("Negative",'Model output'!R87)),ISNUMBER(SEARCH("None seen",'Model output'!R87)),ISNUMBER(SEARCH("Free",'Model output'!R87)),ISNUMBER(SEARCH("Cannot be assessed",'Model output'!R87))),"negative","positive")</f>
        <v>positive</v>
      </c>
      <c r="X88" s="14" t="str">
        <f>IF('Model output'!S87="","",'Model output'!S87)</f>
        <v>Not identified</v>
      </c>
      <c r="Y88" t="str">
        <f>IF(OR('Model output'!S87="",ISNUMBER(SEARCH("Absent",'Model output'!S87)),ISNUMBER(SEARCH("Not identified",'Model output'!S87)),AND(ISNUMBER(SEARCH("No",'Model output'!S87)),NOT(ISNUMBER(SEARCH("carcinoma",'Model output'!S87)))),ISNUMBER(SEARCH("negative",'Model output'!S87))),"negative",IF(Z88="positive","gETE", "positive"))</f>
        <v>negative</v>
      </c>
      <c r="Z88" t="str">
        <f>IF(OR('Model output'!S87="",ISNUMBER(SEARCH("Absent",'Model output'!S87)),ISNUMBER(SEARCH("Not identified",'Model output'!S87)),ISNUMBER(SEARCH("No",'Model output'!S87)),ISNUMBER(SEARCH("Minimal",'Model output'!S87)),ISNUMBER(SEARCH("negative",'Model output'!S87))),"negative",IF(OR(ISNUMBER(SEARCH("extensive",X88)),ISNUMBER(SEARCH("skeletal muscle",X88)),ISNUMBER(SEARCH("larynx",X88)),ISNUMBER(SEARCH("trachea",X88)),ISNUMBER(SEARCH("esophagus",X88)),ISNUMBER(SEARCH("recurrent laryngeal nerve",X88))),"positive","negative"))</f>
        <v>negative</v>
      </c>
      <c r="AA88" t="str">
        <f>IF('Model output'!T87="","",IF('Model output'!T87="Not mentioned", "No", "Yes"))</f>
        <v/>
      </c>
      <c r="AB88" t="str">
        <f>IF(AA88&lt;&gt;"Yes","",IF(OR('Model output'!U87="",ISNUMBER(SEARCH("Not identified",'Model output'!U87))),"",'Model output'!U87))</f>
        <v/>
      </c>
      <c r="AC88" s="9" t="str">
        <f>IF(OR('Model output'!V87="", AND(ISERROR(SEARCH("Positive",'Model output'!V87)), ISNUMBER(SEARCH("Negative",'Model output'!V87))), ISNUMBER(SEARCH("Uninvolved",'Model output'!V87)), ISNUMBER(SEARCH("not involved",'Model output'!V87)), ISNUMBER(SEARCH("Free",'Model output'!V87)), ISNUMBER(SEARCH("1 mm",'Model output'!V87)), ISNUMBER(SEARCH("0.1 CM",'Model output'!V87)), ISNUMBER(SEARCH("less than 0.2 mm",'Model output'!V87)), ISNUMBER(SEARCH("less than 0.5 mm",'Model output'!V87)), ISNUMBER(SEARCH("very close",'Model output'!V87)), ISNUMBER(SEARCH("abut",'Model output'!V87))), "negative", "positive")</f>
        <v>negative</v>
      </c>
      <c r="AE88" s="30" t="str" cm="1">
        <f t="array" aca="1" ref="AE88" ca="1">IF(OR(AC88="positive",Z88="positive",AND(OR(ISNUMBER(SEARCH("Follicular carcinoma",N88)),ISNUMBER(SEARCH("Follicular thyroid carcinoma",N88))),V88="extensive"),AND(AND(ISNUMBER(J88),J88&gt;0),AND(ISNUMBER(M88),M88&gt;3)),OR(H88="positive",AH88=1)),"high",IF(OR(ISNUMBER(SEARCH("lateral",G88,1)),ISNUMBER(SEARCH("positive",Y88,1)),ISNUMBER(SEARCH("tall",O88,1)),ISNUMBER(SEARCH("hobnail",O88,1)),ISNUMBER(SEARCH("cribriform",O88,1)),ISNUMBER(SEARCH("diffuse",O88,1)),ISNUMBER(SEARCH("columnar",O88,1)),ISNUMBER(SEARCH("solid",O88,1)),ISNUMBER(SEARCH("tall",N88,1)),ISNUMBER(SEARCH("hobnail",N88,1)),ISNUMBER(SEARCH("cribriform",N88,1)),ISNUMBER(SEARCH("diffuse",N88,1)),ISNUMBER(SEARCH("columnar",N88,1)),ISNUMBER(SEARCH("solid",N88,1)),AND(ISNUMBER(SEARCH("papillary",N88,1)),S88="positive"),AND(AND(ISNUMBER(J88),J88&gt;=5),M88=""),AND(AND(ISNUMBER(J88),J88&gt;=5),AND(ISNUMBER(M88),M88&gt;=1)),AND(ISNUMBER(SERACH("papillary",N88)),OR(Y88="positive",Z88="positive"), ISNUMBER(SEARCH("BRAF",AB88)))),"intermediate","low"))</f>
        <v>low</v>
      </c>
      <c r="AF88" s="31" t="str">
        <f t="shared" si="18"/>
        <v>1b</v>
      </c>
      <c r="AG88" s="31" t="str">
        <f t="shared" si="19"/>
        <v>0</v>
      </c>
      <c r="AH88" s="31" t="str">
        <f t="shared" si="22"/>
        <v>0</v>
      </c>
      <c r="AI88" s="36" t="str">
        <f t="shared" si="23"/>
        <v>I</v>
      </c>
      <c r="AJ88" s="30" t="s">
        <v>872</v>
      </c>
      <c r="AK88" s="35" t="s">
        <v>876</v>
      </c>
      <c r="AL88" s="35" t="s">
        <v>877</v>
      </c>
      <c r="AM88" s="35" t="s">
        <v>880</v>
      </c>
      <c r="AN88" s="35" t="s">
        <v>76</v>
      </c>
      <c r="AO88" s="30">
        <f t="shared" ca="1" si="24"/>
        <v>1</v>
      </c>
      <c r="AP88" s="35">
        <f t="shared" si="25"/>
        <v>1</v>
      </c>
      <c r="AQ88" s="35">
        <f t="shared" si="26"/>
        <v>1</v>
      </c>
      <c r="AR88" s="35">
        <f t="shared" si="27"/>
        <v>1</v>
      </c>
      <c r="AS88" s="36">
        <f t="shared" si="20"/>
        <v>1</v>
      </c>
    </row>
    <row r="89" spans="1:45">
      <c r="A89" t="str">
        <f>'Model output'!A88</f>
        <v>TCGA-DJ-A3UO</v>
      </c>
      <c r="B89" s="42">
        <v>63</v>
      </c>
      <c r="C89" s="1" t="str">
        <f>IF(OR(ISNUMBER(SEARCH("0",'Model output'!D88)), ISNUMBER(SEARCH("1",'Model output'!D88)), ISNUMBER(SEARCH("1a",'Model output'!D88)), ISNUMBER(SEARCH("1b",'Model output'!D88)), ISNUMBER(SEARCH("2",'Model output'!D88)), ISNUMBER(SEARCH("3",'Model output'!D88)), ISNUMBER(SEARCH("4a",'Model output'!D88)), ISNUMBER(SEARCH("4b",'Model output'!D88))), IF(ISNUMBER(SEARCH("pT",'Model output'!D88)),IF(OR(ISNUMBER(SEARCH("a",'Model output'!D88)),ISNUMBER(SEARCH("b",'Model output'!D88))),MID(SUBSTITUTE('Model output'!D88," ",""),SEARCH("pT",'Model output'!D88)+2,2),MID(SUBSTITUTE('Model output'!D88," ",""),SEARCH("pT",'Model output'!D88)+2,1)),IF(ISNUMBER(SEARCH("T",'Model output'!D88)),IF(OR(ISNUMBER(SEARCH("a",'Model output'!D88)),ISNUMBER(SEARCH("b",'Model output'!D88))),MID(SUBSTITUTE('Model output'!D88," ",""),SEARCH("T",'Model output'!D88)+1,2),MID(SUBSTITUTE('Model output'!D88," ",""),SEARCH("T",'Model output'!D88)+1,1)),SUBSTITUTE('Model output'!D88," ",""))),"")</f>
        <v>2</v>
      </c>
      <c r="D89" s="1" t="str">
        <f>IF(ISNUMBER(SEARCH("lymph node",'Model output'!E88)),"1", IF(AND('Model output'!E88&lt;&gt;"",ISNUMBER('Model output'!E88),'Model output'!E88&gt;0),"1",IF(OR(ISNUMBER(SEARCH("0",'Model output'!E88)), ISNUMBER(SEARCH("1",'Model output'!E88)), ISNUMBER(SEARCH("1a",'Model output'!E88)), ISNUMBER(SEARCH("1b",'Model output'!E88)), ISNUMBER(SEARCH("X",'Model output'!E88))), IF(ISNUMBER(SEARCH("pN",'Model output'!E88)),IF(OR(ISNUMBER(SEARCH("a",'Model output'!E88)),ISNUMBER(SEARCH("b",'Model output'!E88))),MID(SUBSTITUTE('Model output'!E88," ",""),SEARCH("pN",'Model output'!E88)+2,2),MID(SUBSTITUTE('Model output'!E88," ",""),SEARCH("pN",'Model output'!E88)+2,1)),IF(ISNUMBER(SEARCH("N",'Model output'!E88)),IF(OR(ISNUMBER(SEARCH("a",'Model output'!E88)),ISNUMBER(SEARCH("b",'Model output'!E88))),MID(SUBSTITUTE('Model output'!E88," ",""),SEARCH("N",'Model output'!E88)+1,2),MID(SUBSTITUTE('Model output'!E88," ",""),SEARCH("N",'Model output'!E88)+1,1)),SUBSTITUTE('Model output'!E88," ",""))),"")))</f>
        <v>1b</v>
      </c>
      <c r="E89" s="1" t="str">
        <f>IF(OR(ISNUMBER(SEARCH("Not applicable",'Model output'!F88)), ISNUMBER(SEARCH("N/A",'Model output'!F88))),"0",IF(OR(ISNUMBER(SEARCH("0",'Model output'!F88)), ISNUMBER(SEARCH("1",'Model output'!F88)), ISNUMBER(SEARCH("X",'Model output'!F88))), IF(ISNUMBER(SEARCH("pM",'Model output'!F88)),MID(SUBSTITUTE('Model output'!F88," ",""),SEARCH("pM",'Model output'!F88)+2,1),IF(ISNUMBER(SEARCH("M",'Model output'!F88)),MID(SUBSTITUTE('Model output'!F88," ",""),SEARCH("M",'Model output'!F88)+1,1),SUBSTITUTE('Model output'!F88," ",""))),""))</f>
        <v>0</v>
      </c>
      <c r="F89" t="str">
        <f t="shared" si="16"/>
        <v>positive</v>
      </c>
      <c r="G89" t="str">
        <f>IF(OR('Model output'!G88="",AND(ISNUMBER('Model output'!J88),'Model output'!J88&lt;1)),"",IF(OR(ISNUMBER(SEARCH("lateral",'Model output'!G88)),ISNUMBER(SEARCH("cervical",'Model output'!G88)),ISNUMBER(SEARCH("jugular",'Model output'!G88)),ISNUMBER(SEARCH("left neck",'Model output'!G88)),ISNUMBER(SEARCH("left anterior neck",'Model output'!G88)),ISNUMBER(SEARCH("left posterior neck",'Model output'!G88)),ISNUMBER(SEARCH("right neck",'Model output'!G88)),ISNUMBER(SEARCH("right anterior neck",'Model output'!G88)),ISNUMBER(SEARCH("right posterior neck",'Model output'!G88)),AND(ISNUMBER(SEARCH("level",'Model output'!G88)),OR(,ISNUMBER(SEARCH("II",'Model output'!G88)),ISNUMBER(SEARCH("two",'Model output'!G88)),ISNUMBER(SEARCH("2",'Model output'!G88)),ISNUMBER(SEARCH("III",'Model output'!G88)),ISNUMBER(SEARCH("three",'Model output'!G88)),ISNUMBER(SEARCH("3",'Model output'!G88)),ISNUMBER(SEARCH("IV",'Model output'!G88)),ISNUMBER(SEARCH("four",'Model output'!G88)),ISNUMBER(SEARCH("4",'Model output'!G88)),AND(ISNUMBER(SEARCH("V ",'Model output'!G88)),NOT(ISNUMBER(SEARCH("VI",'Model output'!G88)))),ISNUMBER(SEARCH("five",'Model output'!G88)),ISNUMBER(SEARCH("5",'Model output'!G88))))), "lateral", "central"))</f>
        <v>lateral</v>
      </c>
      <c r="H89" t="str">
        <f>IF('Model output'!H88="","negative", IF('Model output'!H88=" ", "negative", IF(ISNUMBER(SEARCH("lymph node",'Model output'!H88)),"negative","positive")))</f>
        <v>negative</v>
      </c>
      <c r="I89">
        <f>IF('Model output'!I88="","",IF(ISNUMBER('Model output'!I88),'Model output'!I88,1))</f>
        <v>24</v>
      </c>
      <c r="J89">
        <f>IF('Model output'!J88="","",IF(AND(ISNUMBER('Model output'!J88),'Model output'!J88&lt;=I89),'Model output'!J88,IF(ISNUMBER(SEARCH("0/",'Model output'!J88)),0,1)))</f>
        <v>5</v>
      </c>
      <c r="K89" t="str" cm="1">
        <f t="array" ref="K89">IF(COUNT(FIND({0,1,2,3,4,5,6,7,8,9},'Model output'!K88))&gt;0,'Model output'!K88,"")</f>
        <v>0.9cm</v>
      </c>
      <c r="L89" s="8" t="str">
        <f t="shared" si="21"/>
        <v>0.9cm</v>
      </c>
      <c r="M89" cm="1">
        <f t="array" ref="M89">IF(L89="","",IF(ISNUMBER(SEARCH("cm",L89)),MAX(VALUE(SUBSTITUTE(_xlfn.FILTERXML("&lt;t&gt;&lt;s&gt;"&amp;SUBSTITUTE(L89,",","&lt;/s&gt;&lt;s&gt;")&amp;"&lt;/s&gt;&lt;/t&gt;","//s"),"cm",""))),MAX(VALUE(SUBSTITUTE(_xlfn.FILTERXML("&lt;t&gt;&lt;s&gt;"&amp;SUBSTITUTE(L89,",","&lt;/s&gt;&lt;s&gt;")&amp;"&lt;/s&gt;&lt;/t&gt;","//s"),"mm","")))/10))</f>
        <v>0.9</v>
      </c>
      <c r="N89" t="str">
        <f>IF('Model output'!L88="","",'Model output'!L88)</f>
        <v>papillary</v>
      </c>
      <c r="O89" t="str">
        <f>IF('Model output'!M88="","",'Model output'!M88)</f>
        <v>classical</v>
      </c>
      <c r="P89" t="str">
        <f>IF('Model output'!N88="","",'Model output'!N88)</f>
        <v>2.8 cm</v>
      </c>
      <c r="Q89" t="str">
        <f t="shared" si="17"/>
        <v>2.8cm</v>
      </c>
      <c r="R89" cm="1">
        <f t="array" ref="R89">IF(Q89="","",IF(ISNUMBER(SEARCH("cm",Q89)),MAX(VALUE(SUBSTITUTE(_xlfn.FILTERXML("&lt;t&gt;&lt;s&gt;"&amp;SUBSTITUTE(Q89,",","&lt;/s&gt;&lt;s&gt;")&amp;"&lt;/s&gt;&lt;/t&gt;","//s"),"cm",""))),IF(ISNUMBER(SEARCH("mm",Q89)), MAX(VALUE(SUBSTITUTE(_xlfn.FILTERXML("&lt;t&gt;&lt;s&gt;"&amp;SUBSTITUTE(Q89,",","&lt;/s&gt;&lt;s&gt;")&amp;"&lt;/s&gt;&lt;/t&gt;","//s"),"mm","")))/10, MAX(VALUE(_xlfn.FILTERXML("&lt;t&gt;&lt;s&gt;"&amp;SUBSTITUTE(Q89,",","&lt;/s&gt;&lt;s&gt;")&amp;"&lt;/s&gt;&lt;/t&gt;","//s"))))))</f>
        <v>2.8</v>
      </c>
      <c r="S89" t="str">
        <f>IF(OR('Model output'!P88="",ISNUMBER(SEARCH("Not identified", 'Model output'!P88)),ISNUMBER(SEARCH("Absent",'Model output'!P88)),AND(ISNUMBER(SEARCH("No",'Model output'!P88)),NOT(ISNUMBER(SEARCH("diagnostic",'Model output'!P88)))),ISNUMBER(SEARCH("Negative",'Model output'!P88))),"negative","positive")</f>
        <v>positive</v>
      </c>
      <c r="T89" t="str">
        <f>IF('Model output'!O88="","",'Model output'!O88)</f>
        <v>Two</v>
      </c>
      <c r="U89" t="str">
        <f>IF('Model output'!Q88&lt;&gt;"",'Model output'!Q88,IF('Classification result'!S89="positive",IF(ISNUMBER(SEARCH("single",'Model output'!P88)),1,IF(OR(ISNUMBER(SEARCH("&lt;4",'Model output'!P88)),ISNUMBER(SEARCH("&lt; 4",'Model output'!P88)),ISNUMBER(SEARCH("less than 4",'Model output'!P88))),"&lt;4",IF(OR(ISNUMBER(SEARCH("&gt;4",'Model output'!P88)),ISNUMBER(SEARCH("&gt; 4",'Model output'!P88)),ISNUMBER(SEARCH("4 or more",'Model output'!P88))),"&gt;4",""))),""))</f>
        <v/>
      </c>
      <c r="V89" t="str">
        <f>IF(S89="negative","",IF(OR(ISNUMBER(SEARCH("Focal",'Model output'!P88)),'Classification result'!U89&lt;4,ISNUMBER(SEARCH("Focal",'Classification result'!U89)),ISNUMBER(SEARCH("&lt;4",'Classification result'!U89)),ISNUMBER(SEARCH("&lt; 4",'Classification result'!U89))),"minimal", IF(OR(ISNUMBER(SEARCH("Extensive",'Model output'!P88)),ISNUMBER(SEARCH("Extensive",'Classification result'!U89)),ISNUMBER(SEARCH("&gt;4",'Classification result'!U89)),ISNUMBER(SEARCH("&gt; 4",'Classification result'!U89)),ISNUMBER(SEARCH("4 or more",'Classification result'!U89))),"extensive","")))</f>
        <v/>
      </c>
      <c r="W89" t="str">
        <f>IF(OR('Model output'!R88="",ISNUMBER(SEARCH("Not identified", 'Model output'!R88)),ISNUMBER(SEARCH("Absent",'Model output'!R88)),ISNUMBER(SEARCH("No",'Model output'!R88)),ISNUMBER(SEARCH("Negative",'Model output'!R88)),ISNUMBER(SEARCH("None seen",'Model output'!R88)),ISNUMBER(SEARCH("Free",'Model output'!R88)),ISNUMBER(SEARCH("Cannot be assessed",'Model output'!R88))),"negative","positive")</f>
        <v>positive</v>
      </c>
      <c r="X89" s="14" t="str">
        <f>IF('Model output'!S88="","",'Model output'!S88)</f>
        <v>Invades: perithyroid fibroadipose tissue</v>
      </c>
      <c r="Y89" t="str">
        <f>IF(OR('Model output'!S88="",ISNUMBER(SEARCH("Absent",'Model output'!S88)),ISNUMBER(SEARCH("Not identified",'Model output'!S88)),AND(ISNUMBER(SEARCH("No",'Model output'!S88)),NOT(ISNUMBER(SEARCH("carcinoma",'Model output'!S88)))),ISNUMBER(SEARCH("negative",'Model output'!S88))),"negative",IF(Z89="positive","gETE", "positive"))</f>
        <v>positive</v>
      </c>
      <c r="Z89" t="str">
        <f>IF(OR('Model output'!S88="",ISNUMBER(SEARCH("Absent",'Model output'!S88)),ISNUMBER(SEARCH("Not identified",'Model output'!S88)),ISNUMBER(SEARCH("No",'Model output'!S88)),ISNUMBER(SEARCH("Minimal",'Model output'!S88)),ISNUMBER(SEARCH("negative",'Model output'!S88))),"negative",IF(OR(ISNUMBER(SEARCH("extensive",X89)),ISNUMBER(SEARCH("skeletal muscle",X89)),ISNUMBER(SEARCH("larynx",X89)),ISNUMBER(SEARCH("trachea",X89)),ISNUMBER(SEARCH("esophagus",X89)),ISNUMBER(SEARCH("recurrent laryngeal nerve",X89))),"positive","negative"))</f>
        <v>negative</v>
      </c>
      <c r="AA89" t="str">
        <f>IF('Model output'!T88="","",IF('Model output'!T88="Not mentioned", "No", "Yes"))</f>
        <v/>
      </c>
      <c r="AB89" t="str">
        <f>IF(AA89&lt;&gt;"Yes","",IF(OR('Model output'!U88="",ISNUMBER(SEARCH("Not identified",'Model output'!U88))),"",'Model output'!U88))</f>
        <v/>
      </c>
      <c r="AC89" s="9" t="str">
        <f>IF(OR('Model output'!V88="", AND(ISERROR(SEARCH("Positive",'Model output'!V88)), ISNUMBER(SEARCH("Negative",'Model output'!V88))), ISNUMBER(SEARCH("Uninvolved",'Model output'!V88)), ISNUMBER(SEARCH("not involved",'Model output'!V88)), ISNUMBER(SEARCH("Free",'Model output'!V88)), ISNUMBER(SEARCH("1 mm",'Model output'!V88)), ISNUMBER(SEARCH("0.1 CM",'Model output'!V88)), ISNUMBER(SEARCH("less than 0.2 mm",'Model output'!V88)), ISNUMBER(SEARCH("less than 0.5 mm",'Model output'!V88)), ISNUMBER(SEARCH("very close",'Model output'!V88)), ISNUMBER(SEARCH("abut",'Model output'!V88))), "negative", "positive")</f>
        <v>negative</v>
      </c>
      <c r="AE89" s="30" t="str" cm="1">
        <f t="array" aca="1" ref="AE89" ca="1">IF(OR(AC89="positive",Z89="positive",AND(OR(ISNUMBER(SEARCH("Follicular carcinoma",N89)),ISNUMBER(SEARCH("Follicular thyroid carcinoma",N89))),V89="extensive"),AND(AND(ISNUMBER(J89),J89&gt;0),AND(ISNUMBER(M89),M89&gt;3)),OR(H89="positive",AH89=1)),"high",IF(OR(ISNUMBER(SEARCH("lateral",G89,1)),ISNUMBER(SEARCH("positive",Y89,1)),ISNUMBER(SEARCH("tall",O89,1)),ISNUMBER(SEARCH("hobnail",O89,1)),ISNUMBER(SEARCH("cribriform",O89,1)),ISNUMBER(SEARCH("diffuse",O89,1)),ISNUMBER(SEARCH("columnar",O89,1)),ISNUMBER(SEARCH("solid",O89,1)),ISNUMBER(SEARCH("tall",N89,1)),ISNUMBER(SEARCH("hobnail",N89,1)),ISNUMBER(SEARCH("cribriform",N89,1)),ISNUMBER(SEARCH("diffuse",N89,1)),ISNUMBER(SEARCH("columnar",N89,1)),ISNUMBER(SEARCH("solid",N89,1)),AND(ISNUMBER(SEARCH("papillary",N89,1)),S89="positive"),AND(AND(ISNUMBER(J89),J89&gt;=5),M89=""),AND(AND(ISNUMBER(J89),J89&gt;=5),AND(ISNUMBER(M89),M89&gt;=1)),AND(ISNUMBER(SERACH("papillary",N89)),OR(Y89="positive",Z89="positive"), ISNUMBER(SEARCH("BRAF",AB89)))),"intermediate","low"))</f>
        <v>intermediate</v>
      </c>
      <c r="AF89" s="31" t="str">
        <f t="shared" si="18"/>
        <v>2</v>
      </c>
      <c r="AG89" s="31" t="str">
        <f t="shared" si="19"/>
        <v>1b</v>
      </c>
      <c r="AH89" s="31" t="str">
        <f t="shared" si="22"/>
        <v>0</v>
      </c>
      <c r="AI89" s="36" t="str">
        <f t="shared" si="23"/>
        <v>II</v>
      </c>
      <c r="AJ89" s="30" t="s">
        <v>873</v>
      </c>
      <c r="AK89" s="35" t="s">
        <v>879</v>
      </c>
      <c r="AL89" s="35" t="s">
        <v>876</v>
      </c>
      <c r="AM89" s="35" t="s">
        <v>880</v>
      </c>
      <c r="AN89" s="35" t="s">
        <v>878</v>
      </c>
      <c r="AO89" s="30">
        <f t="shared" ca="1" si="24"/>
        <v>1</v>
      </c>
      <c r="AP89" s="35">
        <f t="shared" si="25"/>
        <v>1</v>
      </c>
      <c r="AQ89" s="35">
        <f t="shared" si="26"/>
        <v>1</v>
      </c>
      <c r="AR89" s="35">
        <f t="shared" si="27"/>
        <v>1</v>
      </c>
      <c r="AS89" s="36">
        <f t="shared" si="20"/>
        <v>1</v>
      </c>
    </row>
    <row r="90" spans="1:45">
      <c r="A90" t="str">
        <f>'Model output'!A89</f>
        <v>TCGA-DJ-A3UQ</v>
      </c>
      <c r="B90" s="42">
        <v>45</v>
      </c>
      <c r="C90" s="1" t="str">
        <f>IF(OR(ISNUMBER(SEARCH("0",'Model output'!D89)), ISNUMBER(SEARCH("1",'Model output'!D89)), ISNUMBER(SEARCH("1a",'Model output'!D89)), ISNUMBER(SEARCH("1b",'Model output'!D89)), ISNUMBER(SEARCH("2",'Model output'!D89)), ISNUMBER(SEARCH("3",'Model output'!D89)), ISNUMBER(SEARCH("4a",'Model output'!D89)), ISNUMBER(SEARCH("4b",'Model output'!D89))), IF(ISNUMBER(SEARCH("pT",'Model output'!D89)),IF(OR(ISNUMBER(SEARCH("a",'Model output'!D89)),ISNUMBER(SEARCH("b",'Model output'!D89))),MID(SUBSTITUTE('Model output'!D89," ",""),SEARCH("pT",'Model output'!D89)+2,2),MID(SUBSTITUTE('Model output'!D89," ",""),SEARCH("pT",'Model output'!D89)+2,1)),IF(ISNUMBER(SEARCH("T",'Model output'!D89)),IF(OR(ISNUMBER(SEARCH("a",'Model output'!D89)),ISNUMBER(SEARCH("b",'Model output'!D89))),MID(SUBSTITUTE('Model output'!D89," ",""),SEARCH("T",'Model output'!D89)+1,2),MID(SUBSTITUTE('Model output'!D89," ",""),SEARCH("T",'Model output'!D89)+1,1)),SUBSTITUTE('Model output'!D89," ",""))),"")</f>
        <v>1</v>
      </c>
      <c r="D90" s="1" t="str">
        <f>IF(ISNUMBER(SEARCH("lymph node",'Model output'!E89)),"1", IF(AND('Model output'!E89&lt;&gt;"",ISNUMBER('Model output'!E89),'Model output'!E89&gt;0),"1",IF(OR(ISNUMBER(SEARCH("0",'Model output'!E89)), ISNUMBER(SEARCH("1",'Model output'!E89)), ISNUMBER(SEARCH("1a",'Model output'!E89)), ISNUMBER(SEARCH("1b",'Model output'!E89)), ISNUMBER(SEARCH("X",'Model output'!E89))), IF(ISNUMBER(SEARCH("pN",'Model output'!E89)),IF(OR(ISNUMBER(SEARCH("a",'Model output'!E89)),ISNUMBER(SEARCH("b",'Model output'!E89))),MID(SUBSTITUTE('Model output'!E89," ",""),SEARCH("pN",'Model output'!E89)+2,2),MID(SUBSTITUTE('Model output'!E89," ",""),SEARCH("pN",'Model output'!E89)+2,1)),IF(ISNUMBER(SEARCH("N",'Model output'!E89)),IF(OR(ISNUMBER(SEARCH("a",'Model output'!E89)),ISNUMBER(SEARCH("b",'Model output'!E89))),MID(SUBSTITUTE('Model output'!E89," ",""),SEARCH("N",'Model output'!E89)+1,2),MID(SUBSTITUTE('Model output'!E89," ",""),SEARCH("N",'Model output'!E89)+1,1)),SUBSTITUTE('Model output'!E89," ",""))),"")))</f>
        <v>1b</v>
      </c>
      <c r="E90" s="1" t="str">
        <f>IF(OR(ISNUMBER(SEARCH("Not applicable",'Model output'!F89)), ISNUMBER(SEARCH("N/A",'Model output'!F89))),"0",IF(OR(ISNUMBER(SEARCH("0",'Model output'!F89)), ISNUMBER(SEARCH("1",'Model output'!F89)), ISNUMBER(SEARCH("X",'Model output'!F89))), IF(ISNUMBER(SEARCH("pM",'Model output'!F89)),MID(SUBSTITUTE('Model output'!F89," ",""),SEARCH("pM",'Model output'!F89)+2,1),IF(ISNUMBER(SEARCH("M",'Model output'!F89)),MID(SUBSTITUTE('Model output'!F89," ",""),SEARCH("M",'Model output'!F89)+1,1),SUBSTITUTE('Model output'!F89," ",""))),""))</f>
        <v>0</v>
      </c>
      <c r="F90" t="str">
        <f t="shared" si="16"/>
        <v>positive</v>
      </c>
      <c r="G90" t="str">
        <f>IF(OR('Model output'!G89="",AND(ISNUMBER('Model output'!J89),'Model output'!J89&lt;1)),"",IF(OR(ISNUMBER(SEARCH("lateral",'Model output'!G89)),ISNUMBER(SEARCH("cervical",'Model output'!G89)),ISNUMBER(SEARCH("jugular",'Model output'!G89)),ISNUMBER(SEARCH("left neck",'Model output'!G89)),ISNUMBER(SEARCH("left anterior neck",'Model output'!G89)),ISNUMBER(SEARCH("left posterior neck",'Model output'!G89)),ISNUMBER(SEARCH("right neck",'Model output'!G89)),ISNUMBER(SEARCH("right anterior neck",'Model output'!G89)),ISNUMBER(SEARCH("right posterior neck",'Model output'!G89)),AND(ISNUMBER(SEARCH("level",'Model output'!G89)),OR(,ISNUMBER(SEARCH("II",'Model output'!G89)),ISNUMBER(SEARCH("two",'Model output'!G89)),ISNUMBER(SEARCH("2",'Model output'!G89)),ISNUMBER(SEARCH("III",'Model output'!G89)),ISNUMBER(SEARCH("three",'Model output'!G89)),ISNUMBER(SEARCH("3",'Model output'!G89)),ISNUMBER(SEARCH("IV",'Model output'!G89)),ISNUMBER(SEARCH("four",'Model output'!G89)),ISNUMBER(SEARCH("4",'Model output'!G89)),AND(ISNUMBER(SEARCH("V ",'Model output'!G89)),NOT(ISNUMBER(SEARCH("VI",'Model output'!G89)))),ISNUMBER(SEARCH("five",'Model output'!G89)),ISNUMBER(SEARCH("5",'Model output'!G89))))), "lateral", "central"))</f>
        <v>central</v>
      </c>
      <c r="H90" t="str">
        <f>IF('Model output'!H89="","negative", IF('Model output'!H89=" ", "negative", IF(ISNUMBER(SEARCH("lymph node",'Model output'!H89)),"negative","positive")))</f>
        <v>negative</v>
      </c>
      <c r="I90">
        <f>IF('Model output'!I89="","",IF(ISNUMBER('Model output'!I89),'Model output'!I89,1))</f>
        <v>3</v>
      </c>
      <c r="J90">
        <f>IF('Model output'!J89="","",IF(AND(ISNUMBER('Model output'!J89),'Model output'!J89&lt;=I90),'Model output'!J89,IF(ISNUMBER(SEARCH("0/",'Model output'!J89)),0,1)))</f>
        <v>3</v>
      </c>
      <c r="K90" t="str" cm="1">
        <f t="array" ref="K90">IF(COUNT(FIND({0,1,2,3,4,5,6,7,8,9},'Model output'!K89))&gt;0,'Model output'!K89,"")</f>
        <v>0.6cm</v>
      </c>
      <c r="L90" s="8" t="str">
        <f t="shared" si="21"/>
        <v>0.6cm</v>
      </c>
      <c r="M90" cm="1">
        <f t="array" ref="M90">IF(L90="","",IF(ISNUMBER(SEARCH("cm",L90)),MAX(VALUE(SUBSTITUTE(_xlfn.FILTERXML("&lt;t&gt;&lt;s&gt;"&amp;SUBSTITUTE(L90,",","&lt;/s&gt;&lt;s&gt;")&amp;"&lt;/s&gt;&lt;/t&gt;","//s"),"cm",""))),MAX(VALUE(SUBSTITUTE(_xlfn.FILTERXML("&lt;t&gt;&lt;s&gt;"&amp;SUBSTITUTE(L90,",","&lt;/s&gt;&lt;s&gt;")&amp;"&lt;/s&gt;&lt;/t&gt;","//s"),"mm","")))/10))</f>
        <v>0.6</v>
      </c>
      <c r="N90" t="str">
        <f>IF('Model output'!L89="","",'Model output'!L89)</f>
        <v>papillary</v>
      </c>
      <c r="O90" t="str">
        <f>IF('Model output'!M89="","",'Model output'!M89)</f>
        <v>microcarcinoma</v>
      </c>
      <c r="P90" t="str">
        <f>IF('Model output'!N89="","",'Model output'!N89)</f>
        <v>0.8cm</v>
      </c>
      <c r="Q90" t="str">
        <f t="shared" si="17"/>
        <v>0.8cm</v>
      </c>
      <c r="R90" cm="1">
        <f t="array" ref="R90">IF(Q90="","",IF(ISNUMBER(SEARCH("cm",Q90)),MAX(VALUE(SUBSTITUTE(_xlfn.FILTERXML("&lt;t&gt;&lt;s&gt;"&amp;SUBSTITUTE(Q90,",","&lt;/s&gt;&lt;s&gt;")&amp;"&lt;/s&gt;&lt;/t&gt;","//s"),"cm",""))),IF(ISNUMBER(SEARCH("mm",Q90)), MAX(VALUE(SUBSTITUTE(_xlfn.FILTERXML("&lt;t&gt;&lt;s&gt;"&amp;SUBSTITUTE(Q90,",","&lt;/s&gt;&lt;s&gt;")&amp;"&lt;/s&gt;&lt;/t&gt;","//s"),"mm","")))/10, MAX(VALUE(_xlfn.FILTERXML("&lt;t&gt;&lt;s&gt;"&amp;SUBSTITUTE(Q90,",","&lt;/s&gt;&lt;s&gt;")&amp;"&lt;/s&gt;&lt;/t&gt;","//s"))))))</f>
        <v>0.8</v>
      </c>
      <c r="S90" t="str">
        <f>IF(OR('Model output'!P89="",ISNUMBER(SEARCH("Not identified", 'Model output'!P89)),ISNUMBER(SEARCH("Absent",'Model output'!P89)),AND(ISNUMBER(SEARCH("No",'Model output'!P89)),NOT(ISNUMBER(SEARCH("diagnostic",'Model output'!P89)))),ISNUMBER(SEARCH("Negative",'Model output'!P89))),"negative","positive")</f>
        <v>positive</v>
      </c>
      <c r="T90">
        <f>IF('Model output'!O89="","",'Model output'!O89)</f>
        <v>1</v>
      </c>
      <c r="U90" t="str">
        <f>IF('Model output'!Q89&lt;&gt;"",'Model output'!Q89,IF('Classification result'!S90="positive",IF(ISNUMBER(SEARCH("single",'Model output'!P89)),1,IF(OR(ISNUMBER(SEARCH("&lt;4",'Model output'!P89)),ISNUMBER(SEARCH("&lt; 4",'Model output'!P89)),ISNUMBER(SEARCH("less than 4",'Model output'!P89))),"&lt;4",IF(OR(ISNUMBER(SEARCH("&gt;4",'Model output'!P89)),ISNUMBER(SEARCH("&gt; 4",'Model output'!P89)),ISNUMBER(SEARCH("4 or more",'Model output'!P89))),"&gt;4",""))),""))</f>
        <v/>
      </c>
      <c r="V90" t="str">
        <f>IF(S90="negative","",IF(OR(ISNUMBER(SEARCH("Focal",'Model output'!P89)),'Classification result'!U90&lt;4,ISNUMBER(SEARCH("Focal",'Classification result'!U90)),ISNUMBER(SEARCH("&lt;4",'Classification result'!U90)),ISNUMBER(SEARCH("&lt; 4",'Classification result'!U90))),"minimal", IF(OR(ISNUMBER(SEARCH("Extensive",'Model output'!P89)),ISNUMBER(SEARCH("Extensive",'Classification result'!U90)),ISNUMBER(SEARCH("&gt;4",'Classification result'!U90)),ISNUMBER(SEARCH("&gt; 4",'Classification result'!U90)),ISNUMBER(SEARCH("4 or more",'Classification result'!U90))),"extensive","")))</f>
        <v/>
      </c>
      <c r="W90" t="str">
        <f>IF(OR('Model output'!R89="",ISNUMBER(SEARCH("Not identified", 'Model output'!R89)),ISNUMBER(SEARCH("Absent",'Model output'!R89)),ISNUMBER(SEARCH("No",'Model output'!R89)),ISNUMBER(SEARCH("Negative",'Model output'!R89)),ISNUMBER(SEARCH("None seen",'Model output'!R89)),ISNUMBER(SEARCH("Free",'Model output'!R89)),ISNUMBER(SEARCH("Cannot be assessed",'Model output'!R89))),"negative","positive")</f>
        <v>negative</v>
      </c>
      <c r="X90" s="14" t="str">
        <f>IF('Model output'!S89="","",'Model output'!S89)</f>
        <v>Invades: perithyroidal fibroadipose tissue</v>
      </c>
      <c r="Y90" t="str">
        <f>IF(OR('Model output'!S89="",ISNUMBER(SEARCH("Absent",'Model output'!S89)),ISNUMBER(SEARCH("Not identified",'Model output'!S89)),AND(ISNUMBER(SEARCH("No",'Model output'!S89)),NOT(ISNUMBER(SEARCH("carcinoma",'Model output'!S89)))),ISNUMBER(SEARCH("negative",'Model output'!S89))),"negative",IF(Z90="positive","gETE", "positive"))</f>
        <v>positive</v>
      </c>
      <c r="Z90" t="str">
        <f>IF(OR('Model output'!S89="",ISNUMBER(SEARCH("Absent",'Model output'!S89)),ISNUMBER(SEARCH("Not identified",'Model output'!S89)),ISNUMBER(SEARCH("No",'Model output'!S89)),ISNUMBER(SEARCH("Minimal",'Model output'!S89)),ISNUMBER(SEARCH("negative",'Model output'!S89))),"negative",IF(OR(ISNUMBER(SEARCH("extensive",X90)),ISNUMBER(SEARCH("skeletal muscle",X90)),ISNUMBER(SEARCH("larynx",X90)),ISNUMBER(SEARCH("trachea",X90)),ISNUMBER(SEARCH("esophagus",X90)),ISNUMBER(SEARCH("recurrent laryngeal nerve",X90))),"positive","negative"))</f>
        <v>negative</v>
      </c>
      <c r="AA90" t="str">
        <f>IF('Model output'!T89="","",IF('Model output'!T89="Not mentioned", "No", "Yes"))</f>
        <v/>
      </c>
      <c r="AB90" t="str">
        <f>IF(AA90&lt;&gt;"Yes","",IF(OR('Model output'!U89="",ISNUMBER(SEARCH("Not identified",'Model output'!U89))),"",'Model output'!U89))</f>
        <v/>
      </c>
      <c r="AC90" s="9" t="str">
        <f>IF(OR('Model output'!V89="", AND(ISERROR(SEARCH("Positive",'Model output'!V89)), ISNUMBER(SEARCH("Negative",'Model output'!V89))), ISNUMBER(SEARCH("Uninvolved",'Model output'!V89)), ISNUMBER(SEARCH("not involved",'Model output'!V89)), ISNUMBER(SEARCH("Free",'Model output'!V89)), ISNUMBER(SEARCH("1 mm",'Model output'!V89)), ISNUMBER(SEARCH("0.1 CM",'Model output'!V89)), ISNUMBER(SEARCH("less than 0.2 mm",'Model output'!V89)), ISNUMBER(SEARCH("less than 0.5 mm",'Model output'!V89)), ISNUMBER(SEARCH("very close",'Model output'!V89)), ISNUMBER(SEARCH("abut",'Model output'!V89))), "negative", "positive")</f>
        <v>negative</v>
      </c>
      <c r="AE90" s="30" t="str" cm="1">
        <f t="array" aca="1" ref="AE90" ca="1">IF(OR(AC90="positive",Z90="positive",AND(OR(ISNUMBER(SEARCH("Follicular carcinoma",N90)),ISNUMBER(SEARCH("Follicular thyroid carcinoma",N90))),V90="extensive"),AND(AND(ISNUMBER(J90),J90&gt;0),AND(ISNUMBER(M90),M90&gt;3)),OR(H90="positive",AH90=1)),"high",IF(OR(ISNUMBER(SEARCH("lateral",G90,1)),ISNUMBER(SEARCH("positive",Y90,1)),ISNUMBER(SEARCH("tall",O90,1)),ISNUMBER(SEARCH("hobnail",O90,1)),ISNUMBER(SEARCH("cribriform",O90,1)),ISNUMBER(SEARCH("diffuse",O90,1)),ISNUMBER(SEARCH("columnar",O90,1)),ISNUMBER(SEARCH("solid",O90,1)),ISNUMBER(SEARCH("tall",N90,1)),ISNUMBER(SEARCH("hobnail",N90,1)),ISNUMBER(SEARCH("cribriform",N90,1)),ISNUMBER(SEARCH("diffuse",N90,1)),ISNUMBER(SEARCH("columnar",N90,1)),ISNUMBER(SEARCH("solid",N90,1)),AND(ISNUMBER(SEARCH("papillary",N90,1)),S90="positive"),AND(AND(ISNUMBER(J90),J90&gt;=5),M90=""),AND(AND(ISNUMBER(J90),J90&gt;=5),AND(ISNUMBER(M90),M90&gt;=1)),AND(ISNUMBER(SERACH("papillary",N90)),OR(Y90="positive",Z90="positive"), ISNUMBER(SEARCH("BRAF",AB90)))),"intermediate","low"))</f>
        <v>intermediate</v>
      </c>
      <c r="AF90" s="31" t="str">
        <f t="shared" si="18"/>
        <v>1a</v>
      </c>
      <c r="AG90" s="31" t="str">
        <f t="shared" si="19"/>
        <v>1a</v>
      </c>
      <c r="AH90" s="31" t="str">
        <f t="shared" si="22"/>
        <v>0</v>
      </c>
      <c r="AI90" s="36" t="str">
        <f t="shared" si="23"/>
        <v>I</v>
      </c>
      <c r="AJ90" s="30" t="s">
        <v>873</v>
      </c>
      <c r="AK90" s="35" t="s">
        <v>881</v>
      </c>
      <c r="AL90" s="35" t="s">
        <v>881</v>
      </c>
      <c r="AM90" s="35" t="s">
        <v>880</v>
      </c>
      <c r="AN90" s="35" t="s">
        <v>76</v>
      </c>
      <c r="AO90" s="30">
        <f t="shared" ca="1" si="24"/>
        <v>1</v>
      </c>
      <c r="AP90" s="35">
        <f t="shared" si="25"/>
        <v>1</v>
      </c>
      <c r="AQ90" s="35">
        <f t="shared" si="26"/>
        <v>1</v>
      </c>
      <c r="AR90" s="35">
        <f t="shared" si="27"/>
        <v>1</v>
      </c>
      <c r="AS90" s="36">
        <f t="shared" si="20"/>
        <v>1</v>
      </c>
    </row>
    <row r="91" spans="1:45">
      <c r="A91" t="str">
        <f>'Model output'!A90</f>
        <v>TCGA-DJ-A3UR</v>
      </c>
      <c r="B91" s="42">
        <v>51</v>
      </c>
      <c r="C91" s="1" t="str">
        <f>IF(OR(ISNUMBER(SEARCH("0",'Model output'!D90)), ISNUMBER(SEARCH("1",'Model output'!D90)), ISNUMBER(SEARCH("1a",'Model output'!D90)), ISNUMBER(SEARCH("1b",'Model output'!D90)), ISNUMBER(SEARCH("2",'Model output'!D90)), ISNUMBER(SEARCH("3",'Model output'!D90)), ISNUMBER(SEARCH("4a",'Model output'!D90)), ISNUMBER(SEARCH("4b",'Model output'!D90))), IF(ISNUMBER(SEARCH("pT",'Model output'!D90)),IF(OR(ISNUMBER(SEARCH("a",'Model output'!D90)),ISNUMBER(SEARCH("b",'Model output'!D90))),MID(SUBSTITUTE('Model output'!D90," ",""),SEARCH("pT",'Model output'!D90)+2,2),MID(SUBSTITUTE('Model output'!D90," ",""),SEARCH("pT",'Model output'!D90)+2,1)),IF(ISNUMBER(SEARCH("T",'Model output'!D90)),IF(OR(ISNUMBER(SEARCH("a",'Model output'!D90)),ISNUMBER(SEARCH("b",'Model output'!D90))),MID(SUBSTITUTE('Model output'!D90," ",""),SEARCH("T",'Model output'!D90)+1,2),MID(SUBSTITUTE('Model output'!D90," ",""),SEARCH("T",'Model output'!D90)+1,1)),SUBSTITUTE('Model output'!D90," ",""))),"")</f>
        <v>2</v>
      </c>
      <c r="D91" s="1" t="str">
        <f>IF(ISNUMBER(SEARCH("lymph node",'Model output'!E90)),"1", IF(AND('Model output'!E90&lt;&gt;"",ISNUMBER('Model output'!E90),'Model output'!E90&gt;0),"1",IF(OR(ISNUMBER(SEARCH("0",'Model output'!E90)), ISNUMBER(SEARCH("1",'Model output'!E90)), ISNUMBER(SEARCH("1a",'Model output'!E90)), ISNUMBER(SEARCH("1b",'Model output'!E90)), ISNUMBER(SEARCH("X",'Model output'!E90))), IF(ISNUMBER(SEARCH("pN",'Model output'!E90)),IF(OR(ISNUMBER(SEARCH("a",'Model output'!E90)),ISNUMBER(SEARCH("b",'Model output'!E90))),MID(SUBSTITUTE('Model output'!E90," ",""),SEARCH("pN",'Model output'!E90)+2,2),MID(SUBSTITUTE('Model output'!E90," ",""),SEARCH("pN",'Model output'!E90)+2,1)),IF(ISNUMBER(SEARCH("N",'Model output'!E90)),IF(OR(ISNUMBER(SEARCH("a",'Model output'!E90)),ISNUMBER(SEARCH("b",'Model output'!E90))),MID(SUBSTITUTE('Model output'!E90," ",""),SEARCH("N",'Model output'!E90)+1,2),MID(SUBSTITUTE('Model output'!E90," ",""),SEARCH("N",'Model output'!E90)+1,1)),SUBSTITUTE('Model output'!E90," ",""))),"")))</f>
        <v>1b</v>
      </c>
      <c r="E91" s="1" t="str">
        <f>IF(OR(ISNUMBER(SEARCH("Not applicable",'Model output'!F90)), ISNUMBER(SEARCH("N/A",'Model output'!F90))),"0",IF(OR(ISNUMBER(SEARCH("0",'Model output'!F90)), ISNUMBER(SEARCH("1",'Model output'!F90)), ISNUMBER(SEARCH("X",'Model output'!F90))), IF(ISNUMBER(SEARCH("pM",'Model output'!F90)),MID(SUBSTITUTE('Model output'!F90," ",""),SEARCH("pM",'Model output'!F90)+2,1),IF(ISNUMBER(SEARCH("M",'Model output'!F90)),MID(SUBSTITUTE('Model output'!F90," ",""),SEARCH("M",'Model output'!F90)+1,1),SUBSTITUTE('Model output'!F90," ",""))),""))</f>
        <v>0</v>
      </c>
      <c r="F91" t="str">
        <f t="shared" si="16"/>
        <v>positive</v>
      </c>
      <c r="G91" t="str">
        <f>IF(OR('Model output'!G90="",AND(ISNUMBER('Model output'!J90),'Model output'!J90&lt;1)),"",IF(OR(ISNUMBER(SEARCH("lateral",'Model output'!G90)),ISNUMBER(SEARCH("cervical",'Model output'!G90)),ISNUMBER(SEARCH("jugular",'Model output'!G90)),ISNUMBER(SEARCH("left neck",'Model output'!G90)),ISNUMBER(SEARCH("left anterior neck",'Model output'!G90)),ISNUMBER(SEARCH("left posterior neck",'Model output'!G90)),ISNUMBER(SEARCH("right neck",'Model output'!G90)),ISNUMBER(SEARCH("right anterior neck",'Model output'!G90)),ISNUMBER(SEARCH("right posterior neck",'Model output'!G90)),AND(ISNUMBER(SEARCH("level",'Model output'!G90)),OR(,ISNUMBER(SEARCH("II",'Model output'!G90)),ISNUMBER(SEARCH("two",'Model output'!G90)),ISNUMBER(SEARCH("2",'Model output'!G90)),ISNUMBER(SEARCH("III",'Model output'!G90)),ISNUMBER(SEARCH("three",'Model output'!G90)),ISNUMBER(SEARCH("3",'Model output'!G90)),ISNUMBER(SEARCH("IV",'Model output'!G90)),ISNUMBER(SEARCH("four",'Model output'!G90)),ISNUMBER(SEARCH("4",'Model output'!G90)),AND(ISNUMBER(SEARCH("V ",'Model output'!G90)),NOT(ISNUMBER(SEARCH("VI",'Model output'!G90)))),ISNUMBER(SEARCH("five",'Model output'!G90)),ISNUMBER(SEARCH("5",'Model output'!G90))))), "lateral", "central"))</f>
        <v>central</v>
      </c>
      <c r="H91" t="str">
        <f>IF('Model output'!H90="","negative", IF('Model output'!H90=" ", "negative", IF(ISNUMBER(SEARCH("lymph node",'Model output'!H90)),"negative","positive")))</f>
        <v>negative</v>
      </c>
      <c r="I91">
        <f>IF('Model output'!I90="","",IF(ISNUMBER('Model output'!I90),'Model output'!I90,1))</f>
        <v>6</v>
      </c>
      <c r="J91">
        <f>IF('Model output'!J90="","",IF(AND(ISNUMBER('Model output'!J90),'Model output'!J90&lt;=I91),'Model output'!J90,IF(ISNUMBER(SEARCH("0/",'Model output'!J90)),0,1)))</f>
        <v>4</v>
      </c>
      <c r="K91" t="str" cm="1">
        <f t="array" ref="K91">IF(COUNT(FIND({0,1,2,3,4,5,6,7,8,9},'Model output'!K90))&gt;0,'Model output'!K90,"")</f>
        <v>0.5 cm</v>
      </c>
      <c r="L91" s="8" t="str">
        <f t="shared" si="21"/>
        <v>0.5cm</v>
      </c>
      <c r="M91" cm="1">
        <f t="array" ref="M91">IF(L91="","",IF(ISNUMBER(SEARCH("cm",L91)),MAX(VALUE(SUBSTITUTE(_xlfn.FILTERXML("&lt;t&gt;&lt;s&gt;"&amp;SUBSTITUTE(L91,",","&lt;/s&gt;&lt;s&gt;")&amp;"&lt;/s&gt;&lt;/t&gt;","//s"),"cm",""))),MAX(VALUE(SUBSTITUTE(_xlfn.FILTERXML("&lt;t&gt;&lt;s&gt;"&amp;SUBSTITUTE(L91,",","&lt;/s&gt;&lt;s&gt;")&amp;"&lt;/s&gt;&lt;/t&gt;","//s"),"mm","")))/10))</f>
        <v>0.5</v>
      </c>
      <c r="N91" t="str">
        <f>IF('Model output'!L90="","",'Model output'!L90)</f>
        <v>papillary</v>
      </c>
      <c r="O91" t="str">
        <f>IF('Model output'!M90="","",'Model output'!M90)</f>
        <v>follicular, microcarcinoma, tall cell</v>
      </c>
      <c r="P91" t="str">
        <f>IF('Model output'!N90="","",'Model output'!N90)</f>
        <v>1 cm</v>
      </c>
      <c r="Q91" t="str">
        <f t="shared" si="17"/>
        <v>1cm</v>
      </c>
      <c r="R91" cm="1">
        <f t="array" ref="R91">IF(Q91="","",IF(ISNUMBER(SEARCH("cm",Q91)),MAX(VALUE(SUBSTITUTE(_xlfn.FILTERXML("&lt;t&gt;&lt;s&gt;"&amp;SUBSTITUTE(Q91,",","&lt;/s&gt;&lt;s&gt;")&amp;"&lt;/s&gt;&lt;/t&gt;","//s"),"cm",""))),IF(ISNUMBER(SEARCH("mm",Q91)), MAX(VALUE(SUBSTITUTE(_xlfn.FILTERXML("&lt;t&gt;&lt;s&gt;"&amp;SUBSTITUTE(Q91,",","&lt;/s&gt;&lt;s&gt;")&amp;"&lt;/s&gt;&lt;/t&gt;","//s"),"mm","")))/10, MAX(VALUE(_xlfn.FILTERXML("&lt;t&gt;&lt;s&gt;"&amp;SUBSTITUTE(Q91,",","&lt;/s&gt;&lt;s&gt;")&amp;"&lt;/s&gt;&lt;/t&gt;","//s"))))))</f>
        <v>1</v>
      </c>
      <c r="S91" t="str">
        <f>IF(OR('Model output'!P90="",ISNUMBER(SEARCH("Not identified", 'Model output'!P90)),ISNUMBER(SEARCH("Absent",'Model output'!P90)),AND(ISNUMBER(SEARCH("No",'Model output'!P90)),NOT(ISNUMBER(SEARCH("diagnostic",'Model output'!P90)))),ISNUMBER(SEARCH("Negative",'Model output'!P90))),"negative","positive")</f>
        <v>negative</v>
      </c>
      <c r="T91">
        <f>IF('Model output'!O90="","",'Model output'!O90)</f>
        <v>4</v>
      </c>
      <c r="U91" t="str">
        <f>IF('Model output'!Q90&lt;&gt;"",'Model output'!Q90,IF('Classification result'!S91="positive",IF(ISNUMBER(SEARCH("single",'Model output'!P90)),1,IF(OR(ISNUMBER(SEARCH("&lt;4",'Model output'!P90)),ISNUMBER(SEARCH("&lt; 4",'Model output'!P90)),ISNUMBER(SEARCH("less than 4",'Model output'!P90))),"&lt;4",IF(OR(ISNUMBER(SEARCH("&gt;4",'Model output'!P90)),ISNUMBER(SEARCH("&gt; 4",'Model output'!P90)),ISNUMBER(SEARCH("4 or more",'Model output'!P90))),"&gt;4",""))),""))</f>
        <v/>
      </c>
      <c r="V91" t="str">
        <f>IF(S91="negative","",IF(OR(ISNUMBER(SEARCH("Focal",'Model output'!P90)),'Classification result'!U91&lt;4,ISNUMBER(SEARCH("Focal",'Classification result'!U91)),ISNUMBER(SEARCH("&lt;4",'Classification result'!U91)),ISNUMBER(SEARCH("&lt; 4",'Classification result'!U91))),"minimal", IF(OR(ISNUMBER(SEARCH("Extensive",'Model output'!P90)),ISNUMBER(SEARCH("Extensive",'Classification result'!U91)),ISNUMBER(SEARCH("&gt;4",'Classification result'!U91)),ISNUMBER(SEARCH("&gt; 4",'Classification result'!U91)),ISNUMBER(SEARCH("4 or more",'Classification result'!U91))),"extensive","")))</f>
        <v/>
      </c>
      <c r="W91" t="str">
        <f>IF(OR('Model output'!R90="",ISNUMBER(SEARCH("Not identified", 'Model output'!R90)),ISNUMBER(SEARCH("Absent",'Model output'!R90)),ISNUMBER(SEARCH("No",'Model output'!R90)),ISNUMBER(SEARCH("Negative",'Model output'!R90)),ISNUMBER(SEARCH("None seen",'Model output'!R90)),ISNUMBER(SEARCH("Free",'Model output'!R90)),ISNUMBER(SEARCH("Cannot be assessed",'Model output'!R90))),"negative","positive")</f>
        <v>negative</v>
      </c>
      <c r="X91" s="14" t="str">
        <f>IF('Model output'!S90="","",'Model output'!S90)</f>
        <v>One of the microcarcinoma invades extra-thyroid fibroadipose tissue.</v>
      </c>
      <c r="Y91" t="str">
        <f>IF(OR('Model output'!S90="",ISNUMBER(SEARCH("Absent",'Model output'!S90)),ISNUMBER(SEARCH("Not identified",'Model output'!S90)),AND(ISNUMBER(SEARCH("No",'Model output'!S90)),NOT(ISNUMBER(SEARCH("carcinoma",'Model output'!S90)))),ISNUMBER(SEARCH("negative",'Model output'!S90))),"negative",IF(Z91="positive","gETE", "positive"))</f>
        <v>positive</v>
      </c>
      <c r="Z91" t="str">
        <f>IF(OR('Model output'!S90="",ISNUMBER(SEARCH("Absent",'Model output'!S90)),ISNUMBER(SEARCH("Not identified",'Model output'!S90)),ISNUMBER(SEARCH("No",'Model output'!S90)),ISNUMBER(SEARCH("Minimal",'Model output'!S90)),ISNUMBER(SEARCH("negative",'Model output'!S90))),"negative",IF(OR(ISNUMBER(SEARCH("extensive",X91)),ISNUMBER(SEARCH("skeletal muscle",X91)),ISNUMBER(SEARCH("larynx",X91)),ISNUMBER(SEARCH("trachea",X91)),ISNUMBER(SEARCH("esophagus",X91)),ISNUMBER(SEARCH("recurrent laryngeal nerve",X91))),"positive","negative"))</f>
        <v>negative</v>
      </c>
      <c r="AA91" t="str">
        <f>IF('Model output'!T90="","",IF('Model output'!T90="Not mentioned", "No", "Yes"))</f>
        <v/>
      </c>
      <c r="AB91" t="str">
        <f>IF(AA91&lt;&gt;"Yes","",IF(OR('Model output'!U90="",ISNUMBER(SEARCH("Not identified",'Model output'!U90))),"",'Model output'!U90))</f>
        <v/>
      </c>
      <c r="AC91" s="9" t="str">
        <f>IF(OR('Model output'!V90="", AND(ISERROR(SEARCH("Positive",'Model output'!V90)), ISNUMBER(SEARCH("Negative",'Model output'!V90))), ISNUMBER(SEARCH("Uninvolved",'Model output'!V90)), ISNUMBER(SEARCH("not involved",'Model output'!V90)), ISNUMBER(SEARCH("Free",'Model output'!V90)), ISNUMBER(SEARCH("1 mm",'Model output'!V90)), ISNUMBER(SEARCH("0.1 CM",'Model output'!V90)), ISNUMBER(SEARCH("less than 0.2 mm",'Model output'!V90)), ISNUMBER(SEARCH("less than 0.5 mm",'Model output'!V90)), ISNUMBER(SEARCH("very close",'Model output'!V90)), ISNUMBER(SEARCH("abut",'Model output'!V90))), "negative", "positive")</f>
        <v>negative</v>
      </c>
      <c r="AE91" s="30" t="str" cm="1">
        <f t="array" aca="1" ref="AE91" ca="1">IF(OR(AC91="positive",Z91="positive",AND(OR(ISNUMBER(SEARCH("Follicular carcinoma",N91)),ISNUMBER(SEARCH("Follicular thyroid carcinoma",N91))),V91="extensive"),AND(AND(ISNUMBER(J91),J91&gt;0),AND(ISNUMBER(M91),M91&gt;3)),OR(H91="positive",AH91=1)),"high",IF(OR(ISNUMBER(SEARCH("lateral",G91,1)),ISNUMBER(SEARCH("positive",Y91,1)),ISNUMBER(SEARCH("tall",O91,1)),ISNUMBER(SEARCH("hobnail",O91,1)),ISNUMBER(SEARCH("cribriform",O91,1)),ISNUMBER(SEARCH("diffuse",O91,1)),ISNUMBER(SEARCH("columnar",O91,1)),ISNUMBER(SEARCH("solid",O91,1)),ISNUMBER(SEARCH("tall",N91,1)),ISNUMBER(SEARCH("hobnail",N91,1)),ISNUMBER(SEARCH("cribriform",N91,1)),ISNUMBER(SEARCH("diffuse",N91,1)),ISNUMBER(SEARCH("columnar",N91,1)),ISNUMBER(SEARCH("solid",N91,1)),AND(ISNUMBER(SEARCH("papillary",N91,1)),S91="positive"),AND(AND(ISNUMBER(J91),J91&gt;=5),M91=""),AND(AND(ISNUMBER(J91),J91&gt;=5),AND(ISNUMBER(M91),M91&gt;=1)),AND(ISNUMBER(SERACH("papillary",N91)),OR(Y91="positive",Z91="positive"), ISNUMBER(SEARCH("BRAF",AB91)))),"intermediate","low"))</f>
        <v>intermediate</v>
      </c>
      <c r="AF91" s="31" t="str">
        <f t="shared" si="18"/>
        <v>1a</v>
      </c>
      <c r="AG91" s="31" t="str">
        <f t="shared" si="19"/>
        <v>1a</v>
      </c>
      <c r="AH91" s="31" t="str">
        <f t="shared" si="22"/>
        <v>0</v>
      </c>
      <c r="AI91" s="36" t="str">
        <f t="shared" si="23"/>
        <v>I</v>
      </c>
      <c r="AJ91" s="30" t="s">
        <v>873</v>
      </c>
      <c r="AK91" s="35" t="s">
        <v>881</v>
      </c>
      <c r="AL91" s="35" t="s">
        <v>881</v>
      </c>
      <c r="AM91" s="35" t="s">
        <v>880</v>
      </c>
      <c r="AN91" s="35" t="s">
        <v>76</v>
      </c>
      <c r="AO91" s="30">
        <f t="shared" ca="1" si="24"/>
        <v>1</v>
      </c>
      <c r="AP91" s="35">
        <f t="shared" si="25"/>
        <v>1</v>
      </c>
      <c r="AQ91" s="35">
        <f t="shared" si="26"/>
        <v>1</v>
      </c>
      <c r="AR91" s="35">
        <f t="shared" si="27"/>
        <v>1</v>
      </c>
      <c r="AS91" s="36">
        <f t="shared" si="20"/>
        <v>1</v>
      </c>
    </row>
    <row r="92" spans="1:45">
      <c r="A92" t="str">
        <f>'Model output'!A91</f>
        <v>TCGA-DJ-A3US</v>
      </c>
      <c r="B92" s="42">
        <v>37</v>
      </c>
      <c r="C92" s="1" t="str">
        <f>IF(OR(ISNUMBER(SEARCH("0",'Model output'!D91)), ISNUMBER(SEARCH("1",'Model output'!D91)), ISNUMBER(SEARCH("1a",'Model output'!D91)), ISNUMBER(SEARCH("1b",'Model output'!D91)), ISNUMBER(SEARCH("2",'Model output'!D91)), ISNUMBER(SEARCH("3",'Model output'!D91)), ISNUMBER(SEARCH("4a",'Model output'!D91)), ISNUMBER(SEARCH("4b",'Model output'!D91))), IF(ISNUMBER(SEARCH("pT",'Model output'!D91)),IF(OR(ISNUMBER(SEARCH("a",'Model output'!D91)),ISNUMBER(SEARCH("b",'Model output'!D91))),MID(SUBSTITUTE('Model output'!D91," ",""),SEARCH("pT",'Model output'!D91)+2,2),MID(SUBSTITUTE('Model output'!D91," ",""),SEARCH("pT",'Model output'!D91)+2,1)),IF(ISNUMBER(SEARCH("T",'Model output'!D91)),IF(OR(ISNUMBER(SEARCH("a",'Model output'!D91)),ISNUMBER(SEARCH("b",'Model output'!D91))),MID(SUBSTITUTE('Model output'!D91," ",""),SEARCH("T",'Model output'!D91)+1,2),MID(SUBSTITUTE('Model output'!D91," ",""),SEARCH("T",'Model output'!D91)+1,1)),SUBSTITUTE('Model output'!D91," ",""))),"")</f>
        <v/>
      </c>
      <c r="D92" s="1" t="str">
        <f>IF(ISNUMBER(SEARCH("lymph node",'Model output'!E91)),"1", IF(AND('Model output'!E91&lt;&gt;"",ISNUMBER('Model output'!E91),'Model output'!E91&gt;0),"1",IF(OR(ISNUMBER(SEARCH("0",'Model output'!E91)), ISNUMBER(SEARCH("1",'Model output'!E91)), ISNUMBER(SEARCH("1a",'Model output'!E91)), ISNUMBER(SEARCH("1b",'Model output'!E91)), ISNUMBER(SEARCH("X",'Model output'!E91))), IF(ISNUMBER(SEARCH("pN",'Model output'!E91)),IF(OR(ISNUMBER(SEARCH("a",'Model output'!E91)),ISNUMBER(SEARCH("b",'Model output'!E91))),MID(SUBSTITUTE('Model output'!E91," ",""),SEARCH("pN",'Model output'!E91)+2,2),MID(SUBSTITUTE('Model output'!E91," ",""),SEARCH("pN",'Model output'!E91)+2,1)),IF(ISNUMBER(SEARCH("N",'Model output'!E91)),IF(OR(ISNUMBER(SEARCH("a",'Model output'!E91)),ISNUMBER(SEARCH("b",'Model output'!E91))),MID(SUBSTITUTE('Model output'!E91," ",""),SEARCH("N",'Model output'!E91)+1,2),MID(SUBSTITUTE('Model output'!E91," ",""),SEARCH("N",'Model output'!E91)+1,1)),SUBSTITUTE('Model output'!E91," ",""))),"")))</f>
        <v/>
      </c>
      <c r="E92" s="1" t="str">
        <f>IF(OR(ISNUMBER(SEARCH("Not applicable",'Model output'!F91)), ISNUMBER(SEARCH("N/A",'Model output'!F91))),"0",IF(OR(ISNUMBER(SEARCH("0",'Model output'!F91)), ISNUMBER(SEARCH("1",'Model output'!F91)), ISNUMBER(SEARCH("X",'Model output'!F91))), IF(ISNUMBER(SEARCH("pM",'Model output'!F91)),MID(SUBSTITUTE('Model output'!F91," ",""),SEARCH("pM",'Model output'!F91)+2,1),IF(ISNUMBER(SEARCH("M",'Model output'!F91)),MID(SUBSTITUTE('Model output'!F91," ",""),SEARCH("M",'Model output'!F91)+1,1),SUBSTITUTE('Model output'!F91," ",""))),""))</f>
        <v/>
      </c>
      <c r="F92" t="str">
        <f t="shared" si="16"/>
        <v>negative</v>
      </c>
      <c r="G92" t="str">
        <f>IF(OR('Model output'!G91="",AND(ISNUMBER('Model output'!J91),'Model output'!J91&lt;1)),"",IF(OR(ISNUMBER(SEARCH("lateral",'Model output'!G91)),ISNUMBER(SEARCH("cervical",'Model output'!G91)),ISNUMBER(SEARCH("jugular",'Model output'!G91)),ISNUMBER(SEARCH("left neck",'Model output'!G91)),ISNUMBER(SEARCH("left anterior neck",'Model output'!G91)),ISNUMBER(SEARCH("left posterior neck",'Model output'!G91)),ISNUMBER(SEARCH("right neck",'Model output'!G91)),ISNUMBER(SEARCH("right anterior neck",'Model output'!G91)),ISNUMBER(SEARCH("right posterior neck",'Model output'!G91)),AND(ISNUMBER(SEARCH("level",'Model output'!G91)),OR(,ISNUMBER(SEARCH("II",'Model output'!G91)),ISNUMBER(SEARCH("two",'Model output'!G91)),ISNUMBER(SEARCH("2",'Model output'!G91)),ISNUMBER(SEARCH("III",'Model output'!G91)),ISNUMBER(SEARCH("three",'Model output'!G91)),ISNUMBER(SEARCH("3",'Model output'!G91)),ISNUMBER(SEARCH("IV",'Model output'!G91)),ISNUMBER(SEARCH("four",'Model output'!G91)),ISNUMBER(SEARCH("4",'Model output'!G91)),AND(ISNUMBER(SEARCH("V ",'Model output'!G91)),NOT(ISNUMBER(SEARCH("VI",'Model output'!G91)))),ISNUMBER(SEARCH("five",'Model output'!G91)),ISNUMBER(SEARCH("5",'Model output'!G91))))), "lateral", "central"))</f>
        <v/>
      </c>
      <c r="H92" t="str">
        <f>IF('Model output'!H91="","negative", IF('Model output'!H91=" ", "negative", IF(ISNUMBER(SEARCH("lymph node",'Model output'!H91)),"negative","positive")))</f>
        <v>negative</v>
      </c>
      <c r="I92">
        <f>IF('Model output'!I91="","",IF(ISNUMBER('Model output'!I91),'Model output'!I91,1))</f>
        <v>4</v>
      </c>
      <c r="J92">
        <f>IF('Model output'!J91="","",IF(AND(ISNUMBER('Model output'!J91),'Model output'!J91&lt;=I92),'Model output'!J91,IF(ISNUMBER(SEARCH("0/",'Model output'!J91)),0,1)))</f>
        <v>0</v>
      </c>
      <c r="K92" t="str" cm="1">
        <f t="array" ref="K92">IF(COUNT(FIND({0,1,2,3,4,5,6,7,8,9},'Model output'!K91))&gt;0,'Model output'!K91,"")</f>
        <v/>
      </c>
      <c r="L92" s="8" t="str">
        <f t="shared" si="21"/>
        <v/>
      </c>
      <c r="M92" t="str" cm="1">
        <f t="array" ref="M92">IF(L92="","",IF(ISNUMBER(SEARCH("cm",L92)),MAX(VALUE(SUBSTITUTE(_xlfn.FILTERXML("&lt;t&gt;&lt;s&gt;"&amp;SUBSTITUTE(L92,",","&lt;/s&gt;&lt;s&gt;")&amp;"&lt;/s&gt;&lt;/t&gt;","//s"),"cm",""))),MAX(VALUE(SUBSTITUTE(_xlfn.FILTERXML("&lt;t&gt;&lt;s&gt;"&amp;SUBSTITUTE(L92,",","&lt;/s&gt;&lt;s&gt;")&amp;"&lt;/s&gt;&lt;/t&gt;","//s"),"mm","")))/10))</f>
        <v/>
      </c>
      <c r="N92" t="str">
        <f>IF('Model output'!L91="","",'Model output'!L91)</f>
        <v>papillary</v>
      </c>
      <c r="O92" t="str">
        <f>IF('Model output'!M91="","",'Model output'!M91)</f>
        <v>classical</v>
      </c>
      <c r="P92" t="str">
        <f>IF('Model output'!N91="","",'Model output'!N91)</f>
        <v>1.5 cm</v>
      </c>
      <c r="Q92" t="str">
        <f t="shared" si="17"/>
        <v>1.5cm</v>
      </c>
      <c r="R92" cm="1">
        <f t="array" ref="R92">IF(Q92="","",IF(ISNUMBER(SEARCH("cm",Q92)),MAX(VALUE(SUBSTITUTE(_xlfn.FILTERXML("&lt;t&gt;&lt;s&gt;"&amp;SUBSTITUTE(Q92,",","&lt;/s&gt;&lt;s&gt;")&amp;"&lt;/s&gt;&lt;/t&gt;","//s"),"cm",""))),IF(ISNUMBER(SEARCH("mm",Q92)), MAX(VALUE(SUBSTITUTE(_xlfn.FILTERXML("&lt;t&gt;&lt;s&gt;"&amp;SUBSTITUTE(Q92,",","&lt;/s&gt;&lt;s&gt;")&amp;"&lt;/s&gt;&lt;/t&gt;","//s"),"mm","")))/10, MAX(VALUE(_xlfn.FILTERXML("&lt;t&gt;&lt;s&gt;"&amp;SUBSTITUTE(Q92,",","&lt;/s&gt;&lt;s&gt;")&amp;"&lt;/s&gt;&lt;/t&gt;","//s"))))))</f>
        <v>1.5</v>
      </c>
      <c r="S92" t="str">
        <f>IF(OR('Model output'!P91="",ISNUMBER(SEARCH("Not identified", 'Model output'!P91)),ISNUMBER(SEARCH("Absent",'Model output'!P91)),AND(ISNUMBER(SEARCH("No",'Model output'!P91)),NOT(ISNUMBER(SEARCH("diagnostic",'Model output'!P91)))),ISNUMBER(SEARCH("Negative",'Model output'!P91))),"negative","positive")</f>
        <v>negative</v>
      </c>
      <c r="T92">
        <f>IF('Model output'!O91="","",'Model output'!O91)</f>
        <v>1</v>
      </c>
      <c r="U92" t="str">
        <f>IF('Model output'!Q91&lt;&gt;"",'Model output'!Q91,IF('Classification result'!S92="positive",IF(ISNUMBER(SEARCH("single",'Model output'!P91)),1,IF(OR(ISNUMBER(SEARCH("&lt;4",'Model output'!P91)),ISNUMBER(SEARCH("&lt; 4",'Model output'!P91)),ISNUMBER(SEARCH("less than 4",'Model output'!P91))),"&lt;4",IF(OR(ISNUMBER(SEARCH("&gt;4",'Model output'!P91)),ISNUMBER(SEARCH("&gt; 4",'Model output'!P91)),ISNUMBER(SEARCH("4 or more",'Model output'!P91))),"&gt;4",""))),""))</f>
        <v/>
      </c>
      <c r="V92" t="str">
        <f>IF(S92="negative","",IF(OR(ISNUMBER(SEARCH("Focal",'Model output'!P91)),'Classification result'!U92&lt;4,ISNUMBER(SEARCH("Focal",'Classification result'!U92)),ISNUMBER(SEARCH("&lt;4",'Classification result'!U92)),ISNUMBER(SEARCH("&lt; 4",'Classification result'!U92))),"minimal", IF(OR(ISNUMBER(SEARCH("Extensive",'Model output'!P91)),ISNUMBER(SEARCH("Extensive",'Classification result'!U92)),ISNUMBER(SEARCH("&gt;4",'Classification result'!U92)),ISNUMBER(SEARCH("&gt; 4",'Classification result'!U92)),ISNUMBER(SEARCH("4 or more",'Classification result'!U92))),"extensive","")))</f>
        <v/>
      </c>
      <c r="W92" t="str">
        <f>IF(OR('Model output'!R91="",ISNUMBER(SEARCH("Not identified", 'Model output'!R91)),ISNUMBER(SEARCH("Absent",'Model output'!R91)),ISNUMBER(SEARCH("No",'Model output'!R91)),ISNUMBER(SEARCH("Negative",'Model output'!R91)),ISNUMBER(SEARCH("None seen",'Model output'!R91)),ISNUMBER(SEARCH("Free",'Model output'!R91)),ISNUMBER(SEARCH("Cannot be assessed",'Model output'!R91))),"negative","positive")</f>
        <v>positive</v>
      </c>
      <c r="X92" s="14" t="str">
        <f>IF('Model output'!S91="","",'Model output'!S91)</f>
        <v>Not identified</v>
      </c>
      <c r="Y92" t="str">
        <f>IF(OR('Model output'!S91="",ISNUMBER(SEARCH("Absent",'Model output'!S91)),ISNUMBER(SEARCH("Not identified",'Model output'!S91)),AND(ISNUMBER(SEARCH("No",'Model output'!S91)),NOT(ISNUMBER(SEARCH("carcinoma",'Model output'!S91)))),ISNUMBER(SEARCH("negative",'Model output'!S91))),"negative",IF(Z92="positive","gETE", "positive"))</f>
        <v>negative</v>
      </c>
      <c r="Z92" t="str">
        <f>IF(OR('Model output'!S91="",ISNUMBER(SEARCH("Absent",'Model output'!S91)),ISNUMBER(SEARCH("Not identified",'Model output'!S91)),ISNUMBER(SEARCH("No",'Model output'!S91)),ISNUMBER(SEARCH("Minimal",'Model output'!S91)),ISNUMBER(SEARCH("negative",'Model output'!S91))),"negative",IF(OR(ISNUMBER(SEARCH("extensive",X92)),ISNUMBER(SEARCH("skeletal muscle",X92)),ISNUMBER(SEARCH("larynx",X92)),ISNUMBER(SEARCH("trachea",X92)),ISNUMBER(SEARCH("esophagus",X92)),ISNUMBER(SEARCH("recurrent laryngeal nerve",X92))),"positive","negative"))</f>
        <v>negative</v>
      </c>
      <c r="AA92" t="str">
        <f>IF('Model output'!T91="","",IF('Model output'!T91="Not mentioned", "No", "Yes"))</f>
        <v/>
      </c>
      <c r="AB92" t="str">
        <f>IF(AA92&lt;&gt;"Yes","",IF(OR('Model output'!U91="",ISNUMBER(SEARCH("Not identified",'Model output'!U91))),"",'Model output'!U91))</f>
        <v/>
      </c>
      <c r="AC92" s="9" t="str">
        <f>IF(OR('Model output'!V91="", AND(ISERROR(SEARCH("Positive",'Model output'!V91)), ISNUMBER(SEARCH("Negative",'Model output'!V91))), ISNUMBER(SEARCH("Uninvolved",'Model output'!V91)), ISNUMBER(SEARCH("not involved",'Model output'!V91)), ISNUMBER(SEARCH("Free",'Model output'!V91)), ISNUMBER(SEARCH("1 mm",'Model output'!V91)), ISNUMBER(SEARCH("0.1 CM",'Model output'!V91)), ISNUMBER(SEARCH("less than 0.2 mm",'Model output'!V91)), ISNUMBER(SEARCH("less than 0.5 mm",'Model output'!V91)), ISNUMBER(SEARCH("very close",'Model output'!V91)), ISNUMBER(SEARCH("abut",'Model output'!V91))), "negative", "positive")</f>
        <v>negative</v>
      </c>
      <c r="AE92" s="30" t="str" cm="1">
        <f t="array" aca="1" ref="AE92" ca="1">IF(OR(AC92="positive",Z92="positive",AND(OR(ISNUMBER(SEARCH("Follicular carcinoma",N92)),ISNUMBER(SEARCH("Follicular thyroid carcinoma",N92))),V92="extensive"),AND(AND(ISNUMBER(J92),J92&gt;0),AND(ISNUMBER(M92),M92&gt;3)),OR(H92="positive",AH92=1)),"high",IF(OR(ISNUMBER(SEARCH("lateral",G92,1)),ISNUMBER(SEARCH("positive",Y92,1)),ISNUMBER(SEARCH("tall",O92,1)),ISNUMBER(SEARCH("hobnail",O92,1)),ISNUMBER(SEARCH("cribriform",O92,1)),ISNUMBER(SEARCH("diffuse",O92,1)),ISNUMBER(SEARCH("columnar",O92,1)),ISNUMBER(SEARCH("solid",O92,1)),ISNUMBER(SEARCH("tall",N92,1)),ISNUMBER(SEARCH("hobnail",N92,1)),ISNUMBER(SEARCH("cribriform",N92,1)),ISNUMBER(SEARCH("diffuse",N92,1)),ISNUMBER(SEARCH("columnar",N92,1)),ISNUMBER(SEARCH("solid",N92,1)),AND(ISNUMBER(SEARCH("papillary",N92,1)),S92="positive"),AND(AND(ISNUMBER(J92),J92&gt;=5),M92=""),AND(AND(ISNUMBER(J92),J92&gt;=5),AND(ISNUMBER(M92),M92&gt;=1)),AND(ISNUMBER(SERACH("papillary",N92)),OR(Y92="positive",Z92="positive"), ISNUMBER(SEARCH("BRAF",AB92)))),"intermediate","low"))</f>
        <v>low</v>
      </c>
      <c r="AF92" s="31" t="str">
        <f t="shared" si="18"/>
        <v>1b</v>
      </c>
      <c r="AG92" s="31" t="str">
        <f t="shared" si="19"/>
        <v>0</v>
      </c>
      <c r="AH92" s="31" t="str">
        <f t="shared" si="22"/>
        <v>0</v>
      </c>
      <c r="AI92" s="36" t="str">
        <f t="shared" si="23"/>
        <v>I</v>
      </c>
      <c r="AJ92" s="30" t="s">
        <v>872</v>
      </c>
      <c r="AK92" s="35" t="s">
        <v>876</v>
      </c>
      <c r="AL92" s="35" t="s">
        <v>880</v>
      </c>
      <c r="AM92" s="35" t="s">
        <v>880</v>
      </c>
      <c r="AN92" s="35" t="s">
        <v>76</v>
      </c>
      <c r="AO92" s="30">
        <f t="shared" ca="1" si="24"/>
        <v>1</v>
      </c>
      <c r="AP92" s="35">
        <f t="shared" si="25"/>
        <v>1</v>
      </c>
      <c r="AQ92" s="35">
        <f t="shared" si="26"/>
        <v>1</v>
      </c>
      <c r="AR92" s="35">
        <f t="shared" si="27"/>
        <v>1</v>
      </c>
      <c r="AS92" s="36">
        <f t="shared" si="20"/>
        <v>1</v>
      </c>
    </row>
    <row r="93" spans="1:45">
      <c r="A93" t="str">
        <f>'Model output'!A92</f>
        <v>TCGA-DJ-A3UT</v>
      </c>
      <c r="B93" s="42">
        <v>43</v>
      </c>
      <c r="C93" s="1" t="str">
        <f>IF(OR(ISNUMBER(SEARCH("0",'Model output'!D92)), ISNUMBER(SEARCH("1",'Model output'!D92)), ISNUMBER(SEARCH("1a",'Model output'!D92)), ISNUMBER(SEARCH("1b",'Model output'!D92)), ISNUMBER(SEARCH("2",'Model output'!D92)), ISNUMBER(SEARCH("3",'Model output'!D92)), ISNUMBER(SEARCH("4a",'Model output'!D92)), ISNUMBER(SEARCH("4b",'Model output'!D92))), IF(ISNUMBER(SEARCH("pT",'Model output'!D92)),IF(OR(ISNUMBER(SEARCH("a",'Model output'!D92)),ISNUMBER(SEARCH("b",'Model output'!D92))),MID(SUBSTITUTE('Model output'!D92," ",""),SEARCH("pT",'Model output'!D92)+2,2),MID(SUBSTITUTE('Model output'!D92," ",""),SEARCH("pT",'Model output'!D92)+2,1)),IF(ISNUMBER(SEARCH("T",'Model output'!D92)),IF(OR(ISNUMBER(SEARCH("a",'Model output'!D92)),ISNUMBER(SEARCH("b",'Model output'!D92))),MID(SUBSTITUTE('Model output'!D92," ",""),SEARCH("T",'Model output'!D92)+1,2),MID(SUBSTITUTE('Model output'!D92," ",""),SEARCH("T",'Model output'!D92)+1,1)),SUBSTITUTE('Model output'!D92," ",""))),"")</f>
        <v/>
      </c>
      <c r="D93" s="1" t="str">
        <f>IF(ISNUMBER(SEARCH("lymph node",'Model output'!E92)),"1", IF(AND('Model output'!E92&lt;&gt;"",ISNUMBER('Model output'!E92),'Model output'!E92&gt;0),"1",IF(OR(ISNUMBER(SEARCH("0",'Model output'!E92)), ISNUMBER(SEARCH("1",'Model output'!E92)), ISNUMBER(SEARCH("1a",'Model output'!E92)), ISNUMBER(SEARCH("1b",'Model output'!E92)), ISNUMBER(SEARCH("X",'Model output'!E92))), IF(ISNUMBER(SEARCH("pN",'Model output'!E92)),IF(OR(ISNUMBER(SEARCH("a",'Model output'!E92)),ISNUMBER(SEARCH("b",'Model output'!E92))),MID(SUBSTITUTE('Model output'!E92," ",""),SEARCH("pN",'Model output'!E92)+2,2),MID(SUBSTITUTE('Model output'!E92," ",""),SEARCH("pN",'Model output'!E92)+2,1)),IF(ISNUMBER(SEARCH("N",'Model output'!E92)),IF(OR(ISNUMBER(SEARCH("a",'Model output'!E92)),ISNUMBER(SEARCH("b",'Model output'!E92))),MID(SUBSTITUTE('Model output'!E92," ",""),SEARCH("N",'Model output'!E92)+1,2),MID(SUBSTITUTE('Model output'!E92," ",""),SEARCH("N",'Model output'!E92)+1,1)),SUBSTITUTE('Model output'!E92," ",""))),"")))</f>
        <v/>
      </c>
      <c r="E93" s="1" t="str">
        <f>IF(OR(ISNUMBER(SEARCH("Not applicable",'Model output'!F92)), ISNUMBER(SEARCH("N/A",'Model output'!F92))),"0",IF(OR(ISNUMBER(SEARCH("0",'Model output'!F92)), ISNUMBER(SEARCH("1",'Model output'!F92)), ISNUMBER(SEARCH("X",'Model output'!F92))), IF(ISNUMBER(SEARCH("pM",'Model output'!F92)),MID(SUBSTITUTE('Model output'!F92," ",""),SEARCH("pM",'Model output'!F92)+2,1),IF(ISNUMBER(SEARCH("M",'Model output'!F92)),MID(SUBSTITUTE('Model output'!F92," ",""),SEARCH("M",'Model output'!F92)+1,1),SUBSTITUTE('Model output'!F92," ",""))),""))</f>
        <v/>
      </c>
      <c r="F93" t="str">
        <f t="shared" si="16"/>
        <v>negative</v>
      </c>
      <c r="G93" t="str">
        <f>IF(OR('Model output'!G92="",AND(ISNUMBER('Model output'!J92),'Model output'!J92&lt;1)),"",IF(OR(ISNUMBER(SEARCH("lateral",'Model output'!G92)),ISNUMBER(SEARCH("cervical",'Model output'!G92)),ISNUMBER(SEARCH("jugular",'Model output'!G92)),ISNUMBER(SEARCH("left neck",'Model output'!G92)),ISNUMBER(SEARCH("left anterior neck",'Model output'!G92)),ISNUMBER(SEARCH("left posterior neck",'Model output'!G92)),ISNUMBER(SEARCH("right neck",'Model output'!G92)),ISNUMBER(SEARCH("right anterior neck",'Model output'!G92)),ISNUMBER(SEARCH("right posterior neck",'Model output'!G92)),AND(ISNUMBER(SEARCH("level",'Model output'!G92)),OR(,ISNUMBER(SEARCH("II",'Model output'!G92)),ISNUMBER(SEARCH("two",'Model output'!G92)),ISNUMBER(SEARCH("2",'Model output'!G92)),ISNUMBER(SEARCH("III",'Model output'!G92)),ISNUMBER(SEARCH("three",'Model output'!G92)),ISNUMBER(SEARCH("3",'Model output'!G92)),ISNUMBER(SEARCH("IV",'Model output'!G92)),ISNUMBER(SEARCH("four",'Model output'!G92)),ISNUMBER(SEARCH("4",'Model output'!G92)),AND(ISNUMBER(SEARCH("V ",'Model output'!G92)),NOT(ISNUMBER(SEARCH("VI",'Model output'!G92)))),ISNUMBER(SEARCH("five",'Model output'!G92)),ISNUMBER(SEARCH("5",'Model output'!G92))))), "lateral", "central"))</f>
        <v/>
      </c>
      <c r="H93" t="str">
        <f>IF('Model output'!H92="","negative", IF('Model output'!H92=" ", "negative", IF(ISNUMBER(SEARCH("lymph node",'Model output'!H92)),"negative","positive")))</f>
        <v>negative</v>
      </c>
      <c r="I93">
        <f>IF('Model output'!I92="","",IF(ISNUMBER('Model output'!I92),'Model output'!I92,1))</f>
        <v>6</v>
      </c>
      <c r="J93">
        <f>IF('Model output'!J92="","",IF(AND(ISNUMBER('Model output'!J92),'Model output'!J92&lt;=I93),'Model output'!J92,IF(ISNUMBER(SEARCH("0/",'Model output'!J92)),0,1)))</f>
        <v>0</v>
      </c>
      <c r="K93" t="str" cm="1">
        <f t="array" ref="K93">IF(COUNT(FIND({0,1,2,3,4,5,6,7,8,9},'Model output'!K92))&gt;0,'Model output'!K92,"")</f>
        <v/>
      </c>
      <c r="L93" s="8" t="str">
        <f t="shared" si="21"/>
        <v/>
      </c>
      <c r="M93" t="str" cm="1">
        <f t="array" ref="M93">IF(L93="","",IF(ISNUMBER(SEARCH("cm",L93)),MAX(VALUE(SUBSTITUTE(_xlfn.FILTERXML("&lt;t&gt;&lt;s&gt;"&amp;SUBSTITUTE(L93,",","&lt;/s&gt;&lt;s&gt;")&amp;"&lt;/s&gt;&lt;/t&gt;","//s"),"cm",""))),MAX(VALUE(SUBSTITUTE(_xlfn.FILTERXML("&lt;t&gt;&lt;s&gt;"&amp;SUBSTITUTE(L93,",","&lt;/s&gt;&lt;s&gt;")&amp;"&lt;/s&gt;&lt;/t&gt;","//s"),"mm","")))/10))</f>
        <v/>
      </c>
      <c r="N93" t="str">
        <f>IF('Model output'!L92="","",'Model output'!L92)</f>
        <v>papillary</v>
      </c>
      <c r="O93" t="str">
        <f>IF('Model output'!M92="","",'Model output'!M92)</f>
        <v>microcarcinoma</v>
      </c>
      <c r="P93" t="str">
        <f>IF('Model output'!N92="","",'Model output'!N92)</f>
        <v>0.9 cm</v>
      </c>
      <c r="Q93" t="str">
        <f t="shared" si="17"/>
        <v>0.9cm</v>
      </c>
      <c r="R93" cm="1">
        <f t="array" ref="R93">IF(Q93="","",IF(ISNUMBER(SEARCH("cm",Q93)),MAX(VALUE(SUBSTITUTE(_xlfn.FILTERXML("&lt;t&gt;&lt;s&gt;"&amp;SUBSTITUTE(Q93,",","&lt;/s&gt;&lt;s&gt;")&amp;"&lt;/s&gt;&lt;/t&gt;","//s"),"cm",""))),IF(ISNUMBER(SEARCH("mm",Q93)), MAX(VALUE(SUBSTITUTE(_xlfn.FILTERXML("&lt;t&gt;&lt;s&gt;"&amp;SUBSTITUTE(Q93,",","&lt;/s&gt;&lt;s&gt;")&amp;"&lt;/s&gt;&lt;/t&gt;","//s"),"mm","")))/10, MAX(VALUE(_xlfn.FILTERXML("&lt;t&gt;&lt;s&gt;"&amp;SUBSTITUTE(Q93,",","&lt;/s&gt;&lt;s&gt;")&amp;"&lt;/s&gt;&lt;/t&gt;","//s"))))))</f>
        <v>0.9</v>
      </c>
      <c r="S93" t="str">
        <f>IF(OR('Model output'!P92="",ISNUMBER(SEARCH("Not identified", 'Model output'!P92)),ISNUMBER(SEARCH("Absent",'Model output'!P92)),AND(ISNUMBER(SEARCH("No",'Model output'!P92)),NOT(ISNUMBER(SEARCH("diagnostic",'Model output'!P92)))),ISNUMBER(SEARCH("Negative",'Model output'!P92))),"negative","positive")</f>
        <v>negative</v>
      </c>
      <c r="T93">
        <f>IF('Model output'!O92="","",'Model output'!O92)</f>
        <v>3</v>
      </c>
      <c r="U93" t="str">
        <f>IF('Model output'!Q92&lt;&gt;"",'Model output'!Q92,IF('Classification result'!S93="positive",IF(ISNUMBER(SEARCH("single",'Model output'!P92)),1,IF(OR(ISNUMBER(SEARCH("&lt;4",'Model output'!P92)),ISNUMBER(SEARCH("&lt; 4",'Model output'!P92)),ISNUMBER(SEARCH("less than 4",'Model output'!P92))),"&lt;4",IF(OR(ISNUMBER(SEARCH("&gt;4",'Model output'!P92)),ISNUMBER(SEARCH("&gt; 4",'Model output'!P92)),ISNUMBER(SEARCH("4 or more",'Model output'!P92))),"&gt;4",""))),""))</f>
        <v/>
      </c>
      <c r="V93" t="str">
        <f>IF(S93="negative","",IF(OR(ISNUMBER(SEARCH("Focal",'Model output'!P92)),'Classification result'!U93&lt;4,ISNUMBER(SEARCH("Focal",'Classification result'!U93)),ISNUMBER(SEARCH("&lt;4",'Classification result'!U93)),ISNUMBER(SEARCH("&lt; 4",'Classification result'!U93))),"minimal", IF(OR(ISNUMBER(SEARCH("Extensive",'Model output'!P92)),ISNUMBER(SEARCH("Extensive",'Classification result'!U93)),ISNUMBER(SEARCH("&gt;4",'Classification result'!U93)),ISNUMBER(SEARCH("&gt; 4",'Classification result'!U93)),ISNUMBER(SEARCH("4 or more",'Classification result'!U93))),"extensive","")))</f>
        <v/>
      </c>
      <c r="W93" t="str">
        <f>IF(OR('Model output'!R92="",ISNUMBER(SEARCH("Not identified", 'Model output'!R92)),ISNUMBER(SEARCH("Absent",'Model output'!R92)),ISNUMBER(SEARCH("No",'Model output'!R92)),ISNUMBER(SEARCH("Negative",'Model output'!R92)),ISNUMBER(SEARCH("None seen",'Model output'!R92)),ISNUMBER(SEARCH("Free",'Model output'!R92)),ISNUMBER(SEARCH("Cannot be assessed",'Model output'!R92))),"negative","positive")</f>
        <v>negative</v>
      </c>
      <c r="X93" s="14" t="str">
        <f>IF('Model output'!S92="","",'Model output'!S92)</f>
        <v>Not Identified</v>
      </c>
      <c r="Y93" t="str">
        <f>IF(OR('Model output'!S92="",ISNUMBER(SEARCH("Absent",'Model output'!S92)),ISNUMBER(SEARCH("Not identified",'Model output'!S92)),AND(ISNUMBER(SEARCH("No",'Model output'!S92)),NOT(ISNUMBER(SEARCH("carcinoma",'Model output'!S92)))),ISNUMBER(SEARCH("negative",'Model output'!S92))),"negative",IF(Z93="positive","gETE", "positive"))</f>
        <v>negative</v>
      </c>
      <c r="Z93" t="str">
        <f>IF(OR('Model output'!S92="",ISNUMBER(SEARCH("Absent",'Model output'!S92)),ISNUMBER(SEARCH("Not identified",'Model output'!S92)),ISNUMBER(SEARCH("No",'Model output'!S92)),ISNUMBER(SEARCH("Minimal",'Model output'!S92)),ISNUMBER(SEARCH("negative",'Model output'!S92))),"negative",IF(OR(ISNUMBER(SEARCH("extensive",X93)),ISNUMBER(SEARCH("skeletal muscle",X93)),ISNUMBER(SEARCH("larynx",X93)),ISNUMBER(SEARCH("trachea",X93)),ISNUMBER(SEARCH("esophagus",X93)),ISNUMBER(SEARCH("recurrent laryngeal nerve",X93))),"positive","negative"))</f>
        <v>negative</v>
      </c>
      <c r="AA93" t="str">
        <f>IF('Model output'!T92="","",IF('Model output'!T92="Not mentioned", "No", "Yes"))</f>
        <v/>
      </c>
      <c r="AB93" t="str">
        <f>IF(AA93&lt;&gt;"Yes","",IF(OR('Model output'!U92="",ISNUMBER(SEARCH("Not identified",'Model output'!U92))),"",'Model output'!U92))</f>
        <v/>
      </c>
      <c r="AC93" s="9" t="str">
        <f>IF(OR('Model output'!V92="", AND(ISERROR(SEARCH("Positive",'Model output'!V92)), ISNUMBER(SEARCH("Negative",'Model output'!V92))), ISNUMBER(SEARCH("Uninvolved",'Model output'!V92)), ISNUMBER(SEARCH("not involved",'Model output'!V92)), ISNUMBER(SEARCH("Free",'Model output'!V92)), ISNUMBER(SEARCH("1 mm",'Model output'!V92)), ISNUMBER(SEARCH("0.1 CM",'Model output'!V92)), ISNUMBER(SEARCH("less than 0.2 mm",'Model output'!V92)), ISNUMBER(SEARCH("less than 0.5 mm",'Model output'!V92)), ISNUMBER(SEARCH("very close",'Model output'!V92)), ISNUMBER(SEARCH("abut",'Model output'!V92))), "negative", "positive")</f>
        <v>negative</v>
      </c>
      <c r="AE93" s="30" t="str" cm="1">
        <f t="array" aca="1" ref="AE93" ca="1">IF(OR(AC93="positive",Z93="positive",AND(OR(ISNUMBER(SEARCH("Follicular carcinoma",N93)),ISNUMBER(SEARCH("Follicular thyroid carcinoma",N93))),V93="extensive"),AND(AND(ISNUMBER(J93),J93&gt;0),AND(ISNUMBER(M93),M93&gt;3)),OR(H93="positive",AH93=1)),"high",IF(OR(ISNUMBER(SEARCH("lateral",G93,1)),ISNUMBER(SEARCH("positive",Y93,1)),ISNUMBER(SEARCH("tall",O93,1)),ISNUMBER(SEARCH("hobnail",O93,1)),ISNUMBER(SEARCH("cribriform",O93,1)),ISNUMBER(SEARCH("diffuse",O93,1)),ISNUMBER(SEARCH("columnar",O93,1)),ISNUMBER(SEARCH("solid",O93,1)),ISNUMBER(SEARCH("tall",N93,1)),ISNUMBER(SEARCH("hobnail",N93,1)),ISNUMBER(SEARCH("cribriform",N93,1)),ISNUMBER(SEARCH("diffuse",N93,1)),ISNUMBER(SEARCH("columnar",N93,1)),ISNUMBER(SEARCH("solid",N93,1)),AND(ISNUMBER(SEARCH("papillary",N93,1)),S93="positive"),AND(AND(ISNUMBER(J93),J93&gt;=5),M93=""),AND(AND(ISNUMBER(J93),J93&gt;=5),AND(ISNUMBER(M93),M93&gt;=1)),AND(ISNUMBER(SERACH("papillary",N93)),OR(Y93="positive",Z93="positive"), ISNUMBER(SEARCH("BRAF",AB93)))),"intermediate","low"))</f>
        <v>low</v>
      </c>
      <c r="AF93" s="31" t="str">
        <f t="shared" si="18"/>
        <v>1a</v>
      </c>
      <c r="AG93" s="31" t="str">
        <f t="shared" si="19"/>
        <v>0</v>
      </c>
      <c r="AH93" s="31" t="str">
        <f t="shared" si="22"/>
        <v>0</v>
      </c>
      <c r="AI93" s="36" t="str">
        <f t="shared" si="23"/>
        <v>I</v>
      </c>
      <c r="AJ93" s="30" t="s">
        <v>872</v>
      </c>
      <c r="AK93" s="35" t="s">
        <v>881</v>
      </c>
      <c r="AL93" s="35" t="s">
        <v>880</v>
      </c>
      <c r="AM93" s="35" t="s">
        <v>880</v>
      </c>
      <c r="AN93" s="35" t="s">
        <v>76</v>
      </c>
      <c r="AO93" s="30">
        <f t="shared" ca="1" si="24"/>
        <v>1</v>
      </c>
      <c r="AP93" s="35">
        <f t="shared" si="25"/>
        <v>1</v>
      </c>
      <c r="AQ93" s="35">
        <f t="shared" si="26"/>
        <v>1</v>
      </c>
      <c r="AR93" s="35">
        <f t="shared" si="27"/>
        <v>1</v>
      </c>
      <c r="AS93" s="36">
        <f t="shared" si="20"/>
        <v>1</v>
      </c>
    </row>
    <row r="94" spans="1:45">
      <c r="A94" t="str">
        <f>'Model output'!A93</f>
        <v>TCGA-DJ-A3UU</v>
      </c>
      <c r="B94" s="42">
        <v>49</v>
      </c>
      <c r="C94" s="1" t="str">
        <f>IF(OR(ISNUMBER(SEARCH("0",'Model output'!D93)), ISNUMBER(SEARCH("1",'Model output'!D93)), ISNUMBER(SEARCH("1a",'Model output'!D93)), ISNUMBER(SEARCH("1b",'Model output'!D93)), ISNUMBER(SEARCH("2",'Model output'!D93)), ISNUMBER(SEARCH("3",'Model output'!D93)), ISNUMBER(SEARCH("4a",'Model output'!D93)), ISNUMBER(SEARCH("4b",'Model output'!D93))), IF(ISNUMBER(SEARCH("pT",'Model output'!D93)),IF(OR(ISNUMBER(SEARCH("a",'Model output'!D93)),ISNUMBER(SEARCH("b",'Model output'!D93))),MID(SUBSTITUTE('Model output'!D93," ",""),SEARCH("pT",'Model output'!D93)+2,2),MID(SUBSTITUTE('Model output'!D93," ",""),SEARCH("pT",'Model output'!D93)+2,1)),IF(ISNUMBER(SEARCH("T",'Model output'!D93)),IF(OR(ISNUMBER(SEARCH("a",'Model output'!D93)),ISNUMBER(SEARCH("b",'Model output'!D93))),MID(SUBSTITUTE('Model output'!D93," ",""),SEARCH("T",'Model output'!D93)+1,2),MID(SUBSTITUTE('Model output'!D93," ",""),SEARCH("T",'Model output'!D93)+1,1)),SUBSTITUTE('Model output'!D93," ",""))),"")</f>
        <v>2</v>
      </c>
      <c r="D94" s="1" t="str">
        <f>IF(ISNUMBER(SEARCH("lymph node",'Model output'!E93)),"1", IF(AND('Model output'!E93&lt;&gt;"",ISNUMBER('Model output'!E93),'Model output'!E93&gt;0),"1",IF(OR(ISNUMBER(SEARCH("0",'Model output'!E93)), ISNUMBER(SEARCH("1",'Model output'!E93)), ISNUMBER(SEARCH("1a",'Model output'!E93)), ISNUMBER(SEARCH("1b",'Model output'!E93)), ISNUMBER(SEARCH("X",'Model output'!E93))), IF(ISNUMBER(SEARCH("pN",'Model output'!E93)),IF(OR(ISNUMBER(SEARCH("a",'Model output'!E93)),ISNUMBER(SEARCH("b",'Model output'!E93))),MID(SUBSTITUTE('Model output'!E93," ",""),SEARCH("pN",'Model output'!E93)+2,2),MID(SUBSTITUTE('Model output'!E93," ",""),SEARCH("pN",'Model output'!E93)+2,1)),IF(ISNUMBER(SEARCH("N",'Model output'!E93)),IF(OR(ISNUMBER(SEARCH("a",'Model output'!E93)),ISNUMBER(SEARCH("b",'Model output'!E93))),MID(SUBSTITUTE('Model output'!E93," ",""),SEARCH("N",'Model output'!E93)+1,2),MID(SUBSTITUTE('Model output'!E93," ",""),SEARCH("N",'Model output'!E93)+1,1)),SUBSTITUTE('Model output'!E93," ",""))),"")))</f>
        <v>0</v>
      </c>
      <c r="E94" s="1" t="str">
        <f>IF(OR(ISNUMBER(SEARCH("Not applicable",'Model output'!F93)), ISNUMBER(SEARCH("N/A",'Model output'!F93))),"0",IF(OR(ISNUMBER(SEARCH("0",'Model output'!F93)), ISNUMBER(SEARCH("1",'Model output'!F93)), ISNUMBER(SEARCH("X",'Model output'!F93))), IF(ISNUMBER(SEARCH("pM",'Model output'!F93)),MID(SUBSTITUTE('Model output'!F93," ",""),SEARCH("pM",'Model output'!F93)+2,1),IF(ISNUMBER(SEARCH("M",'Model output'!F93)),MID(SUBSTITUTE('Model output'!F93," ",""),SEARCH("M",'Model output'!F93)+1,1),SUBSTITUTE('Model output'!F93," ",""))),""))</f>
        <v>0</v>
      </c>
      <c r="F94" t="str">
        <f t="shared" si="16"/>
        <v>negative</v>
      </c>
      <c r="G94" t="str">
        <f>IF(OR('Model output'!G93="",AND(ISNUMBER('Model output'!J93),'Model output'!J93&lt;1)),"",IF(OR(ISNUMBER(SEARCH("lateral",'Model output'!G93)),ISNUMBER(SEARCH("cervical",'Model output'!G93)),ISNUMBER(SEARCH("jugular",'Model output'!G93)),ISNUMBER(SEARCH("left neck",'Model output'!G93)),ISNUMBER(SEARCH("left anterior neck",'Model output'!G93)),ISNUMBER(SEARCH("left posterior neck",'Model output'!G93)),ISNUMBER(SEARCH("right neck",'Model output'!G93)),ISNUMBER(SEARCH("right anterior neck",'Model output'!G93)),ISNUMBER(SEARCH("right posterior neck",'Model output'!G93)),AND(ISNUMBER(SEARCH("level",'Model output'!G93)),OR(,ISNUMBER(SEARCH("II",'Model output'!G93)),ISNUMBER(SEARCH("two",'Model output'!G93)),ISNUMBER(SEARCH("2",'Model output'!G93)),ISNUMBER(SEARCH("III",'Model output'!G93)),ISNUMBER(SEARCH("three",'Model output'!G93)),ISNUMBER(SEARCH("3",'Model output'!G93)),ISNUMBER(SEARCH("IV",'Model output'!G93)),ISNUMBER(SEARCH("four",'Model output'!G93)),ISNUMBER(SEARCH("4",'Model output'!G93)),AND(ISNUMBER(SEARCH("V ",'Model output'!G93)),NOT(ISNUMBER(SEARCH("VI",'Model output'!G93)))),ISNUMBER(SEARCH("five",'Model output'!G93)),ISNUMBER(SEARCH("5",'Model output'!G93))))), "lateral", "central"))</f>
        <v/>
      </c>
      <c r="H94" t="str">
        <f>IF('Model output'!H93="","negative", IF('Model output'!H93=" ", "negative", IF(ISNUMBER(SEARCH("lymph node",'Model output'!H93)),"negative","positive")))</f>
        <v>negative</v>
      </c>
      <c r="I94">
        <f>IF('Model output'!I93="","",IF(ISNUMBER('Model output'!I93),'Model output'!I93,1))</f>
        <v>2</v>
      </c>
      <c r="J94">
        <f>IF('Model output'!J93="","",IF(AND(ISNUMBER('Model output'!J93),'Model output'!J93&lt;=I94),'Model output'!J93,IF(ISNUMBER(SEARCH("0/",'Model output'!J93)),0,1)))</f>
        <v>0</v>
      </c>
      <c r="K94" t="str" cm="1">
        <f t="array" ref="K94">IF(COUNT(FIND({0,1,2,3,4,5,6,7,8,9},'Model output'!K93))&gt;0,'Model output'!K93,"")</f>
        <v/>
      </c>
      <c r="L94" s="8" t="str">
        <f t="shared" si="21"/>
        <v/>
      </c>
      <c r="M94" t="str" cm="1">
        <f t="array" ref="M94">IF(L94="","",IF(ISNUMBER(SEARCH("cm",L94)),MAX(VALUE(SUBSTITUTE(_xlfn.FILTERXML("&lt;t&gt;&lt;s&gt;"&amp;SUBSTITUTE(L94,",","&lt;/s&gt;&lt;s&gt;")&amp;"&lt;/s&gt;&lt;/t&gt;","//s"),"cm",""))),MAX(VALUE(SUBSTITUTE(_xlfn.FILTERXML("&lt;t&gt;&lt;s&gt;"&amp;SUBSTITUTE(L94,",","&lt;/s&gt;&lt;s&gt;")&amp;"&lt;/s&gt;&lt;/t&gt;","//s"),"mm","")))/10))</f>
        <v/>
      </c>
      <c r="N94" t="str">
        <f>IF('Model output'!L93="","",'Model output'!L93)</f>
        <v>papillary</v>
      </c>
      <c r="O94" t="str">
        <f>IF('Model output'!M93="","",'Model output'!M93)</f>
        <v>classical</v>
      </c>
      <c r="P94" t="str">
        <f>IF('Model output'!N93="","",'Model output'!N93)</f>
        <v>1.1 cm</v>
      </c>
      <c r="Q94" t="str">
        <f t="shared" si="17"/>
        <v>1.1cm</v>
      </c>
      <c r="R94" cm="1">
        <f t="array" ref="R94">IF(Q94="","",IF(ISNUMBER(SEARCH("cm",Q94)),MAX(VALUE(SUBSTITUTE(_xlfn.FILTERXML("&lt;t&gt;&lt;s&gt;"&amp;SUBSTITUTE(Q94,",","&lt;/s&gt;&lt;s&gt;")&amp;"&lt;/s&gt;&lt;/t&gt;","//s"),"cm",""))),IF(ISNUMBER(SEARCH("mm",Q94)), MAX(VALUE(SUBSTITUTE(_xlfn.FILTERXML("&lt;t&gt;&lt;s&gt;"&amp;SUBSTITUTE(Q94,",","&lt;/s&gt;&lt;s&gt;")&amp;"&lt;/s&gt;&lt;/t&gt;","//s"),"mm","")))/10, MAX(VALUE(_xlfn.FILTERXML("&lt;t&gt;&lt;s&gt;"&amp;SUBSTITUTE(Q94,",","&lt;/s&gt;&lt;s&gt;")&amp;"&lt;/s&gt;&lt;/t&gt;","//s"))))))</f>
        <v>1.1000000000000001</v>
      </c>
      <c r="S94" t="str">
        <f>IF(OR('Model output'!P93="",ISNUMBER(SEARCH("Not identified", 'Model output'!P93)),ISNUMBER(SEARCH("Absent",'Model output'!P93)),AND(ISNUMBER(SEARCH("No",'Model output'!P93)),NOT(ISNUMBER(SEARCH("diagnostic",'Model output'!P93)))),ISNUMBER(SEARCH("Negative",'Model output'!P93))),"negative","positive")</f>
        <v>negative</v>
      </c>
      <c r="T94">
        <f>IF('Model output'!O93="","",'Model output'!O93)</f>
        <v>2</v>
      </c>
      <c r="U94" t="str">
        <f>IF('Model output'!Q93&lt;&gt;"",'Model output'!Q93,IF('Classification result'!S94="positive",IF(ISNUMBER(SEARCH("single",'Model output'!P93)),1,IF(OR(ISNUMBER(SEARCH("&lt;4",'Model output'!P93)),ISNUMBER(SEARCH("&lt; 4",'Model output'!P93)),ISNUMBER(SEARCH("less than 4",'Model output'!P93))),"&lt;4",IF(OR(ISNUMBER(SEARCH("&gt;4",'Model output'!P93)),ISNUMBER(SEARCH("&gt; 4",'Model output'!P93)),ISNUMBER(SEARCH("4 or more",'Model output'!P93))),"&gt;4",""))),""))</f>
        <v/>
      </c>
      <c r="V94" t="str">
        <f>IF(S94="negative","",IF(OR(ISNUMBER(SEARCH("Focal",'Model output'!P93)),'Classification result'!U94&lt;4,ISNUMBER(SEARCH("Focal",'Classification result'!U94)),ISNUMBER(SEARCH("&lt;4",'Classification result'!U94)),ISNUMBER(SEARCH("&lt; 4",'Classification result'!U94))),"minimal", IF(OR(ISNUMBER(SEARCH("Extensive",'Model output'!P93)),ISNUMBER(SEARCH("Extensive",'Classification result'!U94)),ISNUMBER(SEARCH("&gt;4",'Classification result'!U94)),ISNUMBER(SEARCH("&gt; 4",'Classification result'!U94)),ISNUMBER(SEARCH("4 or more",'Classification result'!U94))),"extensive","")))</f>
        <v/>
      </c>
      <c r="W94" t="str">
        <f>IF(OR('Model output'!R93="",ISNUMBER(SEARCH("Not identified", 'Model output'!R93)),ISNUMBER(SEARCH("Absent",'Model output'!R93)),ISNUMBER(SEARCH("No",'Model output'!R93)),ISNUMBER(SEARCH("Negative",'Model output'!R93)),ISNUMBER(SEARCH("None seen",'Model output'!R93)),ISNUMBER(SEARCH("Free",'Model output'!R93)),ISNUMBER(SEARCH("Cannot be assessed",'Model output'!R93))),"negative","positive")</f>
        <v>negative</v>
      </c>
      <c r="X94" s="14" t="str">
        <f>IF('Model output'!S93="","",'Model output'!S93)</f>
        <v>Invades the extrathyroidal fibroadipose tissue</v>
      </c>
      <c r="Y94" t="str">
        <f>IF(OR('Model output'!S93="",ISNUMBER(SEARCH("Absent",'Model output'!S93)),ISNUMBER(SEARCH("Not identified",'Model output'!S93)),AND(ISNUMBER(SEARCH("No",'Model output'!S93)),NOT(ISNUMBER(SEARCH("carcinoma",'Model output'!S93)))),ISNUMBER(SEARCH("negative",'Model output'!S93))),"negative",IF(Z94="positive","gETE", "positive"))</f>
        <v>positive</v>
      </c>
      <c r="Z94" t="str">
        <f>IF(OR('Model output'!S93="",ISNUMBER(SEARCH("Absent",'Model output'!S93)),ISNUMBER(SEARCH("Not identified",'Model output'!S93)),ISNUMBER(SEARCH("No",'Model output'!S93)),ISNUMBER(SEARCH("Minimal",'Model output'!S93)),ISNUMBER(SEARCH("negative",'Model output'!S93))),"negative",IF(OR(ISNUMBER(SEARCH("extensive",X94)),ISNUMBER(SEARCH("skeletal muscle",X94)),ISNUMBER(SEARCH("larynx",X94)),ISNUMBER(SEARCH("trachea",X94)),ISNUMBER(SEARCH("esophagus",X94)),ISNUMBER(SEARCH("recurrent laryngeal nerve",X94))),"positive","negative"))</f>
        <v>negative</v>
      </c>
      <c r="AA94" t="str">
        <f>IF('Model output'!T93="","",IF('Model output'!T93="Not mentioned", "No", "Yes"))</f>
        <v/>
      </c>
      <c r="AB94" t="str">
        <f>IF(AA94&lt;&gt;"Yes","",IF(OR('Model output'!U93="",ISNUMBER(SEARCH("Not identified",'Model output'!U93))),"",'Model output'!U93))</f>
        <v/>
      </c>
      <c r="AC94" s="9" t="str">
        <f>IF(OR('Model output'!V93="", AND(ISERROR(SEARCH("Positive",'Model output'!V93)), ISNUMBER(SEARCH("Negative",'Model output'!V93))), ISNUMBER(SEARCH("Uninvolved",'Model output'!V93)), ISNUMBER(SEARCH("not involved",'Model output'!V93)), ISNUMBER(SEARCH("Free",'Model output'!V93)), ISNUMBER(SEARCH("1 mm",'Model output'!V93)), ISNUMBER(SEARCH("0.1 CM",'Model output'!V93)), ISNUMBER(SEARCH("less than 0.2 mm",'Model output'!V93)), ISNUMBER(SEARCH("less than 0.5 mm",'Model output'!V93)), ISNUMBER(SEARCH("very close",'Model output'!V93)), ISNUMBER(SEARCH("abut",'Model output'!V93))), "negative", "positive")</f>
        <v>positive</v>
      </c>
      <c r="AE94" s="30" t="str" cm="1">
        <f t="array" ref="AE94">IF(OR(AC94="positive",Z94="positive",AND(OR(ISNUMBER(SEARCH("Follicular carcinoma",N94)),ISNUMBER(SEARCH("Follicular thyroid carcinoma",N94))),V94="extensive"),AND(AND(ISNUMBER(J94),J94&gt;0),AND(ISNUMBER(M94),M94&gt;3)),OR(H94="positive",AH94=1)),"high",IF(OR(ISNUMBER(SEARCH("lateral",G94,1)),ISNUMBER(SEARCH("positive",Y94,1)),ISNUMBER(SEARCH("tall",O94,1)),ISNUMBER(SEARCH("hobnail",O94,1)),ISNUMBER(SEARCH("cribriform",O94,1)),ISNUMBER(SEARCH("diffuse",O94,1)),ISNUMBER(SEARCH("columnar",O94,1)),ISNUMBER(SEARCH("solid",O94,1)),ISNUMBER(SEARCH("tall",N94,1)),ISNUMBER(SEARCH("hobnail",N94,1)),ISNUMBER(SEARCH("cribriform",N94,1)),ISNUMBER(SEARCH("diffuse",N94,1)),ISNUMBER(SEARCH("columnar",N94,1)),ISNUMBER(SEARCH("solid",N94,1)),AND(ISNUMBER(SEARCH("papillary",N94,1)),S94="positive"),AND(AND(ISNUMBER(J94),J94&gt;=5),M94=""),AND(AND(ISNUMBER(J94),J94&gt;=5),AND(ISNUMBER(M94),M94&gt;=1)),AND(ISNUMBER(SERACH("papillary",N94)),OR(Y94="positive",Z94="positive"), ISNUMBER(SEARCH("BRAF",AB94)))),"intermediate","low"))</f>
        <v>high</v>
      </c>
      <c r="AF94" s="31" t="str">
        <f t="shared" si="18"/>
        <v>1b</v>
      </c>
      <c r="AG94" s="31" t="str">
        <f t="shared" si="19"/>
        <v>0</v>
      </c>
      <c r="AH94" s="31" t="str">
        <f t="shared" si="22"/>
        <v>0</v>
      </c>
      <c r="AI94" s="36" t="str">
        <f t="shared" si="23"/>
        <v>I</v>
      </c>
      <c r="AJ94" s="30" t="s">
        <v>871</v>
      </c>
      <c r="AK94" s="35" t="s">
        <v>876</v>
      </c>
      <c r="AL94" s="35" t="s">
        <v>877</v>
      </c>
      <c r="AM94" s="35" t="s">
        <v>880</v>
      </c>
      <c r="AN94" s="35" t="s">
        <v>76</v>
      </c>
      <c r="AO94" s="30">
        <f t="shared" si="24"/>
        <v>1</v>
      </c>
      <c r="AP94" s="35">
        <f t="shared" si="25"/>
        <v>1</v>
      </c>
      <c r="AQ94" s="35">
        <f t="shared" si="26"/>
        <v>1</v>
      </c>
      <c r="AR94" s="35">
        <f t="shared" si="27"/>
        <v>1</v>
      </c>
      <c r="AS94" s="36">
        <f t="shared" si="20"/>
        <v>1</v>
      </c>
    </row>
    <row r="95" spans="1:45">
      <c r="A95" t="str">
        <f>'Model output'!A94</f>
        <v>TCGA-DJ-A3UV</v>
      </c>
      <c r="B95" s="42">
        <v>18</v>
      </c>
      <c r="C95" s="1" t="str">
        <f>IF(OR(ISNUMBER(SEARCH("0",'Model output'!D94)), ISNUMBER(SEARCH("1",'Model output'!D94)), ISNUMBER(SEARCH("1a",'Model output'!D94)), ISNUMBER(SEARCH("1b",'Model output'!D94)), ISNUMBER(SEARCH("2",'Model output'!D94)), ISNUMBER(SEARCH("3",'Model output'!D94)), ISNUMBER(SEARCH("4a",'Model output'!D94)), ISNUMBER(SEARCH("4b",'Model output'!D94))), IF(ISNUMBER(SEARCH("pT",'Model output'!D94)),IF(OR(ISNUMBER(SEARCH("a",'Model output'!D94)),ISNUMBER(SEARCH("b",'Model output'!D94))),MID(SUBSTITUTE('Model output'!D94," ",""),SEARCH("pT",'Model output'!D94)+2,2),MID(SUBSTITUTE('Model output'!D94," ",""),SEARCH("pT",'Model output'!D94)+2,1)),IF(ISNUMBER(SEARCH("T",'Model output'!D94)),IF(OR(ISNUMBER(SEARCH("a",'Model output'!D94)),ISNUMBER(SEARCH("b",'Model output'!D94))),MID(SUBSTITUTE('Model output'!D94," ",""),SEARCH("T",'Model output'!D94)+1,2),MID(SUBSTITUTE('Model output'!D94," ",""),SEARCH("T",'Model output'!D94)+1,1)),SUBSTITUTE('Model output'!D94," ",""))),"")</f>
        <v/>
      </c>
      <c r="D95" s="1" t="str">
        <f>IF(ISNUMBER(SEARCH("lymph node",'Model output'!E94)),"1", IF(AND('Model output'!E94&lt;&gt;"",ISNUMBER('Model output'!E94),'Model output'!E94&gt;0),"1",IF(OR(ISNUMBER(SEARCH("0",'Model output'!E94)), ISNUMBER(SEARCH("1",'Model output'!E94)), ISNUMBER(SEARCH("1a",'Model output'!E94)), ISNUMBER(SEARCH("1b",'Model output'!E94)), ISNUMBER(SEARCH("X",'Model output'!E94))), IF(ISNUMBER(SEARCH("pN",'Model output'!E94)),IF(OR(ISNUMBER(SEARCH("a",'Model output'!E94)),ISNUMBER(SEARCH("b",'Model output'!E94))),MID(SUBSTITUTE('Model output'!E94," ",""),SEARCH("pN",'Model output'!E94)+2,2),MID(SUBSTITUTE('Model output'!E94," ",""),SEARCH("pN",'Model output'!E94)+2,1)),IF(ISNUMBER(SEARCH("N",'Model output'!E94)),IF(OR(ISNUMBER(SEARCH("a",'Model output'!E94)),ISNUMBER(SEARCH("b",'Model output'!E94))),MID(SUBSTITUTE('Model output'!E94," ",""),SEARCH("N",'Model output'!E94)+1,2),MID(SUBSTITUTE('Model output'!E94," ",""),SEARCH("N",'Model output'!E94)+1,1)),SUBSTITUTE('Model output'!E94," ",""))),"")))</f>
        <v/>
      </c>
      <c r="E95" s="1" t="str">
        <f>IF(OR(ISNUMBER(SEARCH("Not applicable",'Model output'!F94)), ISNUMBER(SEARCH("N/A",'Model output'!F94))),"0",IF(OR(ISNUMBER(SEARCH("0",'Model output'!F94)), ISNUMBER(SEARCH("1",'Model output'!F94)), ISNUMBER(SEARCH("X",'Model output'!F94))), IF(ISNUMBER(SEARCH("pM",'Model output'!F94)),MID(SUBSTITUTE('Model output'!F94," ",""),SEARCH("pM",'Model output'!F94)+2,1),IF(ISNUMBER(SEARCH("M",'Model output'!F94)),MID(SUBSTITUTE('Model output'!F94," ",""),SEARCH("M",'Model output'!F94)+1,1),SUBSTITUTE('Model output'!F94," ",""))),""))</f>
        <v/>
      </c>
      <c r="F95" t="str">
        <f t="shared" si="16"/>
        <v>negative</v>
      </c>
      <c r="G95" t="str">
        <f>IF(OR('Model output'!G94="",AND(ISNUMBER('Model output'!J94),'Model output'!J94&lt;1)),"",IF(OR(ISNUMBER(SEARCH("lateral",'Model output'!G94)),ISNUMBER(SEARCH("cervical",'Model output'!G94)),ISNUMBER(SEARCH("jugular",'Model output'!G94)),ISNUMBER(SEARCH("left neck",'Model output'!G94)),ISNUMBER(SEARCH("left anterior neck",'Model output'!G94)),ISNUMBER(SEARCH("left posterior neck",'Model output'!G94)),ISNUMBER(SEARCH("right neck",'Model output'!G94)),ISNUMBER(SEARCH("right anterior neck",'Model output'!G94)),ISNUMBER(SEARCH("right posterior neck",'Model output'!G94)),AND(ISNUMBER(SEARCH("level",'Model output'!G94)),OR(,ISNUMBER(SEARCH("II",'Model output'!G94)),ISNUMBER(SEARCH("two",'Model output'!G94)),ISNUMBER(SEARCH("2",'Model output'!G94)),ISNUMBER(SEARCH("III",'Model output'!G94)),ISNUMBER(SEARCH("three",'Model output'!G94)),ISNUMBER(SEARCH("3",'Model output'!G94)),ISNUMBER(SEARCH("IV",'Model output'!G94)),ISNUMBER(SEARCH("four",'Model output'!G94)),ISNUMBER(SEARCH("4",'Model output'!G94)),AND(ISNUMBER(SEARCH("V ",'Model output'!G94)),NOT(ISNUMBER(SEARCH("VI",'Model output'!G94)))),ISNUMBER(SEARCH("five",'Model output'!G94)),ISNUMBER(SEARCH("5",'Model output'!G94))))), "lateral", "central"))</f>
        <v/>
      </c>
      <c r="H95" t="str">
        <f>IF('Model output'!H94="","negative", IF('Model output'!H94=" ", "negative", IF(ISNUMBER(SEARCH("lymph node",'Model output'!H94)),"negative","positive")))</f>
        <v>negative</v>
      </c>
      <c r="I95">
        <f>IF('Model output'!I94="","",IF(ISNUMBER('Model output'!I94),'Model output'!I94,1))</f>
        <v>1</v>
      </c>
      <c r="J95">
        <f>IF('Model output'!J94="","",IF(AND(ISNUMBER('Model output'!J94),'Model output'!J94&lt;=I95),'Model output'!J94,IF(ISNUMBER(SEARCH("0/",'Model output'!J94)),0,1)))</f>
        <v>0</v>
      </c>
      <c r="K95" t="str" cm="1">
        <f t="array" ref="K95">IF(COUNT(FIND({0,1,2,3,4,5,6,7,8,9},'Model output'!K94))&gt;0,'Model output'!K94,"")</f>
        <v/>
      </c>
      <c r="L95" s="8" t="str">
        <f t="shared" si="21"/>
        <v/>
      </c>
      <c r="M95" t="str" cm="1">
        <f t="array" ref="M95">IF(L95="","",IF(ISNUMBER(SEARCH("cm",L95)),MAX(VALUE(SUBSTITUTE(_xlfn.FILTERXML("&lt;t&gt;&lt;s&gt;"&amp;SUBSTITUTE(L95,",","&lt;/s&gt;&lt;s&gt;")&amp;"&lt;/s&gt;&lt;/t&gt;","//s"),"cm",""))),MAX(VALUE(SUBSTITUTE(_xlfn.FILTERXML("&lt;t&gt;&lt;s&gt;"&amp;SUBSTITUTE(L95,",","&lt;/s&gt;&lt;s&gt;")&amp;"&lt;/s&gt;&lt;/t&gt;","//s"),"mm","")))/10))</f>
        <v/>
      </c>
      <c r="N95" t="str">
        <f>IF('Model output'!L94="","",'Model output'!L94)</f>
        <v>papillary</v>
      </c>
      <c r="O95" t="str">
        <f>IF('Model output'!M94="","",'Model output'!M94)</f>
        <v>classical</v>
      </c>
      <c r="P95" t="str">
        <f>IF('Model output'!N94="","",'Model output'!N94)</f>
        <v>1.0 cm</v>
      </c>
      <c r="Q95" t="str">
        <f t="shared" si="17"/>
        <v>1.0cm</v>
      </c>
      <c r="R95" cm="1">
        <f t="array" ref="R95">IF(Q95="","",IF(ISNUMBER(SEARCH("cm",Q95)),MAX(VALUE(SUBSTITUTE(_xlfn.FILTERXML("&lt;t&gt;&lt;s&gt;"&amp;SUBSTITUTE(Q95,",","&lt;/s&gt;&lt;s&gt;")&amp;"&lt;/s&gt;&lt;/t&gt;","//s"),"cm",""))),IF(ISNUMBER(SEARCH("mm",Q95)), MAX(VALUE(SUBSTITUTE(_xlfn.FILTERXML("&lt;t&gt;&lt;s&gt;"&amp;SUBSTITUTE(Q95,",","&lt;/s&gt;&lt;s&gt;")&amp;"&lt;/s&gt;&lt;/t&gt;","//s"),"mm","")))/10, MAX(VALUE(_xlfn.FILTERXML("&lt;t&gt;&lt;s&gt;"&amp;SUBSTITUTE(Q95,",","&lt;/s&gt;&lt;s&gt;")&amp;"&lt;/s&gt;&lt;/t&gt;","//s"))))))</f>
        <v>1</v>
      </c>
      <c r="S95" t="str">
        <f>IF(OR('Model output'!P94="",ISNUMBER(SEARCH("Not identified", 'Model output'!P94)),ISNUMBER(SEARCH("Absent",'Model output'!P94)),AND(ISNUMBER(SEARCH("No",'Model output'!P94)),NOT(ISNUMBER(SEARCH("diagnostic",'Model output'!P94)))),ISNUMBER(SEARCH("Negative",'Model output'!P94))),"negative","positive")</f>
        <v>positive</v>
      </c>
      <c r="T95">
        <f>IF('Model output'!O94="","",'Model output'!O94)</f>
        <v>1</v>
      </c>
      <c r="U95" t="str">
        <f>IF('Model output'!Q94&lt;&gt;"",'Model output'!Q94,IF('Classification result'!S95="positive",IF(ISNUMBER(SEARCH("single",'Model output'!P94)),1,IF(OR(ISNUMBER(SEARCH("&lt;4",'Model output'!P94)),ISNUMBER(SEARCH("&lt; 4",'Model output'!P94)),ISNUMBER(SEARCH("less than 4",'Model output'!P94))),"&lt;4",IF(OR(ISNUMBER(SEARCH("&gt;4",'Model output'!P94)),ISNUMBER(SEARCH("&gt; 4",'Model output'!P94)),ISNUMBER(SEARCH("4 or more",'Model output'!P94))),"&gt;4",""))),""))</f>
        <v>One focus</v>
      </c>
      <c r="V95" t="str">
        <f>IF(S95="negative","",IF(OR(ISNUMBER(SEARCH("Focal",'Model output'!P94)),'Classification result'!U95&lt;4,ISNUMBER(SEARCH("Focal",'Classification result'!U95)),ISNUMBER(SEARCH("&lt;4",'Classification result'!U95)),ISNUMBER(SEARCH("&lt; 4",'Classification result'!U95))),"minimal", IF(OR(ISNUMBER(SEARCH("Extensive",'Model output'!P94)),ISNUMBER(SEARCH("Extensive",'Classification result'!U95)),ISNUMBER(SEARCH("&gt;4",'Classification result'!U95)),ISNUMBER(SEARCH("&gt; 4",'Classification result'!U95)),ISNUMBER(SEARCH("4 or more",'Classification result'!U95))),"extensive","")))</f>
        <v>minimal</v>
      </c>
      <c r="W95" t="str">
        <f>IF(OR('Model output'!R94="",ISNUMBER(SEARCH("Not identified", 'Model output'!R94)),ISNUMBER(SEARCH("Absent",'Model output'!R94)),ISNUMBER(SEARCH("No",'Model output'!R94)),ISNUMBER(SEARCH("Negative",'Model output'!R94)),ISNUMBER(SEARCH("None seen",'Model output'!R94)),ISNUMBER(SEARCH("Free",'Model output'!R94)),ISNUMBER(SEARCH("Cannot be assessed",'Model output'!R94))),"negative","positive")</f>
        <v>positive</v>
      </c>
      <c r="X95" s="14" t="str">
        <f>IF('Model output'!S94="","",'Model output'!S94)</f>
        <v>Not identified</v>
      </c>
      <c r="Y95" t="str">
        <f>IF(OR('Model output'!S94="",ISNUMBER(SEARCH("Absent",'Model output'!S94)),ISNUMBER(SEARCH("Not identified",'Model output'!S94)),AND(ISNUMBER(SEARCH("No",'Model output'!S94)),NOT(ISNUMBER(SEARCH("carcinoma",'Model output'!S94)))),ISNUMBER(SEARCH("negative",'Model output'!S94))),"negative",IF(Z95="positive","gETE", "positive"))</f>
        <v>negative</v>
      </c>
      <c r="Z95" t="str">
        <f>IF(OR('Model output'!S94="",ISNUMBER(SEARCH("Absent",'Model output'!S94)),ISNUMBER(SEARCH("Not identified",'Model output'!S94)),ISNUMBER(SEARCH("No",'Model output'!S94)),ISNUMBER(SEARCH("Minimal",'Model output'!S94)),ISNUMBER(SEARCH("negative",'Model output'!S94))),"negative",IF(OR(ISNUMBER(SEARCH("extensive",X95)),ISNUMBER(SEARCH("skeletal muscle",X95)),ISNUMBER(SEARCH("larynx",X95)),ISNUMBER(SEARCH("trachea",X95)),ISNUMBER(SEARCH("esophagus",X95)),ISNUMBER(SEARCH("recurrent laryngeal nerve",X95))),"positive","negative"))</f>
        <v>negative</v>
      </c>
      <c r="AA95" t="str">
        <f>IF('Model output'!T94="","",IF('Model output'!T94="Not mentioned", "No", "Yes"))</f>
        <v/>
      </c>
      <c r="AB95" t="str">
        <f>IF(AA95&lt;&gt;"Yes","",IF(OR('Model output'!U94="",ISNUMBER(SEARCH("Not identified",'Model output'!U94))),"",'Model output'!U94))</f>
        <v/>
      </c>
      <c r="AC95" s="9" t="str">
        <f>IF(OR('Model output'!V94="", AND(ISERROR(SEARCH("Positive",'Model output'!V94)), ISNUMBER(SEARCH("Negative",'Model output'!V94))), ISNUMBER(SEARCH("Uninvolved",'Model output'!V94)), ISNUMBER(SEARCH("not involved",'Model output'!V94)), ISNUMBER(SEARCH("Free",'Model output'!V94)), ISNUMBER(SEARCH("1 mm",'Model output'!V94)), ISNUMBER(SEARCH("0.1 CM",'Model output'!V94)), ISNUMBER(SEARCH("less than 0.2 mm",'Model output'!V94)), ISNUMBER(SEARCH("less than 0.5 mm",'Model output'!V94)), ISNUMBER(SEARCH("very close",'Model output'!V94)), ISNUMBER(SEARCH("abut",'Model output'!V94))), "negative", "positive")</f>
        <v>negative</v>
      </c>
      <c r="AE95" s="30" t="str" cm="1">
        <f t="array" aca="1" ref="AE95" ca="1">IF(OR(AC95="positive",Z95="positive",AND(OR(ISNUMBER(SEARCH("Follicular carcinoma",N95)),ISNUMBER(SEARCH("Follicular thyroid carcinoma",N95))),V95="extensive"),AND(AND(ISNUMBER(J95),J95&gt;0),AND(ISNUMBER(M95),M95&gt;3)),OR(H95="positive",AH95=1)),"high",IF(OR(ISNUMBER(SEARCH("lateral",G95,1)),ISNUMBER(SEARCH("positive",Y95,1)),ISNUMBER(SEARCH("tall",O95,1)),ISNUMBER(SEARCH("hobnail",O95,1)),ISNUMBER(SEARCH("cribriform",O95,1)),ISNUMBER(SEARCH("diffuse",O95,1)),ISNUMBER(SEARCH("columnar",O95,1)),ISNUMBER(SEARCH("solid",O95,1)),ISNUMBER(SEARCH("tall",N95,1)),ISNUMBER(SEARCH("hobnail",N95,1)),ISNUMBER(SEARCH("cribriform",N95,1)),ISNUMBER(SEARCH("diffuse",N95,1)),ISNUMBER(SEARCH("columnar",N95,1)),ISNUMBER(SEARCH("solid",N95,1)),AND(ISNUMBER(SEARCH("papillary",N95,1)),S95="positive"),AND(AND(ISNUMBER(J95),J95&gt;=5),M95=""),AND(AND(ISNUMBER(J95),J95&gt;=5),AND(ISNUMBER(M95),M95&gt;=1)),AND(ISNUMBER(SERACH("papillary",N95)),OR(Y95="positive",Z95="positive"), ISNUMBER(SEARCH("BRAF",AB95)))),"intermediate","low"))</f>
        <v>intermediate</v>
      </c>
      <c r="AF95" s="31" t="str">
        <f t="shared" si="18"/>
        <v>1a</v>
      </c>
      <c r="AG95" s="31" t="str">
        <f t="shared" si="19"/>
        <v>0</v>
      </c>
      <c r="AH95" s="31" t="str">
        <f t="shared" si="22"/>
        <v>0</v>
      </c>
      <c r="AI95" s="36" t="str">
        <f t="shared" si="23"/>
        <v>I</v>
      </c>
      <c r="AJ95" s="30" t="s">
        <v>873</v>
      </c>
      <c r="AK95" s="35" t="s">
        <v>881</v>
      </c>
      <c r="AL95" s="35" t="s">
        <v>877</v>
      </c>
      <c r="AM95" s="35" t="s">
        <v>880</v>
      </c>
      <c r="AN95" s="35" t="s">
        <v>76</v>
      </c>
      <c r="AO95" s="30">
        <f t="shared" ca="1" si="24"/>
        <v>1</v>
      </c>
      <c r="AP95" s="35">
        <f t="shared" si="25"/>
        <v>1</v>
      </c>
      <c r="AQ95" s="35">
        <f t="shared" si="26"/>
        <v>1</v>
      </c>
      <c r="AR95" s="35">
        <f t="shared" si="27"/>
        <v>1</v>
      </c>
      <c r="AS95" s="36">
        <f t="shared" si="20"/>
        <v>1</v>
      </c>
    </row>
    <row r="96" spans="1:45">
      <c r="A96" t="str">
        <f>'Model output'!A95</f>
        <v>TCGA-DJ-A3UX</v>
      </c>
      <c r="B96" s="42">
        <v>46</v>
      </c>
      <c r="C96" s="1" t="str">
        <f>IF(OR(ISNUMBER(SEARCH("0",'Model output'!D95)), ISNUMBER(SEARCH("1",'Model output'!D95)), ISNUMBER(SEARCH("1a",'Model output'!D95)), ISNUMBER(SEARCH("1b",'Model output'!D95)), ISNUMBER(SEARCH("2",'Model output'!D95)), ISNUMBER(SEARCH("3",'Model output'!D95)), ISNUMBER(SEARCH("4a",'Model output'!D95)), ISNUMBER(SEARCH("4b",'Model output'!D95))), IF(ISNUMBER(SEARCH("pT",'Model output'!D95)),IF(OR(ISNUMBER(SEARCH("a",'Model output'!D95)),ISNUMBER(SEARCH("b",'Model output'!D95))),MID(SUBSTITUTE('Model output'!D95," ",""),SEARCH("pT",'Model output'!D95)+2,2),MID(SUBSTITUTE('Model output'!D95," ",""),SEARCH("pT",'Model output'!D95)+2,1)),IF(ISNUMBER(SEARCH("T",'Model output'!D95)),IF(OR(ISNUMBER(SEARCH("a",'Model output'!D95)),ISNUMBER(SEARCH("b",'Model output'!D95))),MID(SUBSTITUTE('Model output'!D95," ",""),SEARCH("T",'Model output'!D95)+1,2),MID(SUBSTITUTE('Model output'!D95," ",""),SEARCH("T",'Model output'!D95)+1,1)),SUBSTITUTE('Model output'!D95," ",""))),"")</f>
        <v/>
      </c>
      <c r="D96" s="1" t="str">
        <f>IF(ISNUMBER(SEARCH("lymph node",'Model output'!E95)),"1", IF(AND('Model output'!E95&lt;&gt;"",ISNUMBER('Model output'!E95),'Model output'!E95&gt;0),"1",IF(OR(ISNUMBER(SEARCH("0",'Model output'!E95)), ISNUMBER(SEARCH("1",'Model output'!E95)), ISNUMBER(SEARCH("1a",'Model output'!E95)), ISNUMBER(SEARCH("1b",'Model output'!E95)), ISNUMBER(SEARCH("X",'Model output'!E95))), IF(ISNUMBER(SEARCH("pN",'Model output'!E95)),IF(OR(ISNUMBER(SEARCH("a",'Model output'!E95)),ISNUMBER(SEARCH("b",'Model output'!E95))),MID(SUBSTITUTE('Model output'!E95," ",""),SEARCH("pN",'Model output'!E95)+2,2),MID(SUBSTITUTE('Model output'!E95," ",""),SEARCH("pN",'Model output'!E95)+2,1)),IF(ISNUMBER(SEARCH("N",'Model output'!E95)),IF(OR(ISNUMBER(SEARCH("a",'Model output'!E95)),ISNUMBER(SEARCH("b",'Model output'!E95))),MID(SUBSTITUTE('Model output'!E95," ",""),SEARCH("N",'Model output'!E95)+1,2),MID(SUBSTITUTE('Model output'!E95," ",""),SEARCH("N",'Model output'!E95)+1,1)),SUBSTITUTE('Model output'!E95," ",""))),"")))</f>
        <v/>
      </c>
      <c r="E96" s="1" t="str">
        <f>IF(OR(ISNUMBER(SEARCH("Not applicable",'Model output'!F95)), ISNUMBER(SEARCH("N/A",'Model output'!F95))),"0",IF(OR(ISNUMBER(SEARCH("0",'Model output'!F95)), ISNUMBER(SEARCH("1",'Model output'!F95)), ISNUMBER(SEARCH("X",'Model output'!F95))), IF(ISNUMBER(SEARCH("pM",'Model output'!F95)),MID(SUBSTITUTE('Model output'!F95," ",""),SEARCH("pM",'Model output'!F95)+2,1),IF(ISNUMBER(SEARCH("M",'Model output'!F95)),MID(SUBSTITUTE('Model output'!F95," ",""),SEARCH("M",'Model output'!F95)+1,1),SUBSTITUTE('Model output'!F95," ",""))),""))</f>
        <v/>
      </c>
      <c r="F96" t="str">
        <f t="shared" si="16"/>
        <v>negative</v>
      </c>
      <c r="G96" t="str">
        <f>IF(OR('Model output'!G95="",AND(ISNUMBER('Model output'!J95),'Model output'!J95&lt;1)),"",IF(OR(ISNUMBER(SEARCH("lateral",'Model output'!G95)),ISNUMBER(SEARCH("cervical",'Model output'!G95)),ISNUMBER(SEARCH("jugular",'Model output'!G95)),ISNUMBER(SEARCH("left neck",'Model output'!G95)),ISNUMBER(SEARCH("left anterior neck",'Model output'!G95)),ISNUMBER(SEARCH("left posterior neck",'Model output'!G95)),ISNUMBER(SEARCH("right neck",'Model output'!G95)),ISNUMBER(SEARCH("right anterior neck",'Model output'!G95)),ISNUMBER(SEARCH("right posterior neck",'Model output'!G95)),AND(ISNUMBER(SEARCH("level",'Model output'!G95)),OR(,ISNUMBER(SEARCH("II",'Model output'!G95)),ISNUMBER(SEARCH("two",'Model output'!G95)),ISNUMBER(SEARCH("2",'Model output'!G95)),ISNUMBER(SEARCH("III",'Model output'!G95)),ISNUMBER(SEARCH("three",'Model output'!G95)),ISNUMBER(SEARCH("3",'Model output'!G95)),ISNUMBER(SEARCH("IV",'Model output'!G95)),ISNUMBER(SEARCH("four",'Model output'!G95)),ISNUMBER(SEARCH("4",'Model output'!G95)),AND(ISNUMBER(SEARCH("V ",'Model output'!G95)),NOT(ISNUMBER(SEARCH("VI",'Model output'!G95)))),ISNUMBER(SEARCH("five",'Model output'!G95)),ISNUMBER(SEARCH("5",'Model output'!G95))))), "lateral", "central"))</f>
        <v/>
      </c>
      <c r="H96" t="str">
        <f>IF('Model output'!H95="","negative", IF('Model output'!H95=" ", "negative", IF(ISNUMBER(SEARCH("lymph node",'Model output'!H95)),"negative","positive")))</f>
        <v>negative</v>
      </c>
      <c r="I96">
        <f>IF('Model output'!I95="","",IF(ISNUMBER('Model output'!I95),'Model output'!I95,1))</f>
        <v>3</v>
      </c>
      <c r="J96">
        <f>IF('Model output'!J95="","",IF(AND(ISNUMBER('Model output'!J95),'Model output'!J95&lt;=I96),'Model output'!J95,IF(ISNUMBER(SEARCH("0/",'Model output'!J95)),0,1)))</f>
        <v>0</v>
      </c>
      <c r="K96" t="str" cm="1">
        <f t="array" ref="K96">IF(COUNT(FIND({0,1,2,3,4,5,6,7,8,9},'Model output'!K95))&gt;0,'Model output'!K95,"")</f>
        <v/>
      </c>
      <c r="L96" s="8" t="str">
        <f t="shared" si="21"/>
        <v/>
      </c>
      <c r="M96" t="str" cm="1">
        <f t="array" ref="M96">IF(L96="","",IF(ISNUMBER(SEARCH("cm",L96)),MAX(VALUE(SUBSTITUTE(_xlfn.FILTERXML("&lt;t&gt;&lt;s&gt;"&amp;SUBSTITUTE(L96,",","&lt;/s&gt;&lt;s&gt;")&amp;"&lt;/s&gt;&lt;/t&gt;","//s"),"cm",""))),MAX(VALUE(SUBSTITUTE(_xlfn.FILTERXML("&lt;t&gt;&lt;s&gt;"&amp;SUBSTITUTE(L96,",","&lt;/s&gt;&lt;s&gt;")&amp;"&lt;/s&gt;&lt;/t&gt;","//s"),"mm","")))/10))</f>
        <v/>
      </c>
      <c r="N96" t="str">
        <f>IF('Model output'!L95="","",'Model output'!L95)</f>
        <v>papillary</v>
      </c>
      <c r="O96" t="str">
        <f>IF('Model output'!M95="","",'Model output'!M95)</f>
        <v>microcarcinoma</v>
      </c>
      <c r="P96" t="str">
        <f>IF('Model output'!N95="","",'Model output'!N95)</f>
        <v>0.5 cm</v>
      </c>
      <c r="Q96" t="str">
        <f t="shared" si="17"/>
        <v>0.5cm</v>
      </c>
      <c r="R96" cm="1">
        <f t="array" ref="R96">IF(Q96="","",IF(ISNUMBER(SEARCH("cm",Q96)),MAX(VALUE(SUBSTITUTE(_xlfn.FILTERXML("&lt;t&gt;&lt;s&gt;"&amp;SUBSTITUTE(Q96,",","&lt;/s&gt;&lt;s&gt;")&amp;"&lt;/s&gt;&lt;/t&gt;","//s"),"cm",""))),IF(ISNUMBER(SEARCH("mm",Q96)), MAX(VALUE(SUBSTITUTE(_xlfn.FILTERXML("&lt;t&gt;&lt;s&gt;"&amp;SUBSTITUTE(Q96,",","&lt;/s&gt;&lt;s&gt;")&amp;"&lt;/s&gt;&lt;/t&gt;","//s"),"mm","")))/10, MAX(VALUE(_xlfn.FILTERXML("&lt;t&gt;&lt;s&gt;"&amp;SUBSTITUTE(Q96,",","&lt;/s&gt;&lt;s&gt;")&amp;"&lt;/s&gt;&lt;/t&gt;","//s"))))))</f>
        <v>0.5</v>
      </c>
      <c r="S96" t="str">
        <f>IF(OR('Model output'!P95="",ISNUMBER(SEARCH("Not identified", 'Model output'!P95)),ISNUMBER(SEARCH("Absent",'Model output'!P95)),AND(ISNUMBER(SEARCH("No",'Model output'!P95)),NOT(ISNUMBER(SEARCH("diagnostic",'Model output'!P95)))),ISNUMBER(SEARCH("Negative",'Model output'!P95))),"negative","positive")</f>
        <v>negative</v>
      </c>
      <c r="T96">
        <f>IF('Model output'!O95="","",'Model output'!O95)</f>
        <v>2</v>
      </c>
      <c r="U96" t="str">
        <f>IF('Model output'!Q95&lt;&gt;"",'Model output'!Q95,IF('Classification result'!S96="positive",IF(ISNUMBER(SEARCH("single",'Model output'!P95)),1,IF(OR(ISNUMBER(SEARCH("&lt;4",'Model output'!P95)),ISNUMBER(SEARCH("&lt; 4",'Model output'!P95)),ISNUMBER(SEARCH("less than 4",'Model output'!P95))),"&lt;4",IF(OR(ISNUMBER(SEARCH("&gt;4",'Model output'!P95)),ISNUMBER(SEARCH("&gt; 4",'Model output'!P95)),ISNUMBER(SEARCH("4 or more",'Model output'!P95))),"&gt;4",""))),""))</f>
        <v/>
      </c>
      <c r="V96" t="str">
        <f>IF(S96="negative","",IF(OR(ISNUMBER(SEARCH("Focal",'Model output'!P95)),'Classification result'!U96&lt;4,ISNUMBER(SEARCH("Focal",'Classification result'!U96)),ISNUMBER(SEARCH("&lt;4",'Classification result'!U96)),ISNUMBER(SEARCH("&lt; 4",'Classification result'!U96))),"minimal", IF(OR(ISNUMBER(SEARCH("Extensive",'Model output'!P95)),ISNUMBER(SEARCH("Extensive",'Classification result'!U96)),ISNUMBER(SEARCH("&gt;4",'Classification result'!U96)),ISNUMBER(SEARCH("&gt; 4",'Classification result'!U96)),ISNUMBER(SEARCH("4 or more",'Classification result'!U96))),"extensive","")))</f>
        <v/>
      </c>
      <c r="W96" t="str">
        <f>IF(OR('Model output'!R95="",ISNUMBER(SEARCH("Not identified", 'Model output'!R95)),ISNUMBER(SEARCH("Absent",'Model output'!R95)),ISNUMBER(SEARCH("No",'Model output'!R95)),ISNUMBER(SEARCH("Negative",'Model output'!R95)),ISNUMBER(SEARCH("None seen",'Model output'!R95)),ISNUMBER(SEARCH("Free",'Model output'!R95)),ISNUMBER(SEARCH("Cannot be assessed",'Model output'!R95))),"negative","positive")</f>
        <v>negative</v>
      </c>
      <c r="X96" s="14" t="str">
        <f>IF('Model output'!S95="","",'Model output'!S95)</f>
        <v>Not identified</v>
      </c>
      <c r="Y96" t="str">
        <f>IF(OR('Model output'!S95="",ISNUMBER(SEARCH("Absent",'Model output'!S95)),ISNUMBER(SEARCH("Not identified",'Model output'!S95)),AND(ISNUMBER(SEARCH("No",'Model output'!S95)),NOT(ISNUMBER(SEARCH("carcinoma",'Model output'!S95)))),ISNUMBER(SEARCH("negative",'Model output'!S95))),"negative",IF(Z96="positive","gETE", "positive"))</f>
        <v>negative</v>
      </c>
      <c r="Z96" t="str">
        <f>IF(OR('Model output'!S95="",ISNUMBER(SEARCH("Absent",'Model output'!S95)),ISNUMBER(SEARCH("Not identified",'Model output'!S95)),ISNUMBER(SEARCH("No",'Model output'!S95)),ISNUMBER(SEARCH("Minimal",'Model output'!S95)),ISNUMBER(SEARCH("negative",'Model output'!S95))),"negative",IF(OR(ISNUMBER(SEARCH("extensive",X96)),ISNUMBER(SEARCH("skeletal muscle",X96)),ISNUMBER(SEARCH("larynx",X96)),ISNUMBER(SEARCH("trachea",X96)),ISNUMBER(SEARCH("esophagus",X96)),ISNUMBER(SEARCH("recurrent laryngeal nerve",X96))),"positive","negative"))</f>
        <v>negative</v>
      </c>
      <c r="AA96" t="str">
        <f>IF('Model output'!T95="","",IF('Model output'!T95="Not mentioned", "No", "Yes"))</f>
        <v/>
      </c>
      <c r="AB96" t="str">
        <f>IF(AA96&lt;&gt;"Yes","",IF(OR('Model output'!U95="",ISNUMBER(SEARCH("Not identified",'Model output'!U95))),"",'Model output'!U95))</f>
        <v/>
      </c>
      <c r="AC96" s="9" t="str">
        <f>IF(OR('Model output'!V95="", AND(ISERROR(SEARCH("Positive",'Model output'!V95)), ISNUMBER(SEARCH("Negative",'Model output'!V95))), ISNUMBER(SEARCH("Uninvolved",'Model output'!V95)), ISNUMBER(SEARCH("not involved",'Model output'!V95)), ISNUMBER(SEARCH("Free",'Model output'!V95)), ISNUMBER(SEARCH("1 mm",'Model output'!V95)), ISNUMBER(SEARCH("0.1 CM",'Model output'!V95)), ISNUMBER(SEARCH("less than 0.2 mm",'Model output'!V95)), ISNUMBER(SEARCH("less than 0.5 mm",'Model output'!V95)), ISNUMBER(SEARCH("very close",'Model output'!V95)), ISNUMBER(SEARCH("abut",'Model output'!V95))), "negative", "positive")</f>
        <v>negative</v>
      </c>
      <c r="AE96" s="30" t="str" cm="1">
        <f t="array" aca="1" ref="AE96" ca="1">IF(OR(AC96="positive",Z96="positive",AND(OR(ISNUMBER(SEARCH("Follicular carcinoma",N96)),ISNUMBER(SEARCH("Follicular thyroid carcinoma",N96))),V96="extensive"),AND(AND(ISNUMBER(J96),J96&gt;0),AND(ISNUMBER(M96),M96&gt;3)),OR(H96="positive",AH96=1)),"high",IF(OR(ISNUMBER(SEARCH("lateral",G96,1)),ISNUMBER(SEARCH("positive",Y96,1)),ISNUMBER(SEARCH("tall",O96,1)),ISNUMBER(SEARCH("hobnail",O96,1)),ISNUMBER(SEARCH("cribriform",O96,1)),ISNUMBER(SEARCH("diffuse",O96,1)),ISNUMBER(SEARCH("columnar",O96,1)),ISNUMBER(SEARCH("solid",O96,1)),ISNUMBER(SEARCH("tall",N96,1)),ISNUMBER(SEARCH("hobnail",N96,1)),ISNUMBER(SEARCH("cribriform",N96,1)),ISNUMBER(SEARCH("diffuse",N96,1)),ISNUMBER(SEARCH("columnar",N96,1)),ISNUMBER(SEARCH("solid",N96,1)),AND(ISNUMBER(SEARCH("papillary",N96,1)),S96="positive"),AND(AND(ISNUMBER(J96),J96&gt;=5),M96=""),AND(AND(ISNUMBER(J96),J96&gt;=5),AND(ISNUMBER(M96),M96&gt;=1)),AND(ISNUMBER(SERACH("papillary",N96)),OR(Y96="positive",Z96="positive"), ISNUMBER(SEARCH("BRAF",AB96)))),"intermediate","low"))</f>
        <v>low</v>
      </c>
      <c r="AF96" s="31" t="str">
        <f t="shared" si="18"/>
        <v>1a</v>
      </c>
      <c r="AG96" s="31" t="str">
        <f t="shared" si="19"/>
        <v>0</v>
      </c>
      <c r="AH96" s="31" t="str">
        <f t="shared" si="22"/>
        <v>0</v>
      </c>
      <c r="AI96" s="36" t="str">
        <f t="shared" si="23"/>
        <v>I</v>
      </c>
      <c r="AJ96" s="30" t="s">
        <v>872</v>
      </c>
      <c r="AK96" s="35" t="s">
        <v>881</v>
      </c>
      <c r="AL96" s="35" t="s">
        <v>877</v>
      </c>
      <c r="AM96" s="35" t="s">
        <v>880</v>
      </c>
      <c r="AN96" s="35" t="s">
        <v>76</v>
      </c>
      <c r="AO96" s="30">
        <f t="shared" ca="1" si="24"/>
        <v>1</v>
      </c>
      <c r="AP96" s="35">
        <f t="shared" si="25"/>
        <v>1</v>
      </c>
      <c r="AQ96" s="35">
        <f t="shared" si="26"/>
        <v>1</v>
      </c>
      <c r="AR96" s="35">
        <f t="shared" si="27"/>
        <v>1</v>
      </c>
      <c r="AS96" s="36">
        <f t="shared" si="20"/>
        <v>1</v>
      </c>
    </row>
    <row r="97" spans="1:45">
      <c r="A97" t="str">
        <f>'Model output'!A96</f>
        <v>TCGA-DJ-A3UY</v>
      </c>
      <c r="B97" s="42">
        <v>32</v>
      </c>
      <c r="C97" s="1" t="str">
        <f>IF(OR(ISNUMBER(SEARCH("0",'Model output'!D96)), ISNUMBER(SEARCH("1",'Model output'!D96)), ISNUMBER(SEARCH("1a",'Model output'!D96)), ISNUMBER(SEARCH("1b",'Model output'!D96)), ISNUMBER(SEARCH("2",'Model output'!D96)), ISNUMBER(SEARCH("3",'Model output'!D96)), ISNUMBER(SEARCH("4a",'Model output'!D96)), ISNUMBER(SEARCH("4b",'Model output'!D96))), IF(ISNUMBER(SEARCH("pT",'Model output'!D96)),IF(OR(ISNUMBER(SEARCH("a",'Model output'!D96)),ISNUMBER(SEARCH("b",'Model output'!D96))),MID(SUBSTITUTE('Model output'!D96," ",""),SEARCH("pT",'Model output'!D96)+2,2),MID(SUBSTITUTE('Model output'!D96," ",""),SEARCH("pT",'Model output'!D96)+2,1)),IF(ISNUMBER(SEARCH("T",'Model output'!D96)),IF(OR(ISNUMBER(SEARCH("a",'Model output'!D96)),ISNUMBER(SEARCH("b",'Model output'!D96))),MID(SUBSTITUTE('Model output'!D96," ",""),SEARCH("T",'Model output'!D96)+1,2),MID(SUBSTITUTE('Model output'!D96," ",""),SEARCH("T",'Model output'!D96)+1,1)),SUBSTITUTE('Model output'!D96," ",""))),"")</f>
        <v/>
      </c>
      <c r="D97" s="1" t="str">
        <f>IF(ISNUMBER(SEARCH("lymph node",'Model output'!E96)),"1", IF(AND('Model output'!E96&lt;&gt;"",ISNUMBER('Model output'!E96),'Model output'!E96&gt;0),"1",IF(OR(ISNUMBER(SEARCH("0",'Model output'!E96)), ISNUMBER(SEARCH("1",'Model output'!E96)), ISNUMBER(SEARCH("1a",'Model output'!E96)), ISNUMBER(SEARCH("1b",'Model output'!E96)), ISNUMBER(SEARCH("X",'Model output'!E96))), IF(ISNUMBER(SEARCH("pN",'Model output'!E96)),IF(OR(ISNUMBER(SEARCH("a",'Model output'!E96)),ISNUMBER(SEARCH("b",'Model output'!E96))),MID(SUBSTITUTE('Model output'!E96," ",""),SEARCH("pN",'Model output'!E96)+2,2),MID(SUBSTITUTE('Model output'!E96," ",""),SEARCH("pN",'Model output'!E96)+2,1)),IF(ISNUMBER(SEARCH("N",'Model output'!E96)),IF(OR(ISNUMBER(SEARCH("a",'Model output'!E96)),ISNUMBER(SEARCH("b",'Model output'!E96))),MID(SUBSTITUTE('Model output'!E96," ",""),SEARCH("N",'Model output'!E96)+1,2),MID(SUBSTITUTE('Model output'!E96," ",""),SEARCH("N",'Model output'!E96)+1,1)),SUBSTITUTE('Model output'!E96," ",""))),"")))</f>
        <v/>
      </c>
      <c r="E97" s="1" t="str">
        <f>IF(OR(ISNUMBER(SEARCH("Not applicable",'Model output'!F96)), ISNUMBER(SEARCH("N/A",'Model output'!F96))),"0",IF(OR(ISNUMBER(SEARCH("0",'Model output'!F96)), ISNUMBER(SEARCH("1",'Model output'!F96)), ISNUMBER(SEARCH("X",'Model output'!F96))), IF(ISNUMBER(SEARCH("pM",'Model output'!F96)),MID(SUBSTITUTE('Model output'!F96," ",""),SEARCH("pM",'Model output'!F96)+2,1),IF(ISNUMBER(SEARCH("M",'Model output'!F96)),MID(SUBSTITUTE('Model output'!F96," ",""),SEARCH("M",'Model output'!F96)+1,1),SUBSTITUTE('Model output'!F96," ",""))),""))</f>
        <v/>
      </c>
      <c r="F97" t="str">
        <f t="shared" si="16"/>
        <v>negative</v>
      </c>
      <c r="G97" t="str">
        <f>IF(OR('Model output'!G96="",AND(ISNUMBER('Model output'!J96),'Model output'!J96&lt;1)),"",IF(OR(ISNUMBER(SEARCH("lateral",'Model output'!G96)),ISNUMBER(SEARCH("cervical",'Model output'!G96)),ISNUMBER(SEARCH("jugular",'Model output'!G96)),ISNUMBER(SEARCH("left neck",'Model output'!G96)),ISNUMBER(SEARCH("left anterior neck",'Model output'!G96)),ISNUMBER(SEARCH("left posterior neck",'Model output'!G96)),ISNUMBER(SEARCH("right neck",'Model output'!G96)),ISNUMBER(SEARCH("right anterior neck",'Model output'!G96)),ISNUMBER(SEARCH("right posterior neck",'Model output'!G96)),AND(ISNUMBER(SEARCH("level",'Model output'!G96)),OR(,ISNUMBER(SEARCH("II",'Model output'!G96)),ISNUMBER(SEARCH("two",'Model output'!G96)),ISNUMBER(SEARCH("2",'Model output'!G96)),ISNUMBER(SEARCH("III",'Model output'!G96)),ISNUMBER(SEARCH("three",'Model output'!G96)),ISNUMBER(SEARCH("3",'Model output'!G96)),ISNUMBER(SEARCH("IV",'Model output'!G96)),ISNUMBER(SEARCH("four",'Model output'!G96)),ISNUMBER(SEARCH("4",'Model output'!G96)),AND(ISNUMBER(SEARCH("V ",'Model output'!G96)),NOT(ISNUMBER(SEARCH("VI",'Model output'!G96)))),ISNUMBER(SEARCH("five",'Model output'!G96)),ISNUMBER(SEARCH("5",'Model output'!G96))))), "lateral", "central"))</f>
        <v/>
      </c>
      <c r="H97" t="str">
        <f>IF('Model output'!H96="","negative", IF('Model output'!H96=" ", "negative", IF(ISNUMBER(SEARCH("lymph node",'Model output'!H96)),"negative","positive")))</f>
        <v>negative</v>
      </c>
      <c r="I97" t="str">
        <f>IF('Model output'!I96="","",IF(ISNUMBER('Model output'!I96),'Model output'!I96,1))</f>
        <v/>
      </c>
      <c r="J97" t="str">
        <f>IF('Model output'!J96="","",IF(AND(ISNUMBER('Model output'!J96),'Model output'!J96&lt;=I97),'Model output'!J96,IF(ISNUMBER(SEARCH("0/",'Model output'!J96)),0,1)))</f>
        <v/>
      </c>
      <c r="K97" t="str" cm="1">
        <f t="array" ref="K97">IF(COUNT(FIND({0,1,2,3,4,5,6,7,8,9},'Model output'!K96))&gt;0,'Model output'!K96,"")</f>
        <v/>
      </c>
      <c r="L97" s="8" t="str">
        <f t="shared" si="21"/>
        <v/>
      </c>
      <c r="M97" t="str" cm="1">
        <f t="array" ref="M97">IF(L97="","",IF(ISNUMBER(SEARCH("cm",L97)),MAX(VALUE(SUBSTITUTE(_xlfn.FILTERXML("&lt;t&gt;&lt;s&gt;"&amp;SUBSTITUTE(L97,",","&lt;/s&gt;&lt;s&gt;")&amp;"&lt;/s&gt;&lt;/t&gt;","//s"),"cm",""))),MAX(VALUE(SUBSTITUTE(_xlfn.FILTERXML("&lt;t&gt;&lt;s&gt;"&amp;SUBSTITUTE(L97,",","&lt;/s&gt;&lt;s&gt;")&amp;"&lt;/s&gt;&lt;/t&gt;","//s"),"mm","")))/10))</f>
        <v/>
      </c>
      <c r="N97" t="str">
        <f>IF('Model output'!L96="","",'Model output'!L96)</f>
        <v>papillary</v>
      </c>
      <c r="O97" t="str">
        <f>IF('Model output'!M96="","",'Model output'!M96)</f>
        <v>classical</v>
      </c>
      <c r="P97" t="str">
        <f>IF('Model output'!N96="","",'Model output'!N96)</f>
        <v>1.2 cm</v>
      </c>
      <c r="Q97" t="str">
        <f t="shared" si="17"/>
        <v>1.2cm</v>
      </c>
      <c r="R97" cm="1">
        <f t="array" ref="R97">IF(Q97="","",IF(ISNUMBER(SEARCH("cm",Q97)),MAX(VALUE(SUBSTITUTE(_xlfn.FILTERXML("&lt;t&gt;&lt;s&gt;"&amp;SUBSTITUTE(Q97,",","&lt;/s&gt;&lt;s&gt;")&amp;"&lt;/s&gt;&lt;/t&gt;","//s"),"cm",""))),IF(ISNUMBER(SEARCH("mm",Q97)), MAX(VALUE(SUBSTITUTE(_xlfn.FILTERXML("&lt;t&gt;&lt;s&gt;"&amp;SUBSTITUTE(Q97,",","&lt;/s&gt;&lt;s&gt;")&amp;"&lt;/s&gt;&lt;/t&gt;","//s"),"mm","")))/10, MAX(VALUE(_xlfn.FILTERXML("&lt;t&gt;&lt;s&gt;"&amp;SUBSTITUTE(Q97,",","&lt;/s&gt;&lt;s&gt;")&amp;"&lt;/s&gt;&lt;/t&gt;","//s"))))))</f>
        <v>1.2</v>
      </c>
      <c r="S97" t="str">
        <f>IF(OR('Model output'!P96="",ISNUMBER(SEARCH("Not identified", 'Model output'!P96)),ISNUMBER(SEARCH("Absent",'Model output'!P96)),AND(ISNUMBER(SEARCH("No",'Model output'!P96)),NOT(ISNUMBER(SEARCH("diagnostic",'Model output'!P96)))),ISNUMBER(SEARCH("Negative",'Model output'!P96))),"negative","positive")</f>
        <v>negative</v>
      </c>
      <c r="T97">
        <f>IF('Model output'!O96="","",'Model output'!O96)</f>
        <v>1</v>
      </c>
      <c r="U97" t="str">
        <f>IF('Model output'!Q96&lt;&gt;"",'Model output'!Q96,IF('Classification result'!S97="positive",IF(ISNUMBER(SEARCH("single",'Model output'!P96)),1,IF(OR(ISNUMBER(SEARCH("&lt;4",'Model output'!P96)),ISNUMBER(SEARCH("&lt; 4",'Model output'!P96)),ISNUMBER(SEARCH("less than 4",'Model output'!P96))),"&lt;4",IF(OR(ISNUMBER(SEARCH("&gt;4",'Model output'!P96)),ISNUMBER(SEARCH("&gt; 4",'Model output'!P96)),ISNUMBER(SEARCH("4 or more",'Model output'!P96))),"&gt;4",""))),""))</f>
        <v/>
      </c>
      <c r="V97" t="str">
        <f>IF(S97="negative","",IF(OR(ISNUMBER(SEARCH("Focal",'Model output'!P96)),'Classification result'!U97&lt;4,ISNUMBER(SEARCH("Focal",'Classification result'!U97)),ISNUMBER(SEARCH("&lt;4",'Classification result'!U97)),ISNUMBER(SEARCH("&lt; 4",'Classification result'!U97))),"minimal", IF(OR(ISNUMBER(SEARCH("Extensive",'Model output'!P96)),ISNUMBER(SEARCH("Extensive",'Classification result'!U97)),ISNUMBER(SEARCH("&gt;4",'Classification result'!U97)),ISNUMBER(SEARCH("&gt; 4",'Classification result'!U97)),ISNUMBER(SEARCH("4 or more",'Classification result'!U97))),"extensive","")))</f>
        <v/>
      </c>
      <c r="W97" t="str">
        <f>IF(OR('Model output'!R96="",ISNUMBER(SEARCH("Not identified", 'Model output'!R96)),ISNUMBER(SEARCH("Absent",'Model output'!R96)),ISNUMBER(SEARCH("No",'Model output'!R96)),ISNUMBER(SEARCH("Negative",'Model output'!R96)),ISNUMBER(SEARCH("None seen",'Model output'!R96)),ISNUMBER(SEARCH("Free",'Model output'!R96)),ISNUMBER(SEARCH("Cannot be assessed",'Model output'!R96))),"negative","positive")</f>
        <v>positive</v>
      </c>
      <c r="X97" s="14" t="str">
        <f>IF('Model output'!S96="","",'Model output'!S96)</f>
        <v>Not identified</v>
      </c>
      <c r="Y97" t="str">
        <f>IF(OR('Model output'!S96="",ISNUMBER(SEARCH("Absent",'Model output'!S96)),ISNUMBER(SEARCH("Not identified",'Model output'!S96)),AND(ISNUMBER(SEARCH("No",'Model output'!S96)),NOT(ISNUMBER(SEARCH("carcinoma",'Model output'!S96)))),ISNUMBER(SEARCH("negative",'Model output'!S96))),"negative",IF(Z97="positive","gETE", "positive"))</f>
        <v>negative</v>
      </c>
      <c r="Z97" t="str">
        <f>IF(OR('Model output'!S96="",ISNUMBER(SEARCH("Absent",'Model output'!S96)),ISNUMBER(SEARCH("Not identified",'Model output'!S96)),ISNUMBER(SEARCH("No",'Model output'!S96)),ISNUMBER(SEARCH("Minimal",'Model output'!S96)),ISNUMBER(SEARCH("negative",'Model output'!S96))),"negative",IF(OR(ISNUMBER(SEARCH("extensive",X97)),ISNUMBER(SEARCH("skeletal muscle",X97)),ISNUMBER(SEARCH("larynx",X97)),ISNUMBER(SEARCH("trachea",X97)),ISNUMBER(SEARCH("esophagus",X97)),ISNUMBER(SEARCH("recurrent laryngeal nerve",X97))),"positive","negative"))</f>
        <v>negative</v>
      </c>
      <c r="AA97" t="str">
        <f>IF('Model output'!T96="","",IF('Model output'!T96="Not mentioned", "No", "Yes"))</f>
        <v/>
      </c>
      <c r="AB97" t="str">
        <f>IF(AA97&lt;&gt;"Yes","",IF(OR('Model output'!U96="",ISNUMBER(SEARCH("Not identified",'Model output'!U96))),"",'Model output'!U96))</f>
        <v/>
      </c>
      <c r="AC97" s="9" t="str">
        <f>IF(OR('Model output'!V96="", AND(ISERROR(SEARCH("Positive",'Model output'!V96)), ISNUMBER(SEARCH("Negative",'Model output'!V96))), ISNUMBER(SEARCH("Uninvolved",'Model output'!V96)), ISNUMBER(SEARCH("not involved",'Model output'!V96)), ISNUMBER(SEARCH("Free",'Model output'!V96)), ISNUMBER(SEARCH("1 mm",'Model output'!V96)), ISNUMBER(SEARCH("0.1 CM",'Model output'!V96)), ISNUMBER(SEARCH("less than 0.2 mm",'Model output'!V96)), ISNUMBER(SEARCH("less than 0.5 mm",'Model output'!V96)), ISNUMBER(SEARCH("very close",'Model output'!V96)), ISNUMBER(SEARCH("abut",'Model output'!V96))), "negative", "positive")</f>
        <v>negative</v>
      </c>
      <c r="AE97" s="30" t="str" cm="1">
        <f t="array" aca="1" ref="AE97" ca="1">IF(OR(AC97="positive",Z97="positive",AND(OR(ISNUMBER(SEARCH("Follicular carcinoma",N97)),ISNUMBER(SEARCH("Follicular thyroid carcinoma",N97))),V97="extensive"),AND(AND(ISNUMBER(J97),J97&gt;0),AND(ISNUMBER(M97),M97&gt;3)),OR(H97="positive",AH97=1)),"high",IF(OR(ISNUMBER(SEARCH("lateral",G97,1)),ISNUMBER(SEARCH("positive",Y97,1)),ISNUMBER(SEARCH("tall",O97,1)),ISNUMBER(SEARCH("hobnail",O97,1)),ISNUMBER(SEARCH("cribriform",O97,1)),ISNUMBER(SEARCH("diffuse",O97,1)),ISNUMBER(SEARCH("columnar",O97,1)),ISNUMBER(SEARCH("solid",O97,1)),ISNUMBER(SEARCH("tall",N97,1)),ISNUMBER(SEARCH("hobnail",N97,1)),ISNUMBER(SEARCH("cribriform",N97,1)),ISNUMBER(SEARCH("diffuse",N97,1)),ISNUMBER(SEARCH("columnar",N97,1)),ISNUMBER(SEARCH("solid",N97,1)),AND(ISNUMBER(SEARCH("papillary",N97,1)),S97="positive"),AND(AND(ISNUMBER(J97),J97&gt;=5),M97=""),AND(AND(ISNUMBER(J97),J97&gt;=5),AND(ISNUMBER(M97),M97&gt;=1)),AND(ISNUMBER(SERACH("papillary",N97)),OR(Y97="positive",Z97="positive"), ISNUMBER(SEARCH("BRAF",AB97)))),"intermediate","low"))</f>
        <v>low</v>
      </c>
      <c r="AF97" s="31" t="str">
        <f t="shared" si="18"/>
        <v>1b</v>
      </c>
      <c r="AG97" s="31" t="str">
        <f t="shared" si="19"/>
        <v>0</v>
      </c>
      <c r="AH97" s="31" t="str">
        <f t="shared" si="22"/>
        <v>0</v>
      </c>
      <c r="AI97" s="36" t="str">
        <f t="shared" si="23"/>
        <v>I</v>
      </c>
      <c r="AJ97" s="30" t="s">
        <v>872</v>
      </c>
      <c r="AK97" s="35" t="s">
        <v>876</v>
      </c>
      <c r="AL97" s="35" t="s">
        <v>880</v>
      </c>
      <c r="AM97" s="35" t="s">
        <v>880</v>
      </c>
      <c r="AN97" s="35" t="s">
        <v>76</v>
      </c>
      <c r="AO97" s="30">
        <f t="shared" ca="1" si="24"/>
        <v>1</v>
      </c>
      <c r="AP97" s="35">
        <f t="shared" si="25"/>
        <v>1</v>
      </c>
      <c r="AQ97" s="35">
        <f t="shared" si="26"/>
        <v>1</v>
      </c>
      <c r="AR97" s="35">
        <f t="shared" si="27"/>
        <v>1</v>
      </c>
      <c r="AS97" s="36">
        <f t="shared" si="20"/>
        <v>1</v>
      </c>
    </row>
    <row r="98" spans="1:45">
      <c r="A98" t="str">
        <f>'Model output'!A97</f>
        <v>TCGA-DJ-A3UZ</v>
      </c>
      <c r="B98" s="42">
        <v>70</v>
      </c>
      <c r="C98" s="1" t="str">
        <f>IF(OR(ISNUMBER(SEARCH("0",'Model output'!D97)), ISNUMBER(SEARCH("1",'Model output'!D97)), ISNUMBER(SEARCH("1a",'Model output'!D97)), ISNUMBER(SEARCH("1b",'Model output'!D97)), ISNUMBER(SEARCH("2",'Model output'!D97)), ISNUMBER(SEARCH("3",'Model output'!D97)), ISNUMBER(SEARCH("4a",'Model output'!D97)), ISNUMBER(SEARCH("4b",'Model output'!D97))), IF(ISNUMBER(SEARCH("pT",'Model output'!D97)),IF(OR(ISNUMBER(SEARCH("a",'Model output'!D97)),ISNUMBER(SEARCH("b",'Model output'!D97))),MID(SUBSTITUTE('Model output'!D97," ",""),SEARCH("pT",'Model output'!D97)+2,2),MID(SUBSTITUTE('Model output'!D97," ",""),SEARCH("pT",'Model output'!D97)+2,1)),IF(ISNUMBER(SEARCH("T",'Model output'!D97)),IF(OR(ISNUMBER(SEARCH("a",'Model output'!D97)),ISNUMBER(SEARCH("b",'Model output'!D97))),MID(SUBSTITUTE('Model output'!D97," ",""),SEARCH("T",'Model output'!D97)+1,2),MID(SUBSTITUTE('Model output'!D97," ",""),SEARCH("T",'Model output'!D97)+1,1)),SUBSTITUTE('Model output'!D97," ",""))),"")</f>
        <v>2</v>
      </c>
      <c r="D98" s="1" t="str">
        <f>IF(ISNUMBER(SEARCH("lymph node",'Model output'!E97)),"1", IF(AND('Model output'!E97&lt;&gt;"",ISNUMBER('Model output'!E97),'Model output'!E97&gt;0),"1",IF(OR(ISNUMBER(SEARCH("0",'Model output'!E97)), ISNUMBER(SEARCH("1",'Model output'!E97)), ISNUMBER(SEARCH("1a",'Model output'!E97)), ISNUMBER(SEARCH("1b",'Model output'!E97)), ISNUMBER(SEARCH("X",'Model output'!E97))), IF(ISNUMBER(SEARCH("pN",'Model output'!E97)),IF(OR(ISNUMBER(SEARCH("a",'Model output'!E97)),ISNUMBER(SEARCH("b",'Model output'!E97))),MID(SUBSTITUTE('Model output'!E97," ",""),SEARCH("pN",'Model output'!E97)+2,2),MID(SUBSTITUTE('Model output'!E97," ",""),SEARCH("pN",'Model output'!E97)+2,1)),IF(ISNUMBER(SEARCH("N",'Model output'!E97)),IF(OR(ISNUMBER(SEARCH("a",'Model output'!E97)),ISNUMBER(SEARCH("b",'Model output'!E97))),MID(SUBSTITUTE('Model output'!E97," ",""),SEARCH("N",'Model output'!E97)+1,2),MID(SUBSTITUTE('Model output'!E97," ",""),SEARCH("N",'Model output'!E97)+1,1)),SUBSTITUTE('Model output'!E97," ",""))),"")))</f>
        <v>0</v>
      </c>
      <c r="E98" s="1" t="str">
        <f>IF(OR(ISNUMBER(SEARCH("Not applicable",'Model output'!F97)), ISNUMBER(SEARCH("N/A",'Model output'!F97))),"0",IF(OR(ISNUMBER(SEARCH("0",'Model output'!F97)), ISNUMBER(SEARCH("1",'Model output'!F97)), ISNUMBER(SEARCH("X",'Model output'!F97))), IF(ISNUMBER(SEARCH("pM",'Model output'!F97)),MID(SUBSTITUTE('Model output'!F97," ",""),SEARCH("pM",'Model output'!F97)+2,1),IF(ISNUMBER(SEARCH("M",'Model output'!F97)),MID(SUBSTITUTE('Model output'!F97," ",""),SEARCH("M",'Model output'!F97)+1,1),SUBSTITUTE('Model output'!F97," ",""))),""))</f>
        <v>0</v>
      </c>
      <c r="F98" t="str">
        <f t="shared" si="16"/>
        <v>negative</v>
      </c>
      <c r="G98" t="str">
        <f>IF(OR('Model output'!G97="",AND(ISNUMBER('Model output'!J97),'Model output'!J97&lt;1)),"",IF(OR(ISNUMBER(SEARCH("lateral",'Model output'!G97)),ISNUMBER(SEARCH("cervical",'Model output'!G97)),ISNUMBER(SEARCH("jugular",'Model output'!G97)),ISNUMBER(SEARCH("left neck",'Model output'!G97)),ISNUMBER(SEARCH("left anterior neck",'Model output'!G97)),ISNUMBER(SEARCH("left posterior neck",'Model output'!G97)),ISNUMBER(SEARCH("right neck",'Model output'!G97)),ISNUMBER(SEARCH("right anterior neck",'Model output'!G97)),ISNUMBER(SEARCH("right posterior neck",'Model output'!G97)),AND(ISNUMBER(SEARCH("level",'Model output'!G97)),OR(,ISNUMBER(SEARCH("II",'Model output'!G97)),ISNUMBER(SEARCH("two",'Model output'!G97)),ISNUMBER(SEARCH("2",'Model output'!G97)),ISNUMBER(SEARCH("III",'Model output'!G97)),ISNUMBER(SEARCH("three",'Model output'!G97)),ISNUMBER(SEARCH("3",'Model output'!G97)),ISNUMBER(SEARCH("IV",'Model output'!G97)),ISNUMBER(SEARCH("four",'Model output'!G97)),ISNUMBER(SEARCH("4",'Model output'!G97)),AND(ISNUMBER(SEARCH("V ",'Model output'!G97)),NOT(ISNUMBER(SEARCH("VI",'Model output'!G97)))),ISNUMBER(SEARCH("five",'Model output'!G97)),ISNUMBER(SEARCH("5",'Model output'!G97))))), "lateral", "central"))</f>
        <v/>
      </c>
      <c r="H98" t="str">
        <f>IF('Model output'!H97="","negative", IF('Model output'!H97=" ", "negative", IF(ISNUMBER(SEARCH("lymph node",'Model output'!H97)),"negative","positive")))</f>
        <v>negative</v>
      </c>
      <c r="I98">
        <f>IF('Model output'!I97="","",IF(ISNUMBER('Model output'!I97),'Model output'!I97,1))</f>
        <v>2</v>
      </c>
      <c r="J98">
        <f>IF('Model output'!J97="","",IF(AND(ISNUMBER('Model output'!J97),'Model output'!J97&lt;=I98),'Model output'!J97,IF(ISNUMBER(SEARCH("0/",'Model output'!J97)),0,1)))</f>
        <v>0</v>
      </c>
      <c r="K98" t="str" cm="1">
        <f t="array" ref="K98">IF(COUNT(FIND({0,1,2,3,4,5,6,7,8,9},'Model output'!K97))&gt;0,'Model output'!K97,"")</f>
        <v/>
      </c>
      <c r="L98" s="8" t="str">
        <f t="shared" si="21"/>
        <v/>
      </c>
      <c r="M98" t="str" cm="1">
        <f t="array" ref="M98">IF(L98="","",IF(ISNUMBER(SEARCH("cm",L98)),MAX(VALUE(SUBSTITUTE(_xlfn.FILTERXML("&lt;t&gt;&lt;s&gt;"&amp;SUBSTITUTE(L98,",","&lt;/s&gt;&lt;s&gt;")&amp;"&lt;/s&gt;&lt;/t&gt;","//s"),"cm",""))),MAX(VALUE(SUBSTITUTE(_xlfn.FILTERXML("&lt;t&gt;&lt;s&gt;"&amp;SUBSTITUTE(L98,",","&lt;/s&gt;&lt;s&gt;")&amp;"&lt;/s&gt;&lt;/t&gt;","//s"),"mm","")))/10))</f>
        <v/>
      </c>
      <c r="N98" t="str">
        <f>IF('Model output'!L97="","",'Model output'!L97)</f>
        <v>papillary</v>
      </c>
      <c r="O98" t="str">
        <f>IF('Model output'!M97="","",'Model output'!M97)</f>
        <v>microcarcinoma</v>
      </c>
      <c r="P98" t="str">
        <f>IF('Model output'!N97="","",'Model output'!N97)</f>
        <v>1.1 cm</v>
      </c>
      <c r="Q98" t="str">
        <f t="shared" si="17"/>
        <v>1.1cm</v>
      </c>
      <c r="R98" cm="1">
        <f t="array" ref="R98">IF(Q98="","",IF(ISNUMBER(SEARCH("cm",Q98)),MAX(VALUE(SUBSTITUTE(_xlfn.FILTERXML("&lt;t&gt;&lt;s&gt;"&amp;SUBSTITUTE(Q98,",","&lt;/s&gt;&lt;s&gt;")&amp;"&lt;/s&gt;&lt;/t&gt;","//s"),"cm",""))),IF(ISNUMBER(SEARCH("mm",Q98)), MAX(VALUE(SUBSTITUTE(_xlfn.FILTERXML("&lt;t&gt;&lt;s&gt;"&amp;SUBSTITUTE(Q98,",","&lt;/s&gt;&lt;s&gt;")&amp;"&lt;/s&gt;&lt;/t&gt;","//s"),"mm","")))/10, MAX(VALUE(_xlfn.FILTERXML("&lt;t&gt;&lt;s&gt;"&amp;SUBSTITUTE(Q98,",","&lt;/s&gt;&lt;s&gt;")&amp;"&lt;/s&gt;&lt;/t&gt;","//s"))))))</f>
        <v>1.1000000000000001</v>
      </c>
      <c r="S98" t="str">
        <f>IF(OR('Model output'!P97="",ISNUMBER(SEARCH("Not identified", 'Model output'!P97)),ISNUMBER(SEARCH("Absent",'Model output'!P97)),AND(ISNUMBER(SEARCH("No",'Model output'!P97)),NOT(ISNUMBER(SEARCH("diagnostic",'Model output'!P97)))),ISNUMBER(SEARCH("Negative",'Model output'!P97))),"negative","positive")</f>
        <v>negative</v>
      </c>
      <c r="T98">
        <f>IF('Model output'!O97="","",'Model output'!O97)</f>
        <v>5</v>
      </c>
      <c r="U98" t="str">
        <f>IF('Model output'!Q97&lt;&gt;"",'Model output'!Q97,IF('Classification result'!S98="positive",IF(ISNUMBER(SEARCH("single",'Model output'!P97)),1,IF(OR(ISNUMBER(SEARCH("&lt;4",'Model output'!P97)),ISNUMBER(SEARCH("&lt; 4",'Model output'!P97)),ISNUMBER(SEARCH("less than 4",'Model output'!P97))),"&lt;4",IF(OR(ISNUMBER(SEARCH("&gt;4",'Model output'!P97)),ISNUMBER(SEARCH("&gt; 4",'Model output'!P97)),ISNUMBER(SEARCH("4 or more",'Model output'!P97))),"&gt;4",""))),""))</f>
        <v/>
      </c>
      <c r="V98" t="str">
        <f>IF(S98="negative","",IF(OR(ISNUMBER(SEARCH("Focal",'Model output'!P97)),'Classification result'!U98&lt;4,ISNUMBER(SEARCH("Focal",'Classification result'!U98)),ISNUMBER(SEARCH("&lt;4",'Classification result'!U98)),ISNUMBER(SEARCH("&lt; 4",'Classification result'!U98))),"minimal", IF(OR(ISNUMBER(SEARCH("Extensive",'Model output'!P97)),ISNUMBER(SEARCH("Extensive",'Classification result'!U98)),ISNUMBER(SEARCH("&gt;4",'Classification result'!U98)),ISNUMBER(SEARCH("&gt; 4",'Classification result'!U98)),ISNUMBER(SEARCH("4 or more",'Classification result'!U98))),"extensive","")))</f>
        <v/>
      </c>
      <c r="W98" t="str">
        <f>IF(OR('Model output'!R97="",ISNUMBER(SEARCH("Not identified", 'Model output'!R97)),ISNUMBER(SEARCH("Absent",'Model output'!R97)),ISNUMBER(SEARCH("No",'Model output'!R97)),ISNUMBER(SEARCH("Negative",'Model output'!R97)),ISNUMBER(SEARCH("None seen",'Model output'!R97)),ISNUMBER(SEARCH("Free",'Model output'!R97)),ISNUMBER(SEARCH("Cannot be assessed",'Model output'!R97))),"negative","positive")</f>
        <v>positive</v>
      </c>
      <c r="X98" s="14" t="str">
        <f>IF('Model output'!S97="","",'Model output'!S97)</f>
        <v>Invades:perithyroidal adipose tissue and parathyroid gland</v>
      </c>
      <c r="Y98" t="str">
        <f>IF(OR('Model output'!S97="",ISNUMBER(SEARCH("Absent",'Model output'!S97)),ISNUMBER(SEARCH("Not identified",'Model output'!S97)),AND(ISNUMBER(SEARCH("No",'Model output'!S97)),NOT(ISNUMBER(SEARCH("carcinoma",'Model output'!S97)))),ISNUMBER(SEARCH("negative",'Model output'!S97))),"negative",IF(Z98="positive","gETE", "positive"))</f>
        <v>positive</v>
      </c>
      <c r="Z98" t="str">
        <f>IF(OR('Model output'!S97="",ISNUMBER(SEARCH("Absent",'Model output'!S97)),ISNUMBER(SEARCH("Not identified",'Model output'!S97)),ISNUMBER(SEARCH("No",'Model output'!S97)),ISNUMBER(SEARCH("Minimal",'Model output'!S97)),ISNUMBER(SEARCH("negative",'Model output'!S97))),"negative",IF(OR(ISNUMBER(SEARCH("extensive",X98)),ISNUMBER(SEARCH("skeletal muscle",X98)),ISNUMBER(SEARCH("larynx",X98)),ISNUMBER(SEARCH("trachea",X98)),ISNUMBER(SEARCH("esophagus",X98)),ISNUMBER(SEARCH("recurrent laryngeal nerve",X98))),"positive","negative"))</f>
        <v>negative</v>
      </c>
      <c r="AA98" t="str">
        <f>IF('Model output'!T97="","",IF('Model output'!T97="Not mentioned", "No", "Yes"))</f>
        <v/>
      </c>
      <c r="AB98" t="str">
        <f>IF(AA98&lt;&gt;"Yes","",IF(OR('Model output'!U97="",ISNUMBER(SEARCH("Not identified",'Model output'!U97))),"",'Model output'!U97))</f>
        <v/>
      </c>
      <c r="AC98" s="9" t="str">
        <f>IF(OR('Model output'!V97="", AND(ISERROR(SEARCH("Positive",'Model output'!V97)), ISNUMBER(SEARCH("Negative",'Model output'!V97))), ISNUMBER(SEARCH("Uninvolved",'Model output'!V97)), ISNUMBER(SEARCH("not involved",'Model output'!V97)), ISNUMBER(SEARCH("Free",'Model output'!V97)), ISNUMBER(SEARCH("1 mm",'Model output'!V97)), ISNUMBER(SEARCH("0.1 CM",'Model output'!V97)), ISNUMBER(SEARCH("less than 0.2 mm",'Model output'!V97)), ISNUMBER(SEARCH("less than 0.5 mm",'Model output'!V97)), ISNUMBER(SEARCH("very close",'Model output'!V97)), ISNUMBER(SEARCH("abut",'Model output'!V97))), "negative", "positive")</f>
        <v>negative</v>
      </c>
      <c r="AE98" s="30" t="str" cm="1">
        <f t="array" aca="1" ref="AE98" ca="1">IF(OR(AC98="positive",Z98="positive",AND(OR(ISNUMBER(SEARCH("Follicular carcinoma",N98)),ISNUMBER(SEARCH("Follicular thyroid carcinoma",N98))),V98="extensive"),AND(AND(ISNUMBER(J98),J98&gt;0),AND(ISNUMBER(M98),M98&gt;3)),OR(H98="positive",AH98=1)),"high",IF(OR(ISNUMBER(SEARCH("lateral",G98,1)),ISNUMBER(SEARCH("positive",Y98,1)),ISNUMBER(SEARCH("tall",O98,1)),ISNUMBER(SEARCH("hobnail",O98,1)),ISNUMBER(SEARCH("cribriform",O98,1)),ISNUMBER(SEARCH("diffuse",O98,1)),ISNUMBER(SEARCH("columnar",O98,1)),ISNUMBER(SEARCH("solid",O98,1)),ISNUMBER(SEARCH("tall",N98,1)),ISNUMBER(SEARCH("hobnail",N98,1)),ISNUMBER(SEARCH("cribriform",N98,1)),ISNUMBER(SEARCH("diffuse",N98,1)),ISNUMBER(SEARCH("columnar",N98,1)),ISNUMBER(SEARCH("solid",N98,1)),AND(ISNUMBER(SEARCH("papillary",N98,1)),S98="positive"),AND(AND(ISNUMBER(J98),J98&gt;=5),M98=""),AND(AND(ISNUMBER(J98),J98&gt;=5),AND(ISNUMBER(M98),M98&gt;=1)),AND(ISNUMBER(SERACH("papillary",N98)),OR(Y98="positive",Z98="positive"), ISNUMBER(SEARCH("BRAF",AB98)))),"intermediate","low"))</f>
        <v>intermediate</v>
      </c>
      <c r="AF98" s="31" t="str">
        <f t="shared" si="18"/>
        <v>1b</v>
      </c>
      <c r="AG98" s="31" t="str">
        <f t="shared" si="19"/>
        <v>0</v>
      </c>
      <c r="AH98" s="31" t="str">
        <f t="shared" si="22"/>
        <v>0</v>
      </c>
      <c r="AI98" s="36" t="str">
        <f t="shared" si="23"/>
        <v>I</v>
      </c>
      <c r="AJ98" s="30" t="s">
        <v>873</v>
      </c>
      <c r="AK98" s="35" t="s">
        <v>876</v>
      </c>
      <c r="AL98" s="35" t="s">
        <v>877</v>
      </c>
      <c r="AM98" s="35" t="s">
        <v>880</v>
      </c>
      <c r="AN98" s="35" t="s">
        <v>76</v>
      </c>
      <c r="AO98" s="30">
        <f t="shared" ca="1" si="24"/>
        <v>1</v>
      </c>
      <c r="AP98" s="35">
        <f t="shared" si="25"/>
        <v>1</v>
      </c>
      <c r="AQ98" s="35">
        <f t="shared" si="26"/>
        <v>1</v>
      </c>
      <c r="AR98" s="35">
        <f t="shared" si="27"/>
        <v>1</v>
      </c>
      <c r="AS98" s="36">
        <f t="shared" si="20"/>
        <v>1</v>
      </c>
    </row>
    <row r="99" spans="1:45">
      <c r="A99" t="str">
        <f>'Model output'!A98</f>
        <v>TCGA-DJ-A3V2</v>
      </c>
      <c r="B99" s="42">
        <v>44</v>
      </c>
      <c r="C99" s="1" t="str">
        <f>IF(OR(ISNUMBER(SEARCH("0",'Model output'!D98)), ISNUMBER(SEARCH("1",'Model output'!D98)), ISNUMBER(SEARCH("1a",'Model output'!D98)), ISNUMBER(SEARCH("1b",'Model output'!D98)), ISNUMBER(SEARCH("2",'Model output'!D98)), ISNUMBER(SEARCH("3",'Model output'!D98)), ISNUMBER(SEARCH("4a",'Model output'!D98)), ISNUMBER(SEARCH("4b",'Model output'!D98))), IF(ISNUMBER(SEARCH("pT",'Model output'!D98)),IF(OR(ISNUMBER(SEARCH("a",'Model output'!D98)),ISNUMBER(SEARCH("b",'Model output'!D98))),MID(SUBSTITUTE('Model output'!D98," ",""),SEARCH("pT",'Model output'!D98)+2,2),MID(SUBSTITUTE('Model output'!D98," ",""),SEARCH("pT",'Model output'!D98)+2,1)),IF(ISNUMBER(SEARCH("T",'Model output'!D98)),IF(OR(ISNUMBER(SEARCH("a",'Model output'!D98)),ISNUMBER(SEARCH("b",'Model output'!D98))),MID(SUBSTITUTE('Model output'!D98," ",""),SEARCH("T",'Model output'!D98)+1,2),MID(SUBSTITUTE('Model output'!D98," ",""),SEARCH("T",'Model output'!D98)+1,1)),SUBSTITUTE('Model output'!D98," ",""))),"")</f>
        <v>2</v>
      </c>
      <c r="D99" s="1" t="str">
        <f>IF(ISNUMBER(SEARCH("lymph node",'Model output'!E98)),"1", IF(AND('Model output'!E98&lt;&gt;"",ISNUMBER('Model output'!E98),'Model output'!E98&gt;0),"1",IF(OR(ISNUMBER(SEARCH("0",'Model output'!E98)), ISNUMBER(SEARCH("1",'Model output'!E98)), ISNUMBER(SEARCH("1a",'Model output'!E98)), ISNUMBER(SEARCH("1b",'Model output'!E98)), ISNUMBER(SEARCH("X",'Model output'!E98))), IF(ISNUMBER(SEARCH("pN",'Model output'!E98)),IF(OR(ISNUMBER(SEARCH("a",'Model output'!E98)),ISNUMBER(SEARCH("b",'Model output'!E98))),MID(SUBSTITUTE('Model output'!E98," ",""),SEARCH("pN",'Model output'!E98)+2,2),MID(SUBSTITUTE('Model output'!E98," ",""),SEARCH("pN",'Model output'!E98)+2,1)),IF(ISNUMBER(SEARCH("N",'Model output'!E98)),IF(OR(ISNUMBER(SEARCH("a",'Model output'!E98)),ISNUMBER(SEARCH("b",'Model output'!E98))),MID(SUBSTITUTE('Model output'!E98," ",""),SEARCH("N",'Model output'!E98)+1,2),MID(SUBSTITUTE('Model output'!E98," ",""),SEARCH("N",'Model output'!E98)+1,1)),SUBSTITUTE('Model output'!E98," ",""))),"")))</f>
        <v>1a</v>
      </c>
      <c r="E99" s="1" t="str">
        <f>IF(OR(ISNUMBER(SEARCH("Not applicable",'Model output'!F98)), ISNUMBER(SEARCH("N/A",'Model output'!F98))),"0",IF(OR(ISNUMBER(SEARCH("0",'Model output'!F98)), ISNUMBER(SEARCH("1",'Model output'!F98)), ISNUMBER(SEARCH("X",'Model output'!F98))), IF(ISNUMBER(SEARCH("pM",'Model output'!F98)),MID(SUBSTITUTE('Model output'!F98," ",""),SEARCH("pM",'Model output'!F98)+2,1),IF(ISNUMBER(SEARCH("M",'Model output'!F98)),MID(SUBSTITUTE('Model output'!F98," ",""),SEARCH("M",'Model output'!F98)+1,1),SUBSTITUTE('Model output'!F98," ",""))),""))</f>
        <v>0</v>
      </c>
      <c r="F99" t="str">
        <f t="shared" si="16"/>
        <v>positive</v>
      </c>
      <c r="G99" t="str">
        <f>IF(OR('Model output'!G98="",AND(ISNUMBER('Model output'!J98),'Model output'!J98&lt;1)),"",IF(OR(ISNUMBER(SEARCH("lateral",'Model output'!G98)),ISNUMBER(SEARCH("cervical",'Model output'!G98)),ISNUMBER(SEARCH("jugular",'Model output'!G98)),ISNUMBER(SEARCH("left neck",'Model output'!G98)),ISNUMBER(SEARCH("left anterior neck",'Model output'!G98)),ISNUMBER(SEARCH("left posterior neck",'Model output'!G98)),ISNUMBER(SEARCH("right neck",'Model output'!G98)),ISNUMBER(SEARCH("right anterior neck",'Model output'!G98)),ISNUMBER(SEARCH("right posterior neck",'Model output'!G98)),AND(ISNUMBER(SEARCH("level",'Model output'!G98)),OR(,ISNUMBER(SEARCH("II",'Model output'!G98)),ISNUMBER(SEARCH("two",'Model output'!G98)),ISNUMBER(SEARCH("2",'Model output'!G98)),ISNUMBER(SEARCH("III",'Model output'!G98)),ISNUMBER(SEARCH("three",'Model output'!G98)),ISNUMBER(SEARCH("3",'Model output'!G98)),ISNUMBER(SEARCH("IV",'Model output'!G98)),ISNUMBER(SEARCH("four",'Model output'!G98)),ISNUMBER(SEARCH("4",'Model output'!G98)),AND(ISNUMBER(SEARCH("V ",'Model output'!G98)),NOT(ISNUMBER(SEARCH("VI",'Model output'!G98)))),ISNUMBER(SEARCH("five",'Model output'!G98)),ISNUMBER(SEARCH("5",'Model output'!G98))))), "lateral", "central"))</f>
        <v>central</v>
      </c>
      <c r="H99" t="str">
        <f>IF('Model output'!H98="","negative", IF('Model output'!H98=" ", "negative", IF(ISNUMBER(SEARCH("lymph node",'Model output'!H98)),"negative","positive")))</f>
        <v>negative</v>
      </c>
      <c r="I99">
        <f>IF('Model output'!I98="","",IF(ISNUMBER('Model output'!I98),'Model output'!I98,1))</f>
        <v>4</v>
      </c>
      <c r="J99">
        <f>IF('Model output'!J98="","",IF(AND(ISNUMBER('Model output'!J98),'Model output'!J98&lt;=I99),'Model output'!J98,IF(ISNUMBER(SEARCH("0/",'Model output'!J98)),0,1)))</f>
        <v>1</v>
      </c>
      <c r="K99" t="str" cm="1">
        <f t="array" ref="K99">IF(COUNT(FIND({0,1,2,3,4,5,6,7,8,9},'Model output'!K98))&gt;0,'Model output'!K98,"")</f>
        <v>0.9 cm</v>
      </c>
      <c r="L99" s="8" t="str">
        <f t="shared" si="21"/>
        <v>0.9cm</v>
      </c>
      <c r="M99" cm="1">
        <f t="array" ref="M99">IF(L99="","",IF(ISNUMBER(SEARCH("cm",L99)),MAX(VALUE(SUBSTITUTE(_xlfn.FILTERXML("&lt;t&gt;&lt;s&gt;"&amp;SUBSTITUTE(L99,",","&lt;/s&gt;&lt;s&gt;")&amp;"&lt;/s&gt;&lt;/t&gt;","//s"),"cm",""))),MAX(VALUE(SUBSTITUTE(_xlfn.FILTERXML("&lt;t&gt;&lt;s&gt;"&amp;SUBSTITUTE(L99,",","&lt;/s&gt;&lt;s&gt;")&amp;"&lt;/s&gt;&lt;/t&gt;","//s"),"mm","")))/10))</f>
        <v>0.9</v>
      </c>
      <c r="N99" t="str">
        <f>IF('Model output'!L98="","",'Model output'!L98)</f>
        <v>papillary</v>
      </c>
      <c r="O99" t="str">
        <f>IF('Model output'!M98="","",'Model output'!M98)</f>
        <v>classical</v>
      </c>
      <c r="P99" t="str">
        <f>IF('Model output'!N98="","",'Model output'!N98)</f>
        <v>2.1 cm</v>
      </c>
      <c r="Q99" t="str">
        <f t="shared" si="17"/>
        <v>2.1cm</v>
      </c>
      <c r="R99" cm="1">
        <f t="array" ref="R99">IF(Q99="","",IF(ISNUMBER(SEARCH("cm",Q99)),MAX(VALUE(SUBSTITUTE(_xlfn.FILTERXML("&lt;t&gt;&lt;s&gt;"&amp;SUBSTITUTE(Q99,",","&lt;/s&gt;&lt;s&gt;")&amp;"&lt;/s&gt;&lt;/t&gt;","//s"),"cm",""))),IF(ISNUMBER(SEARCH("mm",Q99)), MAX(VALUE(SUBSTITUTE(_xlfn.FILTERXML("&lt;t&gt;&lt;s&gt;"&amp;SUBSTITUTE(Q99,",","&lt;/s&gt;&lt;s&gt;")&amp;"&lt;/s&gt;&lt;/t&gt;","//s"),"mm","")))/10, MAX(VALUE(_xlfn.FILTERXML("&lt;t&gt;&lt;s&gt;"&amp;SUBSTITUTE(Q99,",","&lt;/s&gt;&lt;s&gt;")&amp;"&lt;/s&gt;&lt;/t&gt;","//s"))))))</f>
        <v>2.1</v>
      </c>
      <c r="S99" t="str">
        <f>IF(OR('Model output'!P98="",ISNUMBER(SEARCH("Not identified", 'Model output'!P98)),ISNUMBER(SEARCH("Absent",'Model output'!P98)),AND(ISNUMBER(SEARCH("No",'Model output'!P98)),NOT(ISNUMBER(SEARCH("diagnostic",'Model output'!P98)))),ISNUMBER(SEARCH("Negative",'Model output'!P98))),"negative","positive")</f>
        <v>positive</v>
      </c>
      <c r="T99">
        <f>IF('Model output'!O98="","",'Model output'!O98)</f>
        <v>3</v>
      </c>
      <c r="U99" t="str">
        <f>IF('Model output'!Q98&lt;&gt;"",'Model output'!Q98,IF('Classification result'!S99="positive",IF(ISNUMBER(SEARCH("single",'Model output'!P98)),1,IF(OR(ISNUMBER(SEARCH("&lt;4",'Model output'!P98)),ISNUMBER(SEARCH("&lt; 4",'Model output'!P98)),ISNUMBER(SEARCH("less than 4",'Model output'!P98))),"&lt;4",IF(OR(ISNUMBER(SEARCH("&gt;4",'Model output'!P98)),ISNUMBER(SEARCH("&gt; 4",'Model output'!P98)),ISNUMBER(SEARCH("4 or more",'Model output'!P98))),"&gt;4",""))),""))</f>
        <v/>
      </c>
      <c r="V99" t="str">
        <f>IF(S99="negative","",IF(OR(ISNUMBER(SEARCH("Focal",'Model output'!P98)),'Classification result'!U99&lt;4,ISNUMBER(SEARCH("Focal",'Classification result'!U99)),ISNUMBER(SEARCH("&lt;4",'Classification result'!U99)),ISNUMBER(SEARCH("&lt; 4",'Classification result'!U99))),"minimal", IF(OR(ISNUMBER(SEARCH("Extensive",'Model output'!P98)),ISNUMBER(SEARCH("Extensive",'Classification result'!U99)),ISNUMBER(SEARCH("&gt;4",'Classification result'!U99)),ISNUMBER(SEARCH("&gt; 4",'Classification result'!U99)),ISNUMBER(SEARCH("4 or more",'Classification result'!U99))),"extensive","")))</f>
        <v/>
      </c>
      <c r="W99" t="str">
        <f>IF(OR('Model output'!R98="",ISNUMBER(SEARCH("Not identified", 'Model output'!R98)),ISNUMBER(SEARCH("Absent",'Model output'!R98)),ISNUMBER(SEARCH("No",'Model output'!R98)),ISNUMBER(SEARCH("Negative",'Model output'!R98)),ISNUMBER(SEARCH("None seen",'Model output'!R98)),ISNUMBER(SEARCH("Free",'Model output'!R98)),ISNUMBER(SEARCH("Cannot be assessed",'Model output'!R98))),"negative","positive")</f>
        <v>positive</v>
      </c>
      <c r="X99" s="14" t="str">
        <f>IF('Model output'!S98="","",'Model output'!S98)</f>
        <v>Not Identified</v>
      </c>
      <c r="Y99" t="str">
        <f>IF(OR('Model output'!S98="",ISNUMBER(SEARCH("Absent",'Model output'!S98)),ISNUMBER(SEARCH("Not identified",'Model output'!S98)),AND(ISNUMBER(SEARCH("No",'Model output'!S98)),NOT(ISNUMBER(SEARCH("carcinoma",'Model output'!S98)))),ISNUMBER(SEARCH("negative",'Model output'!S98))),"negative",IF(Z99="positive","gETE", "positive"))</f>
        <v>negative</v>
      </c>
      <c r="Z99" t="str">
        <f>IF(OR('Model output'!S98="",ISNUMBER(SEARCH("Absent",'Model output'!S98)),ISNUMBER(SEARCH("Not identified",'Model output'!S98)),ISNUMBER(SEARCH("No",'Model output'!S98)),ISNUMBER(SEARCH("Minimal",'Model output'!S98)),ISNUMBER(SEARCH("negative",'Model output'!S98))),"negative",IF(OR(ISNUMBER(SEARCH("extensive",X99)),ISNUMBER(SEARCH("skeletal muscle",X99)),ISNUMBER(SEARCH("larynx",X99)),ISNUMBER(SEARCH("trachea",X99)),ISNUMBER(SEARCH("esophagus",X99)),ISNUMBER(SEARCH("recurrent laryngeal nerve",X99))),"positive","negative"))</f>
        <v>negative</v>
      </c>
      <c r="AA99" t="str">
        <f>IF('Model output'!T98="","",IF('Model output'!T98="Not mentioned", "No", "Yes"))</f>
        <v/>
      </c>
      <c r="AB99" t="str">
        <f>IF(AA99&lt;&gt;"Yes","",IF(OR('Model output'!U98="",ISNUMBER(SEARCH("Not identified",'Model output'!U98))),"",'Model output'!U98))</f>
        <v/>
      </c>
      <c r="AC99" s="9" t="str">
        <f>IF(OR('Model output'!V98="", AND(ISERROR(SEARCH("Positive",'Model output'!V98)), ISNUMBER(SEARCH("Negative",'Model output'!V98))), ISNUMBER(SEARCH("Uninvolved",'Model output'!V98)), ISNUMBER(SEARCH("not involved",'Model output'!V98)), ISNUMBER(SEARCH("Free",'Model output'!V98)), ISNUMBER(SEARCH("1 mm",'Model output'!V98)), ISNUMBER(SEARCH("0.1 CM",'Model output'!V98)), ISNUMBER(SEARCH("less than 0.2 mm",'Model output'!V98)), ISNUMBER(SEARCH("less than 0.5 mm",'Model output'!V98)), ISNUMBER(SEARCH("very close",'Model output'!V98)), ISNUMBER(SEARCH("abut",'Model output'!V98))), "negative", "positive")</f>
        <v>negative</v>
      </c>
      <c r="AE99" s="30" t="str" cm="1">
        <f t="array" aca="1" ref="AE99" ca="1">IF(OR(AC99="positive",Z99="positive",AND(OR(ISNUMBER(SEARCH("Follicular carcinoma",N99)),ISNUMBER(SEARCH("Follicular thyroid carcinoma",N99))),V99="extensive"),AND(AND(ISNUMBER(J99),J99&gt;0),AND(ISNUMBER(M99),M99&gt;3)),OR(H99="positive",AH99=1)),"high",IF(OR(ISNUMBER(SEARCH("lateral",G99,1)),ISNUMBER(SEARCH("positive",Y99,1)),ISNUMBER(SEARCH("tall",O99,1)),ISNUMBER(SEARCH("hobnail",O99,1)),ISNUMBER(SEARCH("cribriform",O99,1)),ISNUMBER(SEARCH("diffuse",O99,1)),ISNUMBER(SEARCH("columnar",O99,1)),ISNUMBER(SEARCH("solid",O99,1)),ISNUMBER(SEARCH("tall",N99,1)),ISNUMBER(SEARCH("hobnail",N99,1)),ISNUMBER(SEARCH("cribriform",N99,1)),ISNUMBER(SEARCH("diffuse",N99,1)),ISNUMBER(SEARCH("columnar",N99,1)),ISNUMBER(SEARCH("solid",N99,1)),AND(ISNUMBER(SEARCH("papillary",N99,1)),S99="positive"),AND(AND(ISNUMBER(J99),J99&gt;=5),M99=""),AND(AND(ISNUMBER(J99),J99&gt;=5),AND(ISNUMBER(M99),M99&gt;=1)),AND(ISNUMBER(SERACH("papillary",N99)),OR(Y99="positive",Z99="positive"), ISNUMBER(SEARCH("BRAF",AB99)))),"intermediate","low"))</f>
        <v>intermediate</v>
      </c>
      <c r="AF99" s="31" t="str">
        <f t="shared" si="18"/>
        <v>2</v>
      </c>
      <c r="AG99" s="31" t="str">
        <f t="shared" si="19"/>
        <v>1a</v>
      </c>
      <c r="AH99" s="31" t="str">
        <f t="shared" si="22"/>
        <v>0</v>
      </c>
      <c r="AI99" s="36" t="str">
        <f t="shared" si="23"/>
        <v>I</v>
      </c>
      <c r="AJ99" s="30" t="s">
        <v>873</v>
      </c>
      <c r="AK99" s="35" t="s">
        <v>879</v>
      </c>
      <c r="AL99" s="35" t="s">
        <v>881</v>
      </c>
      <c r="AM99" s="35" t="s">
        <v>880</v>
      </c>
      <c r="AN99" s="35" t="s">
        <v>76</v>
      </c>
      <c r="AO99" s="30">
        <f t="shared" ca="1" si="24"/>
        <v>1</v>
      </c>
      <c r="AP99" s="35">
        <f t="shared" si="25"/>
        <v>1</v>
      </c>
      <c r="AQ99" s="35">
        <f t="shared" si="26"/>
        <v>1</v>
      </c>
      <c r="AR99" s="35">
        <f t="shared" si="27"/>
        <v>1</v>
      </c>
      <c r="AS99" s="36">
        <f t="shared" si="20"/>
        <v>1</v>
      </c>
    </row>
    <row r="100" spans="1:45">
      <c r="A100" t="str">
        <f>'Model output'!A99</f>
        <v>TCGA-DJ-A3V3</v>
      </c>
      <c r="B100" s="42">
        <v>57</v>
      </c>
      <c r="C100" s="1" t="str">
        <f>IF(OR(ISNUMBER(SEARCH("0",'Model output'!D99)), ISNUMBER(SEARCH("1",'Model output'!D99)), ISNUMBER(SEARCH("1a",'Model output'!D99)), ISNUMBER(SEARCH("1b",'Model output'!D99)), ISNUMBER(SEARCH("2",'Model output'!D99)), ISNUMBER(SEARCH("3",'Model output'!D99)), ISNUMBER(SEARCH("4a",'Model output'!D99)), ISNUMBER(SEARCH("4b",'Model output'!D99))), IF(ISNUMBER(SEARCH("pT",'Model output'!D99)),IF(OR(ISNUMBER(SEARCH("a",'Model output'!D99)),ISNUMBER(SEARCH("b",'Model output'!D99))),MID(SUBSTITUTE('Model output'!D99," ",""),SEARCH("pT",'Model output'!D99)+2,2),MID(SUBSTITUTE('Model output'!D99," ",""),SEARCH("pT",'Model output'!D99)+2,1)),IF(ISNUMBER(SEARCH("T",'Model output'!D99)),IF(OR(ISNUMBER(SEARCH("a",'Model output'!D99)),ISNUMBER(SEARCH("b",'Model output'!D99))),MID(SUBSTITUTE('Model output'!D99," ",""),SEARCH("T",'Model output'!D99)+1,2),MID(SUBSTITUTE('Model output'!D99," ",""),SEARCH("T",'Model output'!D99)+1,1)),SUBSTITUTE('Model output'!D99," ",""))),"")</f>
        <v>2</v>
      </c>
      <c r="D100" s="1" t="str">
        <f>IF(ISNUMBER(SEARCH("lymph node",'Model output'!E99)),"1", IF(AND('Model output'!E99&lt;&gt;"",ISNUMBER('Model output'!E99),'Model output'!E99&gt;0),"1",IF(OR(ISNUMBER(SEARCH("0",'Model output'!E99)), ISNUMBER(SEARCH("1",'Model output'!E99)), ISNUMBER(SEARCH("1a",'Model output'!E99)), ISNUMBER(SEARCH("1b",'Model output'!E99)), ISNUMBER(SEARCH("X",'Model output'!E99))), IF(ISNUMBER(SEARCH("pN",'Model output'!E99)),IF(OR(ISNUMBER(SEARCH("a",'Model output'!E99)),ISNUMBER(SEARCH("b",'Model output'!E99))),MID(SUBSTITUTE('Model output'!E99," ",""),SEARCH("pN",'Model output'!E99)+2,2),MID(SUBSTITUTE('Model output'!E99," ",""),SEARCH("pN",'Model output'!E99)+2,1)),IF(ISNUMBER(SEARCH("N",'Model output'!E99)),IF(OR(ISNUMBER(SEARCH("a",'Model output'!E99)),ISNUMBER(SEARCH("b",'Model output'!E99))),MID(SUBSTITUTE('Model output'!E99," ",""),SEARCH("N",'Model output'!E99)+1,2),MID(SUBSTITUTE('Model output'!E99," ",""),SEARCH("N",'Model output'!E99)+1,1)),SUBSTITUTE('Model output'!E99," ",""))),"")))</f>
        <v>X</v>
      </c>
      <c r="E100" s="1" t="str">
        <f>IF(OR(ISNUMBER(SEARCH("Not applicable",'Model output'!F99)), ISNUMBER(SEARCH("N/A",'Model output'!F99))),"0",IF(OR(ISNUMBER(SEARCH("0",'Model output'!F99)), ISNUMBER(SEARCH("1",'Model output'!F99)), ISNUMBER(SEARCH("X",'Model output'!F99))), IF(ISNUMBER(SEARCH("pM",'Model output'!F99)),MID(SUBSTITUTE('Model output'!F99," ",""),SEARCH("pM",'Model output'!F99)+2,1),IF(ISNUMBER(SEARCH("M",'Model output'!F99)),MID(SUBSTITUTE('Model output'!F99," ",""),SEARCH("M",'Model output'!F99)+1,1),SUBSTITUTE('Model output'!F99," ",""))),""))</f>
        <v>X</v>
      </c>
      <c r="F100" t="str">
        <f t="shared" si="16"/>
        <v>negative</v>
      </c>
      <c r="G100" t="str">
        <f>IF(OR('Model output'!G99="",AND(ISNUMBER('Model output'!J99),'Model output'!J99&lt;1)),"",IF(OR(ISNUMBER(SEARCH("lateral",'Model output'!G99)),ISNUMBER(SEARCH("cervical",'Model output'!G99)),ISNUMBER(SEARCH("jugular",'Model output'!G99)),ISNUMBER(SEARCH("left neck",'Model output'!G99)),ISNUMBER(SEARCH("left anterior neck",'Model output'!G99)),ISNUMBER(SEARCH("left posterior neck",'Model output'!G99)),ISNUMBER(SEARCH("right neck",'Model output'!G99)),ISNUMBER(SEARCH("right anterior neck",'Model output'!G99)),ISNUMBER(SEARCH("right posterior neck",'Model output'!G99)),AND(ISNUMBER(SEARCH("level",'Model output'!G99)),OR(,ISNUMBER(SEARCH("II",'Model output'!G99)),ISNUMBER(SEARCH("two",'Model output'!G99)),ISNUMBER(SEARCH("2",'Model output'!G99)),ISNUMBER(SEARCH("III",'Model output'!G99)),ISNUMBER(SEARCH("three",'Model output'!G99)),ISNUMBER(SEARCH("3",'Model output'!G99)),ISNUMBER(SEARCH("IV",'Model output'!G99)),ISNUMBER(SEARCH("four",'Model output'!G99)),ISNUMBER(SEARCH("4",'Model output'!G99)),AND(ISNUMBER(SEARCH("V ",'Model output'!G99)),NOT(ISNUMBER(SEARCH("VI",'Model output'!G99)))),ISNUMBER(SEARCH("five",'Model output'!G99)),ISNUMBER(SEARCH("5",'Model output'!G99))))), "lateral", "central"))</f>
        <v/>
      </c>
      <c r="H100" t="str">
        <f>IF('Model output'!H99="","negative", IF('Model output'!H99=" ", "negative", IF(ISNUMBER(SEARCH("lymph node",'Model output'!H99)),"negative","positive")))</f>
        <v>negative</v>
      </c>
      <c r="I100">
        <f>IF('Model output'!I99="","",IF(ISNUMBER('Model output'!I99),'Model output'!I99,1))</f>
        <v>15</v>
      </c>
      <c r="J100">
        <f>IF('Model output'!J99="","",IF(AND(ISNUMBER('Model output'!J99),'Model output'!J99&lt;=I100),'Model output'!J99,IF(ISNUMBER(SEARCH("0/",'Model output'!J99)),0,1)))</f>
        <v>0</v>
      </c>
      <c r="K100" t="str" cm="1">
        <f t="array" ref="K100">IF(COUNT(FIND({0,1,2,3,4,5,6,7,8,9},'Model output'!K99))&gt;0,'Model output'!K99,"")</f>
        <v/>
      </c>
      <c r="L100" s="8" t="str">
        <f t="shared" si="21"/>
        <v/>
      </c>
      <c r="M100" t="str" cm="1">
        <f t="array" ref="M100">IF(L100="","",IF(ISNUMBER(SEARCH("cm",L100)),MAX(VALUE(SUBSTITUTE(_xlfn.FILTERXML("&lt;t&gt;&lt;s&gt;"&amp;SUBSTITUTE(L100,",","&lt;/s&gt;&lt;s&gt;")&amp;"&lt;/s&gt;&lt;/t&gt;","//s"),"cm",""))),MAX(VALUE(SUBSTITUTE(_xlfn.FILTERXML("&lt;t&gt;&lt;s&gt;"&amp;SUBSTITUTE(L100,",","&lt;/s&gt;&lt;s&gt;")&amp;"&lt;/s&gt;&lt;/t&gt;","//s"),"mm","")))/10))</f>
        <v/>
      </c>
      <c r="N100" t="str">
        <f>IF('Model output'!L99="","",'Model output'!L99)</f>
        <v>papillary</v>
      </c>
      <c r="O100" t="str">
        <f>IF('Model output'!M99="","",'Model output'!M99)</f>
        <v>classical</v>
      </c>
      <c r="P100" t="str">
        <f>IF('Model output'!N99="","",'Model output'!N99)</f>
        <v>2.4 cm</v>
      </c>
      <c r="Q100" t="str">
        <f t="shared" si="17"/>
        <v>2.4cm</v>
      </c>
      <c r="R100" cm="1">
        <f t="array" ref="R100">IF(Q100="","",IF(ISNUMBER(SEARCH("cm",Q100)),MAX(VALUE(SUBSTITUTE(_xlfn.FILTERXML("&lt;t&gt;&lt;s&gt;"&amp;SUBSTITUTE(Q100,",","&lt;/s&gt;&lt;s&gt;")&amp;"&lt;/s&gt;&lt;/t&gt;","//s"),"cm",""))),IF(ISNUMBER(SEARCH("mm",Q100)), MAX(VALUE(SUBSTITUTE(_xlfn.FILTERXML("&lt;t&gt;&lt;s&gt;"&amp;SUBSTITUTE(Q100,",","&lt;/s&gt;&lt;s&gt;")&amp;"&lt;/s&gt;&lt;/t&gt;","//s"),"mm","")))/10, MAX(VALUE(_xlfn.FILTERXML("&lt;t&gt;&lt;s&gt;"&amp;SUBSTITUTE(Q100,",","&lt;/s&gt;&lt;s&gt;")&amp;"&lt;/s&gt;&lt;/t&gt;","//s"))))))</f>
        <v>2.4</v>
      </c>
      <c r="S100" t="str">
        <f>IF(OR('Model output'!P99="",ISNUMBER(SEARCH("Not identified", 'Model output'!P99)),ISNUMBER(SEARCH("Absent",'Model output'!P99)),AND(ISNUMBER(SEARCH("No",'Model output'!P99)),NOT(ISNUMBER(SEARCH("diagnostic",'Model output'!P99)))),ISNUMBER(SEARCH("Negative",'Model output'!P99))),"negative","positive")</f>
        <v>negative</v>
      </c>
      <c r="T100">
        <f>IF('Model output'!O99="","",'Model output'!O99)</f>
        <v>3</v>
      </c>
      <c r="U100" t="str">
        <f>IF('Model output'!Q99&lt;&gt;"",'Model output'!Q99,IF('Classification result'!S100="positive",IF(ISNUMBER(SEARCH("single",'Model output'!P99)),1,IF(OR(ISNUMBER(SEARCH("&lt;4",'Model output'!P99)),ISNUMBER(SEARCH("&lt; 4",'Model output'!P99)),ISNUMBER(SEARCH("less than 4",'Model output'!P99))),"&lt;4",IF(OR(ISNUMBER(SEARCH("&gt;4",'Model output'!P99)),ISNUMBER(SEARCH("&gt; 4",'Model output'!P99)),ISNUMBER(SEARCH("4 or more",'Model output'!P99))),"&gt;4",""))),""))</f>
        <v/>
      </c>
      <c r="V100" t="str">
        <f>IF(S100="negative","",IF(OR(ISNUMBER(SEARCH("Focal",'Model output'!P99)),'Classification result'!U100&lt;4,ISNUMBER(SEARCH("Focal",'Classification result'!U100)),ISNUMBER(SEARCH("&lt;4",'Classification result'!U100)),ISNUMBER(SEARCH("&lt; 4",'Classification result'!U100))),"minimal", IF(OR(ISNUMBER(SEARCH("Extensive",'Model output'!P99)),ISNUMBER(SEARCH("Extensive",'Classification result'!U100)),ISNUMBER(SEARCH("&gt;4",'Classification result'!U100)),ISNUMBER(SEARCH("&gt; 4",'Classification result'!U100)),ISNUMBER(SEARCH("4 or more",'Classification result'!U100))),"extensive","")))</f>
        <v/>
      </c>
      <c r="W100" t="str">
        <f>IF(OR('Model output'!R99="",ISNUMBER(SEARCH("Not identified", 'Model output'!R99)),ISNUMBER(SEARCH("Absent",'Model output'!R99)),ISNUMBER(SEARCH("No",'Model output'!R99)),ISNUMBER(SEARCH("Negative",'Model output'!R99)),ISNUMBER(SEARCH("None seen",'Model output'!R99)),ISNUMBER(SEARCH("Free",'Model output'!R99)),ISNUMBER(SEARCH("Cannot be assessed",'Model output'!R99))),"negative","positive")</f>
        <v>positive</v>
      </c>
      <c r="X100" s="14" t="str">
        <f>IF('Model output'!S99="","",'Model output'!S99)</f>
        <v>Not identified</v>
      </c>
      <c r="Y100" t="str">
        <f>IF(OR('Model output'!S99="",ISNUMBER(SEARCH("Absent",'Model output'!S99)),ISNUMBER(SEARCH("Not identified",'Model output'!S99)),AND(ISNUMBER(SEARCH("No",'Model output'!S99)),NOT(ISNUMBER(SEARCH("carcinoma",'Model output'!S99)))),ISNUMBER(SEARCH("negative",'Model output'!S99))),"negative",IF(Z100="positive","gETE", "positive"))</f>
        <v>negative</v>
      </c>
      <c r="Z100" t="str">
        <f>IF(OR('Model output'!S99="",ISNUMBER(SEARCH("Absent",'Model output'!S99)),ISNUMBER(SEARCH("Not identified",'Model output'!S99)),ISNUMBER(SEARCH("No",'Model output'!S99)),ISNUMBER(SEARCH("Minimal",'Model output'!S99)),ISNUMBER(SEARCH("negative",'Model output'!S99))),"negative",IF(OR(ISNUMBER(SEARCH("extensive",X100)),ISNUMBER(SEARCH("skeletal muscle",X100)),ISNUMBER(SEARCH("larynx",X100)),ISNUMBER(SEARCH("trachea",X100)),ISNUMBER(SEARCH("esophagus",X100)),ISNUMBER(SEARCH("recurrent laryngeal nerve",X100))),"positive","negative"))</f>
        <v>negative</v>
      </c>
      <c r="AA100" t="str">
        <f>IF('Model output'!T99="","",IF('Model output'!T99="Not mentioned", "No", "Yes"))</f>
        <v/>
      </c>
      <c r="AB100" t="str">
        <f>IF(AA100&lt;&gt;"Yes","",IF(OR('Model output'!U99="",ISNUMBER(SEARCH("Not identified",'Model output'!U99))),"",'Model output'!U99))</f>
        <v/>
      </c>
      <c r="AC100" s="9" t="str">
        <f>IF(OR('Model output'!V99="", AND(ISERROR(SEARCH("Positive",'Model output'!V99)), ISNUMBER(SEARCH("Negative",'Model output'!V99))), ISNUMBER(SEARCH("Uninvolved",'Model output'!V99)), ISNUMBER(SEARCH("not involved",'Model output'!V99)), ISNUMBER(SEARCH("Free",'Model output'!V99)), ISNUMBER(SEARCH("1 mm",'Model output'!V99)), ISNUMBER(SEARCH("0.1 CM",'Model output'!V99)), ISNUMBER(SEARCH("less than 0.2 mm",'Model output'!V99)), ISNUMBER(SEARCH("less than 0.5 mm",'Model output'!V99)), ISNUMBER(SEARCH("very close",'Model output'!V99)), ISNUMBER(SEARCH("abut",'Model output'!V99))), "negative", "positive")</f>
        <v>negative</v>
      </c>
      <c r="AE100" s="30" t="str" cm="1">
        <f t="array" aca="1" ref="AE100" ca="1">IF(OR(AC100="positive",Z100="positive",AND(OR(ISNUMBER(SEARCH("Follicular carcinoma",N100)),ISNUMBER(SEARCH("Follicular thyroid carcinoma",N100))),V100="extensive"),AND(AND(ISNUMBER(J100),J100&gt;0),AND(ISNUMBER(M100),M100&gt;3)),OR(H100="positive",AH100=1)),"high",IF(OR(ISNUMBER(SEARCH("lateral",G100,1)),ISNUMBER(SEARCH("positive",Y100,1)),ISNUMBER(SEARCH("tall",O100,1)),ISNUMBER(SEARCH("hobnail",O100,1)),ISNUMBER(SEARCH("cribriform",O100,1)),ISNUMBER(SEARCH("diffuse",O100,1)),ISNUMBER(SEARCH("columnar",O100,1)),ISNUMBER(SEARCH("solid",O100,1)),ISNUMBER(SEARCH("tall",N100,1)),ISNUMBER(SEARCH("hobnail",N100,1)),ISNUMBER(SEARCH("cribriform",N100,1)),ISNUMBER(SEARCH("diffuse",N100,1)),ISNUMBER(SEARCH("columnar",N100,1)),ISNUMBER(SEARCH("solid",N100,1)),AND(ISNUMBER(SEARCH("papillary",N100,1)),S100="positive"),AND(AND(ISNUMBER(J100),J100&gt;=5),M100=""),AND(AND(ISNUMBER(J100),J100&gt;=5),AND(ISNUMBER(M100),M100&gt;=1)),AND(ISNUMBER(SERACH("papillary",N100)),OR(Y100="positive",Z100="positive"), ISNUMBER(SEARCH("BRAF",AB100)))),"intermediate","low"))</f>
        <v>low</v>
      </c>
      <c r="AF100" s="31" t="str">
        <f t="shared" si="18"/>
        <v>2</v>
      </c>
      <c r="AG100" s="31" t="str">
        <f t="shared" si="19"/>
        <v>0</v>
      </c>
      <c r="AH100" s="31" t="str">
        <f t="shared" si="22"/>
        <v>0</v>
      </c>
      <c r="AI100" s="36" t="str">
        <f t="shared" si="23"/>
        <v>I</v>
      </c>
      <c r="AJ100" s="30" t="s">
        <v>872</v>
      </c>
      <c r="AK100" s="35" t="s">
        <v>879</v>
      </c>
      <c r="AL100" s="35" t="s">
        <v>877</v>
      </c>
      <c r="AM100" s="35" t="s">
        <v>880</v>
      </c>
      <c r="AN100" s="35" t="s">
        <v>76</v>
      </c>
      <c r="AO100" s="30">
        <f t="shared" ref="AO100:AO131" ca="1" si="28">IF(AE100=AJ100,1,0)</f>
        <v>1</v>
      </c>
      <c r="AP100" s="35">
        <f t="shared" ref="AP100:AP131" si="29">IF(AF100=AK100, 1, IF(AND(AF100="x", AK100="0"), 1, IF(AND(AF100="0", AK100="x"), 1, 0)))</f>
        <v>1</v>
      </c>
      <c r="AQ100" s="35">
        <f t="shared" ref="AQ100:AQ131" si="30">IF(AG100=AL100, 1, IF(AND(AG100="x", AL100="0"), 1, IF(AND(AG100="0", AL100="x"), 1, 0)))</f>
        <v>1</v>
      </c>
      <c r="AR100" s="35">
        <f t="shared" ref="AR100:AR131" si="31">IF(AH100=AM100, 1, IF(AND(AH100="x", AM100="0"), 1, IF(AND(AH100="0", AM100="x"), 1, 0)))</f>
        <v>1</v>
      </c>
      <c r="AS100" s="36">
        <f t="shared" si="20"/>
        <v>1</v>
      </c>
    </row>
    <row r="101" spans="1:45">
      <c r="A101" t="str">
        <f>'Model output'!A100</f>
        <v>TCGA-DJ-A3V5</v>
      </c>
      <c r="B101" s="42">
        <v>76</v>
      </c>
      <c r="C101" s="1" t="str">
        <f>IF(OR(ISNUMBER(SEARCH("0",'Model output'!D100)), ISNUMBER(SEARCH("1",'Model output'!D100)), ISNUMBER(SEARCH("1a",'Model output'!D100)), ISNUMBER(SEARCH("1b",'Model output'!D100)), ISNUMBER(SEARCH("2",'Model output'!D100)), ISNUMBER(SEARCH("3",'Model output'!D100)), ISNUMBER(SEARCH("4a",'Model output'!D100)), ISNUMBER(SEARCH("4b",'Model output'!D100))), IF(ISNUMBER(SEARCH("pT",'Model output'!D100)),IF(OR(ISNUMBER(SEARCH("a",'Model output'!D100)),ISNUMBER(SEARCH("b",'Model output'!D100))),MID(SUBSTITUTE('Model output'!D100," ",""),SEARCH("pT",'Model output'!D100)+2,2),MID(SUBSTITUTE('Model output'!D100," ",""),SEARCH("pT",'Model output'!D100)+2,1)),IF(ISNUMBER(SEARCH("T",'Model output'!D100)),IF(OR(ISNUMBER(SEARCH("a",'Model output'!D100)),ISNUMBER(SEARCH("b",'Model output'!D100))),MID(SUBSTITUTE('Model output'!D100," ",""),SEARCH("T",'Model output'!D100)+1,2),MID(SUBSTITUTE('Model output'!D100," ",""),SEARCH("T",'Model output'!D100)+1,1)),SUBSTITUTE('Model output'!D100," ",""))),"")</f>
        <v>1</v>
      </c>
      <c r="D101" s="1" t="str">
        <f>IF(ISNUMBER(SEARCH("lymph node",'Model output'!E100)),"1", IF(AND('Model output'!E100&lt;&gt;"",ISNUMBER('Model output'!E100),'Model output'!E100&gt;0),"1",IF(OR(ISNUMBER(SEARCH("0",'Model output'!E100)), ISNUMBER(SEARCH("1",'Model output'!E100)), ISNUMBER(SEARCH("1a",'Model output'!E100)), ISNUMBER(SEARCH("1b",'Model output'!E100)), ISNUMBER(SEARCH("X",'Model output'!E100))), IF(ISNUMBER(SEARCH("pN",'Model output'!E100)),IF(OR(ISNUMBER(SEARCH("a",'Model output'!E100)),ISNUMBER(SEARCH("b",'Model output'!E100))),MID(SUBSTITUTE('Model output'!E100," ",""),SEARCH("pN",'Model output'!E100)+2,2),MID(SUBSTITUTE('Model output'!E100," ",""),SEARCH("pN",'Model output'!E100)+2,1)),IF(ISNUMBER(SEARCH("N",'Model output'!E100)),IF(OR(ISNUMBER(SEARCH("a",'Model output'!E100)),ISNUMBER(SEARCH("b",'Model output'!E100))),MID(SUBSTITUTE('Model output'!E100," ",""),SEARCH("N",'Model output'!E100)+1,2),MID(SUBSTITUTE('Model output'!E100," ",""),SEARCH("N",'Model output'!E100)+1,1)),SUBSTITUTE('Model output'!E100," ",""))),"")))</f>
        <v>X</v>
      </c>
      <c r="E101" s="1" t="str">
        <f>IF(OR(ISNUMBER(SEARCH("Not applicable",'Model output'!F100)), ISNUMBER(SEARCH("N/A",'Model output'!F100))),"0",IF(OR(ISNUMBER(SEARCH("0",'Model output'!F100)), ISNUMBER(SEARCH("1",'Model output'!F100)), ISNUMBER(SEARCH("X",'Model output'!F100))), IF(ISNUMBER(SEARCH("pM",'Model output'!F100)),MID(SUBSTITUTE('Model output'!F100," ",""),SEARCH("pM",'Model output'!F100)+2,1),IF(ISNUMBER(SEARCH("M",'Model output'!F100)),MID(SUBSTITUTE('Model output'!F100," ",""),SEARCH("M",'Model output'!F100)+1,1),SUBSTITUTE('Model output'!F100," ",""))),""))</f>
        <v>X</v>
      </c>
      <c r="F101" t="str">
        <f t="shared" si="16"/>
        <v>negative</v>
      </c>
      <c r="G101" t="str">
        <f>IF(OR('Model output'!G100="",AND(ISNUMBER('Model output'!J100),'Model output'!J100&lt;1)),"",IF(OR(ISNUMBER(SEARCH("lateral",'Model output'!G100)),ISNUMBER(SEARCH("cervical",'Model output'!G100)),ISNUMBER(SEARCH("jugular",'Model output'!G100)),ISNUMBER(SEARCH("left neck",'Model output'!G100)),ISNUMBER(SEARCH("left anterior neck",'Model output'!G100)),ISNUMBER(SEARCH("left posterior neck",'Model output'!G100)),ISNUMBER(SEARCH("right neck",'Model output'!G100)),ISNUMBER(SEARCH("right anterior neck",'Model output'!G100)),ISNUMBER(SEARCH("right posterior neck",'Model output'!G100)),AND(ISNUMBER(SEARCH("level",'Model output'!G100)),OR(,ISNUMBER(SEARCH("II",'Model output'!G100)),ISNUMBER(SEARCH("two",'Model output'!G100)),ISNUMBER(SEARCH("2",'Model output'!G100)),ISNUMBER(SEARCH("III",'Model output'!G100)),ISNUMBER(SEARCH("three",'Model output'!G100)),ISNUMBER(SEARCH("3",'Model output'!G100)),ISNUMBER(SEARCH("IV",'Model output'!G100)),ISNUMBER(SEARCH("four",'Model output'!G100)),ISNUMBER(SEARCH("4",'Model output'!G100)),AND(ISNUMBER(SEARCH("V ",'Model output'!G100)),NOT(ISNUMBER(SEARCH("VI",'Model output'!G100)))),ISNUMBER(SEARCH("five",'Model output'!G100)),ISNUMBER(SEARCH("5",'Model output'!G100))))), "lateral", "central"))</f>
        <v/>
      </c>
      <c r="H101" t="str">
        <f>IF('Model output'!H100="","negative", IF('Model output'!H100=" ", "negative", IF(ISNUMBER(SEARCH("lymph node",'Model output'!H100)),"negative","positive")))</f>
        <v>negative</v>
      </c>
      <c r="I101">
        <f>IF('Model output'!I100="","",IF(ISNUMBER('Model output'!I100),'Model output'!I100,1))</f>
        <v>3</v>
      </c>
      <c r="J101">
        <f>IF('Model output'!J100="","",IF(AND(ISNUMBER('Model output'!J100),'Model output'!J100&lt;=I101),'Model output'!J100,IF(ISNUMBER(SEARCH("0/",'Model output'!J100)),0,1)))</f>
        <v>0</v>
      </c>
      <c r="K101" t="str" cm="1">
        <f t="array" ref="K101">IF(COUNT(FIND({0,1,2,3,4,5,6,7,8,9},'Model output'!K100))&gt;0,'Model output'!K100,"")</f>
        <v/>
      </c>
      <c r="L101" s="8" t="str">
        <f t="shared" si="21"/>
        <v/>
      </c>
      <c r="M101" t="str" cm="1">
        <f t="array" ref="M101">IF(L101="","",IF(ISNUMBER(SEARCH("cm",L101)),MAX(VALUE(SUBSTITUTE(_xlfn.FILTERXML("&lt;t&gt;&lt;s&gt;"&amp;SUBSTITUTE(L101,",","&lt;/s&gt;&lt;s&gt;")&amp;"&lt;/s&gt;&lt;/t&gt;","//s"),"cm",""))),MAX(VALUE(SUBSTITUTE(_xlfn.FILTERXML("&lt;t&gt;&lt;s&gt;"&amp;SUBSTITUTE(L101,",","&lt;/s&gt;&lt;s&gt;")&amp;"&lt;/s&gt;&lt;/t&gt;","//s"),"mm","")))/10))</f>
        <v/>
      </c>
      <c r="N101" t="str">
        <f>IF('Model output'!L100="","",'Model output'!L100)</f>
        <v>papillary</v>
      </c>
      <c r="O101" t="str">
        <f>IF('Model output'!M100="","",'Model output'!M100)</f>
        <v>tall cell</v>
      </c>
      <c r="P101" t="str">
        <f>IF('Model output'!N100="","",'Model output'!N100)</f>
        <v>1.4 cm</v>
      </c>
      <c r="Q101" t="str">
        <f t="shared" si="17"/>
        <v>1.4cm</v>
      </c>
      <c r="R101" cm="1">
        <f t="array" ref="R101">IF(Q101="","",IF(ISNUMBER(SEARCH("cm",Q101)),MAX(VALUE(SUBSTITUTE(_xlfn.FILTERXML("&lt;t&gt;&lt;s&gt;"&amp;SUBSTITUTE(Q101,",","&lt;/s&gt;&lt;s&gt;")&amp;"&lt;/s&gt;&lt;/t&gt;","//s"),"cm",""))),IF(ISNUMBER(SEARCH("mm",Q101)), MAX(VALUE(SUBSTITUTE(_xlfn.FILTERXML("&lt;t&gt;&lt;s&gt;"&amp;SUBSTITUTE(Q101,",","&lt;/s&gt;&lt;s&gt;")&amp;"&lt;/s&gt;&lt;/t&gt;","//s"),"mm","")))/10, MAX(VALUE(_xlfn.FILTERXML("&lt;t&gt;&lt;s&gt;"&amp;SUBSTITUTE(Q101,",","&lt;/s&gt;&lt;s&gt;")&amp;"&lt;/s&gt;&lt;/t&gt;","//s"))))))</f>
        <v>1.4</v>
      </c>
      <c r="S101" t="str">
        <f>IF(OR('Model output'!P100="",ISNUMBER(SEARCH("Not identified", 'Model output'!P100)),ISNUMBER(SEARCH("Absent",'Model output'!P100)),AND(ISNUMBER(SEARCH("No",'Model output'!P100)),NOT(ISNUMBER(SEARCH("diagnostic",'Model output'!P100)))),ISNUMBER(SEARCH("Negative",'Model output'!P100))),"negative","positive")</f>
        <v>negative</v>
      </c>
      <c r="T101">
        <f>IF('Model output'!O100="","",'Model output'!O100)</f>
        <v>1</v>
      </c>
      <c r="U101" t="str">
        <f>IF('Model output'!Q100&lt;&gt;"",'Model output'!Q100,IF('Classification result'!S101="positive",IF(ISNUMBER(SEARCH("single",'Model output'!P100)),1,IF(OR(ISNUMBER(SEARCH("&lt;4",'Model output'!P100)),ISNUMBER(SEARCH("&lt; 4",'Model output'!P100)),ISNUMBER(SEARCH("less than 4",'Model output'!P100))),"&lt;4",IF(OR(ISNUMBER(SEARCH("&gt;4",'Model output'!P100)),ISNUMBER(SEARCH("&gt; 4",'Model output'!P100)),ISNUMBER(SEARCH("4 or more",'Model output'!P100))),"&gt;4",""))),""))</f>
        <v/>
      </c>
      <c r="V101" t="str">
        <f>IF(S101="negative","",IF(OR(ISNUMBER(SEARCH("Focal",'Model output'!P100)),'Classification result'!U101&lt;4,ISNUMBER(SEARCH("Focal",'Classification result'!U101)),ISNUMBER(SEARCH("&lt;4",'Classification result'!U101)),ISNUMBER(SEARCH("&lt; 4",'Classification result'!U101))),"minimal", IF(OR(ISNUMBER(SEARCH("Extensive",'Model output'!P100)),ISNUMBER(SEARCH("Extensive",'Classification result'!U101)),ISNUMBER(SEARCH("&gt;4",'Classification result'!U101)),ISNUMBER(SEARCH("&gt; 4",'Classification result'!U101)),ISNUMBER(SEARCH("4 or more",'Classification result'!U101))),"extensive","")))</f>
        <v/>
      </c>
      <c r="W101" t="str">
        <f>IF(OR('Model output'!R100="",ISNUMBER(SEARCH("Not identified", 'Model output'!R100)),ISNUMBER(SEARCH("Absent",'Model output'!R100)),ISNUMBER(SEARCH("No",'Model output'!R100)),ISNUMBER(SEARCH("Negative",'Model output'!R100)),ISNUMBER(SEARCH("None seen",'Model output'!R100)),ISNUMBER(SEARCH("Free",'Model output'!R100)),ISNUMBER(SEARCH("Cannot be assessed",'Model output'!R100))),"negative","positive")</f>
        <v>negative</v>
      </c>
      <c r="X101" s="14" t="str">
        <f>IF('Model output'!S100="","",'Model output'!S100)</f>
        <v>Invades: perithyroidal fibroadipose tissue</v>
      </c>
      <c r="Y101" t="str">
        <f>IF(OR('Model output'!S100="",ISNUMBER(SEARCH("Absent",'Model output'!S100)),ISNUMBER(SEARCH("Not identified",'Model output'!S100)),AND(ISNUMBER(SEARCH("No",'Model output'!S100)),NOT(ISNUMBER(SEARCH("carcinoma",'Model output'!S100)))),ISNUMBER(SEARCH("negative",'Model output'!S100))),"negative",IF(Z101="positive","gETE", "positive"))</f>
        <v>positive</v>
      </c>
      <c r="Z101" t="str">
        <f>IF(OR('Model output'!S100="",ISNUMBER(SEARCH("Absent",'Model output'!S100)),ISNUMBER(SEARCH("Not identified",'Model output'!S100)),ISNUMBER(SEARCH("No",'Model output'!S100)),ISNUMBER(SEARCH("Minimal",'Model output'!S100)),ISNUMBER(SEARCH("negative",'Model output'!S100))),"negative",IF(OR(ISNUMBER(SEARCH("extensive",X101)),ISNUMBER(SEARCH("skeletal muscle",X101)),ISNUMBER(SEARCH("larynx",X101)),ISNUMBER(SEARCH("trachea",X101)),ISNUMBER(SEARCH("esophagus",X101)),ISNUMBER(SEARCH("recurrent laryngeal nerve",X101))),"positive","negative"))</f>
        <v>negative</v>
      </c>
      <c r="AA101" t="str">
        <f>IF('Model output'!T100="","",IF('Model output'!T100="Not mentioned", "No", "Yes"))</f>
        <v/>
      </c>
      <c r="AB101" t="str">
        <f>IF(AA101&lt;&gt;"Yes","",IF(OR('Model output'!U100="",ISNUMBER(SEARCH("Not identified",'Model output'!U100))),"",'Model output'!U100))</f>
        <v/>
      </c>
      <c r="AC101" s="9" t="str">
        <f>IF(OR('Model output'!V100="", AND(ISERROR(SEARCH("Positive",'Model output'!V100)), ISNUMBER(SEARCH("Negative",'Model output'!V100))), ISNUMBER(SEARCH("Uninvolved",'Model output'!V100)), ISNUMBER(SEARCH("not involved",'Model output'!V100)), ISNUMBER(SEARCH("Free",'Model output'!V100)), ISNUMBER(SEARCH("1 mm",'Model output'!V100)), ISNUMBER(SEARCH("0.1 CM",'Model output'!V100)), ISNUMBER(SEARCH("less than 0.2 mm",'Model output'!V100)), ISNUMBER(SEARCH("less than 0.5 mm",'Model output'!V100)), ISNUMBER(SEARCH("very close",'Model output'!V100)), ISNUMBER(SEARCH("abut",'Model output'!V100))), "negative", "positive")</f>
        <v>positive</v>
      </c>
      <c r="AE101" s="30" t="str" cm="1">
        <f t="array" ref="AE101">IF(OR(AC101="positive",Z101="positive",AND(OR(ISNUMBER(SEARCH("Follicular carcinoma",N101)),ISNUMBER(SEARCH("Follicular thyroid carcinoma",N101))),V101="extensive"),AND(AND(ISNUMBER(J101),J101&gt;0),AND(ISNUMBER(M101),M101&gt;3)),OR(H101="positive",AH101=1)),"high",IF(OR(ISNUMBER(SEARCH("lateral",G101,1)),ISNUMBER(SEARCH("positive",Y101,1)),ISNUMBER(SEARCH("tall",O101,1)),ISNUMBER(SEARCH("hobnail",O101,1)),ISNUMBER(SEARCH("cribriform",O101,1)),ISNUMBER(SEARCH("diffuse",O101,1)),ISNUMBER(SEARCH("columnar",O101,1)),ISNUMBER(SEARCH("solid",O101,1)),ISNUMBER(SEARCH("tall",N101,1)),ISNUMBER(SEARCH("hobnail",N101,1)),ISNUMBER(SEARCH("cribriform",N101,1)),ISNUMBER(SEARCH("diffuse",N101,1)),ISNUMBER(SEARCH("columnar",N101,1)),ISNUMBER(SEARCH("solid",N101,1)),AND(ISNUMBER(SEARCH("papillary",N101,1)),S101="positive"),AND(AND(ISNUMBER(J101),J101&gt;=5),M101=""),AND(AND(ISNUMBER(J101),J101&gt;=5),AND(ISNUMBER(M101),M101&gt;=1)),AND(ISNUMBER(SERACH("papillary",N101)),OR(Y101="positive",Z101="positive"), ISNUMBER(SEARCH("BRAF",AB101)))),"intermediate","low"))</f>
        <v>high</v>
      </c>
      <c r="AF101" s="31" t="str">
        <f t="shared" si="18"/>
        <v>1b</v>
      </c>
      <c r="AG101" s="31" t="str">
        <f t="shared" si="19"/>
        <v>0</v>
      </c>
      <c r="AH101" s="31" t="str">
        <f t="shared" si="22"/>
        <v>0</v>
      </c>
      <c r="AI101" s="36" t="str">
        <f t="shared" si="23"/>
        <v>I</v>
      </c>
      <c r="AJ101" s="30" t="s">
        <v>871</v>
      </c>
      <c r="AK101" s="35" t="s">
        <v>876</v>
      </c>
      <c r="AL101" s="35" t="s">
        <v>877</v>
      </c>
      <c r="AM101" s="35" t="s">
        <v>880</v>
      </c>
      <c r="AN101" s="35" t="s">
        <v>76</v>
      </c>
      <c r="AO101" s="30">
        <f t="shared" si="28"/>
        <v>1</v>
      </c>
      <c r="AP101" s="35">
        <f t="shared" si="29"/>
        <v>1</v>
      </c>
      <c r="AQ101" s="35">
        <f t="shared" si="30"/>
        <v>1</v>
      </c>
      <c r="AR101" s="35">
        <f t="shared" si="31"/>
        <v>1</v>
      </c>
      <c r="AS101" s="36">
        <f t="shared" si="20"/>
        <v>1</v>
      </c>
    </row>
    <row r="102" spans="1:45">
      <c r="A102" t="str">
        <f>'Model output'!A101</f>
        <v>TCGA-DJ-A3V6</v>
      </c>
      <c r="B102" s="42">
        <v>54</v>
      </c>
      <c r="C102" s="1" t="str">
        <f>IF(OR(ISNUMBER(SEARCH("0",'Model output'!D101)), ISNUMBER(SEARCH("1",'Model output'!D101)), ISNUMBER(SEARCH("1a",'Model output'!D101)), ISNUMBER(SEARCH("1b",'Model output'!D101)), ISNUMBER(SEARCH("2",'Model output'!D101)), ISNUMBER(SEARCH("3",'Model output'!D101)), ISNUMBER(SEARCH("4a",'Model output'!D101)), ISNUMBER(SEARCH("4b",'Model output'!D101))), IF(ISNUMBER(SEARCH("pT",'Model output'!D101)),IF(OR(ISNUMBER(SEARCH("a",'Model output'!D101)),ISNUMBER(SEARCH("b",'Model output'!D101))),MID(SUBSTITUTE('Model output'!D101," ",""),SEARCH("pT",'Model output'!D101)+2,2),MID(SUBSTITUTE('Model output'!D101," ",""),SEARCH("pT",'Model output'!D101)+2,1)),IF(ISNUMBER(SEARCH("T",'Model output'!D101)),IF(OR(ISNUMBER(SEARCH("a",'Model output'!D101)),ISNUMBER(SEARCH("b",'Model output'!D101))),MID(SUBSTITUTE('Model output'!D101," ",""),SEARCH("T",'Model output'!D101)+1,2),MID(SUBSTITUTE('Model output'!D101," ",""),SEARCH("T",'Model output'!D101)+1,1)),SUBSTITUTE('Model output'!D101," ",""))),"")</f>
        <v/>
      </c>
      <c r="D102" s="1" t="str">
        <f>IF(ISNUMBER(SEARCH("lymph node",'Model output'!E101)),"1", IF(AND('Model output'!E101&lt;&gt;"",ISNUMBER('Model output'!E101),'Model output'!E101&gt;0),"1",IF(OR(ISNUMBER(SEARCH("0",'Model output'!E101)), ISNUMBER(SEARCH("1",'Model output'!E101)), ISNUMBER(SEARCH("1a",'Model output'!E101)), ISNUMBER(SEARCH("1b",'Model output'!E101)), ISNUMBER(SEARCH("X",'Model output'!E101))), IF(ISNUMBER(SEARCH("pN",'Model output'!E101)),IF(OR(ISNUMBER(SEARCH("a",'Model output'!E101)),ISNUMBER(SEARCH("b",'Model output'!E101))),MID(SUBSTITUTE('Model output'!E101," ",""),SEARCH("pN",'Model output'!E101)+2,2),MID(SUBSTITUTE('Model output'!E101," ",""),SEARCH("pN",'Model output'!E101)+2,1)),IF(ISNUMBER(SEARCH("N",'Model output'!E101)),IF(OR(ISNUMBER(SEARCH("a",'Model output'!E101)),ISNUMBER(SEARCH("b",'Model output'!E101))),MID(SUBSTITUTE('Model output'!E101," ",""),SEARCH("N",'Model output'!E101)+1,2),MID(SUBSTITUTE('Model output'!E101," ",""),SEARCH("N",'Model output'!E101)+1,1)),SUBSTITUTE('Model output'!E101," ",""))),"")))</f>
        <v/>
      </c>
      <c r="E102" s="1" t="str">
        <f>IF(OR(ISNUMBER(SEARCH("Not applicable",'Model output'!F101)), ISNUMBER(SEARCH("N/A",'Model output'!F101))),"0",IF(OR(ISNUMBER(SEARCH("0",'Model output'!F101)), ISNUMBER(SEARCH("1",'Model output'!F101)), ISNUMBER(SEARCH("X",'Model output'!F101))), IF(ISNUMBER(SEARCH("pM",'Model output'!F101)),MID(SUBSTITUTE('Model output'!F101," ",""),SEARCH("pM",'Model output'!F101)+2,1),IF(ISNUMBER(SEARCH("M",'Model output'!F101)),MID(SUBSTITUTE('Model output'!F101," ",""),SEARCH("M",'Model output'!F101)+1,1),SUBSTITUTE('Model output'!F101," ",""))),""))</f>
        <v/>
      </c>
      <c r="F102" t="str">
        <f t="shared" si="16"/>
        <v>negative</v>
      </c>
      <c r="G102" t="str">
        <f>IF(OR('Model output'!G101="",AND(ISNUMBER('Model output'!J101),'Model output'!J101&lt;1)),"",IF(OR(ISNUMBER(SEARCH("lateral",'Model output'!G101)),ISNUMBER(SEARCH("cervical",'Model output'!G101)),ISNUMBER(SEARCH("jugular",'Model output'!G101)),ISNUMBER(SEARCH("left neck",'Model output'!G101)),ISNUMBER(SEARCH("left anterior neck",'Model output'!G101)),ISNUMBER(SEARCH("left posterior neck",'Model output'!G101)),ISNUMBER(SEARCH("right neck",'Model output'!G101)),ISNUMBER(SEARCH("right anterior neck",'Model output'!G101)),ISNUMBER(SEARCH("right posterior neck",'Model output'!G101)),AND(ISNUMBER(SEARCH("level",'Model output'!G101)),OR(,ISNUMBER(SEARCH("II",'Model output'!G101)),ISNUMBER(SEARCH("two",'Model output'!G101)),ISNUMBER(SEARCH("2",'Model output'!G101)),ISNUMBER(SEARCH("III",'Model output'!G101)),ISNUMBER(SEARCH("three",'Model output'!G101)),ISNUMBER(SEARCH("3",'Model output'!G101)),ISNUMBER(SEARCH("IV",'Model output'!G101)),ISNUMBER(SEARCH("four",'Model output'!G101)),ISNUMBER(SEARCH("4",'Model output'!G101)),AND(ISNUMBER(SEARCH("V ",'Model output'!G101)),NOT(ISNUMBER(SEARCH("VI",'Model output'!G101)))),ISNUMBER(SEARCH("five",'Model output'!G101)),ISNUMBER(SEARCH("5",'Model output'!G101))))), "lateral", "central"))</f>
        <v/>
      </c>
      <c r="H102" t="str">
        <f>IF('Model output'!H101="","negative", IF('Model output'!H101=" ", "negative", IF(ISNUMBER(SEARCH("lymph node",'Model output'!H101)),"negative","positive")))</f>
        <v>negative</v>
      </c>
      <c r="I102" t="str">
        <f>IF('Model output'!I101="","",IF(ISNUMBER('Model output'!I101),'Model output'!I101,1))</f>
        <v/>
      </c>
      <c r="J102" t="str">
        <f>IF('Model output'!J101="","",IF(AND(ISNUMBER('Model output'!J101),'Model output'!J101&lt;=I102),'Model output'!J101,IF(ISNUMBER(SEARCH("0/",'Model output'!J101)),0,1)))</f>
        <v/>
      </c>
      <c r="K102" t="str" cm="1">
        <f t="array" ref="K102">IF(COUNT(FIND({0,1,2,3,4,5,6,7,8,9},'Model output'!K101))&gt;0,'Model output'!K101,"")</f>
        <v/>
      </c>
      <c r="L102" s="8" t="str">
        <f t="shared" si="21"/>
        <v/>
      </c>
      <c r="M102" t="str" cm="1">
        <f t="array" ref="M102">IF(L102="","",IF(ISNUMBER(SEARCH("cm",L102)),MAX(VALUE(SUBSTITUTE(_xlfn.FILTERXML("&lt;t&gt;&lt;s&gt;"&amp;SUBSTITUTE(L102,",","&lt;/s&gt;&lt;s&gt;")&amp;"&lt;/s&gt;&lt;/t&gt;","//s"),"cm",""))),MAX(VALUE(SUBSTITUTE(_xlfn.FILTERXML("&lt;t&gt;&lt;s&gt;"&amp;SUBSTITUTE(L102,",","&lt;/s&gt;&lt;s&gt;")&amp;"&lt;/s&gt;&lt;/t&gt;","//s"),"mm","")))/10))</f>
        <v/>
      </c>
      <c r="N102" t="str">
        <f>IF('Model output'!L101="","",'Model output'!L101)</f>
        <v>papillary</v>
      </c>
      <c r="O102" t="str">
        <f>IF('Model output'!M101="","",'Model output'!M101)</f>
        <v>tall cell</v>
      </c>
      <c r="P102" t="str">
        <f>IF('Model output'!N101="","",'Model output'!N101)</f>
        <v>1.8 cm</v>
      </c>
      <c r="Q102" t="str">
        <f t="shared" si="17"/>
        <v>1.8cm</v>
      </c>
      <c r="R102" cm="1">
        <f t="array" ref="R102">IF(Q102="","",IF(ISNUMBER(SEARCH("cm",Q102)),MAX(VALUE(SUBSTITUTE(_xlfn.FILTERXML("&lt;t&gt;&lt;s&gt;"&amp;SUBSTITUTE(Q102,",","&lt;/s&gt;&lt;s&gt;")&amp;"&lt;/s&gt;&lt;/t&gt;","//s"),"cm",""))),IF(ISNUMBER(SEARCH("mm",Q102)), MAX(VALUE(SUBSTITUTE(_xlfn.FILTERXML("&lt;t&gt;&lt;s&gt;"&amp;SUBSTITUTE(Q102,",","&lt;/s&gt;&lt;s&gt;")&amp;"&lt;/s&gt;&lt;/t&gt;","//s"),"mm","")))/10, MAX(VALUE(_xlfn.FILTERXML("&lt;t&gt;&lt;s&gt;"&amp;SUBSTITUTE(Q102,",","&lt;/s&gt;&lt;s&gt;")&amp;"&lt;/s&gt;&lt;/t&gt;","//s"))))))</f>
        <v>1.8</v>
      </c>
      <c r="S102" t="str">
        <f>IF(OR('Model output'!P101="",ISNUMBER(SEARCH("Not identified", 'Model output'!P101)),ISNUMBER(SEARCH("Absent",'Model output'!P101)),AND(ISNUMBER(SEARCH("No",'Model output'!P101)),NOT(ISNUMBER(SEARCH("diagnostic",'Model output'!P101)))),ISNUMBER(SEARCH("Negative",'Model output'!P101))),"negative","positive")</f>
        <v>negative</v>
      </c>
      <c r="T102" t="str">
        <f>IF('Model output'!O101="","",'Model output'!O101)</f>
        <v>Numerous foci</v>
      </c>
      <c r="U102" t="str">
        <f>IF('Model output'!Q101&lt;&gt;"",'Model output'!Q101,IF('Classification result'!S102="positive",IF(ISNUMBER(SEARCH("single",'Model output'!P101)),1,IF(OR(ISNUMBER(SEARCH("&lt;4",'Model output'!P101)),ISNUMBER(SEARCH("&lt; 4",'Model output'!P101)),ISNUMBER(SEARCH("less than 4",'Model output'!P101))),"&lt;4",IF(OR(ISNUMBER(SEARCH("&gt;4",'Model output'!P101)),ISNUMBER(SEARCH("&gt; 4",'Model output'!P101)),ISNUMBER(SEARCH("4 or more",'Model output'!P101))),"&gt;4",""))),""))</f>
        <v/>
      </c>
      <c r="V102" t="str">
        <f>IF(S102="negative","",IF(OR(ISNUMBER(SEARCH("Focal",'Model output'!P101)),'Classification result'!U102&lt;4,ISNUMBER(SEARCH("Focal",'Classification result'!U102)),ISNUMBER(SEARCH("&lt;4",'Classification result'!U102)),ISNUMBER(SEARCH("&lt; 4",'Classification result'!U102))),"minimal", IF(OR(ISNUMBER(SEARCH("Extensive",'Model output'!P101)),ISNUMBER(SEARCH("Extensive",'Classification result'!U102)),ISNUMBER(SEARCH("&gt;4",'Classification result'!U102)),ISNUMBER(SEARCH("&gt; 4",'Classification result'!U102)),ISNUMBER(SEARCH("4 or more",'Classification result'!U102))),"extensive","")))</f>
        <v/>
      </c>
      <c r="W102" t="str">
        <f>IF(OR('Model output'!R101="",ISNUMBER(SEARCH("Not identified", 'Model output'!R101)),ISNUMBER(SEARCH("Absent",'Model output'!R101)),ISNUMBER(SEARCH("No",'Model output'!R101)),ISNUMBER(SEARCH("Negative",'Model output'!R101)),ISNUMBER(SEARCH("None seen",'Model output'!R101)),ISNUMBER(SEARCH("Free",'Model output'!R101)),ISNUMBER(SEARCH("Cannot be assessed",'Model output'!R101))),"negative","positive")</f>
        <v>negative</v>
      </c>
      <c r="X102" s="14" t="str">
        <f>IF('Model output'!S101="","",'Model output'!S101)</f>
        <v>Invades: parathyroid fibroadipose tissue</v>
      </c>
      <c r="Y102" t="str">
        <f>IF(OR('Model output'!S101="",ISNUMBER(SEARCH("Absent",'Model output'!S101)),ISNUMBER(SEARCH("Not identified",'Model output'!S101)),AND(ISNUMBER(SEARCH("No",'Model output'!S101)),NOT(ISNUMBER(SEARCH("carcinoma",'Model output'!S101)))),ISNUMBER(SEARCH("negative",'Model output'!S101))),"negative",IF(Z102="positive","gETE", "positive"))</f>
        <v>positive</v>
      </c>
      <c r="Z102" t="str">
        <f>IF(OR('Model output'!S101="",ISNUMBER(SEARCH("Absent",'Model output'!S101)),ISNUMBER(SEARCH("Not identified",'Model output'!S101)),ISNUMBER(SEARCH("No",'Model output'!S101)),ISNUMBER(SEARCH("Minimal",'Model output'!S101)),ISNUMBER(SEARCH("negative",'Model output'!S101))),"negative",IF(OR(ISNUMBER(SEARCH("extensive",X102)),ISNUMBER(SEARCH("skeletal muscle",X102)),ISNUMBER(SEARCH("larynx",X102)),ISNUMBER(SEARCH("trachea",X102)),ISNUMBER(SEARCH("esophagus",X102)),ISNUMBER(SEARCH("recurrent laryngeal nerve",X102))),"positive","negative"))</f>
        <v>negative</v>
      </c>
      <c r="AA102" t="str">
        <f>IF('Model output'!T101="","",IF('Model output'!T101="Not mentioned", "No", "Yes"))</f>
        <v/>
      </c>
      <c r="AB102" t="str">
        <f>IF(AA102&lt;&gt;"Yes","",IF(OR('Model output'!U101="",ISNUMBER(SEARCH("Not identified",'Model output'!U101))),"",'Model output'!U101))</f>
        <v/>
      </c>
      <c r="AC102" s="9" t="str">
        <f>IF(OR('Model output'!V101="", AND(ISERROR(SEARCH("Positive",'Model output'!V101)), ISNUMBER(SEARCH("Negative",'Model output'!V101))), ISNUMBER(SEARCH("Uninvolved",'Model output'!V101)), ISNUMBER(SEARCH("not involved",'Model output'!V101)), ISNUMBER(SEARCH("Free",'Model output'!V101)), ISNUMBER(SEARCH("1 mm",'Model output'!V101)), ISNUMBER(SEARCH("0.1 CM",'Model output'!V101)), ISNUMBER(SEARCH("less than 0.2 mm",'Model output'!V101)), ISNUMBER(SEARCH("less than 0.5 mm",'Model output'!V101)), ISNUMBER(SEARCH("very close",'Model output'!V101)), ISNUMBER(SEARCH("abut",'Model output'!V101))), "negative", "positive")</f>
        <v>negative</v>
      </c>
      <c r="AE102" s="30" t="str" cm="1">
        <f t="array" aca="1" ref="AE102" ca="1">IF(OR(AC102="positive",Z102="positive",AND(OR(ISNUMBER(SEARCH("Follicular carcinoma",N102)),ISNUMBER(SEARCH("Follicular thyroid carcinoma",N102))),V102="extensive"),AND(AND(ISNUMBER(J102),J102&gt;0),AND(ISNUMBER(M102),M102&gt;3)),OR(H102="positive",AH102=1)),"high",IF(OR(ISNUMBER(SEARCH("lateral",G102,1)),ISNUMBER(SEARCH("positive",Y102,1)),ISNUMBER(SEARCH("tall",O102,1)),ISNUMBER(SEARCH("hobnail",O102,1)),ISNUMBER(SEARCH("cribriform",O102,1)),ISNUMBER(SEARCH("diffuse",O102,1)),ISNUMBER(SEARCH("columnar",O102,1)),ISNUMBER(SEARCH("solid",O102,1)),ISNUMBER(SEARCH("tall",N102,1)),ISNUMBER(SEARCH("hobnail",N102,1)),ISNUMBER(SEARCH("cribriform",N102,1)),ISNUMBER(SEARCH("diffuse",N102,1)),ISNUMBER(SEARCH("columnar",N102,1)),ISNUMBER(SEARCH("solid",N102,1)),AND(ISNUMBER(SEARCH("papillary",N102,1)),S102="positive"),AND(AND(ISNUMBER(J102),J102&gt;=5),M102=""),AND(AND(ISNUMBER(J102),J102&gt;=5),AND(ISNUMBER(M102),M102&gt;=1)),AND(ISNUMBER(SERACH("papillary",N102)),OR(Y102="positive",Z102="positive"), ISNUMBER(SEARCH("BRAF",AB102)))),"intermediate","low"))</f>
        <v>intermediate</v>
      </c>
      <c r="AF102" s="31" t="str">
        <f t="shared" si="18"/>
        <v>1b</v>
      </c>
      <c r="AG102" s="31" t="str">
        <f t="shared" si="19"/>
        <v>0</v>
      </c>
      <c r="AH102" s="31" t="str">
        <f t="shared" si="22"/>
        <v>0</v>
      </c>
      <c r="AI102" s="36" t="str">
        <f t="shared" si="23"/>
        <v>I</v>
      </c>
      <c r="AJ102" s="30" t="s">
        <v>873</v>
      </c>
      <c r="AK102" s="35" t="s">
        <v>876</v>
      </c>
      <c r="AL102" s="35" t="s">
        <v>880</v>
      </c>
      <c r="AM102" s="35" t="s">
        <v>880</v>
      </c>
      <c r="AN102" s="35" t="s">
        <v>76</v>
      </c>
      <c r="AO102" s="30">
        <f t="shared" ca="1" si="28"/>
        <v>1</v>
      </c>
      <c r="AP102" s="35">
        <f t="shared" si="29"/>
        <v>1</v>
      </c>
      <c r="AQ102" s="35">
        <f t="shared" si="30"/>
        <v>1</v>
      </c>
      <c r="AR102" s="35">
        <f t="shared" si="31"/>
        <v>1</v>
      </c>
      <c r="AS102" s="36">
        <f t="shared" si="20"/>
        <v>1</v>
      </c>
    </row>
    <row r="103" spans="1:45">
      <c r="A103" t="str">
        <f>'Model output'!A102</f>
        <v>TCGA-DJ-A3V8</v>
      </c>
      <c r="B103" s="42">
        <v>28</v>
      </c>
      <c r="C103" s="1" t="str">
        <f>IF(OR(ISNUMBER(SEARCH("0",'Model output'!D102)), ISNUMBER(SEARCH("1",'Model output'!D102)), ISNUMBER(SEARCH("1a",'Model output'!D102)), ISNUMBER(SEARCH("1b",'Model output'!D102)), ISNUMBER(SEARCH("2",'Model output'!D102)), ISNUMBER(SEARCH("3",'Model output'!D102)), ISNUMBER(SEARCH("4a",'Model output'!D102)), ISNUMBER(SEARCH("4b",'Model output'!D102))), IF(ISNUMBER(SEARCH("pT",'Model output'!D102)),IF(OR(ISNUMBER(SEARCH("a",'Model output'!D102)),ISNUMBER(SEARCH("b",'Model output'!D102))),MID(SUBSTITUTE('Model output'!D102," ",""),SEARCH("pT",'Model output'!D102)+2,2),MID(SUBSTITUTE('Model output'!D102," ",""),SEARCH("pT",'Model output'!D102)+2,1)),IF(ISNUMBER(SEARCH("T",'Model output'!D102)),IF(OR(ISNUMBER(SEARCH("a",'Model output'!D102)),ISNUMBER(SEARCH("b",'Model output'!D102))),MID(SUBSTITUTE('Model output'!D102," ",""),SEARCH("T",'Model output'!D102)+1,2),MID(SUBSTITUTE('Model output'!D102," ",""),SEARCH("T",'Model output'!D102)+1,1)),SUBSTITUTE('Model output'!D102," ",""))),"")</f>
        <v>2</v>
      </c>
      <c r="D103" s="1" t="str">
        <f>IF(ISNUMBER(SEARCH("lymph node",'Model output'!E102)),"1", IF(AND('Model output'!E102&lt;&gt;"",ISNUMBER('Model output'!E102),'Model output'!E102&gt;0),"1",IF(OR(ISNUMBER(SEARCH("0",'Model output'!E102)), ISNUMBER(SEARCH("1",'Model output'!E102)), ISNUMBER(SEARCH("1a",'Model output'!E102)), ISNUMBER(SEARCH("1b",'Model output'!E102)), ISNUMBER(SEARCH("X",'Model output'!E102))), IF(ISNUMBER(SEARCH("pN",'Model output'!E102)),IF(OR(ISNUMBER(SEARCH("a",'Model output'!E102)),ISNUMBER(SEARCH("b",'Model output'!E102))),MID(SUBSTITUTE('Model output'!E102," ",""),SEARCH("pN",'Model output'!E102)+2,2),MID(SUBSTITUTE('Model output'!E102," ",""),SEARCH("pN",'Model output'!E102)+2,1)),IF(ISNUMBER(SEARCH("N",'Model output'!E102)),IF(OR(ISNUMBER(SEARCH("a",'Model output'!E102)),ISNUMBER(SEARCH("b",'Model output'!E102))),MID(SUBSTITUTE('Model output'!E102," ",""),SEARCH("N",'Model output'!E102)+1,2),MID(SUBSTITUTE('Model output'!E102," ",""),SEARCH("N",'Model output'!E102)+1,1)),SUBSTITUTE('Model output'!E102," ",""))),"")))</f>
        <v>1b</v>
      </c>
      <c r="E103" s="1" t="str">
        <f>IF(OR(ISNUMBER(SEARCH("Not applicable",'Model output'!F102)), ISNUMBER(SEARCH("N/A",'Model output'!F102))),"0",IF(OR(ISNUMBER(SEARCH("0",'Model output'!F102)), ISNUMBER(SEARCH("1",'Model output'!F102)), ISNUMBER(SEARCH("X",'Model output'!F102))), IF(ISNUMBER(SEARCH("pM",'Model output'!F102)),MID(SUBSTITUTE('Model output'!F102," ",""),SEARCH("pM",'Model output'!F102)+2,1),IF(ISNUMBER(SEARCH("M",'Model output'!F102)),MID(SUBSTITUTE('Model output'!F102," ",""),SEARCH("M",'Model output'!F102)+1,1),SUBSTITUTE('Model output'!F102," ",""))),""))</f>
        <v/>
      </c>
      <c r="F103" t="str">
        <f t="shared" si="16"/>
        <v>positive</v>
      </c>
      <c r="G103" t="str">
        <f>IF(OR('Model output'!G102="",AND(ISNUMBER('Model output'!J102),'Model output'!J102&lt;1)),"",IF(OR(ISNUMBER(SEARCH("lateral",'Model output'!G102)),ISNUMBER(SEARCH("cervical",'Model output'!G102)),ISNUMBER(SEARCH("jugular",'Model output'!G102)),ISNUMBER(SEARCH("left neck",'Model output'!G102)),ISNUMBER(SEARCH("left anterior neck",'Model output'!G102)),ISNUMBER(SEARCH("left posterior neck",'Model output'!G102)),ISNUMBER(SEARCH("right neck",'Model output'!G102)),ISNUMBER(SEARCH("right anterior neck",'Model output'!G102)),ISNUMBER(SEARCH("right posterior neck",'Model output'!G102)),AND(ISNUMBER(SEARCH("level",'Model output'!G102)),OR(,ISNUMBER(SEARCH("II",'Model output'!G102)),ISNUMBER(SEARCH("two",'Model output'!G102)),ISNUMBER(SEARCH("2",'Model output'!G102)),ISNUMBER(SEARCH("III",'Model output'!G102)),ISNUMBER(SEARCH("three",'Model output'!G102)),ISNUMBER(SEARCH("3",'Model output'!G102)),ISNUMBER(SEARCH("IV",'Model output'!G102)),ISNUMBER(SEARCH("four",'Model output'!G102)),ISNUMBER(SEARCH("4",'Model output'!G102)),AND(ISNUMBER(SEARCH("V ",'Model output'!G102)),NOT(ISNUMBER(SEARCH("VI",'Model output'!G102)))),ISNUMBER(SEARCH("five",'Model output'!G102)),ISNUMBER(SEARCH("5",'Model output'!G102))))), "lateral", "central"))</f>
        <v>lateral</v>
      </c>
      <c r="H103" t="str">
        <f>IF('Model output'!H102="","negative", IF('Model output'!H102=" ", "negative", IF(ISNUMBER(SEARCH("lymph node",'Model output'!H102)),"negative","positive")))</f>
        <v>negative</v>
      </c>
      <c r="I103">
        <f>IF('Model output'!I102="","",IF(ISNUMBER('Model output'!I102),'Model output'!I102,1))</f>
        <v>10</v>
      </c>
      <c r="J103">
        <f>IF('Model output'!J102="","",IF(AND(ISNUMBER('Model output'!J102),'Model output'!J102&lt;=I103),'Model output'!J102,IF(ISNUMBER(SEARCH("0/",'Model output'!J102)),0,1)))</f>
        <v>2</v>
      </c>
      <c r="K103" t="str" cm="1">
        <f t="array" ref="K103">IF(COUNT(FIND({0,1,2,3,4,5,6,7,8,9},'Model output'!K102))&gt;0,'Model output'!K102,"")</f>
        <v>1.7cm</v>
      </c>
      <c r="L103" s="8" t="str">
        <f t="shared" si="21"/>
        <v>1.7cm</v>
      </c>
      <c r="M103" cm="1">
        <f t="array" ref="M103">IF(L103="","",IF(ISNUMBER(SEARCH("cm",L103)),MAX(VALUE(SUBSTITUTE(_xlfn.FILTERXML("&lt;t&gt;&lt;s&gt;"&amp;SUBSTITUTE(L103,",","&lt;/s&gt;&lt;s&gt;")&amp;"&lt;/s&gt;&lt;/t&gt;","//s"),"cm",""))),MAX(VALUE(SUBSTITUTE(_xlfn.FILTERXML("&lt;t&gt;&lt;s&gt;"&amp;SUBSTITUTE(L103,",","&lt;/s&gt;&lt;s&gt;")&amp;"&lt;/s&gt;&lt;/t&gt;","//s"),"mm","")))/10))</f>
        <v>1.7</v>
      </c>
      <c r="N103" t="str">
        <f>IF('Model output'!L102="","",'Model output'!L102)</f>
        <v>papillary</v>
      </c>
      <c r="O103" t="str">
        <f>IF('Model output'!M102="","",'Model output'!M102)</f>
        <v>tall cell</v>
      </c>
      <c r="P103" t="str">
        <f>IF('Model output'!N102="","",'Model output'!N102)</f>
        <v>2.5 cm</v>
      </c>
      <c r="Q103" t="str">
        <f t="shared" si="17"/>
        <v>2.5cm</v>
      </c>
      <c r="R103" cm="1">
        <f t="array" ref="R103">IF(Q103="","",IF(ISNUMBER(SEARCH("cm",Q103)),MAX(VALUE(SUBSTITUTE(_xlfn.FILTERXML("&lt;t&gt;&lt;s&gt;"&amp;SUBSTITUTE(Q103,",","&lt;/s&gt;&lt;s&gt;")&amp;"&lt;/s&gt;&lt;/t&gt;","//s"),"cm",""))),IF(ISNUMBER(SEARCH("mm",Q103)), MAX(VALUE(SUBSTITUTE(_xlfn.FILTERXML("&lt;t&gt;&lt;s&gt;"&amp;SUBSTITUTE(Q103,",","&lt;/s&gt;&lt;s&gt;")&amp;"&lt;/s&gt;&lt;/t&gt;","//s"),"mm","")))/10, MAX(VALUE(_xlfn.FILTERXML("&lt;t&gt;&lt;s&gt;"&amp;SUBSTITUTE(Q103,",","&lt;/s&gt;&lt;s&gt;")&amp;"&lt;/s&gt;&lt;/t&gt;","//s"))))))</f>
        <v>2.5</v>
      </c>
      <c r="S103" t="str">
        <f>IF(OR('Model output'!P102="",ISNUMBER(SEARCH("Not identified", 'Model output'!P102)),ISNUMBER(SEARCH("Absent",'Model output'!P102)),AND(ISNUMBER(SEARCH("No",'Model output'!P102)),NOT(ISNUMBER(SEARCH("diagnostic",'Model output'!P102)))),ISNUMBER(SEARCH("Negative",'Model output'!P102))),"negative","positive")</f>
        <v>negative</v>
      </c>
      <c r="T103">
        <f>IF('Model output'!O102="","",'Model output'!O102)</f>
        <v>1</v>
      </c>
      <c r="U103" t="str">
        <f>IF('Model output'!Q102&lt;&gt;"",'Model output'!Q102,IF('Classification result'!S103="positive",IF(ISNUMBER(SEARCH("single",'Model output'!P102)),1,IF(OR(ISNUMBER(SEARCH("&lt;4",'Model output'!P102)),ISNUMBER(SEARCH("&lt; 4",'Model output'!P102)),ISNUMBER(SEARCH("less than 4",'Model output'!P102))),"&lt;4",IF(OR(ISNUMBER(SEARCH("&gt;4",'Model output'!P102)),ISNUMBER(SEARCH("&gt; 4",'Model output'!P102)),ISNUMBER(SEARCH("4 or more",'Model output'!P102))),"&gt;4",""))),""))</f>
        <v/>
      </c>
      <c r="V103" t="str">
        <f>IF(S103="negative","",IF(OR(ISNUMBER(SEARCH("Focal",'Model output'!P102)),'Classification result'!U103&lt;4,ISNUMBER(SEARCH("Focal",'Classification result'!U103)),ISNUMBER(SEARCH("&lt;4",'Classification result'!U103)),ISNUMBER(SEARCH("&lt; 4",'Classification result'!U103))),"minimal", IF(OR(ISNUMBER(SEARCH("Extensive",'Model output'!P102)),ISNUMBER(SEARCH("Extensive",'Classification result'!U103)),ISNUMBER(SEARCH("&gt;4",'Classification result'!U103)),ISNUMBER(SEARCH("&gt; 4",'Classification result'!U103)),ISNUMBER(SEARCH("4 or more",'Classification result'!U103))),"extensive","")))</f>
        <v/>
      </c>
      <c r="W103" t="str">
        <f>IF(OR('Model output'!R102="",ISNUMBER(SEARCH("Not identified", 'Model output'!R102)),ISNUMBER(SEARCH("Absent",'Model output'!R102)),ISNUMBER(SEARCH("No",'Model output'!R102)),ISNUMBER(SEARCH("Negative",'Model output'!R102)),ISNUMBER(SEARCH("None seen",'Model output'!R102)),ISNUMBER(SEARCH("Free",'Model output'!R102)),ISNUMBER(SEARCH("Cannot be assessed",'Model output'!R102))),"negative","positive")</f>
        <v>positive</v>
      </c>
      <c r="X103" s="14" t="str">
        <f>IF('Model output'!S102="","",'Model output'!S102)</f>
        <v>Invades: peri-thyroid fibroadipose tissue</v>
      </c>
      <c r="Y103" t="str">
        <f>IF(OR('Model output'!S102="",ISNUMBER(SEARCH("Absent",'Model output'!S102)),ISNUMBER(SEARCH("Not identified",'Model output'!S102)),AND(ISNUMBER(SEARCH("No",'Model output'!S102)),NOT(ISNUMBER(SEARCH("carcinoma",'Model output'!S102)))),ISNUMBER(SEARCH("negative",'Model output'!S102))),"negative",IF(Z103="positive","gETE", "positive"))</f>
        <v>positive</v>
      </c>
      <c r="Z103" t="str">
        <f>IF(OR('Model output'!S102="",ISNUMBER(SEARCH("Absent",'Model output'!S102)),ISNUMBER(SEARCH("Not identified",'Model output'!S102)),ISNUMBER(SEARCH("No",'Model output'!S102)),ISNUMBER(SEARCH("Minimal",'Model output'!S102)),ISNUMBER(SEARCH("negative",'Model output'!S102))),"negative",IF(OR(ISNUMBER(SEARCH("extensive",X103)),ISNUMBER(SEARCH("skeletal muscle",X103)),ISNUMBER(SEARCH("larynx",X103)),ISNUMBER(SEARCH("trachea",X103)),ISNUMBER(SEARCH("esophagus",X103)),ISNUMBER(SEARCH("recurrent laryngeal nerve",X103))),"positive","negative"))</f>
        <v>negative</v>
      </c>
      <c r="AA103" t="str">
        <f>IF('Model output'!T102="","",IF('Model output'!T102="Not mentioned", "No", "Yes"))</f>
        <v/>
      </c>
      <c r="AB103" t="str">
        <f>IF(AA103&lt;&gt;"Yes","",IF(OR('Model output'!U102="",ISNUMBER(SEARCH("Not identified",'Model output'!U102))),"",'Model output'!U102))</f>
        <v/>
      </c>
      <c r="AC103" s="9" t="str">
        <f>IF(OR('Model output'!V102="", AND(ISERROR(SEARCH("Positive",'Model output'!V102)), ISNUMBER(SEARCH("Negative",'Model output'!V102))), ISNUMBER(SEARCH("Uninvolved",'Model output'!V102)), ISNUMBER(SEARCH("not involved",'Model output'!V102)), ISNUMBER(SEARCH("Free",'Model output'!V102)), ISNUMBER(SEARCH("1 mm",'Model output'!V102)), ISNUMBER(SEARCH("0.1 CM",'Model output'!V102)), ISNUMBER(SEARCH("less than 0.2 mm",'Model output'!V102)), ISNUMBER(SEARCH("less than 0.5 mm",'Model output'!V102)), ISNUMBER(SEARCH("very close",'Model output'!V102)), ISNUMBER(SEARCH("abut",'Model output'!V102))), "negative", "positive")</f>
        <v>positive</v>
      </c>
      <c r="AE103" s="30" t="str" cm="1">
        <f t="array" ref="AE103">IF(OR(AC103="positive",Z103="positive",AND(OR(ISNUMBER(SEARCH("Follicular carcinoma",N103)),ISNUMBER(SEARCH("Follicular thyroid carcinoma",N103))),V103="extensive"),AND(AND(ISNUMBER(J103),J103&gt;0),AND(ISNUMBER(M103),M103&gt;3)),OR(H103="positive",AH103=1)),"high",IF(OR(ISNUMBER(SEARCH("lateral",G103,1)),ISNUMBER(SEARCH("positive",Y103,1)),ISNUMBER(SEARCH("tall",O103,1)),ISNUMBER(SEARCH("hobnail",O103,1)),ISNUMBER(SEARCH("cribriform",O103,1)),ISNUMBER(SEARCH("diffuse",O103,1)),ISNUMBER(SEARCH("columnar",O103,1)),ISNUMBER(SEARCH("solid",O103,1)),ISNUMBER(SEARCH("tall",N103,1)),ISNUMBER(SEARCH("hobnail",N103,1)),ISNUMBER(SEARCH("cribriform",N103,1)),ISNUMBER(SEARCH("diffuse",N103,1)),ISNUMBER(SEARCH("columnar",N103,1)),ISNUMBER(SEARCH("solid",N103,1)),AND(ISNUMBER(SEARCH("papillary",N103,1)),S103="positive"),AND(AND(ISNUMBER(J103),J103&gt;=5),M103=""),AND(AND(ISNUMBER(J103),J103&gt;=5),AND(ISNUMBER(M103),M103&gt;=1)),AND(ISNUMBER(SERACH("papillary",N103)),OR(Y103="positive",Z103="positive"), ISNUMBER(SEARCH("BRAF",AB103)))),"intermediate","low"))</f>
        <v>high</v>
      </c>
      <c r="AF103" s="31" t="str">
        <f t="shared" si="18"/>
        <v>2</v>
      </c>
      <c r="AG103" s="31" t="str">
        <f t="shared" si="19"/>
        <v>1b</v>
      </c>
      <c r="AH103" s="31" t="str">
        <f t="shared" si="22"/>
        <v>0</v>
      </c>
      <c r="AI103" s="36" t="str">
        <f t="shared" si="23"/>
        <v>I</v>
      </c>
      <c r="AJ103" s="30" t="s">
        <v>871</v>
      </c>
      <c r="AK103" s="35" t="s">
        <v>879</v>
      </c>
      <c r="AL103" s="35" t="s">
        <v>876</v>
      </c>
      <c r="AM103" s="35" t="s">
        <v>880</v>
      </c>
      <c r="AN103" s="35" t="s">
        <v>76</v>
      </c>
      <c r="AO103" s="30">
        <f t="shared" si="28"/>
        <v>1</v>
      </c>
      <c r="AP103" s="35">
        <f t="shared" si="29"/>
        <v>1</v>
      </c>
      <c r="AQ103" s="35">
        <f t="shared" si="30"/>
        <v>1</v>
      </c>
      <c r="AR103" s="35">
        <f t="shared" si="31"/>
        <v>1</v>
      </c>
      <c r="AS103" s="36">
        <f t="shared" si="20"/>
        <v>1</v>
      </c>
    </row>
    <row r="104" spans="1:45">
      <c r="A104" t="str">
        <f>'Model output'!A103</f>
        <v>TCGA-DJ-A3V9</v>
      </c>
      <c r="B104" s="42">
        <v>50</v>
      </c>
      <c r="C104" s="1" t="str">
        <f>IF(OR(ISNUMBER(SEARCH("0",'Model output'!D103)), ISNUMBER(SEARCH("1",'Model output'!D103)), ISNUMBER(SEARCH("1a",'Model output'!D103)), ISNUMBER(SEARCH("1b",'Model output'!D103)), ISNUMBER(SEARCH("2",'Model output'!D103)), ISNUMBER(SEARCH("3",'Model output'!D103)), ISNUMBER(SEARCH("4a",'Model output'!D103)), ISNUMBER(SEARCH("4b",'Model output'!D103))), IF(ISNUMBER(SEARCH("pT",'Model output'!D103)),IF(OR(ISNUMBER(SEARCH("a",'Model output'!D103)),ISNUMBER(SEARCH("b",'Model output'!D103))),MID(SUBSTITUTE('Model output'!D103," ",""),SEARCH("pT",'Model output'!D103)+2,2),MID(SUBSTITUTE('Model output'!D103," ",""),SEARCH("pT",'Model output'!D103)+2,1)),IF(ISNUMBER(SEARCH("T",'Model output'!D103)),IF(OR(ISNUMBER(SEARCH("a",'Model output'!D103)),ISNUMBER(SEARCH("b",'Model output'!D103))),MID(SUBSTITUTE('Model output'!D103," ",""),SEARCH("T",'Model output'!D103)+1,2),MID(SUBSTITUTE('Model output'!D103," ",""),SEARCH("T",'Model output'!D103)+1,1)),SUBSTITUTE('Model output'!D103," ",""))),"")</f>
        <v>2</v>
      </c>
      <c r="D104" s="1" t="str">
        <f>IF(ISNUMBER(SEARCH("lymph node",'Model output'!E103)),"1", IF(AND('Model output'!E103&lt;&gt;"",ISNUMBER('Model output'!E103),'Model output'!E103&gt;0),"1",IF(OR(ISNUMBER(SEARCH("0",'Model output'!E103)), ISNUMBER(SEARCH("1",'Model output'!E103)), ISNUMBER(SEARCH("1a",'Model output'!E103)), ISNUMBER(SEARCH("1b",'Model output'!E103)), ISNUMBER(SEARCH("X",'Model output'!E103))), IF(ISNUMBER(SEARCH("pN",'Model output'!E103)),IF(OR(ISNUMBER(SEARCH("a",'Model output'!E103)),ISNUMBER(SEARCH("b",'Model output'!E103))),MID(SUBSTITUTE('Model output'!E103," ",""),SEARCH("pN",'Model output'!E103)+2,2),MID(SUBSTITUTE('Model output'!E103," ",""),SEARCH("pN",'Model output'!E103)+2,1)),IF(ISNUMBER(SEARCH("N",'Model output'!E103)),IF(OR(ISNUMBER(SEARCH("a",'Model output'!E103)),ISNUMBER(SEARCH("b",'Model output'!E103))),MID(SUBSTITUTE('Model output'!E103," ",""),SEARCH("N",'Model output'!E103)+1,2),MID(SUBSTITUTE('Model output'!E103," ",""),SEARCH("N",'Model output'!E103)+1,1)),SUBSTITUTE('Model output'!E103," ",""))),"")))</f>
        <v>1b</v>
      </c>
      <c r="E104" s="1" t="str">
        <f>IF(OR(ISNUMBER(SEARCH("Not applicable",'Model output'!F103)), ISNUMBER(SEARCH("N/A",'Model output'!F103))),"0",IF(OR(ISNUMBER(SEARCH("0",'Model output'!F103)), ISNUMBER(SEARCH("1",'Model output'!F103)), ISNUMBER(SEARCH("X",'Model output'!F103))), IF(ISNUMBER(SEARCH("pM",'Model output'!F103)),MID(SUBSTITUTE('Model output'!F103," ",""),SEARCH("pM",'Model output'!F103)+2,1),IF(ISNUMBER(SEARCH("M",'Model output'!F103)),MID(SUBSTITUTE('Model output'!F103," ",""),SEARCH("M",'Model output'!F103)+1,1),SUBSTITUTE('Model output'!F103," ",""))),""))</f>
        <v>0</v>
      </c>
      <c r="F104" t="str">
        <f t="shared" si="16"/>
        <v>positive</v>
      </c>
      <c r="G104" t="str">
        <f>IF(OR('Model output'!G103="",AND(ISNUMBER('Model output'!J103),'Model output'!J103&lt;1)),"",IF(OR(ISNUMBER(SEARCH("lateral",'Model output'!G103)),ISNUMBER(SEARCH("cervical",'Model output'!G103)),ISNUMBER(SEARCH("jugular",'Model output'!G103)),ISNUMBER(SEARCH("left neck",'Model output'!G103)),ISNUMBER(SEARCH("left anterior neck",'Model output'!G103)),ISNUMBER(SEARCH("left posterior neck",'Model output'!G103)),ISNUMBER(SEARCH("right neck",'Model output'!G103)),ISNUMBER(SEARCH("right anterior neck",'Model output'!G103)),ISNUMBER(SEARCH("right posterior neck",'Model output'!G103)),AND(ISNUMBER(SEARCH("level",'Model output'!G103)),OR(,ISNUMBER(SEARCH("II",'Model output'!G103)),ISNUMBER(SEARCH("two",'Model output'!G103)),ISNUMBER(SEARCH("2",'Model output'!G103)),ISNUMBER(SEARCH("III",'Model output'!G103)),ISNUMBER(SEARCH("three",'Model output'!G103)),ISNUMBER(SEARCH("3",'Model output'!G103)),ISNUMBER(SEARCH("IV",'Model output'!G103)),ISNUMBER(SEARCH("four",'Model output'!G103)),ISNUMBER(SEARCH("4",'Model output'!G103)),AND(ISNUMBER(SEARCH("V ",'Model output'!G103)),NOT(ISNUMBER(SEARCH("VI",'Model output'!G103)))),ISNUMBER(SEARCH("five",'Model output'!G103)),ISNUMBER(SEARCH("5",'Model output'!G103))))), "lateral", "central"))</f>
        <v>lateral</v>
      </c>
      <c r="H104" t="str">
        <f>IF('Model output'!H103="","negative", IF('Model output'!H103=" ", "negative", IF(ISNUMBER(SEARCH("lymph node",'Model output'!H103)),"negative","positive")))</f>
        <v>negative</v>
      </c>
      <c r="I104">
        <f>IF('Model output'!I103="","",IF(ISNUMBER('Model output'!I103),'Model output'!I103,1))</f>
        <v>65</v>
      </c>
      <c r="J104">
        <f>IF('Model output'!J103="","",IF(AND(ISNUMBER('Model output'!J103),'Model output'!J103&lt;=I104),'Model output'!J103,IF(ISNUMBER(SEARCH("0/",'Model output'!J103)),0,1)))</f>
        <v>12</v>
      </c>
      <c r="K104" t="str" cm="1">
        <f t="array" ref="K104">IF(COUNT(FIND({0,1,2,3,4,5,6,7,8,9},'Model output'!K103))&gt;0,'Model output'!K103,"")</f>
        <v>1.2cm</v>
      </c>
      <c r="L104" s="8" t="str">
        <f t="shared" si="21"/>
        <v>1.2cm</v>
      </c>
      <c r="M104" cm="1">
        <f t="array" ref="M104">IF(L104="","",IF(ISNUMBER(SEARCH("cm",L104)),MAX(VALUE(SUBSTITUTE(_xlfn.FILTERXML("&lt;t&gt;&lt;s&gt;"&amp;SUBSTITUTE(L104,",","&lt;/s&gt;&lt;s&gt;")&amp;"&lt;/s&gt;&lt;/t&gt;","//s"),"cm",""))),MAX(VALUE(SUBSTITUTE(_xlfn.FILTERXML("&lt;t&gt;&lt;s&gt;"&amp;SUBSTITUTE(L104,",","&lt;/s&gt;&lt;s&gt;")&amp;"&lt;/s&gt;&lt;/t&gt;","//s"),"mm","")))/10))</f>
        <v>1.2</v>
      </c>
      <c r="N104" t="str">
        <f>IF('Model output'!L103="","",'Model output'!L103)</f>
        <v>papillary</v>
      </c>
      <c r="O104" t="str">
        <f>IF('Model output'!M103="","",'Model output'!M103)</f>
        <v/>
      </c>
      <c r="P104" t="str">
        <f>IF('Model output'!N103="","",'Model output'!N103)</f>
        <v>2.3cm</v>
      </c>
      <c r="Q104" t="str">
        <f t="shared" si="17"/>
        <v>2.3cm</v>
      </c>
      <c r="R104" cm="1">
        <f t="array" ref="R104">IF(Q104="","",IF(ISNUMBER(SEARCH("cm",Q104)),MAX(VALUE(SUBSTITUTE(_xlfn.FILTERXML("&lt;t&gt;&lt;s&gt;"&amp;SUBSTITUTE(Q104,",","&lt;/s&gt;&lt;s&gt;")&amp;"&lt;/s&gt;&lt;/t&gt;","//s"),"cm",""))),IF(ISNUMBER(SEARCH("mm",Q104)), MAX(VALUE(SUBSTITUTE(_xlfn.FILTERXML("&lt;t&gt;&lt;s&gt;"&amp;SUBSTITUTE(Q104,",","&lt;/s&gt;&lt;s&gt;")&amp;"&lt;/s&gt;&lt;/t&gt;","//s"),"mm","")))/10, MAX(VALUE(_xlfn.FILTERXML("&lt;t&gt;&lt;s&gt;"&amp;SUBSTITUTE(Q104,",","&lt;/s&gt;&lt;s&gt;")&amp;"&lt;/s&gt;&lt;/t&gt;","//s"))))))</f>
        <v>2.2999999999999998</v>
      </c>
      <c r="S104" t="str">
        <f>IF(OR('Model output'!P103="",ISNUMBER(SEARCH("Not identified", 'Model output'!P103)),ISNUMBER(SEARCH("Absent",'Model output'!P103)),AND(ISNUMBER(SEARCH("No",'Model output'!P103)),NOT(ISNUMBER(SEARCH("diagnostic",'Model output'!P103)))),ISNUMBER(SEARCH("Negative",'Model output'!P103))),"negative","positive")</f>
        <v>negative</v>
      </c>
      <c r="T104">
        <f>IF('Model output'!O103="","",'Model output'!O103)</f>
        <v>4</v>
      </c>
      <c r="U104" t="str">
        <f>IF('Model output'!Q103&lt;&gt;"",'Model output'!Q103,IF('Classification result'!S104="positive",IF(ISNUMBER(SEARCH("single",'Model output'!P103)),1,IF(OR(ISNUMBER(SEARCH("&lt;4",'Model output'!P103)),ISNUMBER(SEARCH("&lt; 4",'Model output'!P103)),ISNUMBER(SEARCH("less than 4",'Model output'!P103))),"&lt;4",IF(OR(ISNUMBER(SEARCH("&gt;4",'Model output'!P103)),ISNUMBER(SEARCH("&gt; 4",'Model output'!P103)),ISNUMBER(SEARCH("4 or more",'Model output'!P103))),"&gt;4",""))),""))</f>
        <v/>
      </c>
      <c r="V104" t="str">
        <f>IF(S104="negative","",IF(OR(ISNUMBER(SEARCH("Focal",'Model output'!P103)),'Classification result'!U104&lt;4,ISNUMBER(SEARCH("Focal",'Classification result'!U104)),ISNUMBER(SEARCH("&lt;4",'Classification result'!U104)),ISNUMBER(SEARCH("&lt; 4",'Classification result'!U104))),"minimal", IF(OR(ISNUMBER(SEARCH("Extensive",'Model output'!P103)),ISNUMBER(SEARCH("Extensive",'Classification result'!U104)),ISNUMBER(SEARCH("&gt;4",'Classification result'!U104)),ISNUMBER(SEARCH("&gt; 4",'Classification result'!U104)),ISNUMBER(SEARCH("4 or more",'Classification result'!U104))),"extensive","")))</f>
        <v/>
      </c>
      <c r="W104" t="str">
        <f>IF(OR('Model output'!R103="",ISNUMBER(SEARCH("Not identified", 'Model output'!R103)),ISNUMBER(SEARCH("Absent",'Model output'!R103)),ISNUMBER(SEARCH("No",'Model output'!R103)),ISNUMBER(SEARCH("Negative",'Model output'!R103)),ISNUMBER(SEARCH("None seen",'Model output'!R103)),ISNUMBER(SEARCH("Free",'Model output'!R103)),ISNUMBER(SEARCH("Cannot be assessed",'Model output'!R103))),"negative","positive")</f>
        <v>positive</v>
      </c>
      <c r="X104" s="14" t="str">
        <f>IF('Model output'!S103="","",'Model output'!S103)</f>
        <v>Not identified</v>
      </c>
      <c r="Y104" t="str">
        <f>IF(OR('Model output'!S103="",ISNUMBER(SEARCH("Absent",'Model output'!S103)),ISNUMBER(SEARCH("Not identified",'Model output'!S103)),AND(ISNUMBER(SEARCH("No",'Model output'!S103)),NOT(ISNUMBER(SEARCH("carcinoma",'Model output'!S103)))),ISNUMBER(SEARCH("negative",'Model output'!S103))),"negative",IF(Z104="positive","gETE", "positive"))</f>
        <v>negative</v>
      </c>
      <c r="Z104" t="str">
        <f>IF(OR('Model output'!S103="",ISNUMBER(SEARCH("Absent",'Model output'!S103)),ISNUMBER(SEARCH("Not identified",'Model output'!S103)),ISNUMBER(SEARCH("No",'Model output'!S103)),ISNUMBER(SEARCH("Minimal",'Model output'!S103)),ISNUMBER(SEARCH("negative",'Model output'!S103))),"negative",IF(OR(ISNUMBER(SEARCH("extensive",X104)),ISNUMBER(SEARCH("skeletal muscle",X104)),ISNUMBER(SEARCH("larynx",X104)),ISNUMBER(SEARCH("trachea",X104)),ISNUMBER(SEARCH("esophagus",X104)),ISNUMBER(SEARCH("recurrent laryngeal nerve",X104))),"positive","negative"))</f>
        <v>negative</v>
      </c>
      <c r="AA104" t="str">
        <f>IF('Model output'!T103="","",IF('Model output'!T103="Not mentioned", "No", "Yes"))</f>
        <v/>
      </c>
      <c r="AB104" t="str">
        <f>IF(AA104&lt;&gt;"Yes","",IF(OR('Model output'!U103="",ISNUMBER(SEARCH("Not identified",'Model output'!U103))),"",'Model output'!U103))</f>
        <v/>
      </c>
      <c r="AC104" s="9" t="str">
        <f>IF(OR('Model output'!V103="", AND(ISERROR(SEARCH("Positive",'Model output'!V103)), ISNUMBER(SEARCH("Negative",'Model output'!V103))), ISNUMBER(SEARCH("Uninvolved",'Model output'!V103)), ISNUMBER(SEARCH("not involved",'Model output'!V103)), ISNUMBER(SEARCH("Free",'Model output'!V103)), ISNUMBER(SEARCH("1 mm",'Model output'!V103)), ISNUMBER(SEARCH("0.1 CM",'Model output'!V103)), ISNUMBER(SEARCH("less than 0.2 mm",'Model output'!V103)), ISNUMBER(SEARCH("less than 0.5 mm",'Model output'!V103)), ISNUMBER(SEARCH("very close",'Model output'!V103)), ISNUMBER(SEARCH("abut",'Model output'!V103))), "negative", "positive")</f>
        <v>negative</v>
      </c>
      <c r="AE104" s="30" t="str" cm="1">
        <f t="array" aca="1" ref="AE104" ca="1">IF(OR(AC104="positive",Z104="positive",AND(OR(ISNUMBER(SEARCH("Follicular carcinoma",N104)),ISNUMBER(SEARCH("Follicular thyroid carcinoma",N104))),V104="extensive"),AND(AND(ISNUMBER(J104),J104&gt;0),AND(ISNUMBER(M104),M104&gt;3)),OR(H104="positive",AH104=1)),"high",IF(OR(ISNUMBER(SEARCH("lateral",G104,1)),ISNUMBER(SEARCH("positive",Y104,1)),ISNUMBER(SEARCH("tall",O104,1)),ISNUMBER(SEARCH("hobnail",O104,1)),ISNUMBER(SEARCH("cribriform",O104,1)),ISNUMBER(SEARCH("diffuse",O104,1)),ISNUMBER(SEARCH("columnar",O104,1)),ISNUMBER(SEARCH("solid",O104,1)),ISNUMBER(SEARCH("tall",N104,1)),ISNUMBER(SEARCH("hobnail",N104,1)),ISNUMBER(SEARCH("cribriform",N104,1)),ISNUMBER(SEARCH("diffuse",N104,1)),ISNUMBER(SEARCH("columnar",N104,1)),ISNUMBER(SEARCH("solid",N104,1)),AND(ISNUMBER(SEARCH("papillary",N104,1)),S104="positive"),AND(AND(ISNUMBER(J104),J104&gt;=5),M104=""),AND(AND(ISNUMBER(J104),J104&gt;=5),AND(ISNUMBER(M104),M104&gt;=1)),AND(ISNUMBER(SERACH("papillary",N104)),OR(Y104="positive",Z104="positive"), ISNUMBER(SEARCH("BRAF",AB104)))),"intermediate","low"))</f>
        <v>intermediate</v>
      </c>
      <c r="AF104" s="31" t="str">
        <f t="shared" si="18"/>
        <v>2</v>
      </c>
      <c r="AG104" s="31" t="str">
        <f t="shared" si="19"/>
        <v>1b</v>
      </c>
      <c r="AH104" s="31" t="str">
        <f t="shared" si="22"/>
        <v>0</v>
      </c>
      <c r="AI104" s="36" t="str">
        <f t="shared" si="23"/>
        <v>I</v>
      </c>
      <c r="AJ104" s="30" t="s">
        <v>873</v>
      </c>
      <c r="AK104" s="35" t="s">
        <v>879</v>
      </c>
      <c r="AL104" s="35" t="s">
        <v>876</v>
      </c>
      <c r="AM104" s="35" t="s">
        <v>880</v>
      </c>
      <c r="AN104" s="35" t="s">
        <v>76</v>
      </c>
      <c r="AO104" s="30">
        <f t="shared" ca="1" si="28"/>
        <v>1</v>
      </c>
      <c r="AP104" s="35">
        <f t="shared" si="29"/>
        <v>1</v>
      </c>
      <c r="AQ104" s="35">
        <f t="shared" si="30"/>
        <v>1</v>
      </c>
      <c r="AR104" s="35">
        <f t="shared" si="31"/>
        <v>1</v>
      </c>
      <c r="AS104" s="36">
        <f t="shared" si="20"/>
        <v>1</v>
      </c>
    </row>
    <row r="105" spans="1:45">
      <c r="A105" t="str">
        <f>'Model output'!A104</f>
        <v>TCGA-DJ-A3VB</v>
      </c>
      <c r="B105" s="42">
        <v>52</v>
      </c>
      <c r="C105" s="1" t="str">
        <f>IF(OR(ISNUMBER(SEARCH("0",'Model output'!D104)), ISNUMBER(SEARCH("1",'Model output'!D104)), ISNUMBER(SEARCH("1a",'Model output'!D104)), ISNUMBER(SEARCH("1b",'Model output'!D104)), ISNUMBER(SEARCH("2",'Model output'!D104)), ISNUMBER(SEARCH("3",'Model output'!D104)), ISNUMBER(SEARCH("4a",'Model output'!D104)), ISNUMBER(SEARCH("4b",'Model output'!D104))), IF(ISNUMBER(SEARCH("pT",'Model output'!D104)),IF(OR(ISNUMBER(SEARCH("a",'Model output'!D104)),ISNUMBER(SEARCH("b",'Model output'!D104))),MID(SUBSTITUTE('Model output'!D104," ",""),SEARCH("pT",'Model output'!D104)+2,2),MID(SUBSTITUTE('Model output'!D104," ",""),SEARCH("pT",'Model output'!D104)+2,1)),IF(ISNUMBER(SEARCH("T",'Model output'!D104)),IF(OR(ISNUMBER(SEARCH("a",'Model output'!D104)),ISNUMBER(SEARCH("b",'Model output'!D104))),MID(SUBSTITUTE('Model output'!D104," ",""),SEARCH("T",'Model output'!D104)+1,2),MID(SUBSTITUTE('Model output'!D104," ",""),SEARCH("T",'Model output'!D104)+1,1)),SUBSTITUTE('Model output'!D104," ",""))),"")</f>
        <v>3</v>
      </c>
      <c r="D105" s="1" t="str">
        <f>IF(ISNUMBER(SEARCH("lymph node",'Model output'!E104)),"1", IF(AND('Model output'!E104&lt;&gt;"",ISNUMBER('Model output'!E104),'Model output'!E104&gt;0),"1",IF(OR(ISNUMBER(SEARCH("0",'Model output'!E104)), ISNUMBER(SEARCH("1",'Model output'!E104)), ISNUMBER(SEARCH("1a",'Model output'!E104)), ISNUMBER(SEARCH("1b",'Model output'!E104)), ISNUMBER(SEARCH("X",'Model output'!E104))), IF(ISNUMBER(SEARCH("pN",'Model output'!E104)),IF(OR(ISNUMBER(SEARCH("a",'Model output'!E104)),ISNUMBER(SEARCH("b",'Model output'!E104))),MID(SUBSTITUTE('Model output'!E104," ",""),SEARCH("pN",'Model output'!E104)+2,2),MID(SUBSTITUTE('Model output'!E104," ",""),SEARCH("pN",'Model output'!E104)+2,1)),IF(ISNUMBER(SEARCH("N",'Model output'!E104)),IF(OR(ISNUMBER(SEARCH("a",'Model output'!E104)),ISNUMBER(SEARCH("b",'Model output'!E104))),MID(SUBSTITUTE('Model output'!E104," ",""),SEARCH("N",'Model output'!E104)+1,2),MID(SUBSTITUTE('Model output'!E104," ",""),SEARCH("N",'Model output'!E104)+1,1)),SUBSTITUTE('Model output'!E104," ",""))),"")))</f>
        <v>1a</v>
      </c>
      <c r="E105" s="1" t="str">
        <f>IF(OR(ISNUMBER(SEARCH("Not applicable",'Model output'!F104)), ISNUMBER(SEARCH("N/A",'Model output'!F104))),"0",IF(OR(ISNUMBER(SEARCH("0",'Model output'!F104)), ISNUMBER(SEARCH("1",'Model output'!F104)), ISNUMBER(SEARCH("X",'Model output'!F104))), IF(ISNUMBER(SEARCH("pM",'Model output'!F104)),MID(SUBSTITUTE('Model output'!F104," ",""),SEARCH("pM",'Model output'!F104)+2,1),IF(ISNUMBER(SEARCH("M",'Model output'!F104)),MID(SUBSTITUTE('Model output'!F104," ",""),SEARCH("M",'Model output'!F104)+1,1),SUBSTITUTE('Model output'!F104," ",""))),""))</f>
        <v>0</v>
      </c>
      <c r="F105" t="str">
        <f t="shared" si="16"/>
        <v>positive</v>
      </c>
      <c r="G105" t="str">
        <f>IF(OR('Model output'!G104="",AND(ISNUMBER('Model output'!J104),'Model output'!J104&lt;1)),"",IF(OR(ISNUMBER(SEARCH("lateral",'Model output'!G104)),ISNUMBER(SEARCH("cervical",'Model output'!G104)),ISNUMBER(SEARCH("jugular",'Model output'!G104)),ISNUMBER(SEARCH("left neck",'Model output'!G104)),ISNUMBER(SEARCH("left anterior neck",'Model output'!G104)),ISNUMBER(SEARCH("left posterior neck",'Model output'!G104)),ISNUMBER(SEARCH("right neck",'Model output'!G104)),ISNUMBER(SEARCH("right anterior neck",'Model output'!G104)),ISNUMBER(SEARCH("right posterior neck",'Model output'!G104)),AND(ISNUMBER(SEARCH("level",'Model output'!G104)),OR(,ISNUMBER(SEARCH("II",'Model output'!G104)),ISNUMBER(SEARCH("two",'Model output'!G104)),ISNUMBER(SEARCH("2",'Model output'!G104)),ISNUMBER(SEARCH("III",'Model output'!G104)),ISNUMBER(SEARCH("three",'Model output'!G104)),ISNUMBER(SEARCH("3",'Model output'!G104)),ISNUMBER(SEARCH("IV",'Model output'!G104)),ISNUMBER(SEARCH("four",'Model output'!G104)),ISNUMBER(SEARCH("4",'Model output'!G104)),AND(ISNUMBER(SEARCH("V ",'Model output'!G104)),NOT(ISNUMBER(SEARCH("VI",'Model output'!G104)))),ISNUMBER(SEARCH("five",'Model output'!G104)),ISNUMBER(SEARCH("5",'Model output'!G104))))), "lateral", "central"))</f>
        <v>central</v>
      </c>
      <c r="H105" t="str">
        <f>IF('Model output'!H104="","negative", IF('Model output'!H104=" ", "negative", IF(ISNUMBER(SEARCH("lymph node",'Model output'!H104)),"negative","positive")))</f>
        <v>negative</v>
      </c>
      <c r="I105">
        <f>IF('Model output'!I104="","",IF(ISNUMBER('Model output'!I104),'Model output'!I104,1))</f>
        <v>1</v>
      </c>
      <c r="J105">
        <f>IF('Model output'!J104="","",IF(AND(ISNUMBER('Model output'!J104),'Model output'!J104&lt;=I105),'Model output'!J104,IF(ISNUMBER(SEARCH("0/",'Model output'!J104)),0,1)))</f>
        <v>1</v>
      </c>
      <c r="K105" t="str" cm="1">
        <f t="array" ref="K105">IF(COUNT(FIND({0,1,2,3,4,5,6,7,8,9},'Model output'!K104))&gt;0,'Model output'!K104,"")</f>
        <v>0.5cm</v>
      </c>
      <c r="L105" s="8" t="str">
        <f t="shared" si="21"/>
        <v>0.5cm</v>
      </c>
      <c r="M105" cm="1">
        <f t="array" ref="M105">IF(L105="","",IF(ISNUMBER(SEARCH("cm",L105)),MAX(VALUE(SUBSTITUTE(_xlfn.FILTERXML("&lt;t&gt;&lt;s&gt;"&amp;SUBSTITUTE(L105,",","&lt;/s&gt;&lt;s&gt;")&amp;"&lt;/s&gt;&lt;/t&gt;","//s"),"cm",""))),MAX(VALUE(SUBSTITUTE(_xlfn.FILTERXML("&lt;t&gt;&lt;s&gt;"&amp;SUBSTITUTE(L105,",","&lt;/s&gt;&lt;s&gt;")&amp;"&lt;/s&gt;&lt;/t&gt;","//s"),"mm","")))/10))</f>
        <v>0.5</v>
      </c>
      <c r="N105" t="str">
        <f>IF('Model output'!L104="","",'Model output'!L104)</f>
        <v>papillary</v>
      </c>
      <c r="O105" t="str">
        <f>IF('Model output'!M104="","",'Model output'!M104)</f>
        <v>tall cell</v>
      </c>
      <c r="P105" t="str">
        <f>IF('Model output'!N104="","",'Model output'!N104)</f>
        <v>5.2 cm</v>
      </c>
      <c r="Q105" t="str">
        <f t="shared" si="17"/>
        <v>5.2cm</v>
      </c>
      <c r="R105" cm="1">
        <f t="array" ref="R105">IF(Q105="","",IF(ISNUMBER(SEARCH("cm",Q105)),MAX(VALUE(SUBSTITUTE(_xlfn.FILTERXML("&lt;t&gt;&lt;s&gt;"&amp;SUBSTITUTE(Q105,",","&lt;/s&gt;&lt;s&gt;")&amp;"&lt;/s&gt;&lt;/t&gt;","//s"),"cm",""))),IF(ISNUMBER(SEARCH("mm",Q105)), MAX(VALUE(SUBSTITUTE(_xlfn.FILTERXML("&lt;t&gt;&lt;s&gt;"&amp;SUBSTITUTE(Q105,",","&lt;/s&gt;&lt;s&gt;")&amp;"&lt;/s&gt;&lt;/t&gt;","//s"),"mm","")))/10, MAX(VALUE(_xlfn.FILTERXML("&lt;t&gt;&lt;s&gt;"&amp;SUBSTITUTE(Q105,",","&lt;/s&gt;&lt;s&gt;")&amp;"&lt;/s&gt;&lt;/t&gt;","//s"))))))</f>
        <v>5.2</v>
      </c>
      <c r="S105" t="str">
        <f>IF(OR('Model output'!P104="",ISNUMBER(SEARCH("Not identified", 'Model output'!P104)),ISNUMBER(SEARCH("Absent",'Model output'!P104)),AND(ISNUMBER(SEARCH("No",'Model output'!P104)),NOT(ISNUMBER(SEARCH("diagnostic",'Model output'!P104)))),ISNUMBER(SEARCH("Negative",'Model output'!P104))),"negative","positive")</f>
        <v>negative</v>
      </c>
      <c r="T105">
        <f>IF('Model output'!O104="","",'Model output'!O104)</f>
        <v>1</v>
      </c>
      <c r="U105" t="str">
        <f>IF('Model output'!Q104&lt;&gt;"",'Model output'!Q104,IF('Classification result'!S105="positive",IF(ISNUMBER(SEARCH("single",'Model output'!P104)),1,IF(OR(ISNUMBER(SEARCH("&lt;4",'Model output'!P104)),ISNUMBER(SEARCH("&lt; 4",'Model output'!P104)),ISNUMBER(SEARCH("less than 4",'Model output'!P104))),"&lt;4",IF(OR(ISNUMBER(SEARCH("&gt;4",'Model output'!P104)),ISNUMBER(SEARCH("&gt; 4",'Model output'!P104)),ISNUMBER(SEARCH("4 or more",'Model output'!P104))),"&gt;4",""))),""))</f>
        <v/>
      </c>
      <c r="V105" t="str">
        <f>IF(S105="negative","",IF(OR(ISNUMBER(SEARCH("Focal",'Model output'!P104)),'Classification result'!U105&lt;4,ISNUMBER(SEARCH("Focal",'Classification result'!U105)),ISNUMBER(SEARCH("&lt;4",'Classification result'!U105)),ISNUMBER(SEARCH("&lt; 4",'Classification result'!U105))),"minimal", IF(OR(ISNUMBER(SEARCH("Extensive",'Model output'!P104)),ISNUMBER(SEARCH("Extensive",'Classification result'!U105)),ISNUMBER(SEARCH("&gt;4",'Classification result'!U105)),ISNUMBER(SEARCH("&gt; 4",'Classification result'!U105)),ISNUMBER(SEARCH("4 or more",'Classification result'!U105))),"extensive","")))</f>
        <v/>
      </c>
      <c r="W105" t="str">
        <f>IF(OR('Model output'!R104="",ISNUMBER(SEARCH("Not identified", 'Model output'!R104)),ISNUMBER(SEARCH("Absent",'Model output'!R104)),ISNUMBER(SEARCH("No",'Model output'!R104)),ISNUMBER(SEARCH("Negative",'Model output'!R104)),ISNUMBER(SEARCH("None seen",'Model output'!R104)),ISNUMBER(SEARCH("Free",'Model output'!R104)),ISNUMBER(SEARCH("Cannot be assessed",'Model output'!R104))),"negative","positive")</f>
        <v>positive</v>
      </c>
      <c r="X105" s="14" t="str">
        <f>IF('Model output'!S104="","",'Model output'!S104)</f>
        <v>Invades:peri-thyroid fibroadipose tissue</v>
      </c>
      <c r="Y105" t="str">
        <f>IF(OR('Model output'!S104="",ISNUMBER(SEARCH("Absent",'Model output'!S104)),ISNUMBER(SEARCH("Not identified",'Model output'!S104)),AND(ISNUMBER(SEARCH("No",'Model output'!S104)),NOT(ISNUMBER(SEARCH("carcinoma",'Model output'!S104)))),ISNUMBER(SEARCH("negative",'Model output'!S104))),"negative",IF(Z105="positive","gETE", "positive"))</f>
        <v>positive</v>
      </c>
      <c r="Z105" t="str">
        <f>IF(OR('Model output'!S104="",ISNUMBER(SEARCH("Absent",'Model output'!S104)),ISNUMBER(SEARCH("Not identified",'Model output'!S104)),ISNUMBER(SEARCH("No",'Model output'!S104)),ISNUMBER(SEARCH("Minimal",'Model output'!S104)),ISNUMBER(SEARCH("negative",'Model output'!S104))),"negative",IF(OR(ISNUMBER(SEARCH("extensive",X105)),ISNUMBER(SEARCH("skeletal muscle",X105)),ISNUMBER(SEARCH("larynx",X105)),ISNUMBER(SEARCH("trachea",X105)),ISNUMBER(SEARCH("esophagus",X105)),ISNUMBER(SEARCH("recurrent laryngeal nerve",X105))),"positive","negative"))</f>
        <v>negative</v>
      </c>
      <c r="AA105" t="str">
        <f>IF('Model output'!T104="","",IF('Model output'!T104="Not mentioned", "No", "Yes"))</f>
        <v/>
      </c>
      <c r="AB105" t="str">
        <f>IF(AA105&lt;&gt;"Yes","",IF(OR('Model output'!U104="",ISNUMBER(SEARCH("Not identified",'Model output'!U104))),"",'Model output'!U104))</f>
        <v/>
      </c>
      <c r="AC105" s="9" t="str">
        <f>IF(OR('Model output'!V104="", AND(ISERROR(SEARCH("Positive",'Model output'!V104)), ISNUMBER(SEARCH("Negative",'Model output'!V104))), ISNUMBER(SEARCH("Uninvolved",'Model output'!V104)), ISNUMBER(SEARCH("not involved",'Model output'!V104)), ISNUMBER(SEARCH("Free",'Model output'!V104)), ISNUMBER(SEARCH("1 mm",'Model output'!V104)), ISNUMBER(SEARCH("0.1 CM",'Model output'!V104)), ISNUMBER(SEARCH("less than 0.2 mm",'Model output'!V104)), ISNUMBER(SEARCH("less than 0.5 mm",'Model output'!V104)), ISNUMBER(SEARCH("very close",'Model output'!V104)), ISNUMBER(SEARCH("abut",'Model output'!V104))), "negative", "positive")</f>
        <v>negative</v>
      </c>
      <c r="AE105" s="30" t="str" cm="1">
        <f t="array" aca="1" ref="AE105" ca="1">IF(OR(AC105="positive",Z105="positive",AND(OR(ISNUMBER(SEARCH("Follicular carcinoma",N105)),ISNUMBER(SEARCH("Follicular thyroid carcinoma",N105))),V105="extensive"),AND(AND(ISNUMBER(J105),J105&gt;0),AND(ISNUMBER(M105),M105&gt;3)),OR(H105="positive",AH105=1)),"high",IF(OR(ISNUMBER(SEARCH("lateral",G105,1)),ISNUMBER(SEARCH("positive",Y105,1)),ISNUMBER(SEARCH("tall",O105,1)),ISNUMBER(SEARCH("hobnail",O105,1)),ISNUMBER(SEARCH("cribriform",O105,1)),ISNUMBER(SEARCH("diffuse",O105,1)),ISNUMBER(SEARCH("columnar",O105,1)),ISNUMBER(SEARCH("solid",O105,1)),ISNUMBER(SEARCH("tall",N105,1)),ISNUMBER(SEARCH("hobnail",N105,1)),ISNUMBER(SEARCH("cribriform",N105,1)),ISNUMBER(SEARCH("diffuse",N105,1)),ISNUMBER(SEARCH("columnar",N105,1)),ISNUMBER(SEARCH("solid",N105,1)),AND(ISNUMBER(SEARCH("papillary",N105,1)),S105="positive"),AND(AND(ISNUMBER(J105),J105&gt;=5),M105=""),AND(AND(ISNUMBER(J105),J105&gt;=5),AND(ISNUMBER(M105),M105&gt;=1)),AND(ISNUMBER(SERACH("papillary",N105)),OR(Y105="positive",Z105="positive"), ISNUMBER(SEARCH("BRAF",AB105)))),"intermediate","low"))</f>
        <v>intermediate</v>
      </c>
      <c r="AF105" s="31" t="str">
        <f t="shared" si="18"/>
        <v>3a</v>
      </c>
      <c r="AG105" s="31" t="str">
        <f t="shared" si="19"/>
        <v>1a</v>
      </c>
      <c r="AH105" s="31" t="str">
        <f t="shared" si="22"/>
        <v>0</v>
      </c>
      <c r="AI105" s="36" t="str">
        <f t="shared" si="23"/>
        <v>I</v>
      </c>
      <c r="AJ105" s="30" t="s">
        <v>873</v>
      </c>
      <c r="AK105" s="35" t="s">
        <v>882</v>
      </c>
      <c r="AL105" s="35" t="s">
        <v>881</v>
      </c>
      <c r="AM105" s="35" t="s">
        <v>880</v>
      </c>
      <c r="AN105" s="35" t="s">
        <v>76</v>
      </c>
      <c r="AO105" s="30">
        <f t="shared" ca="1" si="28"/>
        <v>1</v>
      </c>
      <c r="AP105" s="35">
        <f t="shared" si="29"/>
        <v>1</v>
      </c>
      <c r="AQ105" s="35">
        <f t="shared" si="30"/>
        <v>1</v>
      </c>
      <c r="AR105" s="35">
        <f t="shared" si="31"/>
        <v>1</v>
      </c>
      <c r="AS105" s="36">
        <f t="shared" si="20"/>
        <v>1</v>
      </c>
    </row>
    <row r="106" spans="1:45">
      <c r="A106" t="str">
        <f>'Model output'!A105</f>
        <v>TCGA-DJ-A3VD</v>
      </c>
      <c r="B106" s="42">
        <v>32</v>
      </c>
      <c r="C106" s="1" t="str">
        <f>IF(OR(ISNUMBER(SEARCH("0",'Model output'!D105)), ISNUMBER(SEARCH("1",'Model output'!D105)), ISNUMBER(SEARCH("1a",'Model output'!D105)), ISNUMBER(SEARCH("1b",'Model output'!D105)), ISNUMBER(SEARCH("2",'Model output'!D105)), ISNUMBER(SEARCH("3",'Model output'!D105)), ISNUMBER(SEARCH("4a",'Model output'!D105)), ISNUMBER(SEARCH("4b",'Model output'!D105))), IF(ISNUMBER(SEARCH("pT",'Model output'!D105)),IF(OR(ISNUMBER(SEARCH("a",'Model output'!D105)),ISNUMBER(SEARCH("b",'Model output'!D105))),MID(SUBSTITUTE('Model output'!D105," ",""),SEARCH("pT",'Model output'!D105)+2,2),MID(SUBSTITUTE('Model output'!D105," ",""),SEARCH("pT",'Model output'!D105)+2,1)),IF(ISNUMBER(SEARCH("T",'Model output'!D105)),IF(OR(ISNUMBER(SEARCH("a",'Model output'!D105)),ISNUMBER(SEARCH("b",'Model output'!D105))),MID(SUBSTITUTE('Model output'!D105," ",""),SEARCH("T",'Model output'!D105)+1,2),MID(SUBSTITUTE('Model output'!D105," ",""),SEARCH("T",'Model output'!D105)+1,1)),SUBSTITUTE('Model output'!D105," ",""))),"")</f>
        <v>1</v>
      </c>
      <c r="D106" s="1" t="str">
        <f>IF(ISNUMBER(SEARCH("lymph node",'Model output'!E105)),"1", IF(AND('Model output'!E105&lt;&gt;"",ISNUMBER('Model output'!E105),'Model output'!E105&gt;0),"1",IF(OR(ISNUMBER(SEARCH("0",'Model output'!E105)), ISNUMBER(SEARCH("1",'Model output'!E105)), ISNUMBER(SEARCH("1a",'Model output'!E105)), ISNUMBER(SEARCH("1b",'Model output'!E105)), ISNUMBER(SEARCH("X",'Model output'!E105))), IF(ISNUMBER(SEARCH("pN",'Model output'!E105)),IF(OR(ISNUMBER(SEARCH("a",'Model output'!E105)),ISNUMBER(SEARCH("b",'Model output'!E105))),MID(SUBSTITUTE('Model output'!E105," ",""),SEARCH("pN",'Model output'!E105)+2,2),MID(SUBSTITUTE('Model output'!E105," ",""),SEARCH("pN",'Model output'!E105)+2,1)),IF(ISNUMBER(SEARCH("N",'Model output'!E105)),IF(OR(ISNUMBER(SEARCH("a",'Model output'!E105)),ISNUMBER(SEARCH("b",'Model output'!E105))),MID(SUBSTITUTE('Model output'!E105," ",""),SEARCH("N",'Model output'!E105)+1,2),MID(SUBSTITUTE('Model output'!E105," ",""),SEARCH("N",'Model output'!E105)+1,1)),SUBSTITUTE('Model output'!E105," ",""))),"")))</f>
        <v>1b</v>
      </c>
      <c r="E106" s="1" t="str">
        <f>IF(OR(ISNUMBER(SEARCH("Not applicable",'Model output'!F105)), ISNUMBER(SEARCH("N/A",'Model output'!F105))),"0",IF(OR(ISNUMBER(SEARCH("0",'Model output'!F105)), ISNUMBER(SEARCH("1",'Model output'!F105)), ISNUMBER(SEARCH("X",'Model output'!F105))), IF(ISNUMBER(SEARCH("pM",'Model output'!F105)),MID(SUBSTITUTE('Model output'!F105," ",""),SEARCH("pM",'Model output'!F105)+2,1),IF(ISNUMBER(SEARCH("M",'Model output'!F105)),MID(SUBSTITUTE('Model output'!F105," ",""),SEARCH("M",'Model output'!F105)+1,1),SUBSTITUTE('Model output'!F105," ",""))),""))</f>
        <v/>
      </c>
      <c r="F106" t="str">
        <f t="shared" si="16"/>
        <v>positive</v>
      </c>
      <c r="G106" t="str">
        <f>IF(OR('Model output'!G105="",AND(ISNUMBER('Model output'!J105),'Model output'!J105&lt;1)),"",IF(OR(ISNUMBER(SEARCH("lateral",'Model output'!G105)),ISNUMBER(SEARCH("cervical",'Model output'!G105)),ISNUMBER(SEARCH("jugular",'Model output'!G105)),ISNUMBER(SEARCH("left neck",'Model output'!G105)),ISNUMBER(SEARCH("left anterior neck",'Model output'!G105)),ISNUMBER(SEARCH("left posterior neck",'Model output'!G105)),ISNUMBER(SEARCH("right neck",'Model output'!G105)),ISNUMBER(SEARCH("right anterior neck",'Model output'!G105)),ISNUMBER(SEARCH("right posterior neck",'Model output'!G105)),AND(ISNUMBER(SEARCH("level",'Model output'!G105)),OR(,ISNUMBER(SEARCH("II",'Model output'!G105)),ISNUMBER(SEARCH("two",'Model output'!G105)),ISNUMBER(SEARCH("2",'Model output'!G105)),ISNUMBER(SEARCH("III",'Model output'!G105)),ISNUMBER(SEARCH("three",'Model output'!G105)),ISNUMBER(SEARCH("3",'Model output'!G105)),ISNUMBER(SEARCH("IV",'Model output'!G105)),ISNUMBER(SEARCH("four",'Model output'!G105)),ISNUMBER(SEARCH("4",'Model output'!G105)),AND(ISNUMBER(SEARCH("V ",'Model output'!G105)),NOT(ISNUMBER(SEARCH("VI",'Model output'!G105)))),ISNUMBER(SEARCH("five",'Model output'!G105)),ISNUMBER(SEARCH("5",'Model output'!G105))))), "lateral", "central"))</f>
        <v>central</v>
      </c>
      <c r="H106" t="str">
        <f>IF('Model output'!H105="","negative", IF('Model output'!H105=" ", "negative", IF(ISNUMBER(SEARCH("lymph node",'Model output'!H105)),"negative","positive")))</f>
        <v>negative</v>
      </c>
      <c r="I106">
        <f>IF('Model output'!I105="","",IF(ISNUMBER('Model output'!I105),'Model output'!I105,1))</f>
        <v>14</v>
      </c>
      <c r="J106">
        <f>IF('Model output'!J105="","",IF(AND(ISNUMBER('Model output'!J105),'Model output'!J105&lt;=I106),'Model output'!J105,IF(ISNUMBER(SEARCH("0/",'Model output'!J105)),0,1)))</f>
        <v>6</v>
      </c>
      <c r="K106" t="str" cm="1">
        <f t="array" ref="K106">IF(COUNT(FIND({0,1,2,3,4,5,6,7,8,9},'Model output'!K105))&gt;0,'Model output'!K105,"")</f>
        <v>0.9cm</v>
      </c>
      <c r="L106" s="8" t="str">
        <f t="shared" si="21"/>
        <v>0.9cm</v>
      </c>
      <c r="M106" cm="1">
        <f t="array" ref="M106">IF(L106="","",IF(ISNUMBER(SEARCH("cm",L106)),MAX(VALUE(SUBSTITUTE(_xlfn.FILTERXML("&lt;t&gt;&lt;s&gt;"&amp;SUBSTITUTE(L106,",","&lt;/s&gt;&lt;s&gt;")&amp;"&lt;/s&gt;&lt;/t&gt;","//s"),"cm",""))),MAX(VALUE(SUBSTITUTE(_xlfn.FILTERXML("&lt;t&gt;&lt;s&gt;"&amp;SUBSTITUTE(L106,",","&lt;/s&gt;&lt;s&gt;")&amp;"&lt;/s&gt;&lt;/t&gt;","//s"),"mm","")))/10))</f>
        <v>0.9</v>
      </c>
      <c r="N106" t="str">
        <f>IF('Model output'!L105="","",'Model output'!L105)</f>
        <v>papillary</v>
      </c>
      <c r="O106" t="str">
        <f>IF('Model output'!M105="","",'Model output'!M105)</f>
        <v/>
      </c>
      <c r="P106" t="str">
        <f>IF('Model output'!N105="","",'Model output'!N105)</f>
        <v>0.8cm</v>
      </c>
      <c r="Q106" t="str">
        <f t="shared" si="17"/>
        <v>0.8cm</v>
      </c>
      <c r="R106" cm="1">
        <f t="array" ref="R106">IF(Q106="","",IF(ISNUMBER(SEARCH("cm",Q106)),MAX(VALUE(SUBSTITUTE(_xlfn.FILTERXML("&lt;t&gt;&lt;s&gt;"&amp;SUBSTITUTE(Q106,",","&lt;/s&gt;&lt;s&gt;")&amp;"&lt;/s&gt;&lt;/t&gt;","//s"),"cm",""))),IF(ISNUMBER(SEARCH("mm",Q106)), MAX(VALUE(SUBSTITUTE(_xlfn.FILTERXML("&lt;t&gt;&lt;s&gt;"&amp;SUBSTITUTE(Q106,",","&lt;/s&gt;&lt;s&gt;")&amp;"&lt;/s&gt;&lt;/t&gt;","//s"),"mm","")))/10, MAX(VALUE(_xlfn.FILTERXML("&lt;t&gt;&lt;s&gt;"&amp;SUBSTITUTE(Q106,",","&lt;/s&gt;&lt;s&gt;")&amp;"&lt;/s&gt;&lt;/t&gt;","//s"))))))</f>
        <v>0.8</v>
      </c>
      <c r="S106" t="str">
        <f>IF(OR('Model output'!P105="",ISNUMBER(SEARCH("Not identified", 'Model output'!P105)),ISNUMBER(SEARCH("Absent",'Model output'!P105)),AND(ISNUMBER(SEARCH("No",'Model output'!P105)),NOT(ISNUMBER(SEARCH("diagnostic",'Model output'!P105)))),ISNUMBER(SEARCH("Negative",'Model output'!P105))),"negative","positive")</f>
        <v>negative</v>
      </c>
      <c r="T106">
        <f>IF('Model output'!O105="","",'Model output'!O105)</f>
        <v>1</v>
      </c>
      <c r="U106" t="str">
        <f>IF('Model output'!Q105&lt;&gt;"",'Model output'!Q105,IF('Classification result'!S106="positive",IF(ISNUMBER(SEARCH("single",'Model output'!P105)),1,IF(OR(ISNUMBER(SEARCH("&lt;4",'Model output'!P105)),ISNUMBER(SEARCH("&lt; 4",'Model output'!P105)),ISNUMBER(SEARCH("less than 4",'Model output'!P105))),"&lt;4",IF(OR(ISNUMBER(SEARCH("&gt;4",'Model output'!P105)),ISNUMBER(SEARCH("&gt; 4",'Model output'!P105)),ISNUMBER(SEARCH("4 or more",'Model output'!P105))),"&gt;4",""))),""))</f>
        <v/>
      </c>
      <c r="V106" t="str">
        <f>IF(S106="negative","",IF(OR(ISNUMBER(SEARCH("Focal",'Model output'!P105)),'Classification result'!U106&lt;4,ISNUMBER(SEARCH("Focal",'Classification result'!U106)),ISNUMBER(SEARCH("&lt;4",'Classification result'!U106)),ISNUMBER(SEARCH("&lt; 4",'Classification result'!U106))),"minimal", IF(OR(ISNUMBER(SEARCH("Extensive",'Model output'!P105)),ISNUMBER(SEARCH("Extensive",'Classification result'!U106)),ISNUMBER(SEARCH("&gt;4",'Classification result'!U106)),ISNUMBER(SEARCH("&gt; 4",'Classification result'!U106)),ISNUMBER(SEARCH("4 or more",'Classification result'!U106))),"extensive","")))</f>
        <v/>
      </c>
      <c r="W106" t="str">
        <f>IF(OR('Model output'!R105="",ISNUMBER(SEARCH("Not identified", 'Model output'!R105)),ISNUMBER(SEARCH("Absent",'Model output'!R105)),ISNUMBER(SEARCH("No",'Model output'!R105)),ISNUMBER(SEARCH("Negative",'Model output'!R105)),ISNUMBER(SEARCH("None seen",'Model output'!R105)),ISNUMBER(SEARCH("Free",'Model output'!R105)),ISNUMBER(SEARCH("Cannot be assessed",'Model output'!R105))),"negative","positive")</f>
        <v>negative</v>
      </c>
      <c r="X106" s="14" t="str">
        <f>IF('Model output'!S105="","",'Model output'!S105)</f>
        <v>Not Identified</v>
      </c>
      <c r="Y106" t="str">
        <f>IF(OR('Model output'!S105="",ISNUMBER(SEARCH("Absent",'Model output'!S105)),ISNUMBER(SEARCH("Not identified",'Model output'!S105)),AND(ISNUMBER(SEARCH("No",'Model output'!S105)),NOT(ISNUMBER(SEARCH("carcinoma",'Model output'!S105)))),ISNUMBER(SEARCH("negative",'Model output'!S105))),"negative",IF(Z106="positive","gETE", "positive"))</f>
        <v>negative</v>
      </c>
      <c r="Z106" t="str">
        <f>IF(OR('Model output'!S105="",ISNUMBER(SEARCH("Absent",'Model output'!S105)),ISNUMBER(SEARCH("Not identified",'Model output'!S105)),ISNUMBER(SEARCH("No",'Model output'!S105)),ISNUMBER(SEARCH("Minimal",'Model output'!S105)),ISNUMBER(SEARCH("negative",'Model output'!S105))),"negative",IF(OR(ISNUMBER(SEARCH("extensive",X106)),ISNUMBER(SEARCH("skeletal muscle",X106)),ISNUMBER(SEARCH("larynx",X106)),ISNUMBER(SEARCH("trachea",X106)),ISNUMBER(SEARCH("esophagus",X106)),ISNUMBER(SEARCH("recurrent laryngeal nerve",X106))),"positive","negative"))</f>
        <v>negative</v>
      </c>
      <c r="AA106" t="str">
        <f>IF('Model output'!T105="","",IF('Model output'!T105="Not mentioned", "No", "Yes"))</f>
        <v/>
      </c>
      <c r="AB106" t="str">
        <f>IF(AA106&lt;&gt;"Yes","",IF(OR('Model output'!U105="",ISNUMBER(SEARCH("Not identified",'Model output'!U105))),"",'Model output'!U105))</f>
        <v/>
      </c>
      <c r="AC106" s="9" t="str">
        <f>IF(OR('Model output'!V105="", AND(ISERROR(SEARCH("Positive",'Model output'!V105)), ISNUMBER(SEARCH("Negative",'Model output'!V105))), ISNUMBER(SEARCH("Uninvolved",'Model output'!V105)), ISNUMBER(SEARCH("not involved",'Model output'!V105)), ISNUMBER(SEARCH("Free",'Model output'!V105)), ISNUMBER(SEARCH("1 mm",'Model output'!V105)), ISNUMBER(SEARCH("0.1 CM",'Model output'!V105)), ISNUMBER(SEARCH("less than 0.2 mm",'Model output'!V105)), ISNUMBER(SEARCH("less than 0.5 mm",'Model output'!V105)), ISNUMBER(SEARCH("very close",'Model output'!V105)), ISNUMBER(SEARCH("abut",'Model output'!V105))), "negative", "positive")</f>
        <v>negative</v>
      </c>
      <c r="AE106" s="30" t="str" cm="1">
        <f t="array" aca="1" ref="AE106" ca="1">IF(OR(AC106="positive",Z106="positive",AND(OR(ISNUMBER(SEARCH("Follicular carcinoma",N106)),ISNUMBER(SEARCH("Follicular thyroid carcinoma",N106))),V106="extensive"),AND(AND(ISNUMBER(J106),J106&gt;0),AND(ISNUMBER(M106),M106&gt;3)),OR(H106="positive",AH106=1)),"high",IF(OR(ISNUMBER(SEARCH("lateral",G106,1)),ISNUMBER(SEARCH("positive",Y106,1)),ISNUMBER(SEARCH("tall",O106,1)),ISNUMBER(SEARCH("hobnail",O106,1)),ISNUMBER(SEARCH("cribriform",O106,1)),ISNUMBER(SEARCH("diffuse",O106,1)),ISNUMBER(SEARCH("columnar",O106,1)),ISNUMBER(SEARCH("solid",O106,1)),ISNUMBER(SEARCH("tall",N106,1)),ISNUMBER(SEARCH("hobnail",N106,1)),ISNUMBER(SEARCH("cribriform",N106,1)),ISNUMBER(SEARCH("diffuse",N106,1)),ISNUMBER(SEARCH("columnar",N106,1)),ISNUMBER(SEARCH("solid",N106,1)),AND(ISNUMBER(SEARCH("papillary",N106,1)),S106="positive"),AND(AND(ISNUMBER(J106),J106&gt;=5),M106=""),AND(AND(ISNUMBER(J106),J106&gt;=5),AND(ISNUMBER(M106),M106&gt;=1)),AND(ISNUMBER(SERACH("papillary",N106)),OR(Y106="positive",Z106="positive"), ISNUMBER(SEARCH("BRAF",AB106)))),"intermediate","low"))</f>
        <v>low</v>
      </c>
      <c r="AF106" s="31" t="str">
        <f t="shared" si="18"/>
        <v>1a</v>
      </c>
      <c r="AG106" s="31" t="str">
        <f t="shared" si="19"/>
        <v>1a</v>
      </c>
      <c r="AH106" s="31" t="str">
        <f t="shared" si="22"/>
        <v>0</v>
      </c>
      <c r="AI106" s="36" t="str">
        <f t="shared" si="23"/>
        <v>I</v>
      </c>
      <c r="AJ106" s="30" t="s">
        <v>872</v>
      </c>
      <c r="AK106" s="35" t="s">
        <v>881</v>
      </c>
      <c r="AL106" s="35" t="s">
        <v>881</v>
      </c>
      <c r="AM106" s="35" t="s">
        <v>880</v>
      </c>
      <c r="AN106" s="35" t="s">
        <v>76</v>
      </c>
      <c r="AO106" s="30">
        <f t="shared" ca="1" si="28"/>
        <v>1</v>
      </c>
      <c r="AP106" s="35">
        <f t="shared" si="29"/>
        <v>1</v>
      </c>
      <c r="AQ106" s="35">
        <f t="shared" si="30"/>
        <v>1</v>
      </c>
      <c r="AR106" s="35">
        <f t="shared" si="31"/>
        <v>1</v>
      </c>
      <c r="AS106" s="36">
        <f t="shared" si="20"/>
        <v>1</v>
      </c>
    </row>
    <row r="107" spans="1:45">
      <c r="A107" t="str">
        <f>'Model output'!A106</f>
        <v>TCGA-DJ-A3VE</v>
      </c>
      <c r="B107" s="42">
        <v>50</v>
      </c>
      <c r="C107" s="1" t="str">
        <f>IF(OR(ISNUMBER(SEARCH("0",'Model output'!D106)), ISNUMBER(SEARCH("1",'Model output'!D106)), ISNUMBER(SEARCH("1a",'Model output'!D106)), ISNUMBER(SEARCH("1b",'Model output'!D106)), ISNUMBER(SEARCH("2",'Model output'!D106)), ISNUMBER(SEARCH("3",'Model output'!D106)), ISNUMBER(SEARCH("4a",'Model output'!D106)), ISNUMBER(SEARCH("4b",'Model output'!D106))), IF(ISNUMBER(SEARCH("pT",'Model output'!D106)),IF(OR(ISNUMBER(SEARCH("a",'Model output'!D106)),ISNUMBER(SEARCH("b",'Model output'!D106))),MID(SUBSTITUTE('Model output'!D106," ",""),SEARCH("pT",'Model output'!D106)+2,2),MID(SUBSTITUTE('Model output'!D106," ",""),SEARCH("pT",'Model output'!D106)+2,1)),IF(ISNUMBER(SEARCH("T",'Model output'!D106)),IF(OR(ISNUMBER(SEARCH("a",'Model output'!D106)),ISNUMBER(SEARCH("b",'Model output'!D106))),MID(SUBSTITUTE('Model output'!D106," ",""),SEARCH("T",'Model output'!D106)+1,2),MID(SUBSTITUTE('Model output'!D106," ",""),SEARCH("T",'Model output'!D106)+1,1)),SUBSTITUTE('Model output'!D106," ",""))),"")</f>
        <v>2</v>
      </c>
      <c r="D107" s="1" t="str">
        <f>IF(ISNUMBER(SEARCH("lymph node",'Model output'!E106)),"1", IF(AND('Model output'!E106&lt;&gt;"",ISNUMBER('Model output'!E106),'Model output'!E106&gt;0),"1",IF(OR(ISNUMBER(SEARCH("0",'Model output'!E106)), ISNUMBER(SEARCH("1",'Model output'!E106)), ISNUMBER(SEARCH("1a",'Model output'!E106)), ISNUMBER(SEARCH("1b",'Model output'!E106)), ISNUMBER(SEARCH("X",'Model output'!E106))), IF(ISNUMBER(SEARCH("pN",'Model output'!E106)),IF(OR(ISNUMBER(SEARCH("a",'Model output'!E106)),ISNUMBER(SEARCH("b",'Model output'!E106))),MID(SUBSTITUTE('Model output'!E106," ",""),SEARCH("pN",'Model output'!E106)+2,2),MID(SUBSTITUTE('Model output'!E106," ",""),SEARCH("pN",'Model output'!E106)+2,1)),IF(ISNUMBER(SEARCH("N",'Model output'!E106)),IF(OR(ISNUMBER(SEARCH("a",'Model output'!E106)),ISNUMBER(SEARCH("b",'Model output'!E106))),MID(SUBSTITUTE('Model output'!E106," ",""),SEARCH("N",'Model output'!E106)+1,2),MID(SUBSTITUTE('Model output'!E106," ",""),SEARCH("N",'Model output'!E106)+1,1)),SUBSTITUTE('Model output'!E106," ",""))),"")))</f>
        <v>X</v>
      </c>
      <c r="E107" s="1" t="str">
        <f>IF(OR(ISNUMBER(SEARCH("Not applicable",'Model output'!F106)), ISNUMBER(SEARCH("N/A",'Model output'!F106))),"0",IF(OR(ISNUMBER(SEARCH("0",'Model output'!F106)), ISNUMBER(SEARCH("1",'Model output'!F106)), ISNUMBER(SEARCH("X",'Model output'!F106))), IF(ISNUMBER(SEARCH("pM",'Model output'!F106)),MID(SUBSTITUTE('Model output'!F106," ",""),SEARCH("pM",'Model output'!F106)+2,1),IF(ISNUMBER(SEARCH("M",'Model output'!F106)),MID(SUBSTITUTE('Model output'!F106," ",""),SEARCH("M",'Model output'!F106)+1,1),SUBSTITUTE('Model output'!F106," ",""))),""))</f>
        <v>X</v>
      </c>
      <c r="F107" t="str">
        <f t="shared" si="16"/>
        <v>negative</v>
      </c>
      <c r="G107" t="str">
        <f>IF(OR('Model output'!G106="",AND(ISNUMBER('Model output'!J106),'Model output'!J106&lt;1)),"",IF(OR(ISNUMBER(SEARCH("lateral",'Model output'!G106)),ISNUMBER(SEARCH("cervical",'Model output'!G106)),ISNUMBER(SEARCH("jugular",'Model output'!G106)),ISNUMBER(SEARCH("left neck",'Model output'!G106)),ISNUMBER(SEARCH("left anterior neck",'Model output'!G106)),ISNUMBER(SEARCH("left posterior neck",'Model output'!G106)),ISNUMBER(SEARCH("right neck",'Model output'!G106)),ISNUMBER(SEARCH("right anterior neck",'Model output'!G106)),ISNUMBER(SEARCH("right posterior neck",'Model output'!G106)),AND(ISNUMBER(SEARCH("level",'Model output'!G106)),OR(,ISNUMBER(SEARCH("II",'Model output'!G106)),ISNUMBER(SEARCH("two",'Model output'!G106)),ISNUMBER(SEARCH("2",'Model output'!G106)),ISNUMBER(SEARCH("III",'Model output'!G106)),ISNUMBER(SEARCH("three",'Model output'!G106)),ISNUMBER(SEARCH("3",'Model output'!G106)),ISNUMBER(SEARCH("IV",'Model output'!G106)),ISNUMBER(SEARCH("four",'Model output'!G106)),ISNUMBER(SEARCH("4",'Model output'!G106)),AND(ISNUMBER(SEARCH("V ",'Model output'!G106)),NOT(ISNUMBER(SEARCH("VI",'Model output'!G106)))),ISNUMBER(SEARCH("five",'Model output'!G106)),ISNUMBER(SEARCH("5",'Model output'!G106))))), "lateral", "central"))</f>
        <v/>
      </c>
      <c r="H107" t="str">
        <f>IF('Model output'!H106="","negative", IF('Model output'!H106=" ", "negative", IF(ISNUMBER(SEARCH("lymph node",'Model output'!H106)),"negative","positive")))</f>
        <v>negative</v>
      </c>
      <c r="I107">
        <f>IF('Model output'!I106="","",IF(ISNUMBER('Model output'!I106),'Model output'!I106,1))</f>
        <v>4</v>
      </c>
      <c r="J107">
        <f>IF('Model output'!J106="","",IF(AND(ISNUMBER('Model output'!J106),'Model output'!J106&lt;=I107),'Model output'!J106,IF(ISNUMBER(SEARCH("0/",'Model output'!J106)),0,1)))</f>
        <v>0</v>
      </c>
      <c r="K107" t="str" cm="1">
        <f t="array" ref="K107">IF(COUNT(FIND({0,1,2,3,4,5,6,7,8,9},'Model output'!K106))&gt;0,'Model output'!K106,"")</f>
        <v/>
      </c>
      <c r="L107" s="8" t="str">
        <f t="shared" si="21"/>
        <v/>
      </c>
      <c r="M107" t="str" cm="1">
        <f t="array" ref="M107">IF(L107="","",IF(ISNUMBER(SEARCH("cm",L107)),MAX(VALUE(SUBSTITUTE(_xlfn.FILTERXML("&lt;t&gt;&lt;s&gt;"&amp;SUBSTITUTE(L107,",","&lt;/s&gt;&lt;s&gt;")&amp;"&lt;/s&gt;&lt;/t&gt;","//s"),"cm",""))),MAX(VALUE(SUBSTITUTE(_xlfn.FILTERXML("&lt;t&gt;&lt;s&gt;"&amp;SUBSTITUTE(L107,",","&lt;/s&gt;&lt;s&gt;")&amp;"&lt;/s&gt;&lt;/t&gt;","//s"),"mm","")))/10))</f>
        <v/>
      </c>
      <c r="N107" t="str">
        <f>IF('Model output'!L106="","",'Model output'!L106)</f>
        <v>papillary</v>
      </c>
      <c r="O107" t="str">
        <f>IF('Model output'!M106="","",'Model output'!M106)</f>
        <v>classical</v>
      </c>
      <c r="P107" t="str">
        <f>IF('Model output'!N106="","",'Model output'!N106)</f>
        <v>1.7 cm</v>
      </c>
      <c r="Q107" t="str">
        <f t="shared" si="17"/>
        <v>1.7cm</v>
      </c>
      <c r="R107" cm="1">
        <f t="array" ref="R107">IF(Q107="","",IF(ISNUMBER(SEARCH("cm",Q107)),MAX(VALUE(SUBSTITUTE(_xlfn.FILTERXML("&lt;t&gt;&lt;s&gt;"&amp;SUBSTITUTE(Q107,",","&lt;/s&gt;&lt;s&gt;")&amp;"&lt;/s&gt;&lt;/t&gt;","//s"),"cm",""))),IF(ISNUMBER(SEARCH("mm",Q107)), MAX(VALUE(SUBSTITUTE(_xlfn.FILTERXML("&lt;t&gt;&lt;s&gt;"&amp;SUBSTITUTE(Q107,",","&lt;/s&gt;&lt;s&gt;")&amp;"&lt;/s&gt;&lt;/t&gt;","//s"),"mm","")))/10, MAX(VALUE(_xlfn.FILTERXML("&lt;t&gt;&lt;s&gt;"&amp;SUBSTITUTE(Q107,",","&lt;/s&gt;&lt;s&gt;")&amp;"&lt;/s&gt;&lt;/t&gt;","//s"))))))</f>
        <v>1.7</v>
      </c>
      <c r="S107" t="str">
        <f>IF(OR('Model output'!P106="",ISNUMBER(SEARCH("Not identified", 'Model output'!P106)),ISNUMBER(SEARCH("Absent",'Model output'!P106)),AND(ISNUMBER(SEARCH("No",'Model output'!P106)),NOT(ISNUMBER(SEARCH("diagnostic",'Model output'!P106)))),ISNUMBER(SEARCH("Negative",'Model output'!P106))),"negative","positive")</f>
        <v>negative</v>
      </c>
      <c r="T107">
        <f>IF('Model output'!O106="","",'Model output'!O106)</f>
        <v>2</v>
      </c>
      <c r="U107" t="str">
        <f>IF('Model output'!Q106&lt;&gt;"",'Model output'!Q106,IF('Classification result'!S107="positive",IF(ISNUMBER(SEARCH("single",'Model output'!P106)),1,IF(OR(ISNUMBER(SEARCH("&lt;4",'Model output'!P106)),ISNUMBER(SEARCH("&lt; 4",'Model output'!P106)),ISNUMBER(SEARCH("less than 4",'Model output'!P106))),"&lt;4",IF(OR(ISNUMBER(SEARCH("&gt;4",'Model output'!P106)),ISNUMBER(SEARCH("&gt; 4",'Model output'!P106)),ISNUMBER(SEARCH("4 or more",'Model output'!P106))),"&gt;4",""))),""))</f>
        <v/>
      </c>
      <c r="V107" t="str">
        <f>IF(S107="negative","",IF(OR(ISNUMBER(SEARCH("Focal",'Model output'!P106)),'Classification result'!U107&lt;4,ISNUMBER(SEARCH("Focal",'Classification result'!U107)),ISNUMBER(SEARCH("&lt;4",'Classification result'!U107)),ISNUMBER(SEARCH("&lt; 4",'Classification result'!U107))),"minimal", IF(OR(ISNUMBER(SEARCH("Extensive",'Model output'!P106)),ISNUMBER(SEARCH("Extensive",'Classification result'!U107)),ISNUMBER(SEARCH("&gt;4",'Classification result'!U107)),ISNUMBER(SEARCH("&gt; 4",'Classification result'!U107)),ISNUMBER(SEARCH("4 or more",'Classification result'!U107))),"extensive","")))</f>
        <v/>
      </c>
      <c r="W107" t="str">
        <f>IF(OR('Model output'!R106="",ISNUMBER(SEARCH("Not identified", 'Model output'!R106)),ISNUMBER(SEARCH("Absent",'Model output'!R106)),ISNUMBER(SEARCH("No",'Model output'!R106)),ISNUMBER(SEARCH("Negative",'Model output'!R106)),ISNUMBER(SEARCH("None seen",'Model output'!R106)),ISNUMBER(SEARCH("Free",'Model output'!R106)),ISNUMBER(SEARCH("Cannot be assessed",'Model output'!R106))),"negative","positive")</f>
        <v>positive</v>
      </c>
      <c r="X107" s="14" t="str">
        <f>IF('Model output'!S106="","",'Model output'!S106)</f>
        <v>Not identified</v>
      </c>
      <c r="Y107" t="str">
        <f>IF(OR('Model output'!S106="",ISNUMBER(SEARCH("Absent",'Model output'!S106)),ISNUMBER(SEARCH("Not identified",'Model output'!S106)),AND(ISNUMBER(SEARCH("No",'Model output'!S106)),NOT(ISNUMBER(SEARCH("carcinoma",'Model output'!S106)))),ISNUMBER(SEARCH("negative",'Model output'!S106))),"negative",IF(Z107="positive","gETE", "positive"))</f>
        <v>negative</v>
      </c>
      <c r="Z107" t="str">
        <f>IF(OR('Model output'!S106="",ISNUMBER(SEARCH("Absent",'Model output'!S106)),ISNUMBER(SEARCH("Not identified",'Model output'!S106)),ISNUMBER(SEARCH("No",'Model output'!S106)),ISNUMBER(SEARCH("Minimal",'Model output'!S106)),ISNUMBER(SEARCH("negative",'Model output'!S106))),"negative",IF(OR(ISNUMBER(SEARCH("extensive",X107)),ISNUMBER(SEARCH("skeletal muscle",X107)),ISNUMBER(SEARCH("larynx",X107)),ISNUMBER(SEARCH("trachea",X107)),ISNUMBER(SEARCH("esophagus",X107)),ISNUMBER(SEARCH("recurrent laryngeal nerve",X107))),"positive","negative"))</f>
        <v>negative</v>
      </c>
      <c r="AA107" t="str">
        <f>IF('Model output'!T106="","",IF('Model output'!T106="Not mentioned", "No", "Yes"))</f>
        <v/>
      </c>
      <c r="AB107" t="str">
        <f>IF(AA107&lt;&gt;"Yes","",IF(OR('Model output'!U106="",ISNUMBER(SEARCH("Not identified",'Model output'!U106))),"",'Model output'!U106))</f>
        <v/>
      </c>
      <c r="AC107" s="9" t="str">
        <f>IF(OR('Model output'!V106="", AND(ISERROR(SEARCH("Positive",'Model output'!V106)), ISNUMBER(SEARCH("Negative",'Model output'!V106))), ISNUMBER(SEARCH("Uninvolved",'Model output'!V106)), ISNUMBER(SEARCH("not involved",'Model output'!V106)), ISNUMBER(SEARCH("Free",'Model output'!V106)), ISNUMBER(SEARCH("1 mm",'Model output'!V106)), ISNUMBER(SEARCH("0.1 CM",'Model output'!V106)), ISNUMBER(SEARCH("less than 0.2 mm",'Model output'!V106)), ISNUMBER(SEARCH("less than 0.5 mm",'Model output'!V106)), ISNUMBER(SEARCH("very close",'Model output'!V106)), ISNUMBER(SEARCH("abut",'Model output'!V106))), "negative", "positive")</f>
        <v>negative</v>
      </c>
      <c r="AE107" s="30" t="str" cm="1">
        <f t="array" aca="1" ref="AE107" ca="1">IF(OR(AC107="positive",Z107="positive",AND(OR(ISNUMBER(SEARCH("Follicular carcinoma",N107)),ISNUMBER(SEARCH("Follicular thyroid carcinoma",N107))),V107="extensive"),AND(AND(ISNUMBER(J107),J107&gt;0),AND(ISNUMBER(M107),M107&gt;3)),OR(H107="positive",AH107=1)),"high",IF(OR(ISNUMBER(SEARCH("lateral",G107,1)),ISNUMBER(SEARCH("positive",Y107,1)),ISNUMBER(SEARCH("tall",O107,1)),ISNUMBER(SEARCH("hobnail",O107,1)),ISNUMBER(SEARCH("cribriform",O107,1)),ISNUMBER(SEARCH("diffuse",O107,1)),ISNUMBER(SEARCH("columnar",O107,1)),ISNUMBER(SEARCH("solid",O107,1)),ISNUMBER(SEARCH("tall",N107,1)),ISNUMBER(SEARCH("hobnail",N107,1)),ISNUMBER(SEARCH("cribriform",N107,1)),ISNUMBER(SEARCH("diffuse",N107,1)),ISNUMBER(SEARCH("columnar",N107,1)),ISNUMBER(SEARCH("solid",N107,1)),AND(ISNUMBER(SEARCH("papillary",N107,1)),S107="positive"),AND(AND(ISNUMBER(J107),J107&gt;=5),M107=""),AND(AND(ISNUMBER(J107),J107&gt;=5),AND(ISNUMBER(M107),M107&gt;=1)),AND(ISNUMBER(SERACH("papillary",N107)),OR(Y107="positive",Z107="positive"), ISNUMBER(SEARCH("BRAF",AB107)))),"intermediate","low"))</f>
        <v>low</v>
      </c>
      <c r="AF107" s="31" t="str">
        <f t="shared" si="18"/>
        <v>1b</v>
      </c>
      <c r="AG107" s="31" t="str">
        <f t="shared" si="19"/>
        <v>0</v>
      </c>
      <c r="AH107" s="31" t="str">
        <f t="shared" si="22"/>
        <v>0</v>
      </c>
      <c r="AI107" s="36" t="str">
        <f t="shared" si="23"/>
        <v>I</v>
      </c>
      <c r="AJ107" s="30" t="s">
        <v>872</v>
      </c>
      <c r="AK107" s="35" t="s">
        <v>876</v>
      </c>
      <c r="AL107" s="35" t="s">
        <v>880</v>
      </c>
      <c r="AM107" s="35" t="s">
        <v>880</v>
      </c>
      <c r="AN107" s="35" t="s">
        <v>76</v>
      </c>
      <c r="AO107" s="30">
        <f t="shared" ca="1" si="28"/>
        <v>1</v>
      </c>
      <c r="AP107" s="35">
        <f t="shared" si="29"/>
        <v>1</v>
      </c>
      <c r="AQ107" s="35">
        <f t="shared" si="30"/>
        <v>1</v>
      </c>
      <c r="AR107" s="35">
        <f t="shared" si="31"/>
        <v>1</v>
      </c>
      <c r="AS107" s="36">
        <f t="shared" si="20"/>
        <v>1</v>
      </c>
    </row>
    <row r="108" spans="1:45">
      <c r="A108" t="str">
        <f>'Model output'!A107</f>
        <v>TCGA-DJ-A3VF</v>
      </c>
      <c r="B108" s="42">
        <v>60</v>
      </c>
      <c r="C108" s="1" t="str">
        <f>IF(OR(ISNUMBER(SEARCH("0",'Model output'!D107)), ISNUMBER(SEARCH("1",'Model output'!D107)), ISNUMBER(SEARCH("1a",'Model output'!D107)), ISNUMBER(SEARCH("1b",'Model output'!D107)), ISNUMBER(SEARCH("2",'Model output'!D107)), ISNUMBER(SEARCH("3",'Model output'!D107)), ISNUMBER(SEARCH("4a",'Model output'!D107)), ISNUMBER(SEARCH("4b",'Model output'!D107))), IF(ISNUMBER(SEARCH("pT",'Model output'!D107)),IF(OR(ISNUMBER(SEARCH("a",'Model output'!D107)),ISNUMBER(SEARCH("b",'Model output'!D107))),MID(SUBSTITUTE('Model output'!D107," ",""),SEARCH("pT",'Model output'!D107)+2,2),MID(SUBSTITUTE('Model output'!D107," ",""),SEARCH("pT",'Model output'!D107)+2,1)),IF(ISNUMBER(SEARCH("T",'Model output'!D107)),IF(OR(ISNUMBER(SEARCH("a",'Model output'!D107)),ISNUMBER(SEARCH("b",'Model output'!D107))),MID(SUBSTITUTE('Model output'!D107," ",""),SEARCH("T",'Model output'!D107)+1,2),MID(SUBSTITUTE('Model output'!D107," ",""),SEARCH("T",'Model output'!D107)+1,1)),SUBSTITUTE('Model output'!D107," ",""))),"")</f>
        <v>1</v>
      </c>
      <c r="D108" s="1" t="str">
        <f>IF(ISNUMBER(SEARCH("lymph node",'Model output'!E107)),"1", IF(AND('Model output'!E107&lt;&gt;"",ISNUMBER('Model output'!E107),'Model output'!E107&gt;0),"1",IF(OR(ISNUMBER(SEARCH("0",'Model output'!E107)), ISNUMBER(SEARCH("1",'Model output'!E107)), ISNUMBER(SEARCH("1a",'Model output'!E107)), ISNUMBER(SEARCH("1b",'Model output'!E107)), ISNUMBER(SEARCH("X",'Model output'!E107))), IF(ISNUMBER(SEARCH("pN",'Model output'!E107)),IF(OR(ISNUMBER(SEARCH("a",'Model output'!E107)),ISNUMBER(SEARCH("b",'Model output'!E107))),MID(SUBSTITUTE('Model output'!E107," ",""),SEARCH("pN",'Model output'!E107)+2,2),MID(SUBSTITUTE('Model output'!E107," ",""),SEARCH("pN",'Model output'!E107)+2,1)),IF(ISNUMBER(SEARCH("N",'Model output'!E107)),IF(OR(ISNUMBER(SEARCH("a",'Model output'!E107)),ISNUMBER(SEARCH("b",'Model output'!E107))),MID(SUBSTITUTE('Model output'!E107," ",""),SEARCH("N",'Model output'!E107)+1,2),MID(SUBSTITUTE('Model output'!E107," ",""),SEARCH("N",'Model output'!E107)+1,1)),SUBSTITUTE('Model output'!E107," ",""))),"")))</f>
        <v>1</v>
      </c>
      <c r="E108" s="1" t="str">
        <f>IF(OR(ISNUMBER(SEARCH("Not applicable",'Model output'!F107)), ISNUMBER(SEARCH("N/A",'Model output'!F107))),"0",IF(OR(ISNUMBER(SEARCH("0",'Model output'!F107)), ISNUMBER(SEARCH("1",'Model output'!F107)), ISNUMBER(SEARCH("X",'Model output'!F107))), IF(ISNUMBER(SEARCH("pM",'Model output'!F107)),MID(SUBSTITUTE('Model output'!F107," ",""),SEARCH("pM",'Model output'!F107)+2,1),IF(ISNUMBER(SEARCH("M",'Model output'!F107)),MID(SUBSTITUTE('Model output'!F107," ",""),SEARCH("M",'Model output'!F107)+1,1),SUBSTITUTE('Model output'!F107," ",""))),""))</f>
        <v/>
      </c>
      <c r="F108" t="str">
        <f t="shared" si="16"/>
        <v>positive</v>
      </c>
      <c r="G108" t="str">
        <f>IF(OR('Model output'!G107="",AND(ISNUMBER('Model output'!J107),'Model output'!J107&lt;1)),"",IF(OR(ISNUMBER(SEARCH("lateral",'Model output'!G107)),ISNUMBER(SEARCH("cervical",'Model output'!G107)),ISNUMBER(SEARCH("jugular",'Model output'!G107)),ISNUMBER(SEARCH("left neck",'Model output'!G107)),ISNUMBER(SEARCH("left anterior neck",'Model output'!G107)),ISNUMBER(SEARCH("left posterior neck",'Model output'!G107)),ISNUMBER(SEARCH("right neck",'Model output'!G107)),ISNUMBER(SEARCH("right anterior neck",'Model output'!G107)),ISNUMBER(SEARCH("right posterior neck",'Model output'!G107)),AND(ISNUMBER(SEARCH("level",'Model output'!G107)),OR(,ISNUMBER(SEARCH("II",'Model output'!G107)),ISNUMBER(SEARCH("two",'Model output'!G107)),ISNUMBER(SEARCH("2",'Model output'!G107)),ISNUMBER(SEARCH("III",'Model output'!G107)),ISNUMBER(SEARCH("three",'Model output'!G107)),ISNUMBER(SEARCH("3",'Model output'!G107)),ISNUMBER(SEARCH("IV",'Model output'!G107)),ISNUMBER(SEARCH("four",'Model output'!G107)),ISNUMBER(SEARCH("4",'Model output'!G107)),AND(ISNUMBER(SEARCH("V ",'Model output'!G107)),NOT(ISNUMBER(SEARCH("VI",'Model output'!G107)))),ISNUMBER(SEARCH("five",'Model output'!G107)),ISNUMBER(SEARCH("5",'Model output'!G107))))), "lateral", "central"))</f>
        <v>central</v>
      </c>
      <c r="H108" t="str">
        <f>IF('Model output'!H107="","negative", IF('Model output'!H107=" ", "negative", IF(ISNUMBER(SEARCH("lymph node",'Model output'!H107)),"negative","positive")))</f>
        <v>negative</v>
      </c>
      <c r="I108">
        <f>IF('Model output'!I107="","",IF(ISNUMBER('Model output'!I107),'Model output'!I107,1))</f>
        <v>12</v>
      </c>
      <c r="J108">
        <f>IF('Model output'!J107="","",IF(AND(ISNUMBER('Model output'!J107),'Model output'!J107&lt;=I108),'Model output'!J107,IF(ISNUMBER(SEARCH("0/",'Model output'!J107)),0,1)))</f>
        <v>4</v>
      </c>
      <c r="K108" t="str" cm="1">
        <f t="array" ref="K108">IF(COUNT(FIND({0,1,2,3,4,5,6,7,8,9},'Model output'!K107))&gt;0,'Model output'!K107,"")</f>
        <v>0.6 cm</v>
      </c>
      <c r="L108" s="8" t="str">
        <f t="shared" si="21"/>
        <v>0.6cm</v>
      </c>
      <c r="M108" cm="1">
        <f t="array" ref="M108">IF(L108="","",IF(ISNUMBER(SEARCH("cm",L108)),MAX(VALUE(SUBSTITUTE(_xlfn.FILTERXML("&lt;t&gt;&lt;s&gt;"&amp;SUBSTITUTE(L108,",","&lt;/s&gt;&lt;s&gt;")&amp;"&lt;/s&gt;&lt;/t&gt;","//s"),"cm",""))),MAX(VALUE(SUBSTITUTE(_xlfn.FILTERXML("&lt;t&gt;&lt;s&gt;"&amp;SUBSTITUTE(L108,",","&lt;/s&gt;&lt;s&gt;")&amp;"&lt;/s&gt;&lt;/t&gt;","//s"),"mm","")))/10))</f>
        <v>0.6</v>
      </c>
      <c r="N108" t="str">
        <f>IF('Model output'!L107="","",'Model output'!L107)</f>
        <v>papillary</v>
      </c>
      <c r="O108" t="str">
        <f>IF('Model output'!M107="","",'Model output'!M107)</f>
        <v>tall cell</v>
      </c>
      <c r="P108" t="str">
        <f>IF('Model output'!N107="","",'Model output'!N107)</f>
        <v>1.0 cm</v>
      </c>
      <c r="Q108" t="str">
        <f t="shared" si="17"/>
        <v>1.0cm</v>
      </c>
      <c r="R108" cm="1">
        <f t="array" ref="R108">IF(Q108="","",IF(ISNUMBER(SEARCH("cm",Q108)),MAX(VALUE(SUBSTITUTE(_xlfn.FILTERXML("&lt;t&gt;&lt;s&gt;"&amp;SUBSTITUTE(Q108,",","&lt;/s&gt;&lt;s&gt;")&amp;"&lt;/s&gt;&lt;/t&gt;","//s"),"cm",""))),IF(ISNUMBER(SEARCH("mm",Q108)), MAX(VALUE(SUBSTITUTE(_xlfn.FILTERXML("&lt;t&gt;&lt;s&gt;"&amp;SUBSTITUTE(Q108,",","&lt;/s&gt;&lt;s&gt;")&amp;"&lt;/s&gt;&lt;/t&gt;","//s"),"mm","")))/10, MAX(VALUE(_xlfn.FILTERXML("&lt;t&gt;&lt;s&gt;"&amp;SUBSTITUTE(Q108,",","&lt;/s&gt;&lt;s&gt;")&amp;"&lt;/s&gt;&lt;/t&gt;","//s"))))))</f>
        <v>1</v>
      </c>
      <c r="S108" t="str">
        <f>IF(OR('Model output'!P107="",ISNUMBER(SEARCH("Not identified", 'Model output'!P107)),ISNUMBER(SEARCH("Absent",'Model output'!P107)),AND(ISNUMBER(SEARCH("No",'Model output'!P107)),NOT(ISNUMBER(SEARCH("diagnostic",'Model output'!P107)))),ISNUMBER(SEARCH("Negative",'Model output'!P107))),"negative","positive")</f>
        <v>negative</v>
      </c>
      <c r="T108">
        <f>IF('Model output'!O107="","",'Model output'!O107)</f>
        <v>1</v>
      </c>
      <c r="U108" t="str">
        <f>IF('Model output'!Q107&lt;&gt;"",'Model output'!Q107,IF('Classification result'!S108="positive",IF(ISNUMBER(SEARCH("single",'Model output'!P107)),1,IF(OR(ISNUMBER(SEARCH("&lt;4",'Model output'!P107)),ISNUMBER(SEARCH("&lt; 4",'Model output'!P107)),ISNUMBER(SEARCH("less than 4",'Model output'!P107))),"&lt;4",IF(OR(ISNUMBER(SEARCH("&gt;4",'Model output'!P107)),ISNUMBER(SEARCH("&gt; 4",'Model output'!P107)),ISNUMBER(SEARCH("4 or more",'Model output'!P107))),"&gt;4",""))),""))</f>
        <v/>
      </c>
      <c r="V108" t="str">
        <f>IF(S108="negative","",IF(OR(ISNUMBER(SEARCH("Focal",'Model output'!P107)),'Classification result'!U108&lt;4,ISNUMBER(SEARCH("Focal",'Classification result'!U108)),ISNUMBER(SEARCH("&lt;4",'Classification result'!U108)),ISNUMBER(SEARCH("&lt; 4",'Classification result'!U108))),"minimal", IF(OR(ISNUMBER(SEARCH("Extensive",'Model output'!P107)),ISNUMBER(SEARCH("Extensive",'Classification result'!U108)),ISNUMBER(SEARCH("&gt;4",'Classification result'!U108)),ISNUMBER(SEARCH("&gt; 4",'Classification result'!U108)),ISNUMBER(SEARCH("4 or more",'Classification result'!U108))),"extensive","")))</f>
        <v/>
      </c>
      <c r="W108" t="str">
        <f>IF(OR('Model output'!R107="",ISNUMBER(SEARCH("Not identified", 'Model output'!R107)),ISNUMBER(SEARCH("Absent",'Model output'!R107)),ISNUMBER(SEARCH("No",'Model output'!R107)),ISNUMBER(SEARCH("Negative",'Model output'!R107)),ISNUMBER(SEARCH("None seen",'Model output'!R107)),ISNUMBER(SEARCH("Free",'Model output'!R107)),ISNUMBER(SEARCH("Cannot be assessed",'Model output'!R107))),"negative","positive")</f>
        <v>negative</v>
      </c>
      <c r="X108" s="14" t="str">
        <f>IF('Model output'!S107="","",'Model output'!S107)</f>
        <v>Invades:perithyroidal fibroadipose tissue</v>
      </c>
      <c r="Y108" t="str">
        <f>IF(OR('Model output'!S107="",ISNUMBER(SEARCH("Absent",'Model output'!S107)),ISNUMBER(SEARCH("Not identified",'Model output'!S107)),AND(ISNUMBER(SEARCH("No",'Model output'!S107)),NOT(ISNUMBER(SEARCH("carcinoma",'Model output'!S107)))),ISNUMBER(SEARCH("negative",'Model output'!S107))),"negative",IF(Z108="positive","gETE", "positive"))</f>
        <v>positive</v>
      </c>
      <c r="Z108" t="str">
        <f>IF(OR('Model output'!S107="",ISNUMBER(SEARCH("Absent",'Model output'!S107)),ISNUMBER(SEARCH("Not identified",'Model output'!S107)),ISNUMBER(SEARCH("No",'Model output'!S107)),ISNUMBER(SEARCH("Minimal",'Model output'!S107)),ISNUMBER(SEARCH("negative",'Model output'!S107))),"negative",IF(OR(ISNUMBER(SEARCH("extensive",X108)),ISNUMBER(SEARCH("skeletal muscle",X108)),ISNUMBER(SEARCH("larynx",X108)),ISNUMBER(SEARCH("trachea",X108)),ISNUMBER(SEARCH("esophagus",X108)),ISNUMBER(SEARCH("recurrent laryngeal nerve",X108))),"positive","negative"))</f>
        <v>negative</v>
      </c>
      <c r="AA108" t="str">
        <f>IF('Model output'!T107="","",IF('Model output'!T107="Not mentioned", "No", "Yes"))</f>
        <v/>
      </c>
      <c r="AB108" t="str">
        <f>IF(AA108&lt;&gt;"Yes","",IF(OR('Model output'!U107="",ISNUMBER(SEARCH("Not identified",'Model output'!U107))),"",'Model output'!U107))</f>
        <v/>
      </c>
      <c r="AC108" s="9" t="str">
        <f>IF(OR('Model output'!V107="", AND(ISERROR(SEARCH("Positive",'Model output'!V107)), ISNUMBER(SEARCH("Negative",'Model output'!V107))), ISNUMBER(SEARCH("Uninvolved",'Model output'!V107)), ISNUMBER(SEARCH("not involved",'Model output'!V107)), ISNUMBER(SEARCH("Free",'Model output'!V107)), ISNUMBER(SEARCH("1 mm",'Model output'!V107)), ISNUMBER(SEARCH("0.1 CM",'Model output'!V107)), ISNUMBER(SEARCH("less than 0.2 mm",'Model output'!V107)), ISNUMBER(SEARCH("less than 0.5 mm",'Model output'!V107)), ISNUMBER(SEARCH("very close",'Model output'!V107)), ISNUMBER(SEARCH("abut",'Model output'!V107))), "negative", "positive")</f>
        <v>negative</v>
      </c>
      <c r="AE108" s="30" t="str" cm="1">
        <f t="array" aca="1" ref="AE108" ca="1">IF(OR(AC108="positive",Z108="positive",AND(OR(ISNUMBER(SEARCH("Follicular carcinoma",N108)),ISNUMBER(SEARCH("Follicular thyroid carcinoma",N108))),V108="extensive"),AND(AND(ISNUMBER(J108),J108&gt;0),AND(ISNUMBER(M108),M108&gt;3)),OR(H108="positive",AH108=1)),"high",IF(OR(ISNUMBER(SEARCH("lateral",G108,1)),ISNUMBER(SEARCH("positive",Y108,1)),ISNUMBER(SEARCH("tall",O108,1)),ISNUMBER(SEARCH("hobnail",O108,1)),ISNUMBER(SEARCH("cribriform",O108,1)),ISNUMBER(SEARCH("diffuse",O108,1)),ISNUMBER(SEARCH("columnar",O108,1)),ISNUMBER(SEARCH("solid",O108,1)),ISNUMBER(SEARCH("tall",N108,1)),ISNUMBER(SEARCH("hobnail",N108,1)),ISNUMBER(SEARCH("cribriform",N108,1)),ISNUMBER(SEARCH("diffuse",N108,1)),ISNUMBER(SEARCH("columnar",N108,1)),ISNUMBER(SEARCH("solid",N108,1)),AND(ISNUMBER(SEARCH("papillary",N108,1)),S108="positive"),AND(AND(ISNUMBER(J108),J108&gt;=5),M108=""),AND(AND(ISNUMBER(J108),J108&gt;=5),AND(ISNUMBER(M108),M108&gt;=1)),AND(ISNUMBER(SERACH("papillary",N108)),OR(Y108="positive",Z108="positive"), ISNUMBER(SEARCH("BRAF",AB108)))),"intermediate","low"))</f>
        <v>intermediate</v>
      </c>
      <c r="AF108" s="31" t="str">
        <f t="shared" si="18"/>
        <v>1a</v>
      </c>
      <c r="AG108" s="31" t="str">
        <f t="shared" si="19"/>
        <v>1a</v>
      </c>
      <c r="AH108" s="31" t="str">
        <f t="shared" si="22"/>
        <v>0</v>
      </c>
      <c r="AI108" s="36" t="str">
        <f t="shared" si="23"/>
        <v>II</v>
      </c>
      <c r="AJ108" s="30" t="s">
        <v>873</v>
      </c>
      <c r="AK108" s="35" t="s">
        <v>881</v>
      </c>
      <c r="AL108" s="35" t="s">
        <v>876</v>
      </c>
      <c r="AM108" s="35" t="s">
        <v>880</v>
      </c>
      <c r="AN108" s="35" t="s">
        <v>878</v>
      </c>
      <c r="AO108" s="30">
        <f t="shared" ca="1" si="28"/>
        <v>1</v>
      </c>
      <c r="AP108" s="35">
        <f t="shared" si="29"/>
        <v>1</v>
      </c>
      <c r="AQ108" s="35">
        <f t="shared" si="30"/>
        <v>0</v>
      </c>
      <c r="AR108" s="35">
        <f t="shared" si="31"/>
        <v>1</v>
      </c>
      <c r="AS108" s="36">
        <f t="shared" si="20"/>
        <v>1</v>
      </c>
    </row>
    <row r="109" spans="1:45">
      <c r="A109" t="str">
        <f>'Model output'!A108</f>
        <v>TCGA-DJ-A3VG</v>
      </c>
      <c r="B109" s="42">
        <v>40</v>
      </c>
      <c r="C109" s="1" t="str">
        <f>IF(OR(ISNUMBER(SEARCH("0",'Model output'!D108)), ISNUMBER(SEARCH("1",'Model output'!D108)), ISNUMBER(SEARCH("1a",'Model output'!D108)), ISNUMBER(SEARCH("1b",'Model output'!D108)), ISNUMBER(SEARCH("2",'Model output'!D108)), ISNUMBER(SEARCH("3",'Model output'!D108)), ISNUMBER(SEARCH("4a",'Model output'!D108)), ISNUMBER(SEARCH("4b",'Model output'!D108))), IF(ISNUMBER(SEARCH("pT",'Model output'!D108)),IF(OR(ISNUMBER(SEARCH("a",'Model output'!D108)),ISNUMBER(SEARCH("b",'Model output'!D108))),MID(SUBSTITUTE('Model output'!D108," ",""),SEARCH("pT",'Model output'!D108)+2,2),MID(SUBSTITUTE('Model output'!D108," ",""),SEARCH("pT",'Model output'!D108)+2,1)),IF(ISNUMBER(SEARCH("T",'Model output'!D108)),IF(OR(ISNUMBER(SEARCH("a",'Model output'!D108)),ISNUMBER(SEARCH("b",'Model output'!D108))),MID(SUBSTITUTE('Model output'!D108," ",""),SEARCH("T",'Model output'!D108)+1,2),MID(SUBSTITUTE('Model output'!D108," ",""),SEARCH("T",'Model output'!D108)+1,1)),SUBSTITUTE('Model output'!D108," ",""))),"")</f>
        <v>1</v>
      </c>
      <c r="D109" s="1" t="str">
        <f>IF(ISNUMBER(SEARCH("lymph node",'Model output'!E108)),"1", IF(AND('Model output'!E108&lt;&gt;"",ISNUMBER('Model output'!E108),'Model output'!E108&gt;0),"1",IF(OR(ISNUMBER(SEARCH("0",'Model output'!E108)), ISNUMBER(SEARCH("1",'Model output'!E108)), ISNUMBER(SEARCH("1a",'Model output'!E108)), ISNUMBER(SEARCH("1b",'Model output'!E108)), ISNUMBER(SEARCH("X",'Model output'!E108))), IF(ISNUMBER(SEARCH("pN",'Model output'!E108)),IF(OR(ISNUMBER(SEARCH("a",'Model output'!E108)),ISNUMBER(SEARCH("b",'Model output'!E108))),MID(SUBSTITUTE('Model output'!E108," ",""),SEARCH("pN",'Model output'!E108)+2,2),MID(SUBSTITUTE('Model output'!E108," ",""),SEARCH("pN",'Model output'!E108)+2,1)),IF(ISNUMBER(SEARCH("N",'Model output'!E108)),IF(OR(ISNUMBER(SEARCH("a",'Model output'!E108)),ISNUMBER(SEARCH("b",'Model output'!E108))),MID(SUBSTITUTE('Model output'!E108," ",""),SEARCH("N",'Model output'!E108)+1,2),MID(SUBSTITUTE('Model output'!E108," ",""),SEARCH("N",'Model output'!E108)+1,1)),SUBSTITUTE('Model output'!E108," ",""))),"")))</f>
        <v>X</v>
      </c>
      <c r="E109" s="1" t="str">
        <f>IF(OR(ISNUMBER(SEARCH("Not applicable",'Model output'!F108)), ISNUMBER(SEARCH("N/A",'Model output'!F108))),"0",IF(OR(ISNUMBER(SEARCH("0",'Model output'!F108)), ISNUMBER(SEARCH("1",'Model output'!F108)), ISNUMBER(SEARCH("X",'Model output'!F108))), IF(ISNUMBER(SEARCH("pM",'Model output'!F108)),MID(SUBSTITUTE('Model output'!F108," ",""),SEARCH("pM",'Model output'!F108)+2,1),IF(ISNUMBER(SEARCH("M",'Model output'!F108)),MID(SUBSTITUTE('Model output'!F108," ",""),SEARCH("M",'Model output'!F108)+1,1),SUBSTITUTE('Model output'!F108," ",""))),""))</f>
        <v>X</v>
      </c>
      <c r="F109" t="str">
        <f t="shared" si="16"/>
        <v>negative</v>
      </c>
      <c r="G109" t="str">
        <f>IF(OR('Model output'!G108="",AND(ISNUMBER('Model output'!J108),'Model output'!J108&lt;1)),"",IF(OR(ISNUMBER(SEARCH("lateral",'Model output'!G108)),ISNUMBER(SEARCH("cervical",'Model output'!G108)),ISNUMBER(SEARCH("jugular",'Model output'!G108)),ISNUMBER(SEARCH("left neck",'Model output'!G108)),ISNUMBER(SEARCH("left anterior neck",'Model output'!G108)),ISNUMBER(SEARCH("left posterior neck",'Model output'!G108)),ISNUMBER(SEARCH("right neck",'Model output'!G108)),ISNUMBER(SEARCH("right anterior neck",'Model output'!G108)),ISNUMBER(SEARCH("right posterior neck",'Model output'!G108)),AND(ISNUMBER(SEARCH("level",'Model output'!G108)),OR(,ISNUMBER(SEARCH("II",'Model output'!G108)),ISNUMBER(SEARCH("two",'Model output'!G108)),ISNUMBER(SEARCH("2",'Model output'!G108)),ISNUMBER(SEARCH("III",'Model output'!G108)),ISNUMBER(SEARCH("three",'Model output'!G108)),ISNUMBER(SEARCH("3",'Model output'!G108)),ISNUMBER(SEARCH("IV",'Model output'!G108)),ISNUMBER(SEARCH("four",'Model output'!G108)),ISNUMBER(SEARCH("4",'Model output'!G108)),AND(ISNUMBER(SEARCH("V ",'Model output'!G108)),NOT(ISNUMBER(SEARCH("VI",'Model output'!G108)))),ISNUMBER(SEARCH("five",'Model output'!G108)),ISNUMBER(SEARCH("5",'Model output'!G108))))), "lateral", "central"))</f>
        <v/>
      </c>
      <c r="H109" t="str">
        <f>IF('Model output'!H108="","negative", IF('Model output'!H108=" ", "negative", IF(ISNUMBER(SEARCH("lymph node",'Model output'!H108)),"negative","positive")))</f>
        <v>negative</v>
      </c>
      <c r="I109">
        <f>IF('Model output'!I108="","",IF(ISNUMBER('Model output'!I108),'Model output'!I108,1))</f>
        <v>2</v>
      </c>
      <c r="J109">
        <f>IF('Model output'!J108="","",IF(AND(ISNUMBER('Model output'!J108),'Model output'!J108&lt;=I109),'Model output'!J108,IF(ISNUMBER(SEARCH("0/",'Model output'!J108)),0,1)))</f>
        <v>0</v>
      </c>
      <c r="K109" t="str" cm="1">
        <f t="array" ref="K109">IF(COUNT(FIND({0,1,2,3,4,5,6,7,8,9},'Model output'!K108))&gt;0,'Model output'!K108,"")</f>
        <v/>
      </c>
      <c r="L109" s="8" t="str">
        <f t="shared" si="21"/>
        <v/>
      </c>
      <c r="M109" t="str" cm="1">
        <f t="array" ref="M109">IF(L109="","",IF(ISNUMBER(SEARCH("cm",L109)),MAX(VALUE(SUBSTITUTE(_xlfn.FILTERXML("&lt;t&gt;&lt;s&gt;"&amp;SUBSTITUTE(L109,",","&lt;/s&gt;&lt;s&gt;")&amp;"&lt;/s&gt;&lt;/t&gt;","//s"),"cm",""))),MAX(VALUE(SUBSTITUTE(_xlfn.FILTERXML("&lt;t&gt;&lt;s&gt;"&amp;SUBSTITUTE(L109,",","&lt;/s&gt;&lt;s&gt;")&amp;"&lt;/s&gt;&lt;/t&gt;","//s"),"mm","")))/10))</f>
        <v/>
      </c>
      <c r="N109" t="str">
        <f>IF('Model output'!L108="","",'Model output'!L108)</f>
        <v>papillary</v>
      </c>
      <c r="O109" t="str">
        <f>IF('Model output'!M108="","",'Model output'!M108)</f>
        <v>follicular</v>
      </c>
      <c r="P109" t="str">
        <f>IF('Model output'!N108="","",'Model output'!N108)</f>
        <v>1.1 cm</v>
      </c>
      <c r="Q109" t="str">
        <f t="shared" si="17"/>
        <v>1.1cm</v>
      </c>
      <c r="R109" cm="1">
        <f t="array" ref="R109">IF(Q109="","",IF(ISNUMBER(SEARCH("cm",Q109)),MAX(VALUE(SUBSTITUTE(_xlfn.FILTERXML("&lt;t&gt;&lt;s&gt;"&amp;SUBSTITUTE(Q109,",","&lt;/s&gt;&lt;s&gt;")&amp;"&lt;/s&gt;&lt;/t&gt;","//s"),"cm",""))),IF(ISNUMBER(SEARCH("mm",Q109)), MAX(VALUE(SUBSTITUTE(_xlfn.FILTERXML("&lt;t&gt;&lt;s&gt;"&amp;SUBSTITUTE(Q109,",","&lt;/s&gt;&lt;s&gt;")&amp;"&lt;/s&gt;&lt;/t&gt;","//s"),"mm","")))/10, MAX(VALUE(_xlfn.FILTERXML("&lt;t&gt;&lt;s&gt;"&amp;SUBSTITUTE(Q109,",","&lt;/s&gt;&lt;s&gt;")&amp;"&lt;/s&gt;&lt;/t&gt;","//s"))))))</f>
        <v>1.1000000000000001</v>
      </c>
      <c r="S109" t="str">
        <f>IF(OR('Model output'!P108="",ISNUMBER(SEARCH("Not identified", 'Model output'!P108)),ISNUMBER(SEARCH("Absent",'Model output'!P108)),AND(ISNUMBER(SEARCH("No",'Model output'!P108)),NOT(ISNUMBER(SEARCH("diagnostic",'Model output'!P108)))),ISNUMBER(SEARCH("Negative",'Model output'!P108))),"negative","positive")</f>
        <v>negative</v>
      </c>
      <c r="T109">
        <f>IF('Model output'!O108="","",'Model output'!O108)</f>
        <v>2</v>
      </c>
      <c r="U109" t="str">
        <f>IF('Model output'!Q108&lt;&gt;"",'Model output'!Q108,IF('Classification result'!S109="positive",IF(ISNUMBER(SEARCH("single",'Model output'!P108)),1,IF(OR(ISNUMBER(SEARCH("&lt;4",'Model output'!P108)),ISNUMBER(SEARCH("&lt; 4",'Model output'!P108)),ISNUMBER(SEARCH("less than 4",'Model output'!P108))),"&lt;4",IF(OR(ISNUMBER(SEARCH("&gt;4",'Model output'!P108)),ISNUMBER(SEARCH("&gt; 4",'Model output'!P108)),ISNUMBER(SEARCH("4 or more",'Model output'!P108))),"&gt;4",""))),""))</f>
        <v/>
      </c>
      <c r="V109" t="str">
        <f>IF(S109="negative","",IF(OR(ISNUMBER(SEARCH("Focal",'Model output'!P108)),'Classification result'!U109&lt;4,ISNUMBER(SEARCH("Focal",'Classification result'!U109)),ISNUMBER(SEARCH("&lt;4",'Classification result'!U109)),ISNUMBER(SEARCH("&lt; 4",'Classification result'!U109))),"minimal", IF(OR(ISNUMBER(SEARCH("Extensive",'Model output'!P108)),ISNUMBER(SEARCH("Extensive",'Classification result'!U109)),ISNUMBER(SEARCH("&gt;4",'Classification result'!U109)),ISNUMBER(SEARCH("&gt; 4",'Classification result'!U109)),ISNUMBER(SEARCH("4 or more",'Classification result'!U109))),"extensive","")))</f>
        <v/>
      </c>
      <c r="W109" t="str">
        <f>IF(OR('Model output'!R108="",ISNUMBER(SEARCH("Not identified", 'Model output'!R108)),ISNUMBER(SEARCH("Absent",'Model output'!R108)),ISNUMBER(SEARCH("No",'Model output'!R108)),ISNUMBER(SEARCH("Negative",'Model output'!R108)),ISNUMBER(SEARCH("None seen",'Model output'!R108)),ISNUMBER(SEARCH("Free",'Model output'!R108)),ISNUMBER(SEARCH("Cannot be assessed",'Model output'!R108))),"negative","positive")</f>
        <v>negative</v>
      </c>
      <c r="X109" s="14" t="str">
        <f>IF('Model output'!S108="","",'Model output'!S108)</f>
        <v>Not Identified</v>
      </c>
      <c r="Y109" t="str">
        <f>IF(OR('Model output'!S108="",ISNUMBER(SEARCH("Absent",'Model output'!S108)),ISNUMBER(SEARCH("Not identified",'Model output'!S108)),AND(ISNUMBER(SEARCH("No",'Model output'!S108)),NOT(ISNUMBER(SEARCH("carcinoma",'Model output'!S108)))),ISNUMBER(SEARCH("negative",'Model output'!S108))),"negative",IF(Z109="positive","gETE", "positive"))</f>
        <v>negative</v>
      </c>
      <c r="Z109" t="str">
        <f>IF(OR('Model output'!S108="",ISNUMBER(SEARCH("Absent",'Model output'!S108)),ISNUMBER(SEARCH("Not identified",'Model output'!S108)),ISNUMBER(SEARCH("No",'Model output'!S108)),ISNUMBER(SEARCH("Minimal",'Model output'!S108)),ISNUMBER(SEARCH("negative",'Model output'!S108))),"negative",IF(OR(ISNUMBER(SEARCH("extensive",X109)),ISNUMBER(SEARCH("skeletal muscle",X109)),ISNUMBER(SEARCH("larynx",X109)),ISNUMBER(SEARCH("trachea",X109)),ISNUMBER(SEARCH("esophagus",X109)),ISNUMBER(SEARCH("recurrent laryngeal nerve",X109))),"positive","negative"))</f>
        <v>negative</v>
      </c>
      <c r="AA109" t="str">
        <f>IF('Model output'!T108="","",IF('Model output'!T108="Not mentioned", "No", "Yes"))</f>
        <v/>
      </c>
      <c r="AB109" t="str">
        <f>IF(AA109&lt;&gt;"Yes","",IF(OR('Model output'!U108="",ISNUMBER(SEARCH("Not identified",'Model output'!U108))),"",'Model output'!U108))</f>
        <v/>
      </c>
      <c r="AC109" s="9" t="str">
        <f>IF(OR('Model output'!V108="", AND(ISERROR(SEARCH("Positive",'Model output'!V108)), ISNUMBER(SEARCH("Negative",'Model output'!V108))), ISNUMBER(SEARCH("Uninvolved",'Model output'!V108)), ISNUMBER(SEARCH("not involved",'Model output'!V108)), ISNUMBER(SEARCH("Free",'Model output'!V108)), ISNUMBER(SEARCH("1 mm",'Model output'!V108)), ISNUMBER(SEARCH("0.1 CM",'Model output'!V108)), ISNUMBER(SEARCH("less than 0.2 mm",'Model output'!V108)), ISNUMBER(SEARCH("less than 0.5 mm",'Model output'!V108)), ISNUMBER(SEARCH("very close",'Model output'!V108)), ISNUMBER(SEARCH("abut",'Model output'!V108))), "negative", "positive")</f>
        <v>negative</v>
      </c>
      <c r="AE109" s="30" t="str" cm="1">
        <f t="array" aca="1" ref="AE109" ca="1">IF(OR(AC109="positive",Z109="positive",AND(OR(ISNUMBER(SEARCH("Follicular carcinoma",N109)),ISNUMBER(SEARCH("Follicular thyroid carcinoma",N109))),V109="extensive"),AND(AND(ISNUMBER(J109),J109&gt;0),AND(ISNUMBER(M109),M109&gt;3)),OR(H109="positive",AH109=1)),"high",IF(OR(ISNUMBER(SEARCH("lateral",G109,1)),ISNUMBER(SEARCH("positive",Y109,1)),ISNUMBER(SEARCH("tall",O109,1)),ISNUMBER(SEARCH("hobnail",O109,1)),ISNUMBER(SEARCH("cribriform",O109,1)),ISNUMBER(SEARCH("diffuse",O109,1)),ISNUMBER(SEARCH("columnar",O109,1)),ISNUMBER(SEARCH("solid",O109,1)),ISNUMBER(SEARCH("tall",N109,1)),ISNUMBER(SEARCH("hobnail",N109,1)),ISNUMBER(SEARCH("cribriform",N109,1)),ISNUMBER(SEARCH("diffuse",N109,1)),ISNUMBER(SEARCH("columnar",N109,1)),ISNUMBER(SEARCH("solid",N109,1)),AND(ISNUMBER(SEARCH("papillary",N109,1)),S109="positive"),AND(AND(ISNUMBER(J109),J109&gt;=5),M109=""),AND(AND(ISNUMBER(J109),J109&gt;=5),AND(ISNUMBER(M109),M109&gt;=1)),AND(ISNUMBER(SERACH("papillary",N109)),OR(Y109="positive",Z109="positive"), ISNUMBER(SEARCH("BRAF",AB109)))),"intermediate","low"))</f>
        <v>low</v>
      </c>
      <c r="AF109" s="31" t="str">
        <f t="shared" si="18"/>
        <v>1b</v>
      </c>
      <c r="AG109" s="31" t="str">
        <f t="shared" si="19"/>
        <v>0</v>
      </c>
      <c r="AH109" s="31" t="str">
        <f t="shared" si="22"/>
        <v>0</v>
      </c>
      <c r="AI109" s="36" t="str">
        <f t="shared" si="23"/>
        <v>I</v>
      </c>
      <c r="AJ109" s="30" t="s">
        <v>872</v>
      </c>
      <c r="AK109" s="35" t="s">
        <v>876</v>
      </c>
      <c r="AL109" s="35" t="s">
        <v>877</v>
      </c>
      <c r="AM109" s="35" t="s">
        <v>880</v>
      </c>
      <c r="AN109" s="35" t="s">
        <v>76</v>
      </c>
      <c r="AO109" s="30">
        <f t="shared" ca="1" si="28"/>
        <v>1</v>
      </c>
      <c r="AP109" s="35">
        <f t="shared" si="29"/>
        <v>1</v>
      </c>
      <c r="AQ109" s="35">
        <f t="shared" si="30"/>
        <v>1</v>
      </c>
      <c r="AR109" s="35">
        <f t="shared" si="31"/>
        <v>1</v>
      </c>
      <c r="AS109" s="36">
        <f t="shared" si="20"/>
        <v>1</v>
      </c>
    </row>
    <row r="110" spans="1:45">
      <c r="A110" t="str">
        <f>'Model output'!A109</f>
        <v>TCGA-DJ-A3VJ</v>
      </c>
      <c r="B110" s="42">
        <v>22</v>
      </c>
      <c r="C110" s="1" t="str">
        <f>IF(OR(ISNUMBER(SEARCH("0",'Model output'!D109)), ISNUMBER(SEARCH("1",'Model output'!D109)), ISNUMBER(SEARCH("1a",'Model output'!D109)), ISNUMBER(SEARCH("1b",'Model output'!D109)), ISNUMBER(SEARCH("2",'Model output'!D109)), ISNUMBER(SEARCH("3",'Model output'!D109)), ISNUMBER(SEARCH("4a",'Model output'!D109)), ISNUMBER(SEARCH("4b",'Model output'!D109))), IF(ISNUMBER(SEARCH("pT",'Model output'!D109)),IF(OR(ISNUMBER(SEARCH("a",'Model output'!D109)),ISNUMBER(SEARCH("b",'Model output'!D109))),MID(SUBSTITUTE('Model output'!D109," ",""),SEARCH("pT",'Model output'!D109)+2,2),MID(SUBSTITUTE('Model output'!D109," ",""),SEARCH("pT",'Model output'!D109)+2,1)),IF(ISNUMBER(SEARCH("T",'Model output'!D109)),IF(OR(ISNUMBER(SEARCH("a",'Model output'!D109)),ISNUMBER(SEARCH("b",'Model output'!D109))),MID(SUBSTITUTE('Model output'!D109," ",""),SEARCH("T",'Model output'!D109)+1,2),MID(SUBSTITUTE('Model output'!D109," ",""),SEARCH("T",'Model output'!D109)+1,1)),SUBSTITUTE('Model output'!D109," ",""))),"")</f>
        <v>2</v>
      </c>
      <c r="D110" s="1" t="str">
        <f>IF(ISNUMBER(SEARCH("lymph node",'Model output'!E109)),"1", IF(AND('Model output'!E109&lt;&gt;"",ISNUMBER('Model output'!E109),'Model output'!E109&gt;0),"1",IF(OR(ISNUMBER(SEARCH("0",'Model output'!E109)), ISNUMBER(SEARCH("1",'Model output'!E109)), ISNUMBER(SEARCH("1a",'Model output'!E109)), ISNUMBER(SEARCH("1b",'Model output'!E109)), ISNUMBER(SEARCH("X",'Model output'!E109))), IF(ISNUMBER(SEARCH("pN",'Model output'!E109)),IF(OR(ISNUMBER(SEARCH("a",'Model output'!E109)),ISNUMBER(SEARCH("b",'Model output'!E109))),MID(SUBSTITUTE('Model output'!E109," ",""),SEARCH("pN",'Model output'!E109)+2,2),MID(SUBSTITUTE('Model output'!E109," ",""),SEARCH("pN",'Model output'!E109)+2,1)),IF(ISNUMBER(SEARCH("N",'Model output'!E109)),IF(OR(ISNUMBER(SEARCH("a",'Model output'!E109)),ISNUMBER(SEARCH("b",'Model output'!E109))),MID(SUBSTITUTE('Model output'!E109," ",""),SEARCH("N",'Model output'!E109)+1,2),MID(SUBSTITUTE('Model output'!E109," ",""),SEARCH("N",'Model output'!E109)+1,1)),SUBSTITUTE('Model output'!E109," ",""))),"")))</f>
        <v>1b</v>
      </c>
      <c r="E110" s="1" t="str">
        <f>IF(OR(ISNUMBER(SEARCH("Not applicable",'Model output'!F109)), ISNUMBER(SEARCH("N/A",'Model output'!F109))),"0",IF(OR(ISNUMBER(SEARCH("0",'Model output'!F109)), ISNUMBER(SEARCH("1",'Model output'!F109)), ISNUMBER(SEARCH("X",'Model output'!F109))), IF(ISNUMBER(SEARCH("pM",'Model output'!F109)),MID(SUBSTITUTE('Model output'!F109," ",""),SEARCH("pM",'Model output'!F109)+2,1),IF(ISNUMBER(SEARCH("M",'Model output'!F109)),MID(SUBSTITUTE('Model output'!F109," ",""),SEARCH("M",'Model output'!F109)+1,1),SUBSTITUTE('Model output'!F109," ",""))),""))</f>
        <v>0</v>
      </c>
      <c r="F110" t="str">
        <f t="shared" si="16"/>
        <v>positive</v>
      </c>
      <c r="G110" t="str">
        <f>IF(OR('Model output'!G109="",AND(ISNUMBER('Model output'!J109),'Model output'!J109&lt;1)),"",IF(OR(ISNUMBER(SEARCH("lateral",'Model output'!G109)),ISNUMBER(SEARCH("cervical",'Model output'!G109)),ISNUMBER(SEARCH("jugular",'Model output'!G109)),ISNUMBER(SEARCH("left neck",'Model output'!G109)),ISNUMBER(SEARCH("left anterior neck",'Model output'!G109)),ISNUMBER(SEARCH("left posterior neck",'Model output'!G109)),ISNUMBER(SEARCH("right neck",'Model output'!G109)),ISNUMBER(SEARCH("right anterior neck",'Model output'!G109)),ISNUMBER(SEARCH("right posterior neck",'Model output'!G109)),AND(ISNUMBER(SEARCH("level",'Model output'!G109)),OR(,ISNUMBER(SEARCH("II",'Model output'!G109)),ISNUMBER(SEARCH("two",'Model output'!G109)),ISNUMBER(SEARCH("2",'Model output'!G109)),ISNUMBER(SEARCH("III",'Model output'!G109)),ISNUMBER(SEARCH("three",'Model output'!G109)),ISNUMBER(SEARCH("3",'Model output'!G109)),ISNUMBER(SEARCH("IV",'Model output'!G109)),ISNUMBER(SEARCH("four",'Model output'!G109)),ISNUMBER(SEARCH("4",'Model output'!G109)),AND(ISNUMBER(SEARCH("V ",'Model output'!G109)),NOT(ISNUMBER(SEARCH("VI",'Model output'!G109)))),ISNUMBER(SEARCH("five",'Model output'!G109)),ISNUMBER(SEARCH("5",'Model output'!G109))))), "lateral", "central"))</f>
        <v>central</v>
      </c>
      <c r="H110" t="str">
        <f>IF('Model output'!H109="","negative", IF('Model output'!H109=" ", "negative", IF(ISNUMBER(SEARCH("lymph node",'Model output'!H109)),"negative","positive")))</f>
        <v>negative</v>
      </c>
      <c r="I110">
        <f>IF('Model output'!I109="","",IF(ISNUMBER('Model output'!I109),'Model output'!I109,1))</f>
        <v>6</v>
      </c>
      <c r="J110">
        <f>IF('Model output'!J109="","",IF(AND(ISNUMBER('Model output'!J109),'Model output'!J109&lt;=I110),'Model output'!J109,IF(ISNUMBER(SEARCH("0/",'Model output'!J109)),0,1)))</f>
        <v>3</v>
      </c>
      <c r="K110" t="str" cm="1">
        <f t="array" ref="K110">IF(COUNT(FIND({0,1,2,3,4,5,6,7,8,9},'Model output'!K109))&gt;0,'Model output'!K109,"")</f>
        <v>0.7cm</v>
      </c>
      <c r="L110" s="8" t="str">
        <f t="shared" si="21"/>
        <v>0.7cm</v>
      </c>
      <c r="M110" cm="1">
        <f t="array" ref="M110">IF(L110="","",IF(ISNUMBER(SEARCH("cm",L110)),MAX(VALUE(SUBSTITUTE(_xlfn.FILTERXML("&lt;t&gt;&lt;s&gt;"&amp;SUBSTITUTE(L110,",","&lt;/s&gt;&lt;s&gt;")&amp;"&lt;/s&gt;&lt;/t&gt;","//s"),"cm",""))),MAX(VALUE(SUBSTITUTE(_xlfn.FILTERXML("&lt;t&gt;&lt;s&gt;"&amp;SUBSTITUTE(L110,",","&lt;/s&gt;&lt;s&gt;")&amp;"&lt;/s&gt;&lt;/t&gt;","//s"),"mm","")))/10))</f>
        <v>0.7</v>
      </c>
      <c r="N110" t="str">
        <f>IF('Model output'!L109="","",'Model output'!L109)</f>
        <v>papillary</v>
      </c>
      <c r="O110" t="str">
        <f>IF('Model output'!M109="","",'Model output'!M109)</f>
        <v>diffuse sclerosing</v>
      </c>
      <c r="P110" t="str">
        <f>IF('Model output'!N109="","",'Model output'!N109)</f>
        <v>2.0 cm</v>
      </c>
      <c r="Q110" t="str">
        <f t="shared" si="17"/>
        <v>2.0cm</v>
      </c>
      <c r="R110" cm="1">
        <f t="array" ref="R110">IF(Q110="","",IF(ISNUMBER(SEARCH("cm",Q110)),MAX(VALUE(SUBSTITUTE(_xlfn.FILTERXML("&lt;t&gt;&lt;s&gt;"&amp;SUBSTITUTE(Q110,",","&lt;/s&gt;&lt;s&gt;")&amp;"&lt;/s&gt;&lt;/t&gt;","//s"),"cm",""))),IF(ISNUMBER(SEARCH("mm",Q110)), MAX(VALUE(SUBSTITUTE(_xlfn.FILTERXML("&lt;t&gt;&lt;s&gt;"&amp;SUBSTITUTE(Q110,",","&lt;/s&gt;&lt;s&gt;")&amp;"&lt;/s&gt;&lt;/t&gt;","//s"),"mm","")))/10, MAX(VALUE(_xlfn.FILTERXML("&lt;t&gt;&lt;s&gt;"&amp;SUBSTITUTE(Q110,",","&lt;/s&gt;&lt;s&gt;")&amp;"&lt;/s&gt;&lt;/t&gt;","//s"))))))</f>
        <v>2</v>
      </c>
      <c r="S110" t="str">
        <f>IF(OR('Model output'!P109="",ISNUMBER(SEARCH("Not identified", 'Model output'!P109)),ISNUMBER(SEARCH("Absent",'Model output'!P109)),AND(ISNUMBER(SEARCH("No",'Model output'!P109)),NOT(ISNUMBER(SEARCH("diagnostic",'Model output'!P109)))),ISNUMBER(SEARCH("Negative",'Model output'!P109))),"negative","positive")</f>
        <v>positive</v>
      </c>
      <c r="T110">
        <f>IF('Model output'!O109="","",'Model output'!O109)</f>
        <v>1</v>
      </c>
      <c r="U110" t="str">
        <f>IF('Model output'!Q109&lt;&gt;"",'Model output'!Q109,IF('Classification result'!S110="positive",IF(ISNUMBER(SEARCH("single",'Model output'!P109)),1,IF(OR(ISNUMBER(SEARCH("&lt;4",'Model output'!P109)),ISNUMBER(SEARCH("&lt; 4",'Model output'!P109)),ISNUMBER(SEARCH("less than 4",'Model output'!P109))),"&lt;4",IF(OR(ISNUMBER(SEARCH("&gt;4",'Model output'!P109)),ISNUMBER(SEARCH("&gt; 4",'Model output'!P109)),ISNUMBER(SEARCH("4 or more",'Model output'!P109))),"&gt;4",""))),""))</f>
        <v/>
      </c>
      <c r="V110" t="str">
        <f>IF(S110="negative","",IF(OR(ISNUMBER(SEARCH("Focal",'Model output'!P109)),'Classification result'!U110&lt;4,ISNUMBER(SEARCH("Focal",'Classification result'!U110)),ISNUMBER(SEARCH("&lt;4",'Classification result'!U110)),ISNUMBER(SEARCH("&lt; 4",'Classification result'!U110))),"minimal", IF(OR(ISNUMBER(SEARCH("Extensive",'Model output'!P109)),ISNUMBER(SEARCH("Extensive",'Classification result'!U110)),ISNUMBER(SEARCH("&gt;4",'Classification result'!U110)),ISNUMBER(SEARCH("&gt; 4",'Classification result'!U110)),ISNUMBER(SEARCH("4 or more",'Classification result'!U110))),"extensive","")))</f>
        <v>extensive</v>
      </c>
      <c r="W110" t="str">
        <f>IF(OR('Model output'!R109="",ISNUMBER(SEARCH("Not identified", 'Model output'!R109)),ISNUMBER(SEARCH("Absent",'Model output'!R109)),ISNUMBER(SEARCH("No",'Model output'!R109)),ISNUMBER(SEARCH("Negative",'Model output'!R109)),ISNUMBER(SEARCH("None seen",'Model output'!R109)),ISNUMBER(SEARCH("Free",'Model output'!R109)),ISNUMBER(SEARCH("Cannot be assessed",'Model output'!R109))),"negative","positive")</f>
        <v>positive</v>
      </c>
      <c r="X110" s="14" t="str">
        <f>IF('Model output'!S109="","",'Model output'!S109)</f>
        <v>Invades:fibroadipose tissue</v>
      </c>
      <c r="Y110" t="str">
        <f>IF(OR('Model output'!S109="",ISNUMBER(SEARCH("Absent",'Model output'!S109)),ISNUMBER(SEARCH("Not identified",'Model output'!S109)),AND(ISNUMBER(SEARCH("No",'Model output'!S109)),NOT(ISNUMBER(SEARCH("carcinoma",'Model output'!S109)))),ISNUMBER(SEARCH("negative",'Model output'!S109))),"negative",IF(Z110="positive","gETE", "positive"))</f>
        <v>positive</v>
      </c>
      <c r="Z110" t="str">
        <f>IF(OR('Model output'!S109="",ISNUMBER(SEARCH("Absent",'Model output'!S109)),ISNUMBER(SEARCH("Not identified",'Model output'!S109)),ISNUMBER(SEARCH("No",'Model output'!S109)),ISNUMBER(SEARCH("Minimal",'Model output'!S109)),ISNUMBER(SEARCH("negative",'Model output'!S109))),"negative",IF(OR(ISNUMBER(SEARCH("extensive",X110)),ISNUMBER(SEARCH("skeletal muscle",X110)),ISNUMBER(SEARCH("larynx",X110)),ISNUMBER(SEARCH("trachea",X110)),ISNUMBER(SEARCH("esophagus",X110)),ISNUMBER(SEARCH("recurrent laryngeal nerve",X110))),"positive","negative"))</f>
        <v>negative</v>
      </c>
      <c r="AA110" t="str">
        <f>IF('Model output'!T109="","",IF('Model output'!T109="Not mentioned", "No", "Yes"))</f>
        <v/>
      </c>
      <c r="AB110" t="str">
        <f>IF(AA110&lt;&gt;"Yes","",IF(OR('Model output'!U109="",ISNUMBER(SEARCH("Not identified",'Model output'!U109))),"",'Model output'!U109))</f>
        <v/>
      </c>
      <c r="AC110" s="9" t="str">
        <f>IF(OR('Model output'!V109="", AND(ISERROR(SEARCH("Positive",'Model output'!V109)), ISNUMBER(SEARCH("Negative",'Model output'!V109))), ISNUMBER(SEARCH("Uninvolved",'Model output'!V109)), ISNUMBER(SEARCH("not involved",'Model output'!V109)), ISNUMBER(SEARCH("Free",'Model output'!V109)), ISNUMBER(SEARCH("1 mm",'Model output'!V109)), ISNUMBER(SEARCH("0.1 CM",'Model output'!V109)), ISNUMBER(SEARCH("less than 0.2 mm",'Model output'!V109)), ISNUMBER(SEARCH("less than 0.5 mm",'Model output'!V109)), ISNUMBER(SEARCH("very close",'Model output'!V109)), ISNUMBER(SEARCH("abut",'Model output'!V109))), "negative", "positive")</f>
        <v>negative</v>
      </c>
      <c r="AE110" s="30" t="str" cm="1">
        <f t="array" aca="1" ref="AE110" ca="1">IF(OR(AC110="positive",Z110="positive",AND(OR(ISNUMBER(SEARCH("Follicular carcinoma",N110)),ISNUMBER(SEARCH("Follicular thyroid carcinoma",N110))),V110="extensive"),AND(AND(ISNUMBER(J110),J110&gt;0),AND(ISNUMBER(M110),M110&gt;3)),OR(H110="positive",AH110=1)),"high",IF(OR(ISNUMBER(SEARCH("lateral",G110,1)),ISNUMBER(SEARCH("positive",Y110,1)),ISNUMBER(SEARCH("tall",O110,1)),ISNUMBER(SEARCH("hobnail",O110,1)),ISNUMBER(SEARCH("cribriform",O110,1)),ISNUMBER(SEARCH("diffuse",O110,1)),ISNUMBER(SEARCH("columnar",O110,1)),ISNUMBER(SEARCH("solid",O110,1)),ISNUMBER(SEARCH("tall",N110,1)),ISNUMBER(SEARCH("hobnail",N110,1)),ISNUMBER(SEARCH("cribriform",N110,1)),ISNUMBER(SEARCH("diffuse",N110,1)),ISNUMBER(SEARCH("columnar",N110,1)),ISNUMBER(SEARCH("solid",N110,1)),AND(ISNUMBER(SEARCH("papillary",N110,1)),S110="positive"),AND(AND(ISNUMBER(J110),J110&gt;=5),M110=""),AND(AND(ISNUMBER(J110),J110&gt;=5),AND(ISNUMBER(M110),M110&gt;=1)),AND(ISNUMBER(SERACH("papillary",N110)),OR(Y110="positive",Z110="positive"), ISNUMBER(SEARCH("BRAF",AB110)))),"intermediate","low"))</f>
        <v>intermediate</v>
      </c>
      <c r="AF110" s="31" t="str">
        <f t="shared" si="18"/>
        <v>1b</v>
      </c>
      <c r="AG110" s="31" t="str">
        <f t="shared" si="19"/>
        <v>1a</v>
      </c>
      <c r="AH110" s="31" t="str">
        <f t="shared" si="22"/>
        <v>0</v>
      </c>
      <c r="AI110" s="36" t="str">
        <f t="shared" si="23"/>
        <v>I</v>
      </c>
      <c r="AJ110" s="30" t="s">
        <v>873</v>
      </c>
      <c r="AK110" s="35" t="s">
        <v>876</v>
      </c>
      <c r="AL110" s="35" t="s">
        <v>881</v>
      </c>
      <c r="AM110" s="35" t="s">
        <v>880</v>
      </c>
      <c r="AN110" s="35" t="s">
        <v>76</v>
      </c>
      <c r="AO110" s="30">
        <f t="shared" ca="1" si="28"/>
        <v>1</v>
      </c>
      <c r="AP110" s="35">
        <f t="shared" si="29"/>
        <v>1</v>
      </c>
      <c r="AQ110" s="35">
        <f t="shared" si="30"/>
        <v>1</v>
      </c>
      <c r="AR110" s="35">
        <f t="shared" si="31"/>
        <v>1</v>
      </c>
      <c r="AS110" s="36">
        <f t="shared" si="20"/>
        <v>1</v>
      </c>
    </row>
    <row r="111" spans="1:45">
      <c r="A111" t="str">
        <f>'Model output'!A110</f>
        <v>TCGA-DJ-A3VK</v>
      </c>
      <c r="B111" s="42">
        <v>63</v>
      </c>
      <c r="C111" s="1" t="str">
        <f>IF(OR(ISNUMBER(SEARCH("0",'Model output'!D110)), ISNUMBER(SEARCH("1",'Model output'!D110)), ISNUMBER(SEARCH("1a",'Model output'!D110)), ISNUMBER(SEARCH("1b",'Model output'!D110)), ISNUMBER(SEARCH("2",'Model output'!D110)), ISNUMBER(SEARCH("3",'Model output'!D110)), ISNUMBER(SEARCH("4a",'Model output'!D110)), ISNUMBER(SEARCH("4b",'Model output'!D110))), IF(ISNUMBER(SEARCH("pT",'Model output'!D110)),IF(OR(ISNUMBER(SEARCH("a",'Model output'!D110)),ISNUMBER(SEARCH("b",'Model output'!D110))),MID(SUBSTITUTE('Model output'!D110," ",""),SEARCH("pT",'Model output'!D110)+2,2),MID(SUBSTITUTE('Model output'!D110," ",""),SEARCH("pT",'Model output'!D110)+2,1)),IF(ISNUMBER(SEARCH("T",'Model output'!D110)),IF(OR(ISNUMBER(SEARCH("a",'Model output'!D110)),ISNUMBER(SEARCH("b",'Model output'!D110))),MID(SUBSTITUTE('Model output'!D110," ",""),SEARCH("T",'Model output'!D110)+1,2),MID(SUBSTITUTE('Model output'!D110," ",""),SEARCH("T",'Model output'!D110)+1,1)),SUBSTITUTE('Model output'!D110," ",""))),"")</f>
        <v>1</v>
      </c>
      <c r="D111" s="1" t="str">
        <f>IF(ISNUMBER(SEARCH("lymph node",'Model output'!E110)),"1", IF(AND('Model output'!E110&lt;&gt;"",ISNUMBER('Model output'!E110),'Model output'!E110&gt;0),"1",IF(OR(ISNUMBER(SEARCH("0",'Model output'!E110)), ISNUMBER(SEARCH("1",'Model output'!E110)), ISNUMBER(SEARCH("1a",'Model output'!E110)), ISNUMBER(SEARCH("1b",'Model output'!E110)), ISNUMBER(SEARCH("X",'Model output'!E110))), IF(ISNUMBER(SEARCH("pN",'Model output'!E110)),IF(OR(ISNUMBER(SEARCH("a",'Model output'!E110)),ISNUMBER(SEARCH("b",'Model output'!E110))),MID(SUBSTITUTE('Model output'!E110," ",""),SEARCH("pN",'Model output'!E110)+2,2),MID(SUBSTITUTE('Model output'!E110," ",""),SEARCH("pN",'Model output'!E110)+2,1)),IF(ISNUMBER(SEARCH("N",'Model output'!E110)),IF(OR(ISNUMBER(SEARCH("a",'Model output'!E110)),ISNUMBER(SEARCH("b",'Model output'!E110))),MID(SUBSTITUTE('Model output'!E110," ",""),SEARCH("N",'Model output'!E110)+1,2),MID(SUBSTITUTE('Model output'!E110," ",""),SEARCH("N",'Model output'!E110)+1,1)),SUBSTITUTE('Model output'!E110," ",""))),"")))</f>
        <v>X</v>
      </c>
      <c r="E111" s="1" t="str">
        <f>IF(OR(ISNUMBER(SEARCH("Not applicable",'Model output'!F110)), ISNUMBER(SEARCH("N/A",'Model output'!F110))),"0",IF(OR(ISNUMBER(SEARCH("0",'Model output'!F110)), ISNUMBER(SEARCH("1",'Model output'!F110)), ISNUMBER(SEARCH("X",'Model output'!F110))), IF(ISNUMBER(SEARCH("pM",'Model output'!F110)),MID(SUBSTITUTE('Model output'!F110," ",""),SEARCH("pM",'Model output'!F110)+2,1),IF(ISNUMBER(SEARCH("M",'Model output'!F110)),MID(SUBSTITUTE('Model output'!F110," ",""),SEARCH("M",'Model output'!F110)+1,1),SUBSTITUTE('Model output'!F110," ",""))),""))</f>
        <v/>
      </c>
      <c r="F111" t="str">
        <f t="shared" si="16"/>
        <v>negative</v>
      </c>
      <c r="G111" t="str">
        <f>IF(OR('Model output'!G110="",AND(ISNUMBER('Model output'!J110),'Model output'!J110&lt;1)),"",IF(OR(ISNUMBER(SEARCH("lateral",'Model output'!G110)),ISNUMBER(SEARCH("cervical",'Model output'!G110)),ISNUMBER(SEARCH("jugular",'Model output'!G110)),ISNUMBER(SEARCH("left neck",'Model output'!G110)),ISNUMBER(SEARCH("left anterior neck",'Model output'!G110)),ISNUMBER(SEARCH("left posterior neck",'Model output'!G110)),ISNUMBER(SEARCH("right neck",'Model output'!G110)),ISNUMBER(SEARCH("right anterior neck",'Model output'!G110)),ISNUMBER(SEARCH("right posterior neck",'Model output'!G110)),AND(ISNUMBER(SEARCH("level",'Model output'!G110)),OR(,ISNUMBER(SEARCH("II",'Model output'!G110)),ISNUMBER(SEARCH("two",'Model output'!G110)),ISNUMBER(SEARCH("2",'Model output'!G110)),ISNUMBER(SEARCH("III",'Model output'!G110)),ISNUMBER(SEARCH("three",'Model output'!G110)),ISNUMBER(SEARCH("3",'Model output'!G110)),ISNUMBER(SEARCH("IV",'Model output'!G110)),ISNUMBER(SEARCH("four",'Model output'!G110)),ISNUMBER(SEARCH("4",'Model output'!G110)),AND(ISNUMBER(SEARCH("V ",'Model output'!G110)),NOT(ISNUMBER(SEARCH("VI",'Model output'!G110)))),ISNUMBER(SEARCH("five",'Model output'!G110)),ISNUMBER(SEARCH("5",'Model output'!G110))))), "lateral", "central"))</f>
        <v/>
      </c>
      <c r="H111" t="str">
        <f>IF('Model output'!H110="","negative", IF('Model output'!H110=" ", "negative", IF(ISNUMBER(SEARCH("lymph node",'Model output'!H110)),"negative","positive")))</f>
        <v>negative</v>
      </c>
      <c r="I111">
        <f>IF('Model output'!I110="","",IF(ISNUMBER('Model output'!I110),'Model output'!I110,1))</f>
        <v>1</v>
      </c>
      <c r="J111">
        <f>IF('Model output'!J110="","",IF(AND(ISNUMBER('Model output'!J110),'Model output'!J110&lt;=I111),'Model output'!J110,IF(ISNUMBER(SEARCH("0/",'Model output'!J110)),0,1)))</f>
        <v>0</v>
      </c>
      <c r="K111" t="str" cm="1">
        <f t="array" ref="K111">IF(COUNT(FIND({0,1,2,3,4,5,6,7,8,9},'Model output'!K110))&gt;0,'Model output'!K110,"")</f>
        <v/>
      </c>
      <c r="L111" s="8" t="str">
        <f t="shared" si="21"/>
        <v/>
      </c>
      <c r="M111" t="str" cm="1">
        <f t="array" ref="M111">IF(L111="","",IF(ISNUMBER(SEARCH("cm",L111)),MAX(VALUE(SUBSTITUTE(_xlfn.FILTERXML("&lt;t&gt;&lt;s&gt;"&amp;SUBSTITUTE(L111,",","&lt;/s&gt;&lt;s&gt;")&amp;"&lt;/s&gt;&lt;/t&gt;","//s"),"cm",""))),MAX(VALUE(SUBSTITUTE(_xlfn.FILTERXML("&lt;t&gt;&lt;s&gt;"&amp;SUBSTITUTE(L111,",","&lt;/s&gt;&lt;s&gt;")&amp;"&lt;/s&gt;&lt;/t&gt;","//s"),"mm","")))/10))</f>
        <v/>
      </c>
      <c r="N111" t="str">
        <f>IF('Model output'!L110="","",'Model output'!L110)</f>
        <v>papillary</v>
      </c>
      <c r="O111" t="str">
        <f>IF('Model output'!M110="","",'Model output'!M110)</f>
        <v>follicular</v>
      </c>
      <c r="P111" t="str">
        <f>IF('Model output'!N110="","",'Model output'!N110)</f>
        <v>1.0 cm</v>
      </c>
      <c r="Q111" t="str">
        <f t="shared" si="17"/>
        <v>1.0cm</v>
      </c>
      <c r="R111" cm="1">
        <f t="array" ref="R111">IF(Q111="","",IF(ISNUMBER(SEARCH("cm",Q111)),MAX(VALUE(SUBSTITUTE(_xlfn.FILTERXML("&lt;t&gt;&lt;s&gt;"&amp;SUBSTITUTE(Q111,",","&lt;/s&gt;&lt;s&gt;")&amp;"&lt;/s&gt;&lt;/t&gt;","//s"),"cm",""))),IF(ISNUMBER(SEARCH("mm",Q111)), MAX(VALUE(SUBSTITUTE(_xlfn.FILTERXML("&lt;t&gt;&lt;s&gt;"&amp;SUBSTITUTE(Q111,",","&lt;/s&gt;&lt;s&gt;")&amp;"&lt;/s&gt;&lt;/t&gt;","//s"),"mm","")))/10, MAX(VALUE(_xlfn.FILTERXML("&lt;t&gt;&lt;s&gt;"&amp;SUBSTITUTE(Q111,",","&lt;/s&gt;&lt;s&gt;")&amp;"&lt;/s&gt;&lt;/t&gt;","//s"))))))</f>
        <v>1</v>
      </c>
      <c r="S111" t="str">
        <f>IF(OR('Model output'!P110="",ISNUMBER(SEARCH("Not identified", 'Model output'!P110)),ISNUMBER(SEARCH("Absent",'Model output'!P110)),AND(ISNUMBER(SEARCH("No",'Model output'!P110)),NOT(ISNUMBER(SEARCH("diagnostic",'Model output'!P110)))),ISNUMBER(SEARCH("Negative",'Model output'!P110))),"negative","positive")</f>
        <v>negative</v>
      </c>
      <c r="T111">
        <f>IF('Model output'!O110="","",'Model output'!O110)</f>
        <v>3</v>
      </c>
      <c r="U111" t="str">
        <f>IF('Model output'!Q110&lt;&gt;"",'Model output'!Q110,IF('Classification result'!S111="positive",IF(ISNUMBER(SEARCH("single",'Model output'!P110)),1,IF(OR(ISNUMBER(SEARCH("&lt;4",'Model output'!P110)),ISNUMBER(SEARCH("&lt; 4",'Model output'!P110)),ISNUMBER(SEARCH("less than 4",'Model output'!P110))),"&lt;4",IF(OR(ISNUMBER(SEARCH("&gt;4",'Model output'!P110)),ISNUMBER(SEARCH("&gt; 4",'Model output'!P110)),ISNUMBER(SEARCH("4 or more",'Model output'!P110))),"&gt;4",""))),""))</f>
        <v/>
      </c>
      <c r="V111" t="str">
        <f>IF(S111="negative","",IF(OR(ISNUMBER(SEARCH("Focal",'Model output'!P110)),'Classification result'!U111&lt;4,ISNUMBER(SEARCH("Focal",'Classification result'!U111)),ISNUMBER(SEARCH("&lt;4",'Classification result'!U111)),ISNUMBER(SEARCH("&lt; 4",'Classification result'!U111))),"minimal", IF(OR(ISNUMBER(SEARCH("Extensive",'Model output'!P110)),ISNUMBER(SEARCH("Extensive",'Classification result'!U111)),ISNUMBER(SEARCH("&gt;4",'Classification result'!U111)),ISNUMBER(SEARCH("&gt; 4",'Classification result'!U111)),ISNUMBER(SEARCH("4 or more",'Classification result'!U111))),"extensive","")))</f>
        <v/>
      </c>
      <c r="W111" t="str">
        <f>IF(OR('Model output'!R110="",ISNUMBER(SEARCH("Not identified", 'Model output'!R110)),ISNUMBER(SEARCH("Absent",'Model output'!R110)),ISNUMBER(SEARCH("No",'Model output'!R110)),ISNUMBER(SEARCH("Negative",'Model output'!R110)),ISNUMBER(SEARCH("None seen",'Model output'!R110)),ISNUMBER(SEARCH("Free",'Model output'!R110)),ISNUMBER(SEARCH("Cannot be assessed",'Model output'!R110))),"negative","positive")</f>
        <v>positive</v>
      </c>
      <c r="X111" s="14" t="str">
        <f>IF('Model output'!S110="","",'Model output'!S110)</f>
        <v>Focal extrathyroidal extension into the fibroadipose tissue of papillary microcarcinoma (left lobe, 0.8 cm)</v>
      </c>
      <c r="Y111" t="str">
        <f>IF(OR('Model output'!S110="",ISNUMBER(SEARCH("Absent",'Model output'!S110)),ISNUMBER(SEARCH("Not identified",'Model output'!S110)),AND(ISNUMBER(SEARCH("No",'Model output'!S110)),NOT(ISNUMBER(SEARCH("carcinoma",'Model output'!S110)))),ISNUMBER(SEARCH("negative",'Model output'!S110))),"negative",IF(Z111="positive","gETE", "positive"))</f>
        <v>positive</v>
      </c>
      <c r="Z111" t="str">
        <f>IF(OR('Model output'!S110="",ISNUMBER(SEARCH("Absent",'Model output'!S110)),ISNUMBER(SEARCH("Not identified",'Model output'!S110)),ISNUMBER(SEARCH("No",'Model output'!S110)),ISNUMBER(SEARCH("Minimal",'Model output'!S110)),ISNUMBER(SEARCH("negative",'Model output'!S110))),"negative",IF(OR(ISNUMBER(SEARCH("extensive",X111)),ISNUMBER(SEARCH("skeletal muscle",X111)),ISNUMBER(SEARCH("larynx",X111)),ISNUMBER(SEARCH("trachea",X111)),ISNUMBER(SEARCH("esophagus",X111)),ISNUMBER(SEARCH("recurrent laryngeal nerve",X111))),"positive","negative"))</f>
        <v>negative</v>
      </c>
      <c r="AA111" t="str">
        <f>IF('Model output'!T110="","",IF('Model output'!T110="Not mentioned", "No", "Yes"))</f>
        <v/>
      </c>
      <c r="AB111" t="str">
        <f>IF(AA111&lt;&gt;"Yes","",IF(OR('Model output'!U110="",ISNUMBER(SEARCH("Not identified",'Model output'!U110))),"",'Model output'!U110))</f>
        <v/>
      </c>
      <c r="AC111" s="9" t="str">
        <f>IF(OR('Model output'!V110="", AND(ISERROR(SEARCH("Positive",'Model output'!V110)), ISNUMBER(SEARCH("Negative",'Model output'!V110))), ISNUMBER(SEARCH("Uninvolved",'Model output'!V110)), ISNUMBER(SEARCH("not involved",'Model output'!V110)), ISNUMBER(SEARCH("Free",'Model output'!V110)), ISNUMBER(SEARCH("1 mm",'Model output'!V110)), ISNUMBER(SEARCH("0.1 CM",'Model output'!V110)), ISNUMBER(SEARCH("less than 0.2 mm",'Model output'!V110)), ISNUMBER(SEARCH("less than 0.5 mm",'Model output'!V110)), ISNUMBER(SEARCH("very close",'Model output'!V110)), ISNUMBER(SEARCH("abut",'Model output'!V110))), "negative", "positive")</f>
        <v>negative</v>
      </c>
      <c r="AE111" s="30" t="str" cm="1">
        <f t="array" aca="1" ref="AE111" ca="1">IF(OR(AC111="positive",Z111="positive",AND(OR(ISNUMBER(SEARCH("Follicular carcinoma",N111)),ISNUMBER(SEARCH("Follicular thyroid carcinoma",N111))),V111="extensive"),AND(AND(ISNUMBER(J111),J111&gt;0),AND(ISNUMBER(M111),M111&gt;3)),OR(H111="positive",AH111=1)),"high",IF(OR(ISNUMBER(SEARCH("lateral",G111,1)),ISNUMBER(SEARCH("positive",Y111,1)),ISNUMBER(SEARCH("tall",O111,1)),ISNUMBER(SEARCH("hobnail",O111,1)),ISNUMBER(SEARCH("cribriform",O111,1)),ISNUMBER(SEARCH("diffuse",O111,1)),ISNUMBER(SEARCH("columnar",O111,1)),ISNUMBER(SEARCH("solid",O111,1)),ISNUMBER(SEARCH("tall",N111,1)),ISNUMBER(SEARCH("hobnail",N111,1)),ISNUMBER(SEARCH("cribriform",N111,1)),ISNUMBER(SEARCH("diffuse",N111,1)),ISNUMBER(SEARCH("columnar",N111,1)),ISNUMBER(SEARCH("solid",N111,1)),AND(ISNUMBER(SEARCH("papillary",N111,1)),S111="positive"),AND(AND(ISNUMBER(J111),J111&gt;=5),M111=""),AND(AND(ISNUMBER(J111),J111&gt;=5),AND(ISNUMBER(M111),M111&gt;=1)),AND(ISNUMBER(SERACH("papillary",N111)),OR(Y111="positive",Z111="positive"), ISNUMBER(SEARCH("BRAF",AB111)))),"intermediate","low"))</f>
        <v>intermediate</v>
      </c>
      <c r="AF111" s="31" t="str">
        <f t="shared" si="18"/>
        <v>1a</v>
      </c>
      <c r="AG111" s="31" t="str">
        <f t="shared" si="19"/>
        <v>0</v>
      </c>
      <c r="AH111" s="31" t="str">
        <f t="shared" si="22"/>
        <v>0</v>
      </c>
      <c r="AI111" s="36" t="str">
        <f t="shared" si="23"/>
        <v>I</v>
      </c>
      <c r="AJ111" s="30" t="s">
        <v>873</v>
      </c>
      <c r="AK111" s="35" t="s">
        <v>881</v>
      </c>
      <c r="AL111" s="35" t="s">
        <v>877</v>
      </c>
      <c r="AM111" s="35" t="s">
        <v>880</v>
      </c>
      <c r="AN111" s="35" t="s">
        <v>76</v>
      </c>
      <c r="AO111" s="30">
        <f t="shared" ca="1" si="28"/>
        <v>1</v>
      </c>
      <c r="AP111" s="35">
        <f t="shared" si="29"/>
        <v>1</v>
      </c>
      <c r="AQ111" s="35">
        <f t="shared" si="30"/>
        <v>1</v>
      </c>
      <c r="AR111" s="35">
        <f t="shared" si="31"/>
        <v>1</v>
      </c>
      <c r="AS111" s="36">
        <f t="shared" si="20"/>
        <v>1</v>
      </c>
    </row>
    <row r="112" spans="1:45">
      <c r="A112" t="str">
        <f>'Model output'!A111</f>
        <v>TCGA-DJ-A3VL</v>
      </c>
      <c r="B112" s="42">
        <v>38</v>
      </c>
      <c r="C112" s="1" t="str">
        <f>IF(OR(ISNUMBER(SEARCH("0",'Model output'!D111)), ISNUMBER(SEARCH("1",'Model output'!D111)), ISNUMBER(SEARCH("1a",'Model output'!D111)), ISNUMBER(SEARCH("1b",'Model output'!D111)), ISNUMBER(SEARCH("2",'Model output'!D111)), ISNUMBER(SEARCH("3",'Model output'!D111)), ISNUMBER(SEARCH("4a",'Model output'!D111)), ISNUMBER(SEARCH("4b",'Model output'!D111))), IF(ISNUMBER(SEARCH("pT",'Model output'!D111)),IF(OR(ISNUMBER(SEARCH("a",'Model output'!D111)),ISNUMBER(SEARCH("b",'Model output'!D111))),MID(SUBSTITUTE('Model output'!D111," ",""),SEARCH("pT",'Model output'!D111)+2,2),MID(SUBSTITUTE('Model output'!D111," ",""),SEARCH("pT",'Model output'!D111)+2,1)),IF(ISNUMBER(SEARCH("T",'Model output'!D111)),IF(OR(ISNUMBER(SEARCH("a",'Model output'!D111)),ISNUMBER(SEARCH("b",'Model output'!D111))),MID(SUBSTITUTE('Model output'!D111," ",""),SEARCH("T",'Model output'!D111)+1,2),MID(SUBSTITUTE('Model output'!D111," ",""),SEARCH("T",'Model output'!D111)+1,1)),SUBSTITUTE('Model output'!D111," ",""))),"")</f>
        <v/>
      </c>
      <c r="D112" s="1" t="str">
        <f>IF(ISNUMBER(SEARCH("lymph node",'Model output'!E111)),"1", IF(AND('Model output'!E111&lt;&gt;"",ISNUMBER('Model output'!E111),'Model output'!E111&gt;0),"1",IF(OR(ISNUMBER(SEARCH("0",'Model output'!E111)), ISNUMBER(SEARCH("1",'Model output'!E111)), ISNUMBER(SEARCH("1a",'Model output'!E111)), ISNUMBER(SEARCH("1b",'Model output'!E111)), ISNUMBER(SEARCH("X",'Model output'!E111))), IF(ISNUMBER(SEARCH("pN",'Model output'!E111)),IF(OR(ISNUMBER(SEARCH("a",'Model output'!E111)),ISNUMBER(SEARCH("b",'Model output'!E111))),MID(SUBSTITUTE('Model output'!E111," ",""),SEARCH("pN",'Model output'!E111)+2,2),MID(SUBSTITUTE('Model output'!E111," ",""),SEARCH("pN",'Model output'!E111)+2,1)),IF(ISNUMBER(SEARCH("N",'Model output'!E111)),IF(OR(ISNUMBER(SEARCH("a",'Model output'!E111)),ISNUMBER(SEARCH("b",'Model output'!E111))),MID(SUBSTITUTE('Model output'!E111," ",""),SEARCH("N",'Model output'!E111)+1,2),MID(SUBSTITUTE('Model output'!E111," ",""),SEARCH("N",'Model output'!E111)+1,1)),SUBSTITUTE('Model output'!E111," ",""))),"")))</f>
        <v>0</v>
      </c>
      <c r="E112" s="1" t="str">
        <f>IF(OR(ISNUMBER(SEARCH("Not applicable",'Model output'!F111)), ISNUMBER(SEARCH("N/A",'Model output'!F111))),"0",IF(OR(ISNUMBER(SEARCH("0",'Model output'!F111)), ISNUMBER(SEARCH("1",'Model output'!F111)), ISNUMBER(SEARCH("X",'Model output'!F111))), IF(ISNUMBER(SEARCH("pM",'Model output'!F111)),MID(SUBSTITUTE('Model output'!F111," ",""),SEARCH("pM",'Model output'!F111)+2,1),IF(ISNUMBER(SEARCH("M",'Model output'!F111)),MID(SUBSTITUTE('Model output'!F111," ",""),SEARCH("M",'Model output'!F111)+1,1),SUBSTITUTE('Model output'!F111," ",""))),""))</f>
        <v>0</v>
      </c>
      <c r="F112" t="str">
        <f t="shared" si="16"/>
        <v>negative</v>
      </c>
      <c r="G112" t="str">
        <f>IF(OR('Model output'!G111="",AND(ISNUMBER('Model output'!J111),'Model output'!J111&lt;1)),"",IF(OR(ISNUMBER(SEARCH("lateral",'Model output'!G111)),ISNUMBER(SEARCH("cervical",'Model output'!G111)),ISNUMBER(SEARCH("jugular",'Model output'!G111)),ISNUMBER(SEARCH("left neck",'Model output'!G111)),ISNUMBER(SEARCH("left anterior neck",'Model output'!G111)),ISNUMBER(SEARCH("left posterior neck",'Model output'!G111)),ISNUMBER(SEARCH("right neck",'Model output'!G111)),ISNUMBER(SEARCH("right anterior neck",'Model output'!G111)),ISNUMBER(SEARCH("right posterior neck",'Model output'!G111)),AND(ISNUMBER(SEARCH("level",'Model output'!G111)),OR(,ISNUMBER(SEARCH("II",'Model output'!G111)),ISNUMBER(SEARCH("two",'Model output'!G111)),ISNUMBER(SEARCH("2",'Model output'!G111)),ISNUMBER(SEARCH("III",'Model output'!G111)),ISNUMBER(SEARCH("three",'Model output'!G111)),ISNUMBER(SEARCH("3",'Model output'!G111)),ISNUMBER(SEARCH("IV",'Model output'!G111)),ISNUMBER(SEARCH("four",'Model output'!G111)),ISNUMBER(SEARCH("4",'Model output'!G111)),AND(ISNUMBER(SEARCH("V ",'Model output'!G111)),NOT(ISNUMBER(SEARCH("VI",'Model output'!G111)))),ISNUMBER(SEARCH("five",'Model output'!G111)),ISNUMBER(SEARCH("5",'Model output'!G111))))), "lateral", "central"))</f>
        <v/>
      </c>
      <c r="H112" t="str">
        <f>IF('Model output'!H111="","negative", IF('Model output'!H111=" ", "negative", IF(ISNUMBER(SEARCH("lymph node",'Model output'!H111)),"negative","positive")))</f>
        <v>negative</v>
      </c>
      <c r="I112">
        <f>IF('Model output'!I111="","",IF(ISNUMBER('Model output'!I111),'Model output'!I111,1))</f>
        <v>1</v>
      </c>
      <c r="J112">
        <f>IF('Model output'!J111="","",IF(AND(ISNUMBER('Model output'!J111),'Model output'!J111&lt;=I112),'Model output'!J111,IF(ISNUMBER(SEARCH("0/",'Model output'!J111)),0,1)))</f>
        <v>0</v>
      </c>
      <c r="K112" t="str" cm="1">
        <f t="array" ref="K112">IF(COUNT(FIND({0,1,2,3,4,5,6,7,8,9},'Model output'!K111))&gt;0,'Model output'!K111,"")</f>
        <v/>
      </c>
      <c r="L112" s="8" t="str">
        <f t="shared" si="21"/>
        <v/>
      </c>
      <c r="M112" t="str" cm="1">
        <f t="array" ref="M112">IF(L112="","",IF(ISNUMBER(SEARCH("cm",L112)),MAX(VALUE(SUBSTITUTE(_xlfn.FILTERXML("&lt;t&gt;&lt;s&gt;"&amp;SUBSTITUTE(L112,",","&lt;/s&gt;&lt;s&gt;")&amp;"&lt;/s&gt;&lt;/t&gt;","//s"),"cm",""))),MAX(VALUE(SUBSTITUTE(_xlfn.FILTERXML("&lt;t&gt;&lt;s&gt;"&amp;SUBSTITUTE(L112,",","&lt;/s&gt;&lt;s&gt;")&amp;"&lt;/s&gt;&lt;/t&gt;","//s"),"mm","")))/10))</f>
        <v/>
      </c>
      <c r="N112" t="str">
        <f>IF('Model output'!L111="","",'Model output'!L111)</f>
        <v>Papillary</v>
      </c>
      <c r="O112" t="str">
        <f>IF('Model output'!M111="","",'Model output'!M111)</f>
        <v>microcarcinoma</v>
      </c>
      <c r="P112" t="str">
        <f>IF('Model output'!N111="","",'Model output'!N111)</f>
        <v>0.6 cm</v>
      </c>
      <c r="Q112" t="str">
        <f t="shared" si="17"/>
        <v>0.6cm</v>
      </c>
      <c r="R112" cm="1">
        <f t="array" ref="R112">IF(Q112="","",IF(ISNUMBER(SEARCH("cm",Q112)),MAX(VALUE(SUBSTITUTE(_xlfn.FILTERXML("&lt;t&gt;&lt;s&gt;"&amp;SUBSTITUTE(Q112,",","&lt;/s&gt;&lt;s&gt;")&amp;"&lt;/s&gt;&lt;/t&gt;","//s"),"cm",""))),IF(ISNUMBER(SEARCH("mm",Q112)), MAX(VALUE(SUBSTITUTE(_xlfn.FILTERXML("&lt;t&gt;&lt;s&gt;"&amp;SUBSTITUTE(Q112,",","&lt;/s&gt;&lt;s&gt;")&amp;"&lt;/s&gt;&lt;/t&gt;","//s"),"mm","")))/10, MAX(VALUE(_xlfn.FILTERXML("&lt;t&gt;&lt;s&gt;"&amp;SUBSTITUTE(Q112,",","&lt;/s&gt;&lt;s&gt;")&amp;"&lt;/s&gt;&lt;/t&gt;","//s"))))))</f>
        <v>0.6</v>
      </c>
      <c r="S112" t="str">
        <f>IF(OR('Model output'!P111="",ISNUMBER(SEARCH("Not identified", 'Model output'!P111)),ISNUMBER(SEARCH("Absent",'Model output'!P111)),AND(ISNUMBER(SEARCH("No",'Model output'!P111)),NOT(ISNUMBER(SEARCH("diagnostic",'Model output'!P111)))),ISNUMBER(SEARCH("Negative",'Model output'!P111))),"negative","positive")</f>
        <v>negative</v>
      </c>
      <c r="T112">
        <f>IF('Model output'!O111="","",'Model output'!O111)</f>
        <v>2</v>
      </c>
      <c r="U112" t="str">
        <f>IF('Model output'!Q111&lt;&gt;"",'Model output'!Q111,IF('Classification result'!S112="positive",IF(ISNUMBER(SEARCH("single",'Model output'!P111)),1,IF(OR(ISNUMBER(SEARCH("&lt;4",'Model output'!P111)),ISNUMBER(SEARCH("&lt; 4",'Model output'!P111)),ISNUMBER(SEARCH("less than 4",'Model output'!P111))),"&lt;4",IF(OR(ISNUMBER(SEARCH("&gt;4",'Model output'!P111)),ISNUMBER(SEARCH("&gt; 4",'Model output'!P111)),ISNUMBER(SEARCH("4 or more",'Model output'!P111))),"&gt;4",""))),""))</f>
        <v/>
      </c>
      <c r="V112" t="str">
        <f>IF(S112="negative","",IF(OR(ISNUMBER(SEARCH("Focal",'Model output'!P111)),'Classification result'!U112&lt;4,ISNUMBER(SEARCH("Focal",'Classification result'!U112)),ISNUMBER(SEARCH("&lt;4",'Classification result'!U112)),ISNUMBER(SEARCH("&lt; 4",'Classification result'!U112))),"minimal", IF(OR(ISNUMBER(SEARCH("Extensive",'Model output'!P111)),ISNUMBER(SEARCH("Extensive",'Classification result'!U112)),ISNUMBER(SEARCH("&gt;4",'Classification result'!U112)),ISNUMBER(SEARCH("&gt; 4",'Classification result'!U112)),ISNUMBER(SEARCH("4 or more",'Classification result'!U112))),"extensive","")))</f>
        <v/>
      </c>
      <c r="W112" t="str">
        <f>IF(OR('Model output'!R111="",ISNUMBER(SEARCH("Not identified", 'Model output'!R111)),ISNUMBER(SEARCH("Absent",'Model output'!R111)),ISNUMBER(SEARCH("No",'Model output'!R111)),ISNUMBER(SEARCH("Negative",'Model output'!R111)),ISNUMBER(SEARCH("None seen",'Model output'!R111)),ISNUMBER(SEARCH("Free",'Model output'!R111)),ISNUMBER(SEARCH("Cannot be assessed",'Model output'!R111))),"negative","positive")</f>
        <v>negative</v>
      </c>
      <c r="X112" s="14" t="str">
        <f>IF('Model output'!S111="","",'Model output'!S111)</f>
        <v>Not identified</v>
      </c>
      <c r="Y112" t="str">
        <f>IF(OR('Model output'!S111="",ISNUMBER(SEARCH("Absent",'Model output'!S111)),ISNUMBER(SEARCH("Not identified",'Model output'!S111)),AND(ISNUMBER(SEARCH("No",'Model output'!S111)),NOT(ISNUMBER(SEARCH("carcinoma",'Model output'!S111)))),ISNUMBER(SEARCH("negative",'Model output'!S111))),"negative",IF(Z112="positive","gETE", "positive"))</f>
        <v>negative</v>
      </c>
      <c r="Z112" t="str">
        <f>IF(OR('Model output'!S111="",ISNUMBER(SEARCH("Absent",'Model output'!S111)),ISNUMBER(SEARCH("Not identified",'Model output'!S111)),ISNUMBER(SEARCH("No",'Model output'!S111)),ISNUMBER(SEARCH("Minimal",'Model output'!S111)),ISNUMBER(SEARCH("negative",'Model output'!S111))),"negative",IF(OR(ISNUMBER(SEARCH("extensive",X112)),ISNUMBER(SEARCH("skeletal muscle",X112)),ISNUMBER(SEARCH("larynx",X112)),ISNUMBER(SEARCH("trachea",X112)),ISNUMBER(SEARCH("esophagus",X112)),ISNUMBER(SEARCH("recurrent laryngeal nerve",X112))),"positive","negative"))</f>
        <v>negative</v>
      </c>
      <c r="AA112" t="str">
        <f>IF('Model output'!T111="","",IF('Model output'!T111="Not mentioned", "No", "Yes"))</f>
        <v/>
      </c>
      <c r="AB112" t="str">
        <f>IF(AA112&lt;&gt;"Yes","",IF(OR('Model output'!U111="",ISNUMBER(SEARCH("Not identified",'Model output'!U111))),"",'Model output'!U111))</f>
        <v/>
      </c>
      <c r="AC112" s="9" t="str">
        <f>IF(OR('Model output'!V111="", AND(ISERROR(SEARCH("Positive",'Model output'!V111)), ISNUMBER(SEARCH("Negative",'Model output'!V111))), ISNUMBER(SEARCH("Uninvolved",'Model output'!V111)), ISNUMBER(SEARCH("not involved",'Model output'!V111)), ISNUMBER(SEARCH("Free",'Model output'!V111)), ISNUMBER(SEARCH("1 mm",'Model output'!V111)), ISNUMBER(SEARCH("0.1 CM",'Model output'!V111)), ISNUMBER(SEARCH("less than 0.2 mm",'Model output'!V111)), ISNUMBER(SEARCH("less than 0.5 mm",'Model output'!V111)), ISNUMBER(SEARCH("very close",'Model output'!V111)), ISNUMBER(SEARCH("abut",'Model output'!V111))), "negative", "positive")</f>
        <v>negative</v>
      </c>
      <c r="AE112" s="30" t="str" cm="1">
        <f t="array" aca="1" ref="AE112" ca="1">IF(OR(AC112="positive",Z112="positive",AND(OR(ISNUMBER(SEARCH("Follicular carcinoma",N112)),ISNUMBER(SEARCH("Follicular thyroid carcinoma",N112))),V112="extensive"),AND(AND(ISNUMBER(J112),J112&gt;0),AND(ISNUMBER(M112),M112&gt;3)),OR(H112="positive",AH112=1)),"high",IF(OR(ISNUMBER(SEARCH("lateral",G112,1)),ISNUMBER(SEARCH("positive",Y112,1)),ISNUMBER(SEARCH("tall",O112,1)),ISNUMBER(SEARCH("hobnail",O112,1)),ISNUMBER(SEARCH("cribriform",O112,1)),ISNUMBER(SEARCH("diffuse",O112,1)),ISNUMBER(SEARCH("columnar",O112,1)),ISNUMBER(SEARCH("solid",O112,1)),ISNUMBER(SEARCH("tall",N112,1)),ISNUMBER(SEARCH("hobnail",N112,1)),ISNUMBER(SEARCH("cribriform",N112,1)),ISNUMBER(SEARCH("diffuse",N112,1)),ISNUMBER(SEARCH("columnar",N112,1)),ISNUMBER(SEARCH("solid",N112,1)),AND(ISNUMBER(SEARCH("papillary",N112,1)),S112="positive"),AND(AND(ISNUMBER(J112),J112&gt;=5),M112=""),AND(AND(ISNUMBER(J112),J112&gt;=5),AND(ISNUMBER(M112),M112&gt;=1)),AND(ISNUMBER(SERACH("papillary",N112)),OR(Y112="positive",Z112="positive"), ISNUMBER(SEARCH("BRAF",AB112)))),"intermediate","low"))</f>
        <v>low</v>
      </c>
      <c r="AF112" s="31" t="str">
        <f t="shared" si="18"/>
        <v>1a</v>
      </c>
      <c r="AG112" s="31" t="str">
        <f t="shared" si="19"/>
        <v>0</v>
      </c>
      <c r="AH112" s="31" t="str">
        <f t="shared" si="22"/>
        <v>0</v>
      </c>
      <c r="AI112" s="36" t="str">
        <f t="shared" si="23"/>
        <v>I</v>
      </c>
      <c r="AJ112" s="30" t="s">
        <v>872</v>
      </c>
      <c r="AK112" s="35" t="s">
        <v>881</v>
      </c>
      <c r="AL112" s="35" t="s">
        <v>877</v>
      </c>
      <c r="AM112" s="35" t="s">
        <v>880</v>
      </c>
      <c r="AN112" s="35" t="s">
        <v>76</v>
      </c>
      <c r="AO112" s="30">
        <f t="shared" ca="1" si="28"/>
        <v>1</v>
      </c>
      <c r="AP112" s="35">
        <f t="shared" si="29"/>
        <v>1</v>
      </c>
      <c r="AQ112" s="35">
        <f t="shared" si="30"/>
        <v>1</v>
      </c>
      <c r="AR112" s="35">
        <f t="shared" si="31"/>
        <v>1</v>
      </c>
      <c r="AS112" s="36">
        <f t="shared" si="20"/>
        <v>1</v>
      </c>
    </row>
    <row r="113" spans="1:45">
      <c r="A113" t="str">
        <f>'Model output'!A112</f>
        <v>TCGA-DJ-A3VM</v>
      </c>
      <c r="B113" s="42">
        <v>68</v>
      </c>
      <c r="C113" s="1" t="str">
        <f>IF(OR(ISNUMBER(SEARCH("0",'Model output'!D112)), ISNUMBER(SEARCH("1",'Model output'!D112)), ISNUMBER(SEARCH("1a",'Model output'!D112)), ISNUMBER(SEARCH("1b",'Model output'!D112)), ISNUMBER(SEARCH("2",'Model output'!D112)), ISNUMBER(SEARCH("3",'Model output'!D112)), ISNUMBER(SEARCH("4a",'Model output'!D112)), ISNUMBER(SEARCH("4b",'Model output'!D112))), IF(ISNUMBER(SEARCH("pT",'Model output'!D112)),IF(OR(ISNUMBER(SEARCH("a",'Model output'!D112)),ISNUMBER(SEARCH("b",'Model output'!D112))),MID(SUBSTITUTE('Model output'!D112," ",""),SEARCH("pT",'Model output'!D112)+2,2),MID(SUBSTITUTE('Model output'!D112," ",""),SEARCH("pT",'Model output'!D112)+2,1)),IF(ISNUMBER(SEARCH("T",'Model output'!D112)),IF(OR(ISNUMBER(SEARCH("a",'Model output'!D112)),ISNUMBER(SEARCH("b",'Model output'!D112))),MID(SUBSTITUTE('Model output'!D112," ",""),SEARCH("T",'Model output'!D112)+1,2),MID(SUBSTITUTE('Model output'!D112," ",""),SEARCH("T",'Model output'!D112)+1,1)),SUBSTITUTE('Model output'!D112," ",""))),"")</f>
        <v>2</v>
      </c>
      <c r="D113" s="1" t="str">
        <f>IF(ISNUMBER(SEARCH("lymph node",'Model output'!E112)),"1", IF(AND('Model output'!E112&lt;&gt;"",ISNUMBER('Model output'!E112),'Model output'!E112&gt;0),"1",IF(OR(ISNUMBER(SEARCH("0",'Model output'!E112)), ISNUMBER(SEARCH("1",'Model output'!E112)), ISNUMBER(SEARCH("1a",'Model output'!E112)), ISNUMBER(SEARCH("1b",'Model output'!E112)), ISNUMBER(SEARCH("X",'Model output'!E112))), IF(ISNUMBER(SEARCH("pN",'Model output'!E112)),IF(OR(ISNUMBER(SEARCH("a",'Model output'!E112)),ISNUMBER(SEARCH("b",'Model output'!E112))),MID(SUBSTITUTE('Model output'!E112," ",""),SEARCH("pN",'Model output'!E112)+2,2),MID(SUBSTITUTE('Model output'!E112," ",""),SEARCH("pN",'Model output'!E112)+2,1)),IF(ISNUMBER(SEARCH("N",'Model output'!E112)),IF(OR(ISNUMBER(SEARCH("a",'Model output'!E112)),ISNUMBER(SEARCH("b",'Model output'!E112))),MID(SUBSTITUTE('Model output'!E112," ",""),SEARCH("N",'Model output'!E112)+1,2),MID(SUBSTITUTE('Model output'!E112," ",""),SEARCH("N",'Model output'!E112)+1,1)),SUBSTITUTE('Model output'!E112," ",""))),"")))</f>
        <v>X</v>
      </c>
      <c r="E113" s="1" t="str">
        <f>IF(OR(ISNUMBER(SEARCH("Not applicable",'Model output'!F112)), ISNUMBER(SEARCH("N/A",'Model output'!F112))),"0",IF(OR(ISNUMBER(SEARCH("0",'Model output'!F112)), ISNUMBER(SEARCH("1",'Model output'!F112)), ISNUMBER(SEARCH("X",'Model output'!F112))), IF(ISNUMBER(SEARCH("pM",'Model output'!F112)),MID(SUBSTITUTE('Model output'!F112," ",""),SEARCH("pM",'Model output'!F112)+2,1),IF(ISNUMBER(SEARCH("M",'Model output'!F112)),MID(SUBSTITUTE('Model output'!F112," ",""),SEARCH("M",'Model output'!F112)+1,1),SUBSTITUTE('Model output'!F112," ",""))),""))</f>
        <v>X</v>
      </c>
      <c r="F113" t="str">
        <f t="shared" si="16"/>
        <v>negative</v>
      </c>
      <c r="G113" t="str">
        <f>IF(OR('Model output'!G112="",AND(ISNUMBER('Model output'!J112),'Model output'!J112&lt;1)),"",IF(OR(ISNUMBER(SEARCH("lateral",'Model output'!G112)),ISNUMBER(SEARCH("cervical",'Model output'!G112)),ISNUMBER(SEARCH("jugular",'Model output'!G112)),ISNUMBER(SEARCH("left neck",'Model output'!G112)),ISNUMBER(SEARCH("left anterior neck",'Model output'!G112)),ISNUMBER(SEARCH("left posterior neck",'Model output'!G112)),ISNUMBER(SEARCH("right neck",'Model output'!G112)),ISNUMBER(SEARCH("right anterior neck",'Model output'!G112)),ISNUMBER(SEARCH("right posterior neck",'Model output'!G112)),AND(ISNUMBER(SEARCH("level",'Model output'!G112)),OR(,ISNUMBER(SEARCH("II",'Model output'!G112)),ISNUMBER(SEARCH("two",'Model output'!G112)),ISNUMBER(SEARCH("2",'Model output'!G112)),ISNUMBER(SEARCH("III",'Model output'!G112)),ISNUMBER(SEARCH("three",'Model output'!G112)),ISNUMBER(SEARCH("3",'Model output'!G112)),ISNUMBER(SEARCH("IV",'Model output'!G112)),ISNUMBER(SEARCH("four",'Model output'!G112)),ISNUMBER(SEARCH("4",'Model output'!G112)),AND(ISNUMBER(SEARCH("V ",'Model output'!G112)),NOT(ISNUMBER(SEARCH("VI",'Model output'!G112)))),ISNUMBER(SEARCH("five",'Model output'!G112)),ISNUMBER(SEARCH("5",'Model output'!G112))))), "lateral", "central"))</f>
        <v/>
      </c>
      <c r="H113" t="str">
        <f>IF('Model output'!H112="","negative", IF('Model output'!H112=" ", "negative", IF(ISNUMBER(SEARCH("lymph node",'Model output'!H112)),"negative","positive")))</f>
        <v>negative</v>
      </c>
      <c r="I113">
        <f>IF('Model output'!I112="","",IF(ISNUMBER('Model output'!I112),'Model output'!I112,1))</f>
        <v>8</v>
      </c>
      <c r="J113">
        <f>IF('Model output'!J112="","",IF(AND(ISNUMBER('Model output'!J112),'Model output'!J112&lt;=I113),'Model output'!J112,IF(ISNUMBER(SEARCH("0/",'Model output'!J112)),0,1)))</f>
        <v>0</v>
      </c>
      <c r="K113" t="str" cm="1">
        <f t="array" ref="K113">IF(COUNT(FIND({0,1,2,3,4,5,6,7,8,9},'Model output'!K112))&gt;0,'Model output'!K112,"")</f>
        <v/>
      </c>
      <c r="L113" s="8" t="str">
        <f t="shared" si="21"/>
        <v/>
      </c>
      <c r="M113" t="str" cm="1">
        <f t="array" ref="M113">IF(L113="","",IF(ISNUMBER(SEARCH("cm",L113)),MAX(VALUE(SUBSTITUTE(_xlfn.FILTERXML("&lt;t&gt;&lt;s&gt;"&amp;SUBSTITUTE(L113,",","&lt;/s&gt;&lt;s&gt;")&amp;"&lt;/s&gt;&lt;/t&gt;","//s"),"cm",""))),MAX(VALUE(SUBSTITUTE(_xlfn.FILTERXML("&lt;t&gt;&lt;s&gt;"&amp;SUBSTITUTE(L113,",","&lt;/s&gt;&lt;s&gt;")&amp;"&lt;/s&gt;&lt;/t&gt;","//s"),"mm","")))/10))</f>
        <v/>
      </c>
      <c r="N113" t="str">
        <f>IF('Model output'!L112="","",'Model output'!L112)</f>
        <v>papillary</v>
      </c>
      <c r="O113" t="str">
        <f>IF('Model output'!M112="","",'Model output'!M112)</f>
        <v>follicular, oncocytic</v>
      </c>
      <c r="P113" t="str">
        <f>IF('Model output'!N112="","",'Model output'!N112)</f>
        <v>3 cm</v>
      </c>
      <c r="Q113" t="str">
        <f t="shared" si="17"/>
        <v>3cm</v>
      </c>
      <c r="R113" cm="1">
        <f t="array" ref="R113">IF(Q113="","",IF(ISNUMBER(SEARCH("cm",Q113)),MAX(VALUE(SUBSTITUTE(_xlfn.FILTERXML("&lt;t&gt;&lt;s&gt;"&amp;SUBSTITUTE(Q113,",","&lt;/s&gt;&lt;s&gt;")&amp;"&lt;/s&gt;&lt;/t&gt;","//s"),"cm",""))),IF(ISNUMBER(SEARCH("mm",Q113)), MAX(VALUE(SUBSTITUTE(_xlfn.FILTERXML("&lt;t&gt;&lt;s&gt;"&amp;SUBSTITUTE(Q113,",","&lt;/s&gt;&lt;s&gt;")&amp;"&lt;/s&gt;&lt;/t&gt;","//s"),"mm","")))/10, MAX(VALUE(_xlfn.FILTERXML("&lt;t&gt;&lt;s&gt;"&amp;SUBSTITUTE(Q113,",","&lt;/s&gt;&lt;s&gt;")&amp;"&lt;/s&gt;&lt;/t&gt;","//s"))))))</f>
        <v>3</v>
      </c>
      <c r="S113" t="str">
        <f>IF(OR('Model output'!P112="",ISNUMBER(SEARCH("Not identified", 'Model output'!P112)),ISNUMBER(SEARCH("Absent",'Model output'!P112)),AND(ISNUMBER(SEARCH("No",'Model output'!P112)),NOT(ISNUMBER(SEARCH("diagnostic",'Model output'!P112)))),ISNUMBER(SEARCH("Negative",'Model output'!P112))),"negative","positive")</f>
        <v>positive</v>
      </c>
      <c r="T113">
        <f>IF('Model output'!O112="","",'Model output'!O112)</f>
        <v>1</v>
      </c>
      <c r="U113" t="str">
        <f>IF('Model output'!Q112&lt;&gt;"",'Model output'!Q112,IF('Classification result'!S113="positive",IF(ISNUMBER(SEARCH("single",'Model output'!P112)),1,IF(OR(ISNUMBER(SEARCH("&lt;4",'Model output'!P112)),ISNUMBER(SEARCH("&lt; 4",'Model output'!P112)),ISNUMBER(SEARCH("less than 4",'Model output'!P112))),"&lt;4",IF(OR(ISNUMBER(SEARCH("&gt;4",'Model output'!P112)),ISNUMBER(SEARCH("&gt; 4",'Model output'!P112)),ISNUMBER(SEARCH("4 or more",'Model output'!P112))),"&gt;4",""))),""))</f>
        <v>Two foci</v>
      </c>
      <c r="V113" t="str">
        <f>IF(S113="negative","",IF(OR(ISNUMBER(SEARCH("Focal",'Model output'!P112)),'Classification result'!U113&lt;4,ISNUMBER(SEARCH("Focal",'Classification result'!U113)),ISNUMBER(SEARCH("&lt;4",'Classification result'!U113)),ISNUMBER(SEARCH("&lt; 4",'Classification result'!U113))),"minimal", IF(OR(ISNUMBER(SEARCH("Extensive",'Model output'!P112)),ISNUMBER(SEARCH("Extensive",'Classification result'!U113)),ISNUMBER(SEARCH("&gt;4",'Classification result'!U113)),ISNUMBER(SEARCH("&gt; 4",'Classification result'!U113)),ISNUMBER(SEARCH("4 or more",'Classification result'!U113))),"extensive","")))</f>
        <v/>
      </c>
      <c r="W113" t="str">
        <f>IF(OR('Model output'!R112="",ISNUMBER(SEARCH("Not identified", 'Model output'!R112)),ISNUMBER(SEARCH("Absent",'Model output'!R112)),ISNUMBER(SEARCH("No",'Model output'!R112)),ISNUMBER(SEARCH("Negative",'Model output'!R112)),ISNUMBER(SEARCH("None seen",'Model output'!R112)),ISNUMBER(SEARCH("Free",'Model output'!R112)),ISNUMBER(SEARCH("Cannot be assessed",'Model output'!R112))),"negative","positive")</f>
        <v>negative</v>
      </c>
      <c r="X113" s="14" t="str">
        <f>IF('Model output'!S112="","",'Model output'!S112)</f>
        <v>Not Identified</v>
      </c>
      <c r="Y113" t="str">
        <f>IF(OR('Model output'!S112="",ISNUMBER(SEARCH("Absent",'Model output'!S112)),ISNUMBER(SEARCH("Not identified",'Model output'!S112)),AND(ISNUMBER(SEARCH("No",'Model output'!S112)),NOT(ISNUMBER(SEARCH("carcinoma",'Model output'!S112)))),ISNUMBER(SEARCH("negative",'Model output'!S112))),"negative",IF(Z113="positive","gETE", "positive"))</f>
        <v>negative</v>
      </c>
      <c r="Z113" t="str">
        <f>IF(OR('Model output'!S112="",ISNUMBER(SEARCH("Absent",'Model output'!S112)),ISNUMBER(SEARCH("Not identified",'Model output'!S112)),ISNUMBER(SEARCH("No",'Model output'!S112)),ISNUMBER(SEARCH("Minimal",'Model output'!S112)),ISNUMBER(SEARCH("negative",'Model output'!S112))),"negative",IF(OR(ISNUMBER(SEARCH("extensive",X113)),ISNUMBER(SEARCH("skeletal muscle",X113)),ISNUMBER(SEARCH("larynx",X113)),ISNUMBER(SEARCH("trachea",X113)),ISNUMBER(SEARCH("esophagus",X113)),ISNUMBER(SEARCH("recurrent laryngeal nerve",X113))),"positive","negative"))</f>
        <v>negative</v>
      </c>
      <c r="AA113" t="str">
        <f>IF('Model output'!T112="","",IF('Model output'!T112="Not mentioned", "No", "Yes"))</f>
        <v/>
      </c>
      <c r="AB113" t="str">
        <f>IF(AA113&lt;&gt;"Yes","",IF(OR('Model output'!U112="",ISNUMBER(SEARCH("Not identified",'Model output'!U112))),"",'Model output'!U112))</f>
        <v/>
      </c>
      <c r="AC113" s="9" t="str">
        <f>IF(OR('Model output'!V112="", AND(ISERROR(SEARCH("Positive",'Model output'!V112)), ISNUMBER(SEARCH("Negative",'Model output'!V112))), ISNUMBER(SEARCH("Uninvolved",'Model output'!V112)), ISNUMBER(SEARCH("not involved",'Model output'!V112)), ISNUMBER(SEARCH("Free",'Model output'!V112)), ISNUMBER(SEARCH("1 mm",'Model output'!V112)), ISNUMBER(SEARCH("0.1 CM",'Model output'!V112)), ISNUMBER(SEARCH("less than 0.2 mm",'Model output'!V112)), ISNUMBER(SEARCH("less than 0.5 mm",'Model output'!V112)), ISNUMBER(SEARCH("very close",'Model output'!V112)), ISNUMBER(SEARCH("abut",'Model output'!V112))), "negative", "positive")</f>
        <v>negative</v>
      </c>
      <c r="AE113" s="30" t="str" cm="1">
        <f t="array" aca="1" ref="AE113" ca="1">IF(OR(AC113="positive",Z113="positive",AND(OR(ISNUMBER(SEARCH("Follicular carcinoma",N113)),ISNUMBER(SEARCH("Follicular thyroid carcinoma",N113))),V113="extensive"),AND(AND(ISNUMBER(J113),J113&gt;0),AND(ISNUMBER(M113),M113&gt;3)),OR(H113="positive",AH113=1)),"high",IF(OR(ISNUMBER(SEARCH("lateral",G113,1)),ISNUMBER(SEARCH("positive",Y113,1)),ISNUMBER(SEARCH("tall",O113,1)),ISNUMBER(SEARCH("hobnail",O113,1)),ISNUMBER(SEARCH("cribriform",O113,1)),ISNUMBER(SEARCH("diffuse",O113,1)),ISNUMBER(SEARCH("columnar",O113,1)),ISNUMBER(SEARCH("solid",O113,1)),ISNUMBER(SEARCH("tall",N113,1)),ISNUMBER(SEARCH("hobnail",N113,1)),ISNUMBER(SEARCH("cribriform",N113,1)),ISNUMBER(SEARCH("diffuse",N113,1)),ISNUMBER(SEARCH("columnar",N113,1)),ISNUMBER(SEARCH("solid",N113,1)),AND(ISNUMBER(SEARCH("papillary",N113,1)),S113="positive"),AND(AND(ISNUMBER(J113),J113&gt;=5),M113=""),AND(AND(ISNUMBER(J113),J113&gt;=5),AND(ISNUMBER(M113),M113&gt;=1)),AND(ISNUMBER(SERACH("papillary",N113)),OR(Y113="positive",Z113="positive"), ISNUMBER(SEARCH("BRAF",AB113)))),"intermediate","low"))</f>
        <v>intermediate</v>
      </c>
      <c r="AF113" s="31" t="str">
        <f t="shared" si="18"/>
        <v>2</v>
      </c>
      <c r="AG113" s="31" t="str">
        <f t="shared" si="19"/>
        <v>0</v>
      </c>
      <c r="AH113" s="31" t="str">
        <f t="shared" si="22"/>
        <v>0</v>
      </c>
      <c r="AI113" s="36" t="str">
        <f t="shared" si="23"/>
        <v>I</v>
      </c>
      <c r="AJ113" s="30" t="s">
        <v>873</v>
      </c>
      <c r="AK113" s="35" t="s">
        <v>879</v>
      </c>
      <c r="AL113" s="35" t="s">
        <v>880</v>
      </c>
      <c r="AM113" s="35" t="s">
        <v>880</v>
      </c>
      <c r="AN113" s="35" t="s">
        <v>76</v>
      </c>
      <c r="AO113" s="30">
        <f t="shared" ca="1" si="28"/>
        <v>1</v>
      </c>
      <c r="AP113" s="35">
        <f t="shared" si="29"/>
        <v>1</v>
      </c>
      <c r="AQ113" s="35">
        <f t="shared" si="30"/>
        <v>1</v>
      </c>
      <c r="AR113" s="35">
        <f t="shared" si="31"/>
        <v>1</v>
      </c>
      <c r="AS113" s="36">
        <f t="shared" si="20"/>
        <v>1</v>
      </c>
    </row>
    <row r="114" spans="1:45">
      <c r="A114" t="str">
        <f>'Model output'!A113</f>
        <v>TCGA-DJ-A4UL</v>
      </c>
      <c r="B114" s="42">
        <v>68</v>
      </c>
      <c r="C114" s="1" t="str">
        <f>IF(OR(ISNUMBER(SEARCH("0",'Model output'!D113)), ISNUMBER(SEARCH("1",'Model output'!D113)), ISNUMBER(SEARCH("1a",'Model output'!D113)), ISNUMBER(SEARCH("1b",'Model output'!D113)), ISNUMBER(SEARCH("2",'Model output'!D113)), ISNUMBER(SEARCH("3",'Model output'!D113)), ISNUMBER(SEARCH("4a",'Model output'!D113)), ISNUMBER(SEARCH("4b",'Model output'!D113))), IF(ISNUMBER(SEARCH("pT",'Model output'!D113)),IF(OR(ISNUMBER(SEARCH("a",'Model output'!D113)),ISNUMBER(SEARCH("b",'Model output'!D113))),MID(SUBSTITUTE('Model output'!D113," ",""),SEARCH("pT",'Model output'!D113)+2,2),MID(SUBSTITUTE('Model output'!D113," ",""),SEARCH("pT",'Model output'!D113)+2,1)),IF(ISNUMBER(SEARCH("T",'Model output'!D113)),IF(OR(ISNUMBER(SEARCH("a",'Model output'!D113)),ISNUMBER(SEARCH("b",'Model output'!D113))),MID(SUBSTITUTE('Model output'!D113," ",""),SEARCH("T",'Model output'!D113)+1,2),MID(SUBSTITUTE('Model output'!D113," ",""),SEARCH("T",'Model output'!D113)+1,1)),SUBSTITUTE('Model output'!D113," ",""))),"")</f>
        <v>2</v>
      </c>
      <c r="D114" s="1" t="str">
        <f>IF(ISNUMBER(SEARCH("lymph node",'Model output'!E113)),"1", IF(AND('Model output'!E113&lt;&gt;"",ISNUMBER('Model output'!E113),'Model output'!E113&gt;0),"1",IF(OR(ISNUMBER(SEARCH("0",'Model output'!E113)), ISNUMBER(SEARCH("1",'Model output'!E113)), ISNUMBER(SEARCH("1a",'Model output'!E113)), ISNUMBER(SEARCH("1b",'Model output'!E113)), ISNUMBER(SEARCH("X",'Model output'!E113))), IF(ISNUMBER(SEARCH("pN",'Model output'!E113)),IF(OR(ISNUMBER(SEARCH("a",'Model output'!E113)),ISNUMBER(SEARCH("b",'Model output'!E113))),MID(SUBSTITUTE('Model output'!E113," ",""),SEARCH("pN",'Model output'!E113)+2,2),MID(SUBSTITUTE('Model output'!E113," ",""),SEARCH("pN",'Model output'!E113)+2,1)),IF(ISNUMBER(SEARCH("N",'Model output'!E113)),IF(OR(ISNUMBER(SEARCH("a",'Model output'!E113)),ISNUMBER(SEARCH("b",'Model output'!E113))),MID(SUBSTITUTE('Model output'!E113," ",""),SEARCH("N",'Model output'!E113)+1,2),MID(SUBSTITUTE('Model output'!E113," ",""),SEARCH("N",'Model output'!E113)+1,1)),SUBSTITUTE('Model output'!E113," ",""))),"")))</f>
        <v>0</v>
      </c>
      <c r="E114" s="1" t="str">
        <f>IF(OR(ISNUMBER(SEARCH("Not applicable",'Model output'!F113)), ISNUMBER(SEARCH("N/A",'Model output'!F113))),"0",IF(OR(ISNUMBER(SEARCH("0",'Model output'!F113)), ISNUMBER(SEARCH("1",'Model output'!F113)), ISNUMBER(SEARCH("X",'Model output'!F113))), IF(ISNUMBER(SEARCH("pM",'Model output'!F113)),MID(SUBSTITUTE('Model output'!F113," ",""),SEARCH("pM",'Model output'!F113)+2,1),IF(ISNUMBER(SEARCH("M",'Model output'!F113)),MID(SUBSTITUTE('Model output'!F113," ",""),SEARCH("M",'Model output'!F113)+1,1),SUBSTITUTE('Model output'!F113," ",""))),""))</f>
        <v>0</v>
      </c>
      <c r="F114" t="str">
        <f t="shared" si="16"/>
        <v>negative</v>
      </c>
      <c r="G114" t="str">
        <f>IF(OR('Model output'!G113="",AND(ISNUMBER('Model output'!J113),'Model output'!J113&lt;1)),"",IF(OR(ISNUMBER(SEARCH("lateral",'Model output'!G113)),ISNUMBER(SEARCH("cervical",'Model output'!G113)),ISNUMBER(SEARCH("jugular",'Model output'!G113)),ISNUMBER(SEARCH("left neck",'Model output'!G113)),ISNUMBER(SEARCH("left anterior neck",'Model output'!G113)),ISNUMBER(SEARCH("left posterior neck",'Model output'!G113)),ISNUMBER(SEARCH("right neck",'Model output'!G113)),ISNUMBER(SEARCH("right anterior neck",'Model output'!G113)),ISNUMBER(SEARCH("right posterior neck",'Model output'!G113)),AND(ISNUMBER(SEARCH("level",'Model output'!G113)),OR(,ISNUMBER(SEARCH("II",'Model output'!G113)),ISNUMBER(SEARCH("two",'Model output'!G113)),ISNUMBER(SEARCH("2",'Model output'!G113)),ISNUMBER(SEARCH("III",'Model output'!G113)),ISNUMBER(SEARCH("three",'Model output'!G113)),ISNUMBER(SEARCH("3",'Model output'!G113)),ISNUMBER(SEARCH("IV",'Model output'!G113)),ISNUMBER(SEARCH("four",'Model output'!G113)),ISNUMBER(SEARCH("4",'Model output'!G113)),AND(ISNUMBER(SEARCH("V ",'Model output'!G113)),NOT(ISNUMBER(SEARCH("VI",'Model output'!G113)))),ISNUMBER(SEARCH("five",'Model output'!G113)),ISNUMBER(SEARCH("5",'Model output'!G113))))), "lateral", "central"))</f>
        <v/>
      </c>
      <c r="H114" t="str">
        <f>IF('Model output'!H113="","negative", IF('Model output'!H113=" ", "negative", IF(ISNUMBER(SEARCH("lymph node",'Model output'!H113)),"negative","positive")))</f>
        <v>negative</v>
      </c>
      <c r="I114">
        <f>IF('Model output'!I113="","",IF(ISNUMBER('Model output'!I113),'Model output'!I113,1))</f>
        <v>3</v>
      </c>
      <c r="J114">
        <f>IF('Model output'!J113="","",IF(AND(ISNUMBER('Model output'!J113),'Model output'!J113&lt;=I114),'Model output'!J113,IF(ISNUMBER(SEARCH("0/",'Model output'!J113)),0,1)))</f>
        <v>0</v>
      </c>
      <c r="K114" t="str" cm="1">
        <f t="array" ref="K114">IF(COUNT(FIND({0,1,2,3,4,5,6,7,8,9},'Model output'!K113))&gt;0,'Model output'!K113,"")</f>
        <v/>
      </c>
      <c r="L114" s="8" t="str">
        <f t="shared" si="21"/>
        <v/>
      </c>
      <c r="M114" t="str" cm="1">
        <f t="array" ref="M114">IF(L114="","",IF(ISNUMBER(SEARCH("cm",L114)),MAX(VALUE(SUBSTITUTE(_xlfn.FILTERXML("&lt;t&gt;&lt;s&gt;"&amp;SUBSTITUTE(L114,",","&lt;/s&gt;&lt;s&gt;")&amp;"&lt;/s&gt;&lt;/t&gt;","//s"),"cm",""))),MAX(VALUE(SUBSTITUTE(_xlfn.FILTERXML("&lt;t&gt;&lt;s&gt;"&amp;SUBSTITUTE(L114,",","&lt;/s&gt;&lt;s&gt;")&amp;"&lt;/s&gt;&lt;/t&gt;","//s"),"mm","")))/10))</f>
        <v/>
      </c>
      <c r="N114" t="str">
        <f>IF('Model output'!L113="","",'Model output'!L113)</f>
        <v>papillary</v>
      </c>
      <c r="O114" t="str">
        <f>IF('Model output'!M113="","",'Model output'!M113)</f>
        <v>classical</v>
      </c>
      <c r="P114" t="str">
        <f>IF('Model output'!N113="","",'Model output'!N113)</f>
        <v>1.1 cm</v>
      </c>
      <c r="Q114" t="str">
        <f t="shared" si="17"/>
        <v>1.1cm</v>
      </c>
      <c r="R114" cm="1">
        <f t="array" ref="R114">IF(Q114="","",IF(ISNUMBER(SEARCH("cm",Q114)),MAX(VALUE(SUBSTITUTE(_xlfn.FILTERXML("&lt;t&gt;&lt;s&gt;"&amp;SUBSTITUTE(Q114,",","&lt;/s&gt;&lt;s&gt;")&amp;"&lt;/s&gt;&lt;/t&gt;","//s"),"cm",""))),IF(ISNUMBER(SEARCH("mm",Q114)), MAX(VALUE(SUBSTITUTE(_xlfn.FILTERXML("&lt;t&gt;&lt;s&gt;"&amp;SUBSTITUTE(Q114,",","&lt;/s&gt;&lt;s&gt;")&amp;"&lt;/s&gt;&lt;/t&gt;","//s"),"mm","")))/10, MAX(VALUE(_xlfn.FILTERXML("&lt;t&gt;&lt;s&gt;"&amp;SUBSTITUTE(Q114,",","&lt;/s&gt;&lt;s&gt;")&amp;"&lt;/s&gt;&lt;/t&gt;","//s"))))))</f>
        <v>1.1000000000000001</v>
      </c>
      <c r="S114" t="str">
        <f>IF(OR('Model output'!P113="",ISNUMBER(SEARCH("Not identified", 'Model output'!P113)),ISNUMBER(SEARCH("Absent",'Model output'!P113)),AND(ISNUMBER(SEARCH("No",'Model output'!P113)),NOT(ISNUMBER(SEARCH("diagnostic",'Model output'!P113)))),ISNUMBER(SEARCH("Negative",'Model output'!P113))),"negative","positive")</f>
        <v>negative</v>
      </c>
      <c r="T114">
        <f>IF('Model output'!O113="","",'Model output'!O113)</f>
        <v>2</v>
      </c>
      <c r="U114" t="str">
        <f>IF('Model output'!Q113&lt;&gt;"",'Model output'!Q113,IF('Classification result'!S114="positive",IF(ISNUMBER(SEARCH("single",'Model output'!P113)),1,IF(OR(ISNUMBER(SEARCH("&lt;4",'Model output'!P113)),ISNUMBER(SEARCH("&lt; 4",'Model output'!P113)),ISNUMBER(SEARCH("less than 4",'Model output'!P113))),"&lt;4",IF(OR(ISNUMBER(SEARCH("&gt;4",'Model output'!P113)),ISNUMBER(SEARCH("&gt; 4",'Model output'!P113)),ISNUMBER(SEARCH("4 or more",'Model output'!P113))),"&gt;4",""))),""))</f>
        <v/>
      </c>
      <c r="V114" t="str">
        <f>IF(S114="negative","",IF(OR(ISNUMBER(SEARCH("Focal",'Model output'!P113)),'Classification result'!U114&lt;4,ISNUMBER(SEARCH("Focal",'Classification result'!U114)),ISNUMBER(SEARCH("&lt;4",'Classification result'!U114)),ISNUMBER(SEARCH("&lt; 4",'Classification result'!U114))),"minimal", IF(OR(ISNUMBER(SEARCH("Extensive",'Model output'!P113)),ISNUMBER(SEARCH("Extensive",'Classification result'!U114)),ISNUMBER(SEARCH("&gt;4",'Classification result'!U114)),ISNUMBER(SEARCH("&gt; 4",'Classification result'!U114)),ISNUMBER(SEARCH("4 or more",'Classification result'!U114))),"extensive","")))</f>
        <v/>
      </c>
      <c r="W114" t="str">
        <f>IF(OR('Model output'!R113="",ISNUMBER(SEARCH("Not identified", 'Model output'!R113)),ISNUMBER(SEARCH("Absent",'Model output'!R113)),ISNUMBER(SEARCH("No",'Model output'!R113)),ISNUMBER(SEARCH("Negative",'Model output'!R113)),ISNUMBER(SEARCH("None seen",'Model output'!R113)),ISNUMBER(SEARCH("Free",'Model output'!R113)),ISNUMBER(SEARCH("Cannot be assessed",'Model output'!R113))),"negative","positive")</f>
        <v>negative</v>
      </c>
      <c r="X114" s="14" t="str">
        <f>IF('Model output'!S113="","",'Model output'!S113)</f>
        <v>Not Identified</v>
      </c>
      <c r="Y114" t="str">
        <f>IF(OR('Model output'!S113="",ISNUMBER(SEARCH("Absent",'Model output'!S113)),ISNUMBER(SEARCH("Not identified",'Model output'!S113)),AND(ISNUMBER(SEARCH("No",'Model output'!S113)),NOT(ISNUMBER(SEARCH("carcinoma",'Model output'!S113)))),ISNUMBER(SEARCH("negative",'Model output'!S113))),"negative",IF(Z114="positive","gETE", "positive"))</f>
        <v>negative</v>
      </c>
      <c r="Z114" t="str">
        <f>IF(OR('Model output'!S113="",ISNUMBER(SEARCH("Absent",'Model output'!S113)),ISNUMBER(SEARCH("Not identified",'Model output'!S113)),ISNUMBER(SEARCH("No",'Model output'!S113)),ISNUMBER(SEARCH("Minimal",'Model output'!S113)),ISNUMBER(SEARCH("negative",'Model output'!S113))),"negative",IF(OR(ISNUMBER(SEARCH("extensive",X114)),ISNUMBER(SEARCH("skeletal muscle",X114)),ISNUMBER(SEARCH("larynx",X114)),ISNUMBER(SEARCH("trachea",X114)),ISNUMBER(SEARCH("esophagus",X114)),ISNUMBER(SEARCH("recurrent laryngeal nerve",X114))),"positive","negative"))</f>
        <v>negative</v>
      </c>
      <c r="AA114" t="str">
        <f>IF('Model output'!T113="","",IF('Model output'!T113="Not mentioned", "No", "Yes"))</f>
        <v/>
      </c>
      <c r="AB114" t="str">
        <f>IF(AA114&lt;&gt;"Yes","",IF(OR('Model output'!U113="",ISNUMBER(SEARCH("Not identified",'Model output'!U113))),"",'Model output'!U113))</f>
        <v/>
      </c>
      <c r="AC114" s="9" t="str">
        <f>IF(OR('Model output'!V113="", AND(ISERROR(SEARCH("Positive",'Model output'!V113)), ISNUMBER(SEARCH("Negative",'Model output'!V113))), ISNUMBER(SEARCH("Uninvolved",'Model output'!V113)), ISNUMBER(SEARCH("not involved",'Model output'!V113)), ISNUMBER(SEARCH("Free",'Model output'!V113)), ISNUMBER(SEARCH("1 mm",'Model output'!V113)), ISNUMBER(SEARCH("0.1 CM",'Model output'!V113)), ISNUMBER(SEARCH("less than 0.2 mm",'Model output'!V113)), ISNUMBER(SEARCH("less than 0.5 mm",'Model output'!V113)), ISNUMBER(SEARCH("very close",'Model output'!V113)), ISNUMBER(SEARCH("abut",'Model output'!V113))), "negative", "positive")</f>
        <v>positive</v>
      </c>
      <c r="AE114" s="30" t="str" cm="1">
        <f t="array" ref="AE114">IF(OR(AC114="positive",Z114="positive",AND(OR(ISNUMBER(SEARCH("Follicular carcinoma",N114)),ISNUMBER(SEARCH("Follicular thyroid carcinoma",N114))),V114="extensive"),AND(AND(ISNUMBER(J114),J114&gt;0),AND(ISNUMBER(M114),M114&gt;3)),OR(H114="positive",AH114=1)),"high",IF(OR(ISNUMBER(SEARCH("lateral",G114,1)),ISNUMBER(SEARCH("positive",Y114,1)),ISNUMBER(SEARCH("tall",O114,1)),ISNUMBER(SEARCH("hobnail",O114,1)),ISNUMBER(SEARCH("cribriform",O114,1)),ISNUMBER(SEARCH("diffuse",O114,1)),ISNUMBER(SEARCH("columnar",O114,1)),ISNUMBER(SEARCH("solid",O114,1)),ISNUMBER(SEARCH("tall",N114,1)),ISNUMBER(SEARCH("hobnail",N114,1)),ISNUMBER(SEARCH("cribriform",N114,1)),ISNUMBER(SEARCH("diffuse",N114,1)),ISNUMBER(SEARCH("columnar",N114,1)),ISNUMBER(SEARCH("solid",N114,1)),AND(ISNUMBER(SEARCH("papillary",N114,1)),S114="positive"),AND(AND(ISNUMBER(J114),J114&gt;=5),M114=""),AND(AND(ISNUMBER(J114),J114&gt;=5),AND(ISNUMBER(M114),M114&gt;=1)),AND(ISNUMBER(SERACH("papillary",N114)),OR(Y114="positive",Z114="positive"), ISNUMBER(SEARCH("BRAF",AB114)))),"intermediate","low"))</f>
        <v>high</v>
      </c>
      <c r="AF114" s="31" t="str">
        <f t="shared" si="18"/>
        <v>1b</v>
      </c>
      <c r="AG114" s="31" t="str">
        <f t="shared" si="19"/>
        <v>0</v>
      </c>
      <c r="AH114" s="31" t="str">
        <f t="shared" si="22"/>
        <v>0</v>
      </c>
      <c r="AI114" s="36" t="str">
        <f t="shared" si="23"/>
        <v>I</v>
      </c>
      <c r="AJ114" s="30" t="s">
        <v>871</v>
      </c>
      <c r="AK114" s="35" t="s">
        <v>876</v>
      </c>
      <c r="AL114" s="35" t="s">
        <v>877</v>
      </c>
      <c r="AM114" s="35" t="s">
        <v>880</v>
      </c>
      <c r="AN114" s="35" t="s">
        <v>76</v>
      </c>
      <c r="AO114" s="30">
        <f t="shared" si="28"/>
        <v>1</v>
      </c>
      <c r="AP114" s="35">
        <f t="shared" si="29"/>
        <v>1</v>
      </c>
      <c r="AQ114" s="35">
        <f t="shared" si="30"/>
        <v>1</v>
      </c>
      <c r="AR114" s="35">
        <f t="shared" si="31"/>
        <v>1</v>
      </c>
      <c r="AS114" s="36">
        <f t="shared" si="20"/>
        <v>1</v>
      </c>
    </row>
    <row r="115" spans="1:45">
      <c r="A115" t="str">
        <f>'Model output'!A114</f>
        <v>TCGA-DJ-A4UQ</v>
      </c>
      <c r="B115" s="42">
        <v>60</v>
      </c>
      <c r="C115" s="1" t="str">
        <f>IF(OR(ISNUMBER(SEARCH("0",'Model output'!D114)), ISNUMBER(SEARCH("1",'Model output'!D114)), ISNUMBER(SEARCH("1a",'Model output'!D114)), ISNUMBER(SEARCH("1b",'Model output'!D114)), ISNUMBER(SEARCH("2",'Model output'!D114)), ISNUMBER(SEARCH("3",'Model output'!D114)), ISNUMBER(SEARCH("4a",'Model output'!D114)), ISNUMBER(SEARCH("4b",'Model output'!D114))), IF(ISNUMBER(SEARCH("pT",'Model output'!D114)),IF(OR(ISNUMBER(SEARCH("a",'Model output'!D114)),ISNUMBER(SEARCH("b",'Model output'!D114))),MID(SUBSTITUTE('Model output'!D114," ",""),SEARCH("pT",'Model output'!D114)+2,2),MID(SUBSTITUTE('Model output'!D114," ",""),SEARCH("pT",'Model output'!D114)+2,1)),IF(ISNUMBER(SEARCH("T",'Model output'!D114)),IF(OR(ISNUMBER(SEARCH("a",'Model output'!D114)),ISNUMBER(SEARCH("b",'Model output'!D114))),MID(SUBSTITUTE('Model output'!D114," ",""),SEARCH("T",'Model output'!D114)+1,2),MID(SUBSTITUTE('Model output'!D114," ",""),SEARCH("T",'Model output'!D114)+1,1)),SUBSTITUTE('Model output'!D114," ",""))),"")</f>
        <v/>
      </c>
      <c r="D115" s="1" t="str">
        <f>IF(ISNUMBER(SEARCH("lymph node",'Model output'!E114)),"1", IF(AND('Model output'!E114&lt;&gt;"",ISNUMBER('Model output'!E114),'Model output'!E114&gt;0),"1",IF(OR(ISNUMBER(SEARCH("0",'Model output'!E114)), ISNUMBER(SEARCH("1",'Model output'!E114)), ISNUMBER(SEARCH("1a",'Model output'!E114)), ISNUMBER(SEARCH("1b",'Model output'!E114)), ISNUMBER(SEARCH("X",'Model output'!E114))), IF(ISNUMBER(SEARCH("pN",'Model output'!E114)),IF(OR(ISNUMBER(SEARCH("a",'Model output'!E114)),ISNUMBER(SEARCH("b",'Model output'!E114))),MID(SUBSTITUTE('Model output'!E114," ",""),SEARCH("pN",'Model output'!E114)+2,2),MID(SUBSTITUTE('Model output'!E114," ",""),SEARCH("pN",'Model output'!E114)+2,1)),IF(ISNUMBER(SEARCH("N",'Model output'!E114)),IF(OR(ISNUMBER(SEARCH("a",'Model output'!E114)),ISNUMBER(SEARCH("b",'Model output'!E114))),MID(SUBSTITUTE('Model output'!E114," ",""),SEARCH("N",'Model output'!E114)+1,2),MID(SUBSTITUTE('Model output'!E114," ",""),SEARCH("N",'Model output'!E114)+1,1)),SUBSTITUTE('Model output'!E114," ",""))),"")))</f>
        <v>1b</v>
      </c>
      <c r="E115" s="1" t="str">
        <f>IF(OR(ISNUMBER(SEARCH("Not applicable",'Model output'!F114)), ISNUMBER(SEARCH("N/A",'Model output'!F114))),"0",IF(OR(ISNUMBER(SEARCH("0",'Model output'!F114)), ISNUMBER(SEARCH("1",'Model output'!F114)), ISNUMBER(SEARCH("X",'Model output'!F114))), IF(ISNUMBER(SEARCH("pM",'Model output'!F114)),MID(SUBSTITUTE('Model output'!F114," ",""),SEARCH("pM",'Model output'!F114)+2,1),IF(ISNUMBER(SEARCH("M",'Model output'!F114)),MID(SUBSTITUTE('Model output'!F114," ",""),SEARCH("M",'Model output'!F114)+1,1),SUBSTITUTE('Model output'!F114," ",""))),""))</f>
        <v/>
      </c>
      <c r="F115" t="str">
        <f t="shared" si="16"/>
        <v>positive</v>
      </c>
      <c r="G115" t="str">
        <f>IF(OR('Model output'!G114="",AND(ISNUMBER('Model output'!J114),'Model output'!J114&lt;1)),"",IF(OR(ISNUMBER(SEARCH("lateral",'Model output'!G114)),ISNUMBER(SEARCH("cervical",'Model output'!G114)),ISNUMBER(SEARCH("jugular",'Model output'!G114)),ISNUMBER(SEARCH("left neck",'Model output'!G114)),ISNUMBER(SEARCH("left anterior neck",'Model output'!G114)),ISNUMBER(SEARCH("left posterior neck",'Model output'!G114)),ISNUMBER(SEARCH("right neck",'Model output'!G114)),ISNUMBER(SEARCH("right anterior neck",'Model output'!G114)),ISNUMBER(SEARCH("right posterior neck",'Model output'!G114)),AND(ISNUMBER(SEARCH("level",'Model output'!G114)),OR(,ISNUMBER(SEARCH("II",'Model output'!G114)),ISNUMBER(SEARCH("two",'Model output'!G114)),ISNUMBER(SEARCH("2",'Model output'!G114)),ISNUMBER(SEARCH("III",'Model output'!G114)),ISNUMBER(SEARCH("three",'Model output'!G114)),ISNUMBER(SEARCH("3",'Model output'!G114)),ISNUMBER(SEARCH("IV",'Model output'!G114)),ISNUMBER(SEARCH("four",'Model output'!G114)),ISNUMBER(SEARCH("4",'Model output'!G114)),AND(ISNUMBER(SEARCH("V ",'Model output'!G114)),NOT(ISNUMBER(SEARCH("VI",'Model output'!G114)))),ISNUMBER(SEARCH("five",'Model output'!G114)),ISNUMBER(SEARCH("5",'Model output'!G114))))), "lateral", "central"))</f>
        <v>lateral</v>
      </c>
      <c r="H115" t="str">
        <f>IF('Model output'!H114="","negative", IF('Model output'!H114=" ", "negative", IF(ISNUMBER(SEARCH("lymph node",'Model output'!H114)),"negative","positive")))</f>
        <v>negative</v>
      </c>
      <c r="I115">
        <f>IF('Model output'!I114="","",IF(ISNUMBER('Model output'!I114),'Model output'!I114,1))</f>
        <v>40</v>
      </c>
      <c r="J115">
        <f>IF('Model output'!J114="","",IF(AND(ISNUMBER('Model output'!J114),'Model output'!J114&lt;=I115),'Model output'!J114,IF(ISNUMBER(SEARCH("0/",'Model output'!J114)),0,1)))</f>
        <v>9</v>
      </c>
      <c r="K115" t="str" cm="1">
        <f t="array" ref="K115">IF(COUNT(FIND({0,1,2,3,4,5,6,7,8,9},'Model output'!K114))&gt;0,'Model output'!K114,"")</f>
        <v>1.7cm</v>
      </c>
      <c r="L115" s="8" t="str">
        <f t="shared" si="21"/>
        <v>1.7cm</v>
      </c>
      <c r="M115" cm="1">
        <f t="array" ref="M115">IF(L115="","",IF(ISNUMBER(SEARCH("cm",L115)),MAX(VALUE(SUBSTITUTE(_xlfn.FILTERXML("&lt;t&gt;&lt;s&gt;"&amp;SUBSTITUTE(L115,",","&lt;/s&gt;&lt;s&gt;")&amp;"&lt;/s&gt;&lt;/t&gt;","//s"),"cm",""))),MAX(VALUE(SUBSTITUTE(_xlfn.FILTERXML("&lt;t&gt;&lt;s&gt;"&amp;SUBSTITUTE(L115,",","&lt;/s&gt;&lt;s&gt;")&amp;"&lt;/s&gt;&lt;/t&gt;","//s"),"mm","")))/10))</f>
        <v>1.7</v>
      </c>
      <c r="N115" t="str">
        <f>IF('Model output'!L114="","",'Model output'!L114)</f>
        <v>papillary</v>
      </c>
      <c r="O115" t="str">
        <f>IF('Model output'!M114="","",'Model output'!M114)</f>
        <v>diffuse sclerosing</v>
      </c>
      <c r="P115" t="str">
        <f>IF('Model output'!N114="","",'Model output'!N114)</f>
        <v>1.5cm</v>
      </c>
      <c r="Q115" t="str">
        <f t="shared" si="17"/>
        <v>1.5cm</v>
      </c>
      <c r="R115" cm="1">
        <f t="array" ref="R115">IF(Q115="","",IF(ISNUMBER(SEARCH("cm",Q115)),MAX(VALUE(SUBSTITUTE(_xlfn.FILTERXML("&lt;t&gt;&lt;s&gt;"&amp;SUBSTITUTE(Q115,",","&lt;/s&gt;&lt;s&gt;")&amp;"&lt;/s&gt;&lt;/t&gt;","//s"),"cm",""))),IF(ISNUMBER(SEARCH("mm",Q115)), MAX(VALUE(SUBSTITUTE(_xlfn.FILTERXML("&lt;t&gt;&lt;s&gt;"&amp;SUBSTITUTE(Q115,",","&lt;/s&gt;&lt;s&gt;")&amp;"&lt;/s&gt;&lt;/t&gt;","//s"),"mm","")))/10, MAX(VALUE(_xlfn.FILTERXML("&lt;t&gt;&lt;s&gt;"&amp;SUBSTITUTE(Q115,",","&lt;/s&gt;&lt;s&gt;")&amp;"&lt;/s&gt;&lt;/t&gt;","//s"))))))</f>
        <v>1.5</v>
      </c>
      <c r="S115" t="str">
        <f>IF(OR('Model output'!P114="",ISNUMBER(SEARCH("Not identified", 'Model output'!P114)),ISNUMBER(SEARCH("Absent",'Model output'!P114)),AND(ISNUMBER(SEARCH("No",'Model output'!P114)),NOT(ISNUMBER(SEARCH("diagnostic",'Model output'!P114)))),ISNUMBER(SEARCH("Negative",'Model output'!P114))),"negative","positive")</f>
        <v>positive</v>
      </c>
      <c r="T115" t="str">
        <f>IF('Model output'!O114="","",'Model output'!O114)</f>
        <v/>
      </c>
      <c r="U115" t="str">
        <f>IF('Model output'!Q114&lt;&gt;"",'Model output'!Q114,IF('Classification result'!S115="positive",IF(ISNUMBER(SEARCH("single",'Model output'!P114)),1,IF(OR(ISNUMBER(SEARCH("&lt;4",'Model output'!P114)),ISNUMBER(SEARCH("&lt; 4",'Model output'!P114)),ISNUMBER(SEARCH("less than 4",'Model output'!P114))),"&lt;4",IF(OR(ISNUMBER(SEARCH("&gt;4",'Model output'!P114)),ISNUMBER(SEARCH("&gt; 4",'Model output'!P114)),ISNUMBER(SEARCH("4 or more",'Model output'!P114))),"&gt;4",""))),""))</f>
        <v/>
      </c>
      <c r="V115" t="str">
        <f>IF(S115="negative","",IF(OR(ISNUMBER(SEARCH("Focal",'Model output'!P114)),'Classification result'!U115&lt;4,ISNUMBER(SEARCH("Focal",'Classification result'!U115)),ISNUMBER(SEARCH("&lt;4",'Classification result'!U115)),ISNUMBER(SEARCH("&lt; 4",'Classification result'!U115))),"minimal", IF(OR(ISNUMBER(SEARCH("Extensive",'Model output'!P114)),ISNUMBER(SEARCH("Extensive",'Classification result'!U115)),ISNUMBER(SEARCH("&gt;4",'Classification result'!U115)),ISNUMBER(SEARCH("&gt; 4",'Classification result'!U115)),ISNUMBER(SEARCH("4 or more",'Classification result'!U115))),"extensive","")))</f>
        <v/>
      </c>
      <c r="W115" t="str">
        <f>IF(OR('Model output'!R114="",ISNUMBER(SEARCH("Not identified", 'Model output'!R114)),ISNUMBER(SEARCH("Absent",'Model output'!R114)),ISNUMBER(SEARCH("No",'Model output'!R114)),ISNUMBER(SEARCH("Negative",'Model output'!R114)),ISNUMBER(SEARCH("None seen",'Model output'!R114)),ISNUMBER(SEARCH("Free",'Model output'!R114)),ISNUMBER(SEARCH("Cannot be assessed",'Model output'!R114))),"negative","positive")</f>
        <v>negative</v>
      </c>
      <c r="X115" s="14" t="str">
        <f>IF('Model output'!S114="","",'Model output'!S114)</f>
        <v>Invades:Perithyroidal adipose tissue</v>
      </c>
      <c r="Y115" t="str">
        <f>IF(OR('Model output'!S114="",ISNUMBER(SEARCH("Absent",'Model output'!S114)),ISNUMBER(SEARCH("Not identified",'Model output'!S114)),AND(ISNUMBER(SEARCH("No",'Model output'!S114)),NOT(ISNUMBER(SEARCH("carcinoma",'Model output'!S114)))),ISNUMBER(SEARCH("negative",'Model output'!S114))),"negative",IF(Z115="positive","gETE", "positive"))</f>
        <v>positive</v>
      </c>
      <c r="Z115" t="str">
        <f>IF(OR('Model output'!S114="",ISNUMBER(SEARCH("Absent",'Model output'!S114)),ISNUMBER(SEARCH("Not identified",'Model output'!S114)),ISNUMBER(SEARCH("No",'Model output'!S114)),ISNUMBER(SEARCH("Minimal",'Model output'!S114)),ISNUMBER(SEARCH("negative",'Model output'!S114))),"negative",IF(OR(ISNUMBER(SEARCH("extensive",X115)),ISNUMBER(SEARCH("skeletal muscle",X115)),ISNUMBER(SEARCH("larynx",X115)),ISNUMBER(SEARCH("trachea",X115)),ISNUMBER(SEARCH("esophagus",X115)),ISNUMBER(SEARCH("recurrent laryngeal nerve",X115))),"positive","negative"))</f>
        <v>negative</v>
      </c>
      <c r="AA115" t="str">
        <f>IF('Model output'!T114="","",IF('Model output'!T114="Not mentioned", "No", "Yes"))</f>
        <v/>
      </c>
      <c r="AB115" t="str">
        <f>IF(AA115&lt;&gt;"Yes","",IF(OR('Model output'!U114="",ISNUMBER(SEARCH("Not identified",'Model output'!U114))),"",'Model output'!U114))</f>
        <v/>
      </c>
      <c r="AC115" s="9" t="str">
        <f>IF(OR('Model output'!V114="", AND(ISERROR(SEARCH("Positive",'Model output'!V114)), ISNUMBER(SEARCH("Negative",'Model output'!V114))), ISNUMBER(SEARCH("Uninvolved",'Model output'!V114)), ISNUMBER(SEARCH("not involved",'Model output'!V114)), ISNUMBER(SEARCH("Free",'Model output'!V114)), ISNUMBER(SEARCH("1 mm",'Model output'!V114)), ISNUMBER(SEARCH("0.1 CM",'Model output'!V114)), ISNUMBER(SEARCH("less than 0.2 mm",'Model output'!V114)), ISNUMBER(SEARCH("less than 0.5 mm",'Model output'!V114)), ISNUMBER(SEARCH("very close",'Model output'!V114)), ISNUMBER(SEARCH("abut",'Model output'!V114))), "negative", "positive")</f>
        <v>negative</v>
      </c>
      <c r="AE115" s="30" t="str" cm="1">
        <f t="array" aca="1" ref="AE115" ca="1">IF(OR(AC115="positive",Z115="positive",AND(OR(ISNUMBER(SEARCH("Follicular carcinoma",N115)),ISNUMBER(SEARCH("Follicular thyroid carcinoma",N115))),V115="extensive"),AND(AND(ISNUMBER(J115),J115&gt;0),AND(ISNUMBER(M115),M115&gt;3)),OR(H115="positive",AH115=1)),"high",IF(OR(ISNUMBER(SEARCH("lateral",G115,1)),ISNUMBER(SEARCH("positive",Y115,1)),ISNUMBER(SEARCH("tall",O115,1)),ISNUMBER(SEARCH("hobnail",O115,1)),ISNUMBER(SEARCH("cribriform",O115,1)),ISNUMBER(SEARCH("diffuse",O115,1)),ISNUMBER(SEARCH("columnar",O115,1)),ISNUMBER(SEARCH("solid",O115,1)),ISNUMBER(SEARCH("tall",N115,1)),ISNUMBER(SEARCH("hobnail",N115,1)),ISNUMBER(SEARCH("cribriform",N115,1)),ISNUMBER(SEARCH("diffuse",N115,1)),ISNUMBER(SEARCH("columnar",N115,1)),ISNUMBER(SEARCH("solid",N115,1)),AND(ISNUMBER(SEARCH("papillary",N115,1)),S115="positive"),AND(AND(ISNUMBER(J115),J115&gt;=5),M115=""),AND(AND(ISNUMBER(J115),J115&gt;=5),AND(ISNUMBER(M115),M115&gt;=1)),AND(ISNUMBER(SERACH("papillary",N115)),OR(Y115="positive",Z115="positive"), ISNUMBER(SEARCH("BRAF",AB115)))),"intermediate","low"))</f>
        <v>intermediate</v>
      </c>
      <c r="AF115" s="31" t="str">
        <f t="shared" si="18"/>
        <v>1b</v>
      </c>
      <c r="AG115" s="31" t="str">
        <f t="shared" si="19"/>
        <v>1b</v>
      </c>
      <c r="AH115" s="31" t="str">
        <f t="shared" si="22"/>
        <v>0</v>
      </c>
      <c r="AI115" s="36" t="str">
        <f t="shared" si="23"/>
        <v>II</v>
      </c>
      <c r="AJ115" s="30" t="s">
        <v>873</v>
      </c>
      <c r="AK115" s="35" t="s">
        <v>876</v>
      </c>
      <c r="AL115" s="35" t="s">
        <v>876</v>
      </c>
      <c r="AM115" s="35" t="s">
        <v>880</v>
      </c>
      <c r="AN115" s="35" t="s">
        <v>878</v>
      </c>
      <c r="AO115" s="30">
        <f t="shared" ca="1" si="28"/>
        <v>1</v>
      </c>
      <c r="AP115" s="35">
        <f t="shared" si="29"/>
        <v>1</v>
      </c>
      <c r="AQ115" s="35">
        <f t="shared" si="30"/>
        <v>1</v>
      </c>
      <c r="AR115" s="35">
        <f t="shared" si="31"/>
        <v>1</v>
      </c>
      <c r="AS115" s="36">
        <f t="shared" si="20"/>
        <v>1</v>
      </c>
    </row>
    <row r="116" spans="1:45">
      <c r="A116" t="str">
        <f>'Model output'!A115</f>
        <v>TCGA-DJ-A4UW</v>
      </c>
      <c r="B116" s="42">
        <v>34</v>
      </c>
      <c r="C116" s="1" t="str">
        <f>IF(OR(ISNUMBER(SEARCH("0",'Model output'!D115)), ISNUMBER(SEARCH("1",'Model output'!D115)), ISNUMBER(SEARCH("1a",'Model output'!D115)), ISNUMBER(SEARCH("1b",'Model output'!D115)), ISNUMBER(SEARCH("2",'Model output'!D115)), ISNUMBER(SEARCH("3",'Model output'!D115)), ISNUMBER(SEARCH("4a",'Model output'!D115)), ISNUMBER(SEARCH("4b",'Model output'!D115))), IF(ISNUMBER(SEARCH("pT",'Model output'!D115)),IF(OR(ISNUMBER(SEARCH("a",'Model output'!D115)),ISNUMBER(SEARCH("b",'Model output'!D115))),MID(SUBSTITUTE('Model output'!D115," ",""),SEARCH("pT",'Model output'!D115)+2,2),MID(SUBSTITUTE('Model output'!D115," ",""),SEARCH("pT",'Model output'!D115)+2,1)),IF(ISNUMBER(SEARCH("T",'Model output'!D115)),IF(OR(ISNUMBER(SEARCH("a",'Model output'!D115)),ISNUMBER(SEARCH("b",'Model output'!D115))),MID(SUBSTITUTE('Model output'!D115," ",""),SEARCH("T",'Model output'!D115)+1,2),MID(SUBSTITUTE('Model output'!D115," ",""),SEARCH("T",'Model output'!D115)+1,1)),SUBSTITUTE('Model output'!D115," ",""))),"")</f>
        <v>2</v>
      </c>
      <c r="D116" s="1" t="str">
        <f>IF(ISNUMBER(SEARCH("lymph node",'Model output'!E115)),"1", IF(AND('Model output'!E115&lt;&gt;"",ISNUMBER('Model output'!E115),'Model output'!E115&gt;0),"1",IF(OR(ISNUMBER(SEARCH("0",'Model output'!E115)), ISNUMBER(SEARCH("1",'Model output'!E115)), ISNUMBER(SEARCH("1a",'Model output'!E115)), ISNUMBER(SEARCH("1b",'Model output'!E115)), ISNUMBER(SEARCH("X",'Model output'!E115))), IF(ISNUMBER(SEARCH("pN",'Model output'!E115)),IF(OR(ISNUMBER(SEARCH("a",'Model output'!E115)),ISNUMBER(SEARCH("b",'Model output'!E115))),MID(SUBSTITUTE('Model output'!E115," ",""),SEARCH("pN",'Model output'!E115)+2,2),MID(SUBSTITUTE('Model output'!E115," ",""),SEARCH("pN",'Model output'!E115)+2,1)),IF(ISNUMBER(SEARCH("N",'Model output'!E115)),IF(OR(ISNUMBER(SEARCH("a",'Model output'!E115)),ISNUMBER(SEARCH("b",'Model output'!E115))),MID(SUBSTITUTE('Model output'!E115," ",""),SEARCH("N",'Model output'!E115)+1,2),MID(SUBSTITUTE('Model output'!E115," ",""),SEARCH("N",'Model output'!E115)+1,1)),SUBSTITUTE('Model output'!E115," ",""))),"")))</f>
        <v>1b</v>
      </c>
      <c r="E116" s="1" t="str">
        <f>IF(OR(ISNUMBER(SEARCH("Not applicable",'Model output'!F115)), ISNUMBER(SEARCH("N/A",'Model output'!F115))),"0",IF(OR(ISNUMBER(SEARCH("0",'Model output'!F115)), ISNUMBER(SEARCH("1",'Model output'!F115)), ISNUMBER(SEARCH("X",'Model output'!F115))), IF(ISNUMBER(SEARCH("pM",'Model output'!F115)),MID(SUBSTITUTE('Model output'!F115," ",""),SEARCH("pM",'Model output'!F115)+2,1),IF(ISNUMBER(SEARCH("M",'Model output'!F115)),MID(SUBSTITUTE('Model output'!F115," ",""),SEARCH("M",'Model output'!F115)+1,1),SUBSTITUTE('Model output'!F115," ",""))),""))</f>
        <v/>
      </c>
      <c r="F116" t="str">
        <f t="shared" si="16"/>
        <v>positive</v>
      </c>
      <c r="G116" t="str">
        <f>IF(OR('Model output'!G115="",AND(ISNUMBER('Model output'!J115),'Model output'!J115&lt;1)),"",IF(OR(ISNUMBER(SEARCH("lateral",'Model output'!G115)),ISNUMBER(SEARCH("cervical",'Model output'!G115)),ISNUMBER(SEARCH("jugular",'Model output'!G115)),ISNUMBER(SEARCH("left neck",'Model output'!G115)),ISNUMBER(SEARCH("left anterior neck",'Model output'!G115)),ISNUMBER(SEARCH("left posterior neck",'Model output'!G115)),ISNUMBER(SEARCH("right neck",'Model output'!G115)),ISNUMBER(SEARCH("right anterior neck",'Model output'!G115)),ISNUMBER(SEARCH("right posterior neck",'Model output'!G115)),AND(ISNUMBER(SEARCH("level",'Model output'!G115)),OR(,ISNUMBER(SEARCH("II",'Model output'!G115)),ISNUMBER(SEARCH("two",'Model output'!G115)),ISNUMBER(SEARCH("2",'Model output'!G115)),ISNUMBER(SEARCH("III",'Model output'!G115)),ISNUMBER(SEARCH("three",'Model output'!G115)),ISNUMBER(SEARCH("3",'Model output'!G115)),ISNUMBER(SEARCH("IV",'Model output'!G115)),ISNUMBER(SEARCH("four",'Model output'!G115)),ISNUMBER(SEARCH("4",'Model output'!G115)),AND(ISNUMBER(SEARCH("V ",'Model output'!G115)),NOT(ISNUMBER(SEARCH("VI",'Model output'!G115)))),ISNUMBER(SEARCH("five",'Model output'!G115)),ISNUMBER(SEARCH("5",'Model output'!G115))))), "lateral", "central"))</f>
        <v>lateral</v>
      </c>
      <c r="H116" t="str">
        <f>IF('Model output'!H115="","negative", IF('Model output'!H115=" ", "negative", IF(ISNUMBER(SEARCH("lymph node",'Model output'!H115)),"negative","positive")))</f>
        <v>negative</v>
      </c>
      <c r="I116">
        <f>IF('Model output'!I115="","",IF(ISNUMBER('Model output'!I115),'Model output'!I115,1))</f>
        <v>19</v>
      </c>
      <c r="J116">
        <f>IF('Model output'!J115="","",IF(AND(ISNUMBER('Model output'!J115),'Model output'!J115&lt;=I116),'Model output'!J115,IF(ISNUMBER(SEARCH("0/",'Model output'!J115)),0,1)))</f>
        <v>8</v>
      </c>
      <c r="K116" t="str" cm="1">
        <f t="array" ref="K116">IF(COUNT(FIND({0,1,2,3,4,5,6,7,8,9},'Model output'!K115))&gt;0,'Model output'!K115,"")</f>
        <v>1 cm</v>
      </c>
      <c r="L116" s="8" t="str">
        <f t="shared" si="21"/>
        <v>1cm</v>
      </c>
      <c r="M116" cm="1">
        <f t="array" ref="M116">IF(L116="","",IF(ISNUMBER(SEARCH("cm",L116)),MAX(VALUE(SUBSTITUTE(_xlfn.FILTERXML("&lt;t&gt;&lt;s&gt;"&amp;SUBSTITUTE(L116,",","&lt;/s&gt;&lt;s&gt;")&amp;"&lt;/s&gt;&lt;/t&gt;","//s"),"cm",""))),MAX(VALUE(SUBSTITUTE(_xlfn.FILTERXML("&lt;t&gt;&lt;s&gt;"&amp;SUBSTITUTE(L116,",","&lt;/s&gt;&lt;s&gt;")&amp;"&lt;/s&gt;&lt;/t&gt;","//s"),"mm","")))/10))</f>
        <v>1</v>
      </c>
      <c r="N116" t="str">
        <f>IF('Model output'!L115="","",'Model output'!L115)</f>
        <v>papillary</v>
      </c>
      <c r="O116" t="str">
        <f>IF('Model output'!M115="","",'Model output'!M115)</f>
        <v>classical, microcarcinoma</v>
      </c>
      <c r="P116" t="str">
        <f>IF('Model output'!N115="","",'Model output'!N115)</f>
        <v>1.4 cm</v>
      </c>
      <c r="Q116" t="str">
        <f t="shared" si="17"/>
        <v>1.4cm</v>
      </c>
      <c r="R116" cm="1">
        <f t="array" ref="R116">IF(Q116="","",IF(ISNUMBER(SEARCH("cm",Q116)),MAX(VALUE(SUBSTITUTE(_xlfn.FILTERXML("&lt;t&gt;&lt;s&gt;"&amp;SUBSTITUTE(Q116,",","&lt;/s&gt;&lt;s&gt;")&amp;"&lt;/s&gt;&lt;/t&gt;","//s"),"cm",""))),IF(ISNUMBER(SEARCH("mm",Q116)), MAX(VALUE(SUBSTITUTE(_xlfn.FILTERXML("&lt;t&gt;&lt;s&gt;"&amp;SUBSTITUTE(Q116,",","&lt;/s&gt;&lt;s&gt;")&amp;"&lt;/s&gt;&lt;/t&gt;","//s"),"mm","")))/10, MAX(VALUE(_xlfn.FILTERXML("&lt;t&gt;&lt;s&gt;"&amp;SUBSTITUTE(Q116,",","&lt;/s&gt;&lt;s&gt;")&amp;"&lt;/s&gt;&lt;/t&gt;","//s"))))))</f>
        <v>1.4</v>
      </c>
      <c r="S116" t="str">
        <f>IF(OR('Model output'!P115="",ISNUMBER(SEARCH("Not identified", 'Model output'!P115)),ISNUMBER(SEARCH("Absent",'Model output'!P115)),AND(ISNUMBER(SEARCH("No",'Model output'!P115)),NOT(ISNUMBER(SEARCH("diagnostic",'Model output'!P115)))),ISNUMBER(SEARCH("Negative",'Model output'!P115))),"negative","positive")</f>
        <v>negative</v>
      </c>
      <c r="T116" t="str">
        <f>IF('Model output'!O115="","",'Model output'!O115)</f>
        <v/>
      </c>
      <c r="U116" t="str">
        <f>IF('Model output'!Q115&lt;&gt;"",'Model output'!Q115,IF('Classification result'!S116="positive",IF(ISNUMBER(SEARCH("single",'Model output'!P115)),1,IF(OR(ISNUMBER(SEARCH("&lt;4",'Model output'!P115)),ISNUMBER(SEARCH("&lt; 4",'Model output'!P115)),ISNUMBER(SEARCH("less than 4",'Model output'!P115))),"&lt;4",IF(OR(ISNUMBER(SEARCH("&gt;4",'Model output'!P115)),ISNUMBER(SEARCH("&gt; 4",'Model output'!P115)),ISNUMBER(SEARCH("4 or more",'Model output'!P115))),"&gt;4",""))),""))</f>
        <v/>
      </c>
      <c r="V116" t="str">
        <f>IF(S116="negative","",IF(OR(ISNUMBER(SEARCH("Focal",'Model output'!P115)),'Classification result'!U116&lt;4,ISNUMBER(SEARCH("Focal",'Classification result'!U116)),ISNUMBER(SEARCH("&lt;4",'Classification result'!U116)),ISNUMBER(SEARCH("&lt; 4",'Classification result'!U116))),"minimal", IF(OR(ISNUMBER(SEARCH("Extensive",'Model output'!P115)),ISNUMBER(SEARCH("Extensive",'Classification result'!U116)),ISNUMBER(SEARCH("&gt;4",'Classification result'!U116)),ISNUMBER(SEARCH("&gt; 4",'Classification result'!U116)),ISNUMBER(SEARCH("4 or more",'Classification result'!U116))),"extensive","")))</f>
        <v/>
      </c>
      <c r="W116" t="str">
        <f>IF(OR('Model output'!R115="",ISNUMBER(SEARCH("Not identified", 'Model output'!R115)),ISNUMBER(SEARCH("Absent",'Model output'!R115)),ISNUMBER(SEARCH("No",'Model output'!R115)),ISNUMBER(SEARCH("Negative",'Model output'!R115)),ISNUMBER(SEARCH("None seen",'Model output'!R115)),ISNUMBER(SEARCH("Free",'Model output'!R115)),ISNUMBER(SEARCH("Cannot be assessed",'Model output'!R115))),"negative","positive")</f>
        <v>negative</v>
      </c>
      <c r="X116" s="14" t="str">
        <f>IF('Model output'!S115="","",'Model output'!S115)</f>
        <v>Not identified</v>
      </c>
      <c r="Y116" t="str">
        <f>IF(OR('Model output'!S115="",ISNUMBER(SEARCH("Absent",'Model output'!S115)),ISNUMBER(SEARCH("Not identified",'Model output'!S115)),AND(ISNUMBER(SEARCH("No",'Model output'!S115)),NOT(ISNUMBER(SEARCH("carcinoma",'Model output'!S115)))),ISNUMBER(SEARCH("negative",'Model output'!S115))),"negative",IF(Z116="positive","gETE", "positive"))</f>
        <v>negative</v>
      </c>
      <c r="Z116" t="str">
        <f>IF(OR('Model output'!S115="",ISNUMBER(SEARCH("Absent",'Model output'!S115)),ISNUMBER(SEARCH("Not identified",'Model output'!S115)),ISNUMBER(SEARCH("No",'Model output'!S115)),ISNUMBER(SEARCH("Minimal",'Model output'!S115)),ISNUMBER(SEARCH("negative",'Model output'!S115))),"negative",IF(OR(ISNUMBER(SEARCH("extensive",X116)),ISNUMBER(SEARCH("skeletal muscle",X116)),ISNUMBER(SEARCH("larynx",X116)),ISNUMBER(SEARCH("trachea",X116)),ISNUMBER(SEARCH("esophagus",X116)),ISNUMBER(SEARCH("recurrent laryngeal nerve",X116))),"positive","negative"))</f>
        <v>negative</v>
      </c>
      <c r="AA116" t="str">
        <f>IF('Model output'!T115="","",IF('Model output'!T115="Not mentioned", "No", "Yes"))</f>
        <v/>
      </c>
      <c r="AB116" t="str">
        <f>IF(AA116&lt;&gt;"Yes","",IF(OR('Model output'!U115="",ISNUMBER(SEARCH("Not identified",'Model output'!U115))),"",'Model output'!U115))</f>
        <v/>
      </c>
      <c r="AC116" s="9" t="str">
        <f>IF(OR('Model output'!V115="", AND(ISERROR(SEARCH("Positive",'Model output'!V115)), ISNUMBER(SEARCH("Negative",'Model output'!V115))), ISNUMBER(SEARCH("Uninvolved",'Model output'!V115)), ISNUMBER(SEARCH("not involved",'Model output'!V115)), ISNUMBER(SEARCH("Free",'Model output'!V115)), ISNUMBER(SEARCH("1 mm",'Model output'!V115)), ISNUMBER(SEARCH("0.1 CM",'Model output'!V115)), ISNUMBER(SEARCH("less than 0.2 mm",'Model output'!V115)), ISNUMBER(SEARCH("less than 0.5 mm",'Model output'!V115)), ISNUMBER(SEARCH("very close",'Model output'!V115)), ISNUMBER(SEARCH("abut",'Model output'!V115))), "negative", "positive")</f>
        <v>positive</v>
      </c>
      <c r="AE116" s="30" t="str" cm="1">
        <f t="array" ref="AE116">IF(OR(AC116="positive",Z116="positive",AND(OR(ISNUMBER(SEARCH("Follicular carcinoma",N116)),ISNUMBER(SEARCH("Follicular thyroid carcinoma",N116))),V116="extensive"),AND(AND(ISNUMBER(J116),J116&gt;0),AND(ISNUMBER(M116),M116&gt;3)),OR(H116="positive",AH116=1)),"high",IF(OR(ISNUMBER(SEARCH("lateral",G116,1)),ISNUMBER(SEARCH("positive",Y116,1)),ISNUMBER(SEARCH("tall",O116,1)),ISNUMBER(SEARCH("hobnail",O116,1)),ISNUMBER(SEARCH("cribriform",O116,1)),ISNUMBER(SEARCH("diffuse",O116,1)),ISNUMBER(SEARCH("columnar",O116,1)),ISNUMBER(SEARCH("solid",O116,1)),ISNUMBER(SEARCH("tall",N116,1)),ISNUMBER(SEARCH("hobnail",N116,1)),ISNUMBER(SEARCH("cribriform",N116,1)),ISNUMBER(SEARCH("diffuse",N116,1)),ISNUMBER(SEARCH("columnar",N116,1)),ISNUMBER(SEARCH("solid",N116,1)),AND(ISNUMBER(SEARCH("papillary",N116,1)),S116="positive"),AND(AND(ISNUMBER(J116),J116&gt;=5),M116=""),AND(AND(ISNUMBER(J116),J116&gt;=5),AND(ISNUMBER(M116),M116&gt;=1)),AND(ISNUMBER(SERACH("papillary",N116)),OR(Y116="positive",Z116="positive"), ISNUMBER(SEARCH("BRAF",AB116)))),"intermediate","low"))</f>
        <v>high</v>
      </c>
      <c r="AF116" s="31" t="str">
        <f t="shared" si="18"/>
        <v>1b</v>
      </c>
      <c r="AG116" s="31" t="str">
        <f t="shared" si="19"/>
        <v>1b</v>
      </c>
      <c r="AH116" s="31" t="str">
        <f t="shared" si="22"/>
        <v>0</v>
      </c>
      <c r="AI116" s="36" t="str">
        <f t="shared" si="23"/>
        <v>I</v>
      </c>
      <c r="AJ116" s="30" t="s">
        <v>871</v>
      </c>
      <c r="AK116" s="35" t="s">
        <v>876</v>
      </c>
      <c r="AL116" s="35" t="s">
        <v>876</v>
      </c>
      <c r="AM116" s="35" t="s">
        <v>880</v>
      </c>
      <c r="AN116" s="35" t="s">
        <v>76</v>
      </c>
      <c r="AO116" s="30">
        <f t="shared" si="28"/>
        <v>1</v>
      </c>
      <c r="AP116" s="35">
        <f t="shared" si="29"/>
        <v>1</v>
      </c>
      <c r="AQ116" s="35">
        <f t="shared" si="30"/>
        <v>1</v>
      </c>
      <c r="AR116" s="35">
        <f t="shared" si="31"/>
        <v>1</v>
      </c>
      <c r="AS116" s="36">
        <f t="shared" si="20"/>
        <v>1</v>
      </c>
    </row>
    <row r="117" spans="1:45">
      <c r="A117" t="str">
        <f>'Model output'!A116</f>
        <v>TCGA-DJ-A4V0</v>
      </c>
      <c r="B117" s="42">
        <v>36</v>
      </c>
      <c r="C117" s="1" t="str">
        <f>IF(OR(ISNUMBER(SEARCH("0",'Model output'!D116)), ISNUMBER(SEARCH("1",'Model output'!D116)), ISNUMBER(SEARCH("1a",'Model output'!D116)), ISNUMBER(SEARCH("1b",'Model output'!D116)), ISNUMBER(SEARCH("2",'Model output'!D116)), ISNUMBER(SEARCH("3",'Model output'!D116)), ISNUMBER(SEARCH("4a",'Model output'!D116)), ISNUMBER(SEARCH("4b",'Model output'!D116))), IF(ISNUMBER(SEARCH("pT",'Model output'!D116)),IF(OR(ISNUMBER(SEARCH("a",'Model output'!D116)),ISNUMBER(SEARCH("b",'Model output'!D116))),MID(SUBSTITUTE('Model output'!D116," ",""),SEARCH("pT",'Model output'!D116)+2,2),MID(SUBSTITUTE('Model output'!D116," ",""),SEARCH("pT",'Model output'!D116)+2,1)),IF(ISNUMBER(SEARCH("T",'Model output'!D116)),IF(OR(ISNUMBER(SEARCH("a",'Model output'!D116)),ISNUMBER(SEARCH("b",'Model output'!D116))),MID(SUBSTITUTE('Model output'!D116," ",""),SEARCH("T",'Model output'!D116)+1,2),MID(SUBSTITUTE('Model output'!D116," ",""),SEARCH("T",'Model output'!D116)+1,1)),SUBSTITUTE('Model output'!D116," ",""))),"")</f>
        <v>2</v>
      </c>
      <c r="D117" s="1" t="str">
        <f>IF(ISNUMBER(SEARCH("lymph node",'Model output'!E116)),"1", IF(AND('Model output'!E116&lt;&gt;"",ISNUMBER('Model output'!E116),'Model output'!E116&gt;0),"1",IF(OR(ISNUMBER(SEARCH("0",'Model output'!E116)), ISNUMBER(SEARCH("1",'Model output'!E116)), ISNUMBER(SEARCH("1a",'Model output'!E116)), ISNUMBER(SEARCH("1b",'Model output'!E116)), ISNUMBER(SEARCH("X",'Model output'!E116))), IF(ISNUMBER(SEARCH("pN",'Model output'!E116)),IF(OR(ISNUMBER(SEARCH("a",'Model output'!E116)),ISNUMBER(SEARCH("b",'Model output'!E116))),MID(SUBSTITUTE('Model output'!E116," ",""),SEARCH("pN",'Model output'!E116)+2,2),MID(SUBSTITUTE('Model output'!E116," ",""),SEARCH("pN",'Model output'!E116)+2,1)),IF(ISNUMBER(SEARCH("N",'Model output'!E116)),IF(OR(ISNUMBER(SEARCH("a",'Model output'!E116)),ISNUMBER(SEARCH("b",'Model output'!E116))),MID(SUBSTITUTE('Model output'!E116," ",""),SEARCH("N",'Model output'!E116)+1,2),MID(SUBSTITUTE('Model output'!E116," ",""),SEARCH("N",'Model output'!E116)+1,1)),SUBSTITUTE('Model output'!E116," ",""))),"")))</f>
        <v>X</v>
      </c>
      <c r="E117" s="1" t="str">
        <f>IF(OR(ISNUMBER(SEARCH("Not applicable",'Model output'!F116)), ISNUMBER(SEARCH("N/A",'Model output'!F116))),"0",IF(OR(ISNUMBER(SEARCH("0",'Model output'!F116)), ISNUMBER(SEARCH("1",'Model output'!F116)), ISNUMBER(SEARCH("X",'Model output'!F116))), IF(ISNUMBER(SEARCH("pM",'Model output'!F116)),MID(SUBSTITUTE('Model output'!F116," ",""),SEARCH("pM",'Model output'!F116)+2,1),IF(ISNUMBER(SEARCH("M",'Model output'!F116)),MID(SUBSTITUTE('Model output'!F116," ",""),SEARCH("M",'Model output'!F116)+1,1),SUBSTITUTE('Model output'!F116," ",""))),""))</f>
        <v>X</v>
      </c>
      <c r="F117" t="str">
        <f t="shared" si="16"/>
        <v>negative</v>
      </c>
      <c r="G117" t="str">
        <f>IF(OR('Model output'!G116="",AND(ISNUMBER('Model output'!J116),'Model output'!J116&lt;1)),"",IF(OR(ISNUMBER(SEARCH("lateral",'Model output'!G116)),ISNUMBER(SEARCH("cervical",'Model output'!G116)),ISNUMBER(SEARCH("jugular",'Model output'!G116)),ISNUMBER(SEARCH("left neck",'Model output'!G116)),ISNUMBER(SEARCH("left anterior neck",'Model output'!G116)),ISNUMBER(SEARCH("left posterior neck",'Model output'!G116)),ISNUMBER(SEARCH("right neck",'Model output'!G116)),ISNUMBER(SEARCH("right anterior neck",'Model output'!G116)),ISNUMBER(SEARCH("right posterior neck",'Model output'!G116)),AND(ISNUMBER(SEARCH("level",'Model output'!G116)),OR(,ISNUMBER(SEARCH("II",'Model output'!G116)),ISNUMBER(SEARCH("two",'Model output'!G116)),ISNUMBER(SEARCH("2",'Model output'!G116)),ISNUMBER(SEARCH("III",'Model output'!G116)),ISNUMBER(SEARCH("three",'Model output'!G116)),ISNUMBER(SEARCH("3",'Model output'!G116)),ISNUMBER(SEARCH("IV",'Model output'!G116)),ISNUMBER(SEARCH("four",'Model output'!G116)),ISNUMBER(SEARCH("4",'Model output'!G116)),AND(ISNUMBER(SEARCH("V ",'Model output'!G116)),NOT(ISNUMBER(SEARCH("VI",'Model output'!G116)))),ISNUMBER(SEARCH("five",'Model output'!G116)),ISNUMBER(SEARCH("5",'Model output'!G116))))), "lateral", "central"))</f>
        <v/>
      </c>
      <c r="H117" t="str">
        <f>IF('Model output'!H116="","negative", IF('Model output'!H116=" ", "negative", IF(ISNUMBER(SEARCH("lymph node",'Model output'!H116)),"negative","positive")))</f>
        <v>negative</v>
      </c>
      <c r="I117">
        <f>IF('Model output'!I116="","",IF(ISNUMBER('Model output'!I116),'Model output'!I116,1))</f>
        <v>0</v>
      </c>
      <c r="J117">
        <f>IF('Model output'!J116="","",IF(AND(ISNUMBER('Model output'!J116),'Model output'!J116&lt;=I117),'Model output'!J116,IF(ISNUMBER(SEARCH("0/",'Model output'!J116)),0,1)))</f>
        <v>0</v>
      </c>
      <c r="K117" t="str" cm="1">
        <f t="array" ref="K117">IF(COUNT(FIND({0,1,2,3,4,5,6,7,8,9},'Model output'!K116))&gt;0,'Model output'!K116,"")</f>
        <v/>
      </c>
      <c r="L117" s="8" t="str">
        <f t="shared" si="21"/>
        <v/>
      </c>
      <c r="M117" t="str" cm="1">
        <f t="array" ref="M117">IF(L117="","",IF(ISNUMBER(SEARCH("cm",L117)),MAX(VALUE(SUBSTITUTE(_xlfn.FILTERXML("&lt;t&gt;&lt;s&gt;"&amp;SUBSTITUTE(L117,",","&lt;/s&gt;&lt;s&gt;")&amp;"&lt;/s&gt;&lt;/t&gt;","//s"),"cm",""))),MAX(VALUE(SUBSTITUTE(_xlfn.FILTERXML("&lt;t&gt;&lt;s&gt;"&amp;SUBSTITUTE(L117,",","&lt;/s&gt;&lt;s&gt;")&amp;"&lt;/s&gt;&lt;/t&gt;","//s"),"mm","")))/10))</f>
        <v/>
      </c>
      <c r="N117" t="str">
        <f>IF('Model output'!L116="","",'Model output'!L116)</f>
        <v>papillary</v>
      </c>
      <c r="O117" t="str">
        <f>IF('Model output'!M116="","",'Model output'!M116)</f>
        <v>classical</v>
      </c>
      <c r="P117" t="str">
        <f>IF('Model output'!N116="","",'Model output'!N116)</f>
        <v>2.1 cm</v>
      </c>
      <c r="Q117" t="str">
        <f t="shared" si="17"/>
        <v>2.1cm</v>
      </c>
      <c r="R117" cm="1">
        <f t="array" ref="R117">IF(Q117="","",IF(ISNUMBER(SEARCH("cm",Q117)),MAX(VALUE(SUBSTITUTE(_xlfn.FILTERXML("&lt;t&gt;&lt;s&gt;"&amp;SUBSTITUTE(Q117,",","&lt;/s&gt;&lt;s&gt;")&amp;"&lt;/s&gt;&lt;/t&gt;","//s"),"cm",""))),IF(ISNUMBER(SEARCH("mm",Q117)), MAX(VALUE(SUBSTITUTE(_xlfn.FILTERXML("&lt;t&gt;&lt;s&gt;"&amp;SUBSTITUTE(Q117,",","&lt;/s&gt;&lt;s&gt;")&amp;"&lt;/s&gt;&lt;/t&gt;","//s"),"mm","")))/10, MAX(VALUE(_xlfn.FILTERXML("&lt;t&gt;&lt;s&gt;"&amp;SUBSTITUTE(Q117,",","&lt;/s&gt;&lt;s&gt;")&amp;"&lt;/s&gt;&lt;/t&gt;","//s"))))))</f>
        <v>2.1</v>
      </c>
      <c r="S117" t="str">
        <f>IF(OR('Model output'!P116="",ISNUMBER(SEARCH("Not identified", 'Model output'!P116)),ISNUMBER(SEARCH("Absent",'Model output'!P116)),AND(ISNUMBER(SEARCH("No",'Model output'!P116)),NOT(ISNUMBER(SEARCH("diagnostic",'Model output'!P116)))),ISNUMBER(SEARCH("Negative",'Model output'!P116))),"negative","positive")</f>
        <v>negative</v>
      </c>
      <c r="T117">
        <f>IF('Model output'!O116="","",'Model output'!O116)</f>
        <v>1</v>
      </c>
      <c r="U117" t="str">
        <f>IF('Model output'!Q116&lt;&gt;"",'Model output'!Q116,IF('Classification result'!S117="positive",IF(ISNUMBER(SEARCH("single",'Model output'!P116)),1,IF(OR(ISNUMBER(SEARCH("&lt;4",'Model output'!P116)),ISNUMBER(SEARCH("&lt; 4",'Model output'!P116)),ISNUMBER(SEARCH("less than 4",'Model output'!P116))),"&lt;4",IF(OR(ISNUMBER(SEARCH("&gt;4",'Model output'!P116)),ISNUMBER(SEARCH("&gt; 4",'Model output'!P116)),ISNUMBER(SEARCH("4 or more",'Model output'!P116))),"&gt;4",""))),""))</f>
        <v/>
      </c>
      <c r="V117" t="str">
        <f>IF(S117="negative","",IF(OR(ISNUMBER(SEARCH("Focal",'Model output'!P116)),'Classification result'!U117&lt;4,ISNUMBER(SEARCH("Focal",'Classification result'!U117)),ISNUMBER(SEARCH("&lt;4",'Classification result'!U117)),ISNUMBER(SEARCH("&lt; 4",'Classification result'!U117))),"minimal", IF(OR(ISNUMBER(SEARCH("Extensive",'Model output'!P116)),ISNUMBER(SEARCH("Extensive",'Classification result'!U117)),ISNUMBER(SEARCH("&gt;4",'Classification result'!U117)),ISNUMBER(SEARCH("&gt; 4",'Classification result'!U117)),ISNUMBER(SEARCH("4 or more",'Classification result'!U117))),"extensive","")))</f>
        <v/>
      </c>
      <c r="W117" t="str">
        <f>IF(OR('Model output'!R116="",ISNUMBER(SEARCH("Not identified", 'Model output'!R116)),ISNUMBER(SEARCH("Absent",'Model output'!R116)),ISNUMBER(SEARCH("No",'Model output'!R116)),ISNUMBER(SEARCH("Negative",'Model output'!R116)),ISNUMBER(SEARCH("None seen",'Model output'!R116)),ISNUMBER(SEARCH("Free",'Model output'!R116)),ISNUMBER(SEARCH("Cannot be assessed",'Model output'!R116))),"negative","positive")</f>
        <v>positive</v>
      </c>
      <c r="X117" s="14" t="str">
        <f>IF('Model output'!S116="","",'Model output'!S116)</f>
        <v>Not identified</v>
      </c>
      <c r="Y117" t="str">
        <f>IF(OR('Model output'!S116="",ISNUMBER(SEARCH("Absent",'Model output'!S116)),ISNUMBER(SEARCH("Not identified",'Model output'!S116)),AND(ISNUMBER(SEARCH("No",'Model output'!S116)),NOT(ISNUMBER(SEARCH("carcinoma",'Model output'!S116)))),ISNUMBER(SEARCH("negative",'Model output'!S116))),"negative",IF(Z117="positive","gETE", "positive"))</f>
        <v>negative</v>
      </c>
      <c r="Z117" t="str">
        <f>IF(OR('Model output'!S116="",ISNUMBER(SEARCH("Absent",'Model output'!S116)),ISNUMBER(SEARCH("Not identified",'Model output'!S116)),ISNUMBER(SEARCH("No",'Model output'!S116)),ISNUMBER(SEARCH("Minimal",'Model output'!S116)),ISNUMBER(SEARCH("negative",'Model output'!S116))),"negative",IF(OR(ISNUMBER(SEARCH("extensive",X117)),ISNUMBER(SEARCH("skeletal muscle",X117)),ISNUMBER(SEARCH("larynx",X117)),ISNUMBER(SEARCH("trachea",X117)),ISNUMBER(SEARCH("esophagus",X117)),ISNUMBER(SEARCH("recurrent laryngeal nerve",X117))),"positive","negative"))</f>
        <v>negative</v>
      </c>
      <c r="AA117" t="str">
        <f>IF('Model output'!T116="","",IF('Model output'!T116="Not mentioned", "No", "Yes"))</f>
        <v/>
      </c>
      <c r="AB117" t="str">
        <f>IF(AA117&lt;&gt;"Yes","",IF(OR('Model output'!U116="",ISNUMBER(SEARCH("Not identified",'Model output'!U116))),"",'Model output'!U116))</f>
        <v/>
      </c>
      <c r="AC117" s="9" t="str">
        <f>IF(OR('Model output'!V116="", AND(ISERROR(SEARCH("Positive",'Model output'!V116)), ISNUMBER(SEARCH("Negative",'Model output'!V116))), ISNUMBER(SEARCH("Uninvolved",'Model output'!V116)), ISNUMBER(SEARCH("not involved",'Model output'!V116)), ISNUMBER(SEARCH("Free",'Model output'!V116)), ISNUMBER(SEARCH("1 mm",'Model output'!V116)), ISNUMBER(SEARCH("0.1 CM",'Model output'!V116)), ISNUMBER(SEARCH("less than 0.2 mm",'Model output'!V116)), ISNUMBER(SEARCH("less than 0.5 mm",'Model output'!V116)), ISNUMBER(SEARCH("very close",'Model output'!V116)), ISNUMBER(SEARCH("abut",'Model output'!V116))), "negative", "positive")</f>
        <v>negative</v>
      </c>
      <c r="AE117" s="30" t="str" cm="1">
        <f t="array" aca="1" ref="AE117" ca="1">IF(OR(AC117="positive",Z117="positive",AND(OR(ISNUMBER(SEARCH("Follicular carcinoma",N117)),ISNUMBER(SEARCH("Follicular thyroid carcinoma",N117))),V117="extensive"),AND(AND(ISNUMBER(J117),J117&gt;0),AND(ISNUMBER(M117),M117&gt;3)),OR(H117="positive",AH117=1)),"high",IF(OR(ISNUMBER(SEARCH("lateral",G117,1)),ISNUMBER(SEARCH("positive",Y117,1)),ISNUMBER(SEARCH("tall",O117,1)),ISNUMBER(SEARCH("hobnail",O117,1)),ISNUMBER(SEARCH("cribriform",O117,1)),ISNUMBER(SEARCH("diffuse",O117,1)),ISNUMBER(SEARCH("columnar",O117,1)),ISNUMBER(SEARCH("solid",O117,1)),ISNUMBER(SEARCH("tall",N117,1)),ISNUMBER(SEARCH("hobnail",N117,1)),ISNUMBER(SEARCH("cribriform",N117,1)),ISNUMBER(SEARCH("diffuse",N117,1)),ISNUMBER(SEARCH("columnar",N117,1)),ISNUMBER(SEARCH("solid",N117,1)),AND(ISNUMBER(SEARCH("papillary",N117,1)),S117="positive"),AND(AND(ISNUMBER(J117),J117&gt;=5),M117=""),AND(AND(ISNUMBER(J117),J117&gt;=5),AND(ISNUMBER(M117),M117&gt;=1)),AND(ISNUMBER(SERACH("papillary",N117)),OR(Y117="positive",Z117="positive"), ISNUMBER(SEARCH("BRAF",AB117)))),"intermediate","low"))</f>
        <v>low</v>
      </c>
      <c r="AF117" s="31" t="str">
        <f t="shared" si="18"/>
        <v>2</v>
      </c>
      <c r="AG117" s="31" t="str">
        <f t="shared" si="19"/>
        <v>0</v>
      </c>
      <c r="AH117" s="31" t="str">
        <f t="shared" si="22"/>
        <v>0</v>
      </c>
      <c r="AI117" s="36" t="str">
        <f t="shared" si="23"/>
        <v>I</v>
      </c>
      <c r="AJ117" s="30" t="s">
        <v>872</v>
      </c>
      <c r="AK117" s="35" t="s">
        <v>879</v>
      </c>
      <c r="AL117" s="35" t="s">
        <v>880</v>
      </c>
      <c r="AM117" s="35" t="s">
        <v>880</v>
      </c>
      <c r="AN117" s="35" t="s">
        <v>76</v>
      </c>
      <c r="AO117" s="30">
        <f t="shared" ca="1" si="28"/>
        <v>1</v>
      </c>
      <c r="AP117" s="35">
        <f t="shared" si="29"/>
        <v>1</v>
      </c>
      <c r="AQ117" s="35">
        <f t="shared" si="30"/>
        <v>1</v>
      </c>
      <c r="AR117" s="35">
        <f t="shared" si="31"/>
        <v>1</v>
      </c>
      <c r="AS117" s="36">
        <f t="shared" si="20"/>
        <v>1</v>
      </c>
    </row>
    <row r="118" spans="1:45">
      <c r="A118" t="str">
        <f>'Model output'!A117</f>
        <v>TCGA-DJ-A4V2</v>
      </c>
      <c r="B118" s="42">
        <v>38</v>
      </c>
      <c r="C118" s="1" t="str">
        <f>IF(OR(ISNUMBER(SEARCH("0",'Model output'!D117)), ISNUMBER(SEARCH("1",'Model output'!D117)), ISNUMBER(SEARCH("1a",'Model output'!D117)), ISNUMBER(SEARCH("1b",'Model output'!D117)), ISNUMBER(SEARCH("2",'Model output'!D117)), ISNUMBER(SEARCH("3",'Model output'!D117)), ISNUMBER(SEARCH("4a",'Model output'!D117)), ISNUMBER(SEARCH("4b",'Model output'!D117))), IF(ISNUMBER(SEARCH("pT",'Model output'!D117)),IF(OR(ISNUMBER(SEARCH("a",'Model output'!D117)),ISNUMBER(SEARCH("b",'Model output'!D117))),MID(SUBSTITUTE('Model output'!D117," ",""),SEARCH("pT",'Model output'!D117)+2,2),MID(SUBSTITUTE('Model output'!D117," ",""),SEARCH("pT",'Model output'!D117)+2,1)),IF(ISNUMBER(SEARCH("T",'Model output'!D117)),IF(OR(ISNUMBER(SEARCH("a",'Model output'!D117)),ISNUMBER(SEARCH("b",'Model output'!D117))),MID(SUBSTITUTE('Model output'!D117," ",""),SEARCH("T",'Model output'!D117)+1,2),MID(SUBSTITUTE('Model output'!D117," ",""),SEARCH("T",'Model output'!D117)+1,1)),SUBSTITUTE('Model output'!D117," ",""))),"")</f>
        <v>2</v>
      </c>
      <c r="D118" s="1" t="str">
        <f>IF(ISNUMBER(SEARCH("lymph node",'Model output'!E117)),"1", IF(AND('Model output'!E117&lt;&gt;"",ISNUMBER('Model output'!E117),'Model output'!E117&gt;0),"1",IF(OR(ISNUMBER(SEARCH("0",'Model output'!E117)), ISNUMBER(SEARCH("1",'Model output'!E117)), ISNUMBER(SEARCH("1a",'Model output'!E117)), ISNUMBER(SEARCH("1b",'Model output'!E117)), ISNUMBER(SEARCH("X",'Model output'!E117))), IF(ISNUMBER(SEARCH("pN",'Model output'!E117)),IF(OR(ISNUMBER(SEARCH("a",'Model output'!E117)),ISNUMBER(SEARCH("b",'Model output'!E117))),MID(SUBSTITUTE('Model output'!E117," ",""),SEARCH("pN",'Model output'!E117)+2,2),MID(SUBSTITUTE('Model output'!E117," ",""),SEARCH("pN",'Model output'!E117)+2,1)),IF(ISNUMBER(SEARCH("N",'Model output'!E117)),IF(OR(ISNUMBER(SEARCH("a",'Model output'!E117)),ISNUMBER(SEARCH("b",'Model output'!E117))),MID(SUBSTITUTE('Model output'!E117," ",""),SEARCH("N",'Model output'!E117)+1,2),MID(SUBSTITUTE('Model output'!E117," ",""),SEARCH("N",'Model output'!E117)+1,1)),SUBSTITUTE('Model output'!E117," ",""))),"")))</f>
        <v>0</v>
      </c>
      <c r="E118" s="1" t="str">
        <f>IF(OR(ISNUMBER(SEARCH("Not applicable",'Model output'!F117)), ISNUMBER(SEARCH("N/A",'Model output'!F117))),"0",IF(OR(ISNUMBER(SEARCH("0",'Model output'!F117)), ISNUMBER(SEARCH("1",'Model output'!F117)), ISNUMBER(SEARCH("X",'Model output'!F117))), IF(ISNUMBER(SEARCH("pM",'Model output'!F117)),MID(SUBSTITUTE('Model output'!F117," ",""),SEARCH("pM",'Model output'!F117)+2,1),IF(ISNUMBER(SEARCH("M",'Model output'!F117)),MID(SUBSTITUTE('Model output'!F117," ",""),SEARCH("M",'Model output'!F117)+1,1),SUBSTITUTE('Model output'!F117," ",""))),""))</f>
        <v>0</v>
      </c>
      <c r="F118" t="str">
        <f t="shared" si="16"/>
        <v>negative</v>
      </c>
      <c r="G118" t="str">
        <f>IF(OR('Model output'!G117="",AND(ISNUMBER('Model output'!J117),'Model output'!J117&lt;1)),"",IF(OR(ISNUMBER(SEARCH("lateral",'Model output'!G117)),ISNUMBER(SEARCH("cervical",'Model output'!G117)),ISNUMBER(SEARCH("jugular",'Model output'!G117)),ISNUMBER(SEARCH("left neck",'Model output'!G117)),ISNUMBER(SEARCH("left anterior neck",'Model output'!G117)),ISNUMBER(SEARCH("left posterior neck",'Model output'!G117)),ISNUMBER(SEARCH("right neck",'Model output'!G117)),ISNUMBER(SEARCH("right anterior neck",'Model output'!G117)),ISNUMBER(SEARCH("right posterior neck",'Model output'!G117)),AND(ISNUMBER(SEARCH("level",'Model output'!G117)),OR(,ISNUMBER(SEARCH("II",'Model output'!G117)),ISNUMBER(SEARCH("two",'Model output'!G117)),ISNUMBER(SEARCH("2",'Model output'!G117)),ISNUMBER(SEARCH("III",'Model output'!G117)),ISNUMBER(SEARCH("three",'Model output'!G117)),ISNUMBER(SEARCH("3",'Model output'!G117)),ISNUMBER(SEARCH("IV",'Model output'!G117)),ISNUMBER(SEARCH("four",'Model output'!G117)),ISNUMBER(SEARCH("4",'Model output'!G117)),AND(ISNUMBER(SEARCH("V ",'Model output'!G117)),NOT(ISNUMBER(SEARCH("VI",'Model output'!G117)))),ISNUMBER(SEARCH("five",'Model output'!G117)),ISNUMBER(SEARCH("5",'Model output'!G117))))), "lateral", "central"))</f>
        <v/>
      </c>
      <c r="H118" t="str">
        <f>IF('Model output'!H117="","negative", IF('Model output'!H117=" ", "negative", IF(ISNUMBER(SEARCH("lymph node",'Model output'!H117)),"negative","positive")))</f>
        <v>negative</v>
      </c>
      <c r="I118">
        <f>IF('Model output'!I117="","",IF(ISNUMBER('Model output'!I117),'Model output'!I117,1))</f>
        <v>1</v>
      </c>
      <c r="J118">
        <f>IF('Model output'!J117="","",IF(AND(ISNUMBER('Model output'!J117),'Model output'!J117&lt;=I118),'Model output'!J117,IF(ISNUMBER(SEARCH("0/",'Model output'!J117)),0,1)))</f>
        <v>0</v>
      </c>
      <c r="K118" t="str" cm="1">
        <f t="array" ref="K118">IF(COUNT(FIND({0,1,2,3,4,5,6,7,8,9},'Model output'!K117))&gt;0,'Model output'!K117,"")</f>
        <v/>
      </c>
      <c r="L118" s="8" t="str">
        <f t="shared" si="21"/>
        <v/>
      </c>
      <c r="M118" t="str" cm="1">
        <f t="array" ref="M118">IF(L118="","",IF(ISNUMBER(SEARCH("cm",L118)),MAX(VALUE(SUBSTITUTE(_xlfn.FILTERXML("&lt;t&gt;&lt;s&gt;"&amp;SUBSTITUTE(L118,",","&lt;/s&gt;&lt;s&gt;")&amp;"&lt;/s&gt;&lt;/t&gt;","//s"),"cm",""))),MAX(VALUE(SUBSTITUTE(_xlfn.FILTERXML("&lt;t&gt;&lt;s&gt;"&amp;SUBSTITUTE(L118,",","&lt;/s&gt;&lt;s&gt;")&amp;"&lt;/s&gt;&lt;/t&gt;","//s"),"mm","")))/10))</f>
        <v/>
      </c>
      <c r="N118" t="str">
        <f>IF('Model output'!L117="","",'Model output'!L117)</f>
        <v>papillary</v>
      </c>
      <c r="O118" t="str">
        <f>IF('Model output'!M117="","",'Model output'!M117)</f>
        <v>classical</v>
      </c>
      <c r="P118" t="str">
        <f>IF('Model output'!N117="","",'Model output'!N117)</f>
        <v>3.0 cm</v>
      </c>
      <c r="Q118" t="str">
        <f t="shared" si="17"/>
        <v>3.0cm</v>
      </c>
      <c r="R118" cm="1">
        <f t="array" ref="R118">IF(Q118="","",IF(ISNUMBER(SEARCH("cm",Q118)),MAX(VALUE(SUBSTITUTE(_xlfn.FILTERXML("&lt;t&gt;&lt;s&gt;"&amp;SUBSTITUTE(Q118,",","&lt;/s&gt;&lt;s&gt;")&amp;"&lt;/s&gt;&lt;/t&gt;","//s"),"cm",""))),IF(ISNUMBER(SEARCH("mm",Q118)), MAX(VALUE(SUBSTITUTE(_xlfn.FILTERXML("&lt;t&gt;&lt;s&gt;"&amp;SUBSTITUTE(Q118,",","&lt;/s&gt;&lt;s&gt;")&amp;"&lt;/s&gt;&lt;/t&gt;","//s"),"mm","")))/10, MAX(VALUE(_xlfn.FILTERXML("&lt;t&gt;&lt;s&gt;"&amp;SUBSTITUTE(Q118,",","&lt;/s&gt;&lt;s&gt;")&amp;"&lt;/s&gt;&lt;/t&gt;","//s"))))))</f>
        <v>3</v>
      </c>
      <c r="S118" t="str">
        <f>IF(OR('Model output'!P117="",ISNUMBER(SEARCH("Not identified", 'Model output'!P117)),ISNUMBER(SEARCH("Absent",'Model output'!P117)),AND(ISNUMBER(SEARCH("No",'Model output'!P117)),NOT(ISNUMBER(SEARCH("diagnostic",'Model output'!P117)))),ISNUMBER(SEARCH("Negative",'Model output'!P117))),"negative","positive")</f>
        <v>negative</v>
      </c>
      <c r="T118">
        <f>IF('Model output'!O117="","",'Model output'!O117)</f>
        <v>1</v>
      </c>
      <c r="U118" t="str">
        <f>IF('Model output'!Q117&lt;&gt;"",'Model output'!Q117,IF('Classification result'!S118="positive",IF(ISNUMBER(SEARCH("single",'Model output'!P117)),1,IF(OR(ISNUMBER(SEARCH("&lt;4",'Model output'!P117)),ISNUMBER(SEARCH("&lt; 4",'Model output'!P117)),ISNUMBER(SEARCH("less than 4",'Model output'!P117))),"&lt;4",IF(OR(ISNUMBER(SEARCH("&gt;4",'Model output'!P117)),ISNUMBER(SEARCH("&gt; 4",'Model output'!P117)),ISNUMBER(SEARCH("4 or more",'Model output'!P117))),"&gt;4",""))),""))</f>
        <v/>
      </c>
      <c r="V118" t="str">
        <f>IF(S118="negative","",IF(OR(ISNUMBER(SEARCH("Focal",'Model output'!P117)),'Classification result'!U118&lt;4,ISNUMBER(SEARCH("Focal",'Classification result'!U118)),ISNUMBER(SEARCH("&lt;4",'Classification result'!U118)),ISNUMBER(SEARCH("&lt; 4",'Classification result'!U118))),"minimal", IF(OR(ISNUMBER(SEARCH("Extensive",'Model output'!P117)),ISNUMBER(SEARCH("Extensive",'Classification result'!U118)),ISNUMBER(SEARCH("&gt;4",'Classification result'!U118)),ISNUMBER(SEARCH("&gt; 4",'Classification result'!U118)),ISNUMBER(SEARCH("4 or more",'Classification result'!U118))),"extensive","")))</f>
        <v/>
      </c>
      <c r="W118" t="str">
        <f>IF(OR('Model output'!R117="",ISNUMBER(SEARCH("Not identified", 'Model output'!R117)),ISNUMBER(SEARCH("Absent",'Model output'!R117)),ISNUMBER(SEARCH("No",'Model output'!R117)),ISNUMBER(SEARCH("Negative",'Model output'!R117)),ISNUMBER(SEARCH("None seen",'Model output'!R117)),ISNUMBER(SEARCH("Free",'Model output'!R117)),ISNUMBER(SEARCH("Cannot be assessed",'Model output'!R117))),"negative","positive")</f>
        <v>positive</v>
      </c>
      <c r="X118" s="14" t="str">
        <f>IF('Model output'!S117="","",'Model output'!S117)</f>
        <v>Not identified</v>
      </c>
      <c r="Y118" t="str">
        <f>IF(OR('Model output'!S117="",ISNUMBER(SEARCH("Absent",'Model output'!S117)),ISNUMBER(SEARCH("Not identified",'Model output'!S117)),AND(ISNUMBER(SEARCH("No",'Model output'!S117)),NOT(ISNUMBER(SEARCH("carcinoma",'Model output'!S117)))),ISNUMBER(SEARCH("negative",'Model output'!S117))),"negative",IF(Z118="positive","gETE", "positive"))</f>
        <v>negative</v>
      </c>
      <c r="Z118" t="str">
        <f>IF(OR('Model output'!S117="",ISNUMBER(SEARCH("Absent",'Model output'!S117)),ISNUMBER(SEARCH("Not identified",'Model output'!S117)),ISNUMBER(SEARCH("No",'Model output'!S117)),ISNUMBER(SEARCH("Minimal",'Model output'!S117)),ISNUMBER(SEARCH("negative",'Model output'!S117))),"negative",IF(OR(ISNUMBER(SEARCH("extensive",X118)),ISNUMBER(SEARCH("skeletal muscle",X118)),ISNUMBER(SEARCH("larynx",X118)),ISNUMBER(SEARCH("trachea",X118)),ISNUMBER(SEARCH("esophagus",X118)),ISNUMBER(SEARCH("recurrent laryngeal nerve",X118))),"positive","negative"))</f>
        <v>negative</v>
      </c>
      <c r="AA118" t="str">
        <f>IF('Model output'!T117="","",IF('Model output'!T117="Not mentioned", "No", "Yes"))</f>
        <v/>
      </c>
      <c r="AB118" t="str">
        <f>IF(AA118&lt;&gt;"Yes","",IF(OR('Model output'!U117="",ISNUMBER(SEARCH("Not identified",'Model output'!U117))),"",'Model output'!U117))</f>
        <v/>
      </c>
      <c r="AC118" s="9" t="str">
        <f>IF(OR('Model output'!V117="", AND(ISERROR(SEARCH("Positive",'Model output'!V117)), ISNUMBER(SEARCH("Negative",'Model output'!V117))), ISNUMBER(SEARCH("Uninvolved",'Model output'!V117)), ISNUMBER(SEARCH("not involved",'Model output'!V117)), ISNUMBER(SEARCH("Free",'Model output'!V117)), ISNUMBER(SEARCH("1 mm",'Model output'!V117)), ISNUMBER(SEARCH("0.1 CM",'Model output'!V117)), ISNUMBER(SEARCH("less than 0.2 mm",'Model output'!V117)), ISNUMBER(SEARCH("less than 0.5 mm",'Model output'!V117)), ISNUMBER(SEARCH("very close",'Model output'!V117)), ISNUMBER(SEARCH("abut",'Model output'!V117))), "negative", "positive")</f>
        <v>negative</v>
      </c>
      <c r="AE118" s="30" t="str" cm="1">
        <f t="array" aca="1" ref="AE118" ca="1">IF(OR(AC118="positive",Z118="positive",AND(OR(ISNUMBER(SEARCH("Follicular carcinoma",N118)),ISNUMBER(SEARCH("Follicular thyroid carcinoma",N118))),V118="extensive"),AND(AND(ISNUMBER(J118),J118&gt;0),AND(ISNUMBER(M118),M118&gt;3)),OR(H118="positive",AH118=1)),"high",IF(OR(ISNUMBER(SEARCH("lateral",G118,1)),ISNUMBER(SEARCH("positive",Y118,1)),ISNUMBER(SEARCH("tall",O118,1)),ISNUMBER(SEARCH("hobnail",O118,1)),ISNUMBER(SEARCH("cribriform",O118,1)),ISNUMBER(SEARCH("diffuse",O118,1)),ISNUMBER(SEARCH("columnar",O118,1)),ISNUMBER(SEARCH("solid",O118,1)),ISNUMBER(SEARCH("tall",N118,1)),ISNUMBER(SEARCH("hobnail",N118,1)),ISNUMBER(SEARCH("cribriform",N118,1)),ISNUMBER(SEARCH("diffuse",N118,1)),ISNUMBER(SEARCH("columnar",N118,1)),ISNUMBER(SEARCH("solid",N118,1)),AND(ISNUMBER(SEARCH("papillary",N118,1)),S118="positive"),AND(AND(ISNUMBER(J118),J118&gt;=5),M118=""),AND(AND(ISNUMBER(J118),J118&gt;=5),AND(ISNUMBER(M118),M118&gt;=1)),AND(ISNUMBER(SERACH("papillary",N118)),OR(Y118="positive",Z118="positive"), ISNUMBER(SEARCH("BRAF",AB118)))),"intermediate","low"))</f>
        <v>low</v>
      </c>
      <c r="AF118" s="31" t="str">
        <f t="shared" si="18"/>
        <v>2</v>
      </c>
      <c r="AG118" s="31" t="str">
        <f t="shared" si="19"/>
        <v>0</v>
      </c>
      <c r="AH118" s="31" t="str">
        <f t="shared" si="22"/>
        <v>0</v>
      </c>
      <c r="AI118" s="36" t="str">
        <f t="shared" si="23"/>
        <v>I</v>
      </c>
      <c r="AJ118" s="30" t="s">
        <v>872</v>
      </c>
      <c r="AK118" s="35" t="s">
        <v>879</v>
      </c>
      <c r="AL118" s="35" t="s">
        <v>877</v>
      </c>
      <c r="AM118" s="35" t="s">
        <v>880</v>
      </c>
      <c r="AN118" s="35" t="s">
        <v>76</v>
      </c>
      <c r="AO118" s="30">
        <f t="shared" ca="1" si="28"/>
        <v>1</v>
      </c>
      <c r="AP118" s="35">
        <f t="shared" si="29"/>
        <v>1</v>
      </c>
      <c r="AQ118" s="35">
        <f t="shared" si="30"/>
        <v>1</v>
      </c>
      <c r="AR118" s="35">
        <f t="shared" si="31"/>
        <v>1</v>
      </c>
      <c r="AS118" s="36">
        <f t="shared" si="20"/>
        <v>1</v>
      </c>
    </row>
    <row r="119" spans="1:45">
      <c r="A119" t="str">
        <f>'Model output'!A118</f>
        <v>TCGA-DJ-A4V4</v>
      </c>
      <c r="B119" s="42">
        <v>48</v>
      </c>
      <c r="C119" s="1" t="str">
        <f>IF(OR(ISNUMBER(SEARCH("0",'Model output'!D118)), ISNUMBER(SEARCH("1",'Model output'!D118)), ISNUMBER(SEARCH("1a",'Model output'!D118)), ISNUMBER(SEARCH("1b",'Model output'!D118)), ISNUMBER(SEARCH("2",'Model output'!D118)), ISNUMBER(SEARCH("3",'Model output'!D118)), ISNUMBER(SEARCH("4a",'Model output'!D118)), ISNUMBER(SEARCH("4b",'Model output'!D118))), IF(ISNUMBER(SEARCH("pT",'Model output'!D118)),IF(OR(ISNUMBER(SEARCH("a",'Model output'!D118)),ISNUMBER(SEARCH("b",'Model output'!D118))),MID(SUBSTITUTE('Model output'!D118," ",""),SEARCH("pT",'Model output'!D118)+2,2),MID(SUBSTITUTE('Model output'!D118," ",""),SEARCH("pT",'Model output'!D118)+2,1)),IF(ISNUMBER(SEARCH("T",'Model output'!D118)),IF(OR(ISNUMBER(SEARCH("a",'Model output'!D118)),ISNUMBER(SEARCH("b",'Model output'!D118))),MID(SUBSTITUTE('Model output'!D118," ",""),SEARCH("T",'Model output'!D118)+1,2),MID(SUBSTITUTE('Model output'!D118," ",""),SEARCH("T",'Model output'!D118)+1,1)),SUBSTITUTE('Model output'!D118," ",""))),"")</f>
        <v/>
      </c>
      <c r="D119" s="1" t="str">
        <f>IF(ISNUMBER(SEARCH("lymph node",'Model output'!E118)),"1", IF(AND('Model output'!E118&lt;&gt;"",ISNUMBER('Model output'!E118),'Model output'!E118&gt;0),"1",IF(OR(ISNUMBER(SEARCH("0",'Model output'!E118)), ISNUMBER(SEARCH("1",'Model output'!E118)), ISNUMBER(SEARCH("1a",'Model output'!E118)), ISNUMBER(SEARCH("1b",'Model output'!E118)), ISNUMBER(SEARCH("X",'Model output'!E118))), IF(ISNUMBER(SEARCH("pN",'Model output'!E118)),IF(OR(ISNUMBER(SEARCH("a",'Model output'!E118)),ISNUMBER(SEARCH("b",'Model output'!E118))),MID(SUBSTITUTE('Model output'!E118," ",""),SEARCH("pN",'Model output'!E118)+2,2),MID(SUBSTITUTE('Model output'!E118," ",""),SEARCH("pN",'Model output'!E118)+2,1)),IF(ISNUMBER(SEARCH("N",'Model output'!E118)),IF(OR(ISNUMBER(SEARCH("a",'Model output'!E118)),ISNUMBER(SEARCH("b",'Model output'!E118))),MID(SUBSTITUTE('Model output'!E118," ",""),SEARCH("N",'Model output'!E118)+1,2),MID(SUBSTITUTE('Model output'!E118," ",""),SEARCH("N",'Model output'!E118)+1,1)),SUBSTITUTE('Model output'!E118," ",""))),"")))</f>
        <v>X</v>
      </c>
      <c r="E119" s="1" t="str">
        <f>IF(OR(ISNUMBER(SEARCH("Not applicable",'Model output'!F118)), ISNUMBER(SEARCH("N/A",'Model output'!F118))),"0",IF(OR(ISNUMBER(SEARCH("0",'Model output'!F118)), ISNUMBER(SEARCH("1",'Model output'!F118)), ISNUMBER(SEARCH("X",'Model output'!F118))), IF(ISNUMBER(SEARCH("pM",'Model output'!F118)),MID(SUBSTITUTE('Model output'!F118," ",""),SEARCH("pM",'Model output'!F118)+2,1),IF(ISNUMBER(SEARCH("M",'Model output'!F118)),MID(SUBSTITUTE('Model output'!F118," ",""),SEARCH("M",'Model output'!F118)+1,1),SUBSTITUTE('Model output'!F118," ",""))),""))</f>
        <v>X</v>
      </c>
      <c r="F119" t="str">
        <f t="shared" si="16"/>
        <v>negative</v>
      </c>
      <c r="G119" t="str">
        <f>IF(OR('Model output'!G118="",AND(ISNUMBER('Model output'!J118),'Model output'!J118&lt;1)),"",IF(OR(ISNUMBER(SEARCH("lateral",'Model output'!G118)),ISNUMBER(SEARCH("cervical",'Model output'!G118)),ISNUMBER(SEARCH("jugular",'Model output'!G118)),ISNUMBER(SEARCH("left neck",'Model output'!G118)),ISNUMBER(SEARCH("left anterior neck",'Model output'!G118)),ISNUMBER(SEARCH("left posterior neck",'Model output'!G118)),ISNUMBER(SEARCH("right neck",'Model output'!G118)),ISNUMBER(SEARCH("right anterior neck",'Model output'!G118)),ISNUMBER(SEARCH("right posterior neck",'Model output'!G118)),AND(ISNUMBER(SEARCH("level",'Model output'!G118)),OR(,ISNUMBER(SEARCH("II",'Model output'!G118)),ISNUMBER(SEARCH("two",'Model output'!G118)),ISNUMBER(SEARCH("2",'Model output'!G118)),ISNUMBER(SEARCH("III",'Model output'!G118)),ISNUMBER(SEARCH("three",'Model output'!G118)),ISNUMBER(SEARCH("3",'Model output'!G118)),ISNUMBER(SEARCH("IV",'Model output'!G118)),ISNUMBER(SEARCH("four",'Model output'!G118)),ISNUMBER(SEARCH("4",'Model output'!G118)),AND(ISNUMBER(SEARCH("V ",'Model output'!G118)),NOT(ISNUMBER(SEARCH("VI",'Model output'!G118)))),ISNUMBER(SEARCH("five",'Model output'!G118)),ISNUMBER(SEARCH("5",'Model output'!G118))))), "lateral", "central"))</f>
        <v/>
      </c>
      <c r="H119" t="str">
        <f>IF('Model output'!H118="","negative", IF('Model output'!H118=" ", "negative", IF(ISNUMBER(SEARCH("lymph node",'Model output'!H118)),"negative","positive")))</f>
        <v>negative</v>
      </c>
      <c r="I119">
        <f>IF('Model output'!I118="","",IF(ISNUMBER('Model output'!I118),'Model output'!I118,1))</f>
        <v>0</v>
      </c>
      <c r="J119">
        <f>IF('Model output'!J118="","",IF(AND(ISNUMBER('Model output'!J118),'Model output'!J118&lt;=I119),'Model output'!J118,IF(ISNUMBER(SEARCH("0/",'Model output'!J118)),0,1)))</f>
        <v>0</v>
      </c>
      <c r="K119" t="str" cm="1">
        <f t="array" ref="K119">IF(COUNT(FIND({0,1,2,3,4,5,6,7,8,9},'Model output'!K118))&gt;0,'Model output'!K118,"")</f>
        <v/>
      </c>
      <c r="L119" s="8" t="str">
        <f t="shared" si="21"/>
        <v/>
      </c>
      <c r="M119" t="str" cm="1">
        <f t="array" ref="M119">IF(L119="","",IF(ISNUMBER(SEARCH("cm",L119)),MAX(VALUE(SUBSTITUTE(_xlfn.FILTERXML("&lt;t&gt;&lt;s&gt;"&amp;SUBSTITUTE(L119,",","&lt;/s&gt;&lt;s&gt;")&amp;"&lt;/s&gt;&lt;/t&gt;","//s"),"cm",""))),MAX(VALUE(SUBSTITUTE(_xlfn.FILTERXML("&lt;t&gt;&lt;s&gt;"&amp;SUBSTITUTE(L119,",","&lt;/s&gt;&lt;s&gt;")&amp;"&lt;/s&gt;&lt;/t&gt;","//s"),"mm","")))/10))</f>
        <v/>
      </c>
      <c r="N119" t="str">
        <f>IF('Model output'!L118="","",'Model output'!L118)</f>
        <v>papillary</v>
      </c>
      <c r="O119" t="str">
        <f>IF('Model output'!M118="","",'Model output'!M118)</f>
        <v>microcarcinoma</v>
      </c>
      <c r="P119" t="str">
        <f>IF('Model output'!N118="","",'Model output'!N118)</f>
        <v>0.9 cm</v>
      </c>
      <c r="Q119" t="str">
        <f t="shared" si="17"/>
        <v>0.9cm</v>
      </c>
      <c r="R119" cm="1">
        <f t="array" ref="R119">IF(Q119="","",IF(ISNUMBER(SEARCH("cm",Q119)),MAX(VALUE(SUBSTITUTE(_xlfn.FILTERXML("&lt;t&gt;&lt;s&gt;"&amp;SUBSTITUTE(Q119,",","&lt;/s&gt;&lt;s&gt;")&amp;"&lt;/s&gt;&lt;/t&gt;","//s"),"cm",""))),IF(ISNUMBER(SEARCH("mm",Q119)), MAX(VALUE(SUBSTITUTE(_xlfn.FILTERXML("&lt;t&gt;&lt;s&gt;"&amp;SUBSTITUTE(Q119,",","&lt;/s&gt;&lt;s&gt;")&amp;"&lt;/s&gt;&lt;/t&gt;","//s"),"mm","")))/10, MAX(VALUE(_xlfn.FILTERXML("&lt;t&gt;&lt;s&gt;"&amp;SUBSTITUTE(Q119,",","&lt;/s&gt;&lt;s&gt;")&amp;"&lt;/s&gt;&lt;/t&gt;","//s"))))))</f>
        <v>0.9</v>
      </c>
      <c r="S119" t="str">
        <f>IF(OR('Model output'!P118="",ISNUMBER(SEARCH("Not identified", 'Model output'!P118)),ISNUMBER(SEARCH("Absent",'Model output'!P118)),AND(ISNUMBER(SEARCH("No",'Model output'!P118)),NOT(ISNUMBER(SEARCH("diagnostic",'Model output'!P118)))),ISNUMBER(SEARCH("Negative",'Model output'!P118))),"negative","positive")</f>
        <v>negative</v>
      </c>
      <c r="T119">
        <f>IF('Model output'!O118="","",'Model output'!O118)</f>
        <v>2</v>
      </c>
      <c r="U119" t="str">
        <f>IF('Model output'!Q118&lt;&gt;"",'Model output'!Q118,IF('Classification result'!S119="positive",IF(ISNUMBER(SEARCH("single",'Model output'!P118)),1,IF(OR(ISNUMBER(SEARCH("&lt;4",'Model output'!P118)),ISNUMBER(SEARCH("&lt; 4",'Model output'!P118)),ISNUMBER(SEARCH("less than 4",'Model output'!P118))),"&lt;4",IF(OR(ISNUMBER(SEARCH("&gt;4",'Model output'!P118)),ISNUMBER(SEARCH("&gt; 4",'Model output'!P118)),ISNUMBER(SEARCH("4 or more",'Model output'!P118))),"&gt;4",""))),""))</f>
        <v/>
      </c>
      <c r="V119" t="str">
        <f>IF(S119="negative","",IF(OR(ISNUMBER(SEARCH("Focal",'Model output'!P118)),'Classification result'!U119&lt;4,ISNUMBER(SEARCH("Focal",'Classification result'!U119)),ISNUMBER(SEARCH("&lt;4",'Classification result'!U119)),ISNUMBER(SEARCH("&lt; 4",'Classification result'!U119))),"minimal", IF(OR(ISNUMBER(SEARCH("Extensive",'Model output'!P118)),ISNUMBER(SEARCH("Extensive",'Classification result'!U119)),ISNUMBER(SEARCH("&gt;4",'Classification result'!U119)),ISNUMBER(SEARCH("&gt; 4",'Classification result'!U119)),ISNUMBER(SEARCH("4 or more",'Classification result'!U119))),"extensive","")))</f>
        <v/>
      </c>
      <c r="W119" t="str">
        <f>IF(OR('Model output'!R118="",ISNUMBER(SEARCH("Not identified", 'Model output'!R118)),ISNUMBER(SEARCH("Absent",'Model output'!R118)),ISNUMBER(SEARCH("No",'Model output'!R118)),ISNUMBER(SEARCH("Negative",'Model output'!R118)),ISNUMBER(SEARCH("None seen",'Model output'!R118)),ISNUMBER(SEARCH("Free",'Model output'!R118)),ISNUMBER(SEARCH("Cannot be assessed",'Model output'!R118))),"negative","positive")</f>
        <v>negative</v>
      </c>
      <c r="X119" s="14" t="str">
        <f>IF('Model output'!S118="","",'Model output'!S118)</f>
        <v>Not identified</v>
      </c>
      <c r="Y119" t="str">
        <f>IF(OR('Model output'!S118="",ISNUMBER(SEARCH("Absent",'Model output'!S118)),ISNUMBER(SEARCH("Not identified",'Model output'!S118)),AND(ISNUMBER(SEARCH("No",'Model output'!S118)),NOT(ISNUMBER(SEARCH("carcinoma",'Model output'!S118)))),ISNUMBER(SEARCH("negative",'Model output'!S118))),"negative",IF(Z119="positive","gETE", "positive"))</f>
        <v>negative</v>
      </c>
      <c r="Z119" t="str">
        <f>IF(OR('Model output'!S118="",ISNUMBER(SEARCH("Absent",'Model output'!S118)),ISNUMBER(SEARCH("Not identified",'Model output'!S118)),ISNUMBER(SEARCH("No",'Model output'!S118)),ISNUMBER(SEARCH("Minimal",'Model output'!S118)),ISNUMBER(SEARCH("negative",'Model output'!S118))),"negative",IF(OR(ISNUMBER(SEARCH("extensive",X119)),ISNUMBER(SEARCH("skeletal muscle",X119)),ISNUMBER(SEARCH("larynx",X119)),ISNUMBER(SEARCH("trachea",X119)),ISNUMBER(SEARCH("esophagus",X119)),ISNUMBER(SEARCH("recurrent laryngeal nerve",X119))),"positive","negative"))</f>
        <v>negative</v>
      </c>
      <c r="AA119" t="str">
        <f>IF('Model output'!T118="","",IF('Model output'!T118="Not mentioned", "No", "Yes"))</f>
        <v/>
      </c>
      <c r="AB119" t="str">
        <f>IF(AA119&lt;&gt;"Yes","",IF(OR('Model output'!U118="",ISNUMBER(SEARCH("Not identified",'Model output'!U118))),"",'Model output'!U118))</f>
        <v/>
      </c>
      <c r="AC119" s="9" t="str">
        <f>IF(OR('Model output'!V118="", AND(ISERROR(SEARCH("Positive",'Model output'!V118)), ISNUMBER(SEARCH("Negative",'Model output'!V118))), ISNUMBER(SEARCH("Uninvolved",'Model output'!V118)), ISNUMBER(SEARCH("not involved",'Model output'!V118)), ISNUMBER(SEARCH("Free",'Model output'!V118)), ISNUMBER(SEARCH("1 mm",'Model output'!V118)), ISNUMBER(SEARCH("0.1 CM",'Model output'!V118)), ISNUMBER(SEARCH("less than 0.2 mm",'Model output'!V118)), ISNUMBER(SEARCH("less than 0.5 mm",'Model output'!V118)), ISNUMBER(SEARCH("very close",'Model output'!V118)), ISNUMBER(SEARCH("abut",'Model output'!V118))), "negative", "positive")</f>
        <v>negative</v>
      </c>
      <c r="AE119" s="30" t="str" cm="1">
        <f t="array" aca="1" ref="AE119" ca="1">IF(OR(AC119="positive",Z119="positive",AND(OR(ISNUMBER(SEARCH("Follicular carcinoma",N119)),ISNUMBER(SEARCH("Follicular thyroid carcinoma",N119))),V119="extensive"),AND(AND(ISNUMBER(J119),J119&gt;0),AND(ISNUMBER(M119),M119&gt;3)),OR(H119="positive",AH119=1)),"high",IF(OR(ISNUMBER(SEARCH("lateral",G119,1)),ISNUMBER(SEARCH("positive",Y119,1)),ISNUMBER(SEARCH("tall",O119,1)),ISNUMBER(SEARCH("hobnail",O119,1)),ISNUMBER(SEARCH("cribriform",O119,1)),ISNUMBER(SEARCH("diffuse",O119,1)),ISNUMBER(SEARCH("columnar",O119,1)),ISNUMBER(SEARCH("solid",O119,1)),ISNUMBER(SEARCH("tall",N119,1)),ISNUMBER(SEARCH("hobnail",N119,1)),ISNUMBER(SEARCH("cribriform",N119,1)),ISNUMBER(SEARCH("diffuse",N119,1)),ISNUMBER(SEARCH("columnar",N119,1)),ISNUMBER(SEARCH("solid",N119,1)),AND(ISNUMBER(SEARCH("papillary",N119,1)),S119="positive"),AND(AND(ISNUMBER(J119),J119&gt;=5),M119=""),AND(AND(ISNUMBER(J119),J119&gt;=5),AND(ISNUMBER(M119),M119&gt;=1)),AND(ISNUMBER(SERACH("papillary",N119)),OR(Y119="positive",Z119="positive"), ISNUMBER(SEARCH("BRAF",AB119)))),"intermediate","low"))</f>
        <v>low</v>
      </c>
      <c r="AF119" s="31" t="str">
        <f t="shared" si="18"/>
        <v>1a</v>
      </c>
      <c r="AG119" s="31" t="str">
        <f t="shared" si="19"/>
        <v>0</v>
      </c>
      <c r="AH119" s="31" t="str">
        <f t="shared" si="22"/>
        <v>0</v>
      </c>
      <c r="AI119" s="36" t="str">
        <f t="shared" si="23"/>
        <v>I</v>
      </c>
      <c r="AJ119" s="30" t="s">
        <v>872</v>
      </c>
      <c r="AK119" s="35" t="s">
        <v>881</v>
      </c>
      <c r="AL119" s="35" t="s">
        <v>880</v>
      </c>
      <c r="AM119" s="35" t="s">
        <v>877</v>
      </c>
      <c r="AN119" s="35" t="s">
        <v>76</v>
      </c>
      <c r="AO119" s="30">
        <f t="shared" ca="1" si="28"/>
        <v>1</v>
      </c>
      <c r="AP119" s="35">
        <f t="shared" si="29"/>
        <v>1</v>
      </c>
      <c r="AQ119" s="35">
        <f t="shared" si="30"/>
        <v>1</v>
      </c>
      <c r="AR119" s="35">
        <f t="shared" si="31"/>
        <v>1</v>
      </c>
      <c r="AS119" s="36">
        <f t="shared" si="20"/>
        <v>1</v>
      </c>
    </row>
    <row r="120" spans="1:45">
      <c r="A120" t="str">
        <f>'Model output'!A119</f>
        <v>TCGA-DJ-A4V5</v>
      </c>
      <c r="B120" s="42">
        <v>55</v>
      </c>
      <c r="C120" s="1" t="str">
        <f>IF(OR(ISNUMBER(SEARCH("0",'Model output'!D119)), ISNUMBER(SEARCH("1",'Model output'!D119)), ISNUMBER(SEARCH("1a",'Model output'!D119)), ISNUMBER(SEARCH("1b",'Model output'!D119)), ISNUMBER(SEARCH("2",'Model output'!D119)), ISNUMBER(SEARCH("3",'Model output'!D119)), ISNUMBER(SEARCH("4a",'Model output'!D119)), ISNUMBER(SEARCH("4b",'Model output'!D119))), IF(ISNUMBER(SEARCH("pT",'Model output'!D119)),IF(OR(ISNUMBER(SEARCH("a",'Model output'!D119)),ISNUMBER(SEARCH("b",'Model output'!D119))),MID(SUBSTITUTE('Model output'!D119," ",""),SEARCH("pT",'Model output'!D119)+2,2),MID(SUBSTITUTE('Model output'!D119," ",""),SEARCH("pT",'Model output'!D119)+2,1)),IF(ISNUMBER(SEARCH("T",'Model output'!D119)),IF(OR(ISNUMBER(SEARCH("a",'Model output'!D119)),ISNUMBER(SEARCH("b",'Model output'!D119))),MID(SUBSTITUTE('Model output'!D119," ",""),SEARCH("T",'Model output'!D119)+1,2),MID(SUBSTITUTE('Model output'!D119," ",""),SEARCH("T",'Model output'!D119)+1,1)),SUBSTITUTE('Model output'!D119," ",""))),"")</f>
        <v>2</v>
      </c>
      <c r="D120" s="1" t="str">
        <f>IF(ISNUMBER(SEARCH("lymph node",'Model output'!E119)),"1", IF(AND('Model output'!E119&lt;&gt;"",ISNUMBER('Model output'!E119),'Model output'!E119&gt;0),"1",IF(OR(ISNUMBER(SEARCH("0",'Model output'!E119)), ISNUMBER(SEARCH("1",'Model output'!E119)), ISNUMBER(SEARCH("1a",'Model output'!E119)), ISNUMBER(SEARCH("1b",'Model output'!E119)), ISNUMBER(SEARCH("X",'Model output'!E119))), IF(ISNUMBER(SEARCH("pN",'Model output'!E119)),IF(OR(ISNUMBER(SEARCH("a",'Model output'!E119)),ISNUMBER(SEARCH("b",'Model output'!E119))),MID(SUBSTITUTE('Model output'!E119," ",""),SEARCH("pN",'Model output'!E119)+2,2),MID(SUBSTITUTE('Model output'!E119," ",""),SEARCH("pN",'Model output'!E119)+2,1)),IF(ISNUMBER(SEARCH("N",'Model output'!E119)),IF(OR(ISNUMBER(SEARCH("a",'Model output'!E119)),ISNUMBER(SEARCH("b",'Model output'!E119))),MID(SUBSTITUTE('Model output'!E119," ",""),SEARCH("N",'Model output'!E119)+1,2),MID(SUBSTITUTE('Model output'!E119," ",""),SEARCH("N",'Model output'!E119)+1,1)),SUBSTITUTE('Model output'!E119," ",""))),"")))</f>
        <v>1b</v>
      </c>
      <c r="E120" s="1" t="str">
        <f>IF(OR(ISNUMBER(SEARCH("Not applicable",'Model output'!F119)), ISNUMBER(SEARCH("N/A",'Model output'!F119))),"0",IF(OR(ISNUMBER(SEARCH("0",'Model output'!F119)), ISNUMBER(SEARCH("1",'Model output'!F119)), ISNUMBER(SEARCH("X",'Model output'!F119))), IF(ISNUMBER(SEARCH("pM",'Model output'!F119)),MID(SUBSTITUTE('Model output'!F119," ",""),SEARCH("pM",'Model output'!F119)+2,1),IF(ISNUMBER(SEARCH("M",'Model output'!F119)),MID(SUBSTITUTE('Model output'!F119," ",""),SEARCH("M",'Model output'!F119)+1,1),SUBSTITUTE('Model output'!F119," ",""))),""))</f>
        <v/>
      </c>
      <c r="F120" t="str">
        <f t="shared" si="16"/>
        <v>positive</v>
      </c>
      <c r="G120" t="str">
        <f>IF(OR('Model output'!G119="",AND(ISNUMBER('Model output'!J119),'Model output'!J119&lt;1)),"",IF(OR(ISNUMBER(SEARCH("lateral",'Model output'!G119)),ISNUMBER(SEARCH("cervical",'Model output'!G119)),ISNUMBER(SEARCH("jugular",'Model output'!G119)),ISNUMBER(SEARCH("left neck",'Model output'!G119)),ISNUMBER(SEARCH("left anterior neck",'Model output'!G119)),ISNUMBER(SEARCH("left posterior neck",'Model output'!G119)),ISNUMBER(SEARCH("right neck",'Model output'!G119)),ISNUMBER(SEARCH("right anterior neck",'Model output'!G119)),ISNUMBER(SEARCH("right posterior neck",'Model output'!G119)),AND(ISNUMBER(SEARCH("level",'Model output'!G119)),OR(,ISNUMBER(SEARCH("II",'Model output'!G119)),ISNUMBER(SEARCH("two",'Model output'!G119)),ISNUMBER(SEARCH("2",'Model output'!G119)),ISNUMBER(SEARCH("III",'Model output'!G119)),ISNUMBER(SEARCH("three",'Model output'!G119)),ISNUMBER(SEARCH("3",'Model output'!G119)),ISNUMBER(SEARCH("IV",'Model output'!G119)),ISNUMBER(SEARCH("four",'Model output'!G119)),ISNUMBER(SEARCH("4",'Model output'!G119)),AND(ISNUMBER(SEARCH("V ",'Model output'!G119)),NOT(ISNUMBER(SEARCH("VI",'Model output'!G119)))),ISNUMBER(SEARCH("five",'Model output'!G119)),ISNUMBER(SEARCH("5",'Model output'!G119))))), "lateral", "central"))</f>
        <v>central</v>
      </c>
      <c r="H120" t="str">
        <f>IF('Model output'!H119="","negative", IF('Model output'!H119=" ", "negative", IF(ISNUMBER(SEARCH("lymph node",'Model output'!H119)),"negative","positive")))</f>
        <v>negative</v>
      </c>
      <c r="I120">
        <f>IF('Model output'!I119="","",IF(ISNUMBER('Model output'!I119),'Model output'!I119,1))</f>
        <v>20</v>
      </c>
      <c r="J120">
        <f>IF('Model output'!J119="","",IF(AND(ISNUMBER('Model output'!J119),'Model output'!J119&lt;=I120),'Model output'!J119,IF(ISNUMBER(SEARCH("0/",'Model output'!J119)),0,1)))</f>
        <v>15</v>
      </c>
      <c r="K120" t="str" cm="1">
        <f t="array" ref="K120">IF(COUNT(FIND({0,1,2,3,4,5,6,7,8,9},'Model output'!K119))&gt;0,'Model output'!K119,"")</f>
        <v>0.9 cm</v>
      </c>
      <c r="L120" s="8" t="str">
        <f t="shared" si="21"/>
        <v>0.9cm</v>
      </c>
      <c r="M120" cm="1">
        <f t="array" ref="M120">IF(L120="","",IF(ISNUMBER(SEARCH("cm",L120)),MAX(VALUE(SUBSTITUTE(_xlfn.FILTERXML("&lt;t&gt;&lt;s&gt;"&amp;SUBSTITUTE(L120,",","&lt;/s&gt;&lt;s&gt;")&amp;"&lt;/s&gt;&lt;/t&gt;","//s"),"cm",""))),MAX(VALUE(SUBSTITUTE(_xlfn.FILTERXML("&lt;t&gt;&lt;s&gt;"&amp;SUBSTITUTE(L120,",","&lt;/s&gt;&lt;s&gt;")&amp;"&lt;/s&gt;&lt;/t&gt;","//s"),"mm","")))/10))</f>
        <v>0.9</v>
      </c>
      <c r="N120" t="str">
        <f>IF('Model output'!L119="","",'Model output'!L119)</f>
        <v>papillary</v>
      </c>
      <c r="O120" t="str">
        <f>IF('Model output'!M119="","",'Model output'!M119)</f>
        <v>classical</v>
      </c>
      <c r="P120" t="str">
        <f>IF('Model output'!N119="","",'Model output'!N119)</f>
        <v>1.1 cm</v>
      </c>
      <c r="Q120" t="str">
        <f t="shared" si="17"/>
        <v>1.1cm</v>
      </c>
      <c r="R120" cm="1">
        <f t="array" ref="R120">IF(Q120="","",IF(ISNUMBER(SEARCH("cm",Q120)),MAX(VALUE(SUBSTITUTE(_xlfn.FILTERXML("&lt;t&gt;&lt;s&gt;"&amp;SUBSTITUTE(Q120,",","&lt;/s&gt;&lt;s&gt;")&amp;"&lt;/s&gt;&lt;/t&gt;","//s"),"cm",""))),IF(ISNUMBER(SEARCH("mm",Q120)), MAX(VALUE(SUBSTITUTE(_xlfn.FILTERXML("&lt;t&gt;&lt;s&gt;"&amp;SUBSTITUTE(Q120,",","&lt;/s&gt;&lt;s&gt;")&amp;"&lt;/s&gt;&lt;/t&gt;","//s"),"mm","")))/10, MAX(VALUE(_xlfn.FILTERXML("&lt;t&gt;&lt;s&gt;"&amp;SUBSTITUTE(Q120,",","&lt;/s&gt;&lt;s&gt;")&amp;"&lt;/s&gt;&lt;/t&gt;","//s"))))))</f>
        <v>1.1000000000000001</v>
      </c>
      <c r="S120" t="str">
        <f>IF(OR('Model output'!P119="",ISNUMBER(SEARCH("Not identified", 'Model output'!P119)),ISNUMBER(SEARCH("Absent",'Model output'!P119)),AND(ISNUMBER(SEARCH("No",'Model output'!P119)),NOT(ISNUMBER(SEARCH("diagnostic",'Model output'!P119)))),ISNUMBER(SEARCH("Negative",'Model output'!P119))),"negative","positive")</f>
        <v>negative</v>
      </c>
      <c r="T120">
        <f>IF('Model output'!O119="","",'Model output'!O119)</f>
        <v>1</v>
      </c>
      <c r="U120" t="str">
        <f>IF('Model output'!Q119&lt;&gt;"",'Model output'!Q119,IF('Classification result'!S120="positive",IF(ISNUMBER(SEARCH("single",'Model output'!P119)),1,IF(OR(ISNUMBER(SEARCH("&lt;4",'Model output'!P119)),ISNUMBER(SEARCH("&lt; 4",'Model output'!P119)),ISNUMBER(SEARCH("less than 4",'Model output'!P119))),"&lt;4",IF(OR(ISNUMBER(SEARCH("&gt;4",'Model output'!P119)),ISNUMBER(SEARCH("&gt; 4",'Model output'!P119)),ISNUMBER(SEARCH("4 or more",'Model output'!P119))),"&gt;4",""))),""))</f>
        <v/>
      </c>
      <c r="V120" t="str">
        <f>IF(S120="negative","",IF(OR(ISNUMBER(SEARCH("Focal",'Model output'!P119)),'Classification result'!U120&lt;4,ISNUMBER(SEARCH("Focal",'Classification result'!U120)),ISNUMBER(SEARCH("&lt;4",'Classification result'!U120)),ISNUMBER(SEARCH("&lt; 4",'Classification result'!U120))),"minimal", IF(OR(ISNUMBER(SEARCH("Extensive",'Model output'!P119)),ISNUMBER(SEARCH("Extensive",'Classification result'!U120)),ISNUMBER(SEARCH("&gt;4",'Classification result'!U120)),ISNUMBER(SEARCH("&gt; 4",'Classification result'!U120)),ISNUMBER(SEARCH("4 or more",'Classification result'!U120))),"extensive","")))</f>
        <v/>
      </c>
      <c r="W120" t="str">
        <f>IF(OR('Model output'!R119="",ISNUMBER(SEARCH("Not identified", 'Model output'!R119)),ISNUMBER(SEARCH("Absent",'Model output'!R119)),ISNUMBER(SEARCH("No",'Model output'!R119)),ISNUMBER(SEARCH("Negative",'Model output'!R119)),ISNUMBER(SEARCH("None seen",'Model output'!R119)),ISNUMBER(SEARCH("Free",'Model output'!R119)),ISNUMBER(SEARCH("Cannot be assessed",'Model output'!R119))),"negative","positive")</f>
        <v>negative</v>
      </c>
      <c r="X120" s="14" t="str">
        <f>IF('Model output'!S119="","",'Model output'!S119)</f>
        <v>Invades:peithyroidal tissue</v>
      </c>
      <c r="Y120" t="str">
        <f>IF(OR('Model output'!S119="",ISNUMBER(SEARCH("Absent",'Model output'!S119)),ISNUMBER(SEARCH("Not identified",'Model output'!S119)),AND(ISNUMBER(SEARCH("No",'Model output'!S119)),NOT(ISNUMBER(SEARCH("carcinoma",'Model output'!S119)))),ISNUMBER(SEARCH("negative",'Model output'!S119))),"negative",IF(Z120="positive","gETE", "positive"))</f>
        <v>positive</v>
      </c>
      <c r="Z120" t="str">
        <f>IF(OR('Model output'!S119="",ISNUMBER(SEARCH("Absent",'Model output'!S119)),ISNUMBER(SEARCH("Not identified",'Model output'!S119)),ISNUMBER(SEARCH("No",'Model output'!S119)),ISNUMBER(SEARCH("Minimal",'Model output'!S119)),ISNUMBER(SEARCH("negative",'Model output'!S119))),"negative",IF(OR(ISNUMBER(SEARCH("extensive",X120)),ISNUMBER(SEARCH("skeletal muscle",X120)),ISNUMBER(SEARCH("larynx",X120)),ISNUMBER(SEARCH("trachea",X120)),ISNUMBER(SEARCH("esophagus",X120)),ISNUMBER(SEARCH("recurrent laryngeal nerve",X120))),"positive","negative"))</f>
        <v>negative</v>
      </c>
      <c r="AA120" t="str">
        <f>IF('Model output'!T119="","",IF('Model output'!T119="Not mentioned", "No", "Yes"))</f>
        <v/>
      </c>
      <c r="AB120" t="str">
        <f>IF(AA120&lt;&gt;"Yes","",IF(OR('Model output'!U119="",ISNUMBER(SEARCH("Not identified",'Model output'!U119))),"",'Model output'!U119))</f>
        <v/>
      </c>
      <c r="AC120" s="9" t="str">
        <f>IF(OR('Model output'!V119="", AND(ISERROR(SEARCH("Positive",'Model output'!V119)), ISNUMBER(SEARCH("Negative",'Model output'!V119))), ISNUMBER(SEARCH("Uninvolved",'Model output'!V119)), ISNUMBER(SEARCH("not involved",'Model output'!V119)), ISNUMBER(SEARCH("Free",'Model output'!V119)), ISNUMBER(SEARCH("1 mm",'Model output'!V119)), ISNUMBER(SEARCH("0.1 CM",'Model output'!V119)), ISNUMBER(SEARCH("less than 0.2 mm",'Model output'!V119)), ISNUMBER(SEARCH("less than 0.5 mm",'Model output'!V119)), ISNUMBER(SEARCH("very close",'Model output'!V119)), ISNUMBER(SEARCH("abut",'Model output'!V119))), "negative", "positive")</f>
        <v>positive</v>
      </c>
      <c r="AE120" s="30" t="str" cm="1">
        <f t="array" ref="AE120">IF(OR(AC120="positive",Z120="positive",AND(OR(ISNUMBER(SEARCH("Follicular carcinoma",N120)),ISNUMBER(SEARCH("Follicular thyroid carcinoma",N120))),V120="extensive"),AND(AND(ISNUMBER(J120),J120&gt;0),AND(ISNUMBER(M120),M120&gt;3)),OR(H120="positive",AH120=1)),"high",IF(OR(ISNUMBER(SEARCH("lateral",G120,1)),ISNUMBER(SEARCH("positive",Y120,1)),ISNUMBER(SEARCH("tall",O120,1)),ISNUMBER(SEARCH("hobnail",O120,1)),ISNUMBER(SEARCH("cribriform",O120,1)),ISNUMBER(SEARCH("diffuse",O120,1)),ISNUMBER(SEARCH("columnar",O120,1)),ISNUMBER(SEARCH("solid",O120,1)),ISNUMBER(SEARCH("tall",N120,1)),ISNUMBER(SEARCH("hobnail",N120,1)),ISNUMBER(SEARCH("cribriform",N120,1)),ISNUMBER(SEARCH("diffuse",N120,1)),ISNUMBER(SEARCH("columnar",N120,1)),ISNUMBER(SEARCH("solid",N120,1)),AND(ISNUMBER(SEARCH("papillary",N120,1)),S120="positive"),AND(AND(ISNUMBER(J120),J120&gt;=5),M120=""),AND(AND(ISNUMBER(J120),J120&gt;=5),AND(ISNUMBER(M120),M120&gt;=1)),AND(ISNUMBER(SERACH("papillary",N120)),OR(Y120="positive",Z120="positive"), ISNUMBER(SEARCH("BRAF",AB120)))),"intermediate","low"))</f>
        <v>high</v>
      </c>
      <c r="AF120" s="31" t="str">
        <f t="shared" si="18"/>
        <v>1b</v>
      </c>
      <c r="AG120" s="31" t="str">
        <f t="shared" si="19"/>
        <v>1a</v>
      </c>
      <c r="AH120" s="31" t="str">
        <f t="shared" si="22"/>
        <v>0</v>
      </c>
      <c r="AI120" s="36" t="str">
        <f t="shared" si="23"/>
        <v>II</v>
      </c>
      <c r="AJ120" s="30" t="s">
        <v>871</v>
      </c>
      <c r="AK120" s="35" t="s">
        <v>882</v>
      </c>
      <c r="AL120" s="35" t="s">
        <v>876</v>
      </c>
      <c r="AM120" s="35" t="s">
        <v>880</v>
      </c>
      <c r="AN120" s="35" t="s">
        <v>878</v>
      </c>
      <c r="AO120" s="30">
        <f t="shared" si="28"/>
        <v>1</v>
      </c>
      <c r="AP120" s="35">
        <f t="shared" si="29"/>
        <v>0</v>
      </c>
      <c r="AQ120" s="35">
        <f t="shared" si="30"/>
        <v>0</v>
      </c>
      <c r="AR120" s="35">
        <f t="shared" si="31"/>
        <v>1</v>
      </c>
      <c r="AS120" s="36">
        <f t="shared" si="20"/>
        <v>1</v>
      </c>
    </row>
    <row r="121" spans="1:45">
      <c r="A121" t="str">
        <f>'Model output'!A120</f>
        <v>TCGA-DO-A1K0</v>
      </c>
      <c r="B121" s="42">
        <v>30</v>
      </c>
      <c r="C121" s="1" t="str">
        <f>IF(OR(ISNUMBER(SEARCH("0",'Model output'!D120)), ISNUMBER(SEARCH("1",'Model output'!D120)), ISNUMBER(SEARCH("1a",'Model output'!D120)), ISNUMBER(SEARCH("1b",'Model output'!D120)), ISNUMBER(SEARCH("2",'Model output'!D120)), ISNUMBER(SEARCH("3",'Model output'!D120)), ISNUMBER(SEARCH("4a",'Model output'!D120)), ISNUMBER(SEARCH("4b",'Model output'!D120))), IF(ISNUMBER(SEARCH("pT",'Model output'!D120)),IF(OR(ISNUMBER(SEARCH("a",'Model output'!D120)),ISNUMBER(SEARCH("b",'Model output'!D120))),MID(SUBSTITUTE('Model output'!D120," ",""),SEARCH("pT",'Model output'!D120)+2,2),MID(SUBSTITUTE('Model output'!D120," ",""),SEARCH("pT",'Model output'!D120)+2,1)),IF(ISNUMBER(SEARCH("T",'Model output'!D120)),IF(OR(ISNUMBER(SEARCH("a",'Model output'!D120)),ISNUMBER(SEARCH("b",'Model output'!D120))),MID(SUBSTITUTE('Model output'!D120," ",""),SEARCH("T",'Model output'!D120)+1,2),MID(SUBSTITUTE('Model output'!D120," ",""),SEARCH("T",'Model output'!D120)+1,1)),SUBSTITUTE('Model output'!D120," ",""))),"")</f>
        <v>3</v>
      </c>
      <c r="D121" s="1" t="str">
        <f>IF(ISNUMBER(SEARCH("lymph node",'Model output'!E120)),"1", IF(AND('Model output'!E120&lt;&gt;"",ISNUMBER('Model output'!E120),'Model output'!E120&gt;0),"1",IF(OR(ISNUMBER(SEARCH("0",'Model output'!E120)), ISNUMBER(SEARCH("1",'Model output'!E120)), ISNUMBER(SEARCH("1a",'Model output'!E120)), ISNUMBER(SEARCH("1b",'Model output'!E120)), ISNUMBER(SEARCH("X",'Model output'!E120))), IF(ISNUMBER(SEARCH("pN",'Model output'!E120)),IF(OR(ISNUMBER(SEARCH("a",'Model output'!E120)),ISNUMBER(SEARCH("b",'Model output'!E120))),MID(SUBSTITUTE('Model output'!E120," ",""),SEARCH("pN",'Model output'!E120)+2,2),MID(SUBSTITUTE('Model output'!E120," ",""),SEARCH("pN",'Model output'!E120)+2,1)),IF(ISNUMBER(SEARCH("N",'Model output'!E120)),IF(OR(ISNUMBER(SEARCH("a",'Model output'!E120)),ISNUMBER(SEARCH("b",'Model output'!E120))),MID(SUBSTITUTE('Model output'!E120," ",""),SEARCH("N",'Model output'!E120)+1,2),MID(SUBSTITUTE('Model output'!E120," ",""),SEARCH("N",'Model output'!E120)+1,1)),SUBSTITUTE('Model output'!E120," ",""))),"")))</f>
        <v>1b</v>
      </c>
      <c r="E121" s="1" t="str">
        <f>IF(OR(ISNUMBER(SEARCH("Not applicable",'Model output'!F120)), ISNUMBER(SEARCH("N/A",'Model output'!F120))),"0",IF(OR(ISNUMBER(SEARCH("0",'Model output'!F120)), ISNUMBER(SEARCH("1",'Model output'!F120)), ISNUMBER(SEARCH("X",'Model output'!F120))), IF(ISNUMBER(SEARCH("pM",'Model output'!F120)),MID(SUBSTITUTE('Model output'!F120," ",""),SEARCH("pM",'Model output'!F120)+2,1),IF(ISNUMBER(SEARCH("M",'Model output'!F120)),MID(SUBSTITUTE('Model output'!F120," ",""),SEARCH("M",'Model output'!F120)+1,1),SUBSTITUTE('Model output'!F120," ",""))),""))</f>
        <v>0</v>
      </c>
      <c r="F121" t="str">
        <f t="shared" si="16"/>
        <v>positive</v>
      </c>
      <c r="G121" t="str">
        <f>IF(OR('Model output'!G120="",AND(ISNUMBER('Model output'!J120),'Model output'!J120&lt;1)),"",IF(OR(ISNUMBER(SEARCH("lateral",'Model output'!G120)),ISNUMBER(SEARCH("cervical",'Model output'!G120)),ISNUMBER(SEARCH("jugular",'Model output'!G120)),ISNUMBER(SEARCH("left neck",'Model output'!G120)),ISNUMBER(SEARCH("left anterior neck",'Model output'!G120)),ISNUMBER(SEARCH("left posterior neck",'Model output'!G120)),ISNUMBER(SEARCH("right neck",'Model output'!G120)),ISNUMBER(SEARCH("right anterior neck",'Model output'!G120)),ISNUMBER(SEARCH("right posterior neck",'Model output'!G120)),AND(ISNUMBER(SEARCH("level",'Model output'!G120)),OR(,ISNUMBER(SEARCH("II",'Model output'!G120)),ISNUMBER(SEARCH("two",'Model output'!G120)),ISNUMBER(SEARCH("2",'Model output'!G120)),ISNUMBER(SEARCH("III",'Model output'!G120)),ISNUMBER(SEARCH("three",'Model output'!G120)),ISNUMBER(SEARCH("3",'Model output'!G120)),ISNUMBER(SEARCH("IV",'Model output'!G120)),ISNUMBER(SEARCH("four",'Model output'!G120)),ISNUMBER(SEARCH("4",'Model output'!G120)),AND(ISNUMBER(SEARCH("V ",'Model output'!G120)),NOT(ISNUMBER(SEARCH("VI",'Model output'!G120)))),ISNUMBER(SEARCH("five",'Model output'!G120)),ISNUMBER(SEARCH("5",'Model output'!G120))))), "lateral", "central"))</f>
        <v>lateral</v>
      </c>
      <c r="H121" t="str">
        <f>IF('Model output'!H120="","negative", IF('Model output'!H120=" ", "negative", IF(ISNUMBER(SEARCH("lymph node",'Model output'!H120)),"negative","positive")))</f>
        <v>negative</v>
      </c>
      <c r="I121">
        <f>IF('Model output'!I120="","",IF(ISNUMBER('Model output'!I120),'Model output'!I120,1))</f>
        <v>14</v>
      </c>
      <c r="J121">
        <f>IF('Model output'!J120="","",IF(AND(ISNUMBER('Model output'!J120),'Model output'!J120&lt;=I121),'Model output'!J120,IF(ISNUMBER(SEARCH("0/",'Model output'!J120)),0,1)))</f>
        <v>9</v>
      </c>
      <c r="K121" t="str" cm="1">
        <f t="array" ref="K121">IF(COUNT(FIND({0,1,2,3,4,5,6,7,8,9},'Model output'!K120))&gt;0,'Model output'!K120,"")</f>
        <v/>
      </c>
      <c r="L121" s="8" t="str">
        <f t="shared" si="21"/>
        <v/>
      </c>
      <c r="M121" t="str" cm="1">
        <f t="array" ref="M121">IF(L121="","",IF(ISNUMBER(SEARCH("cm",L121)),MAX(VALUE(SUBSTITUTE(_xlfn.FILTERXML("&lt;t&gt;&lt;s&gt;"&amp;SUBSTITUTE(L121,",","&lt;/s&gt;&lt;s&gt;")&amp;"&lt;/s&gt;&lt;/t&gt;","//s"),"cm",""))),MAX(VALUE(SUBSTITUTE(_xlfn.FILTERXML("&lt;t&gt;&lt;s&gt;"&amp;SUBSTITUTE(L121,",","&lt;/s&gt;&lt;s&gt;")&amp;"&lt;/s&gt;&lt;/t&gt;","//s"),"mm","")))/10))</f>
        <v/>
      </c>
      <c r="N121" t="str">
        <f>IF('Model output'!L120="","",'Model output'!L120)</f>
        <v>papillary</v>
      </c>
      <c r="O121" t="str">
        <f>IF('Model output'!M120="","",'Model output'!M120)</f>
        <v>classical</v>
      </c>
      <c r="P121" t="str">
        <f>IF('Model output'!N120="","",'Model output'!N120)</f>
        <v>4.2 cm</v>
      </c>
      <c r="Q121" t="str">
        <f t="shared" si="17"/>
        <v>4.2cm</v>
      </c>
      <c r="R121" cm="1">
        <f t="array" ref="R121">IF(Q121="","",IF(ISNUMBER(SEARCH("cm",Q121)),MAX(VALUE(SUBSTITUTE(_xlfn.FILTERXML("&lt;t&gt;&lt;s&gt;"&amp;SUBSTITUTE(Q121,",","&lt;/s&gt;&lt;s&gt;")&amp;"&lt;/s&gt;&lt;/t&gt;","//s"),"cm",""))),IF(ISNUMBER(SEARCH("mm",Q121)), MAX(VALUE(SUBSTITUTE(_xlfn.FILTERXML("&lt;t&gt;&lt;s&gt;"&amp;SUBSTITUTE(Q121,",","&lt;/s&gt;&lt;s&gt;")&amp;"&lt;/s&gt;&lt;/t&gt;","//s"),"mm","")))/10, MAX(VALUE(_xlfn.FILTERXML("&lt;t&gt;&lt;s&gt;"&amp;SUBSTITUTE(Q121,",","&lt;/s&gt;&lt;s&gt;")&amp;"&lt;/s&gt;&lt;/t&gt;","//s"))))))</f>
        <v>4.2</v>
      </c>
      <c r="S121" t="str">
        <f>IF(OR('Model output'!P120="",ISNUMBER(SEARCH("Not identified", 'Model output'!P120)),ISNUMBER(SEARCH("Absent",'Model output'!P120)),AND(ISNUMBER(SEARCH("No",'Model output'!P120)),NOT(ISNUMBER(SEARCH("diagnostic",'Model output'!P120)))),ISNUMBER(SEARCH("Negative",'Model output'!P120))),"negative","positive")</f>
        <v>negative</v>
      </c>
      <c r="T121">
        <f>IF('Model output'!O120="","",'Model output'!O120)</f>
        <v>2</v>
      </c>
      <c r="U121" t="str">
        <f>IF('Model output'!Q120&lt;&gt;"",'Model output'!Q120,IF('Classification result'!S121="positive",IF(ISNUMBER(SEARCH("single",'Model output'!P120)),1,IF(OR(ISNUMBER(SEARCH("&lt;4",'Model output'!P120)),ISNUMBER(SEARCH("&lt; 4",'Model output'!P120)),ISNUMBER(SEARCH("less than 4",'Model output'!P120))),"&lt;4",IF(OR(ISNUMBER(SEARCH("&gt;4",'Model output'!P120)),ISNUMBER(SEARCH("&gt; 4",'Model output'!P120)),ISNUMBER(SEARCH("4 or more",'Model output'!P120))),"&gt;4",""))),""))</f>
        <v/>
      </c>
      <c r="V121" t="str">
        <f>IF(S121="negative","",IF(OR(ISNUMBER(SEARCH("Focal",'Model output'!P120)),'Classification result'!U121&lt;4,ISNUMBER(SEARCH("Focal",'Classification result'!U121)),ISNUMBER(SEARCH("&lt;4",'Classification result'!U121)),ISNUMBER(SEARCH("&lt; 4",'Classification result'!U121))),"minimal", IF(OR(ISNUMBER(SEARCH("Extensive",'Model output'!P120)),ISNUMBER(SEARCH("Extensive",'Classification result'!U121)),ISNUMBER(SEARCH("&gt;4",'Classification result'!U121)),ISNUMBER(SEARCH("&gt; 4",'Classification result'!U121)),ISNUMBER(SEARCH("4 or more",'Classification result'!U121))),"extensive","")))</f>
        <v/>
      </c>
      <c r="W121" t="str">
        <f>IF(OR('Model output'!R120="",ISNUMBER(SEARCH("Not identified", 'Model output'!R120)),ISNUMBER(SEARCH("Absent",'Model output'!R120)),ISNUMBER(SEARCH("No",'Model output'!R120)),ISNUMBER(SEARCH("Negative",'Model output'!R120)),ISNUMBER(SEARCH("None seen",'Model output'!R120)),ISNUMBER(SEARCH("Free",'Model output'!R120)),ISNUMBER(SEARCH("Cannot be assessed",'Model output'!R120))),"negative","positive")</f>
        <v>positive</v>
      </c>
      <c r="X121" s="14" t="str">
        <f>IF('Model output'!S120="","",'Model output'!S120)</f>
        <v>Present, Minimal</v>
      </c>
      <c r="Y121" t="str">
        <f>IF(OR('Model output'!S120="",ISNUMBER(SEARCH("Absent",'Model output'!S120)),ISNUMBER(SEARCH("Not identified",'Model output'!S120)),AND(ISNUMBER(SEARCH("No",'Model output'!S120)),NOT(ISNUMBER(SEARCH("carcinoma",'Model output'!S120)))),ISNUMBER(SEARCH("negative",'Model output'!S120))),"negative",IF(Z121="positive","gETE", "positive"))</f>
        <v>positive</v>
      </c>
      <c r="Z121" t="str">
        <f>IF(OR('Model output'!S120="",ISNUMBER(SEARCH("Absent",'Model output'!S120)),ISNUMBER(SEARCH("Not identified",'Model output'!S120)),ISNUMBER(SEARCH("No",'Model output'!S120)),ISNUMBER(SEARCH("Minimal",'Model output'!S120)),ISNUMBER(SEARCH("negative",'Model output'!S120))),"negative",IF(OR(ISNUMBER(SEARCH("extensive",X121)),ISNUMBER(SEARCH("skeletal muscle",X121)),ISNUMBER(SEARCH("larynx",X121)),ISNUMBER(SEARCH("trachea",X121)),ISNUMBER(SEARCH("esophagus",X121)),ISNUMBER(SEARCH("recurrent laryngeal nerve",X121))),"positive","negative"))</f>
        <v>negative</v>
      </c>
      <c r="AA121" t="str">
        <f>IF('Model output'!T120="","",IF('Model output'!T120="Not mentioned", "No", "Yes"))</f>
        <v/>
      </c>
      <c r="AB121" t="str">
        <f>IF(AA121&lt;&gt;"Yes","",IF(OR('Model output'!U120="",ISNUMBER(SEARCH("Not identified",'Model output'!U120))),"",'Model output'!U120))</f>
        <v/>
      </c>
      <c r="AC121" s="9" t="str">
        <f>IF(OR('Model output'!V120="", AND(ISERROR(SEARCH("Positive",'Model output'!V120)), ISNUMBER(SEARCH("Negative",'Model output'!V120))), ISNUMBER(SEARCH("Uninvolved",'Model output'!V120)), ISNUMBER(SEARCH("not involved",'Model output'!V120)), ISNUMBER(SEARCH("Free",'Model output'!V120)), ISNUMBER(SEARCH("1 mm",'Model output'!V120)), ISNUMBER(SEARCH("0.1 CM",'Model output'!V120)), ISNUMBER(SEARCH("less than 0.2 mm",'Model output'!V120)), ISNUMBER(SEARCH("less than 0.5 mm",'Model output'!V120)), ISNUMBER(SEARCH("very close",'Model output'!V120)), ISNUMBER(SEARCH("abut",'Model output'!V120))), "negative", "positive")</f>
        <v>negative</v>
      </c>
      <c r="AE121" s="30" t="str" cm="1">
        <f t="array" aca="1" ref="AE121" ca="1">IF(OR(AC121="positive",Z121="positive",AND(OR(ISNUMBER(SEARCH("Follicular carcinoma",N121)),ISNUMBER(SEARCH("Follicular thyroid carcinoma",N121))),V121="extensive"),AND(AND(ISNUMBER(J121),J121&gt;0),AND(ISNUMBER(M121),M121&gt;3)),OR(H121="positive",AH121=1)),"high",IF(OR(ISNUMBER(SEARCH("lateral",G121,1)),ISNUMBER(SEARCH("positive",Y121,1)),ISNUMBER(SEARCH("tall",O121,1)),ISNUMBER(SEARCH("hobnail",O121,1)),ISNUMBER(SEARCH("cribriform",O121,1)),ISNUMBER(SEARCH("diffuse",O121,1)),ISNUMBER(SEARCH("columnar",O121,1)),ISNUMBER(SEARCH("solid",O121,1)),ISNUMBER(SEARCH("tall",N121,1)),ISNUMBER(SEARCH("hobnail",N121,1)),ISNUMBER(SEARCH("cribriform",N121,1)),ISNUMBER(SEARCH("diffuse",N121,1)),ISNUMBER(SEARCH("columnar",N121,1)),ISNUMBER(SEARCH("solid",N121,1)),AND(ISNUMBER(SEARCH("papillary",N121,1)),S121="positive"),AND(AND(ISNUMBER(J121),J121&gt;=5),M121=""),AND(AND(ISNUMBER(J121),J121&gt;=5),AND(ISNUMBER(M121),M121&gt;=1)),AND(ISNUMBER(SERACH("papillary",N121)),OR(Y121="positive",Z121="positive"), ISNUMBER(SEARCH("BRAF",AB121)))),"intermediate","low"))</f>
        <v>intermediate</v>
      </c>
      <c r="AF121" s="31" t="str">
        <f t="shared" si="18"/>
        <v>3a</v>
      </c>
      <c r="AG121" s="31" t="str">
        <f t="shared" si="19"/>
        <v>1b</v>
      </c>
      <c r="AH121" s="31" t="str">
        <f t="shared" si="22"/>
        <v>0</v>
      </c>
      <c r="AI121" s="36" t="str">
        <f t="shared" si="23"/>
        <v>I</v>
      </c>
      <c r="AJ121" s="30" t="s">
        <v>873</v>
      </c>
      <c r="AK121" s="35" t="s">
        <v>882</v>
      </c>
      <c r="AL121" s="35" t="s">
        <v>876</v>
      </c>
      <c r="AM121" s="35" t="s">
        <v>880</v>
      </c>
      <c r="AN121" s="35" t="s">
        <v>76</v>
      </c>
      <c r="AO121" s="30">
        <f t="shared" ca="1" si="28"/>
        <v>1</v>
      </c>
      <c r="AP121" s="35">
        <f t="shared" si="29"/>
        <v>1</v>
      </c>
      <c r="AQ121" s="35">
        <f t="shared" si="30"/>
        <v>1</v>
      </c>
      <c r="AR121" s="35">
        <f t="shared" si="31"/>
        <v>1</v>
      </c>
      <c r="AS121" s="36">
        <f t="shared" si="20"/>
        <v>1</v>
      </c>
    </row>
    <row r="122" spans="1:45">
      <c r="A122" t="str">
        <f>'Model output'!A121</f>
        <v>TCGA-E3-A3DZ</v>
      </c>
      <c r="B122" s="42">
        <v>55</v>
      </c>
      <c r="C122" s="1" t="str">
        <f>IF(OR(ISNUMBER(SEARCH("0",'Model output'!D121)), ISNUMBER(SEARCH("1",'Model output'!D121)), ISNUMBER(SEARCH("1a",'Model output'!D121)), ISNUMBER(SEARCH("1b",'Model output'!D121)), ISNUMBER(SEARCH("2",'Model output'!D121)), ISNUMBER(SEARCH("3",'Model output'!D121)), ISNUMBER(SEARCH("4a",'Model output'!D121)), ISNUMBER(SEARCH("4b",'Model output'!D121))), IF(ISNUMBER(SEARCH("pT",'Model output'!D121)),IF(OR(ISNUMBER(SEARCH("a",'Model output'!D121)),ISNUMBER(SEARCH("b",'Model output'!D121))),MID(SUBSTITUTE('Model output'!D121," ",""),SEARCH("pT",'Model output'!D121)+2,2),MID(SUBSTITUTE('Model output'!D121," ",""),SEARCH("pT",'Model output'!D121)+2,1)),IF(ISNUMBER(SEARCH("T",'Model output'!D121)),IF(OR(ISNUMBER(SEARCH("a",'Model output'!D121)),ISNUMBER(SEARCH("b",'Model output'!D121))),MID(SUBSTITUTE('Model output'!D121," ",""),SEARCH("T",'Model output'!D121)+1,2),MID(SUBSTITUTE('Model output'!D121," ",""),SEARCH("T",'Model output'!D121)+1,1)),SUBSTITUTE('Model output'!D121," ",""))),"")</f>
        <v>3</v>
      </c>
      <c r="D122" s="1" t="str">
        <f>IF(ISNUMBER(SEARCH("lymph node",'Model output'!E121)),"1", IF(AND('Model output'!E121&lt;&gt;"",ISNUMBER('Model output'!E121),'Model output'!E121&gt;0),"1",IF(OR(ISNUMBER(SEARCH("0",'Model output'!E121)), ISNUMBER(SEARCH("1",'Model output'!E121)), ISNUMBER(SEARCH("1a",'Model output'!E121)), ISNUMBER(SEARCH("1b",'Model output'!E121)), ISNUMBER(SEARCH("X",'Model output'!E121))), IF(ISNUMBER(SEARCH("pN",'Model output'!E121)),IF(OR(ISNUMBER(SEARCH("a",'Model output'!E121)),ISNUMBER(SEARCH("b",'Model output'!E121))),MID(SUBSTITUTE('Model output'!E121," ",""),SEARCH("pN",'Model output'!E121)+2,2),MID(SUBSTITUTE('Model output'!E121," ",""),SEARCH("pN",'Model output'!E121)+2,1)),IF(ISNUMBER(SEARCH("N",'Model output'!E121)),IF(OR(ISNUMBER(SEARCH("a",'Model output'!E121)),ISNUMBER(SEARCH("b",'Model output'!E121))),MID(SUBSTITUTE('Model output'!E121," ",""),SEARCH("N",'Model output'!E121)+1,2),MID(SUBSTITUTE('Model output'!E121," ",""),SEARCH("N",'Model output'!E121)+1,1)),SUBSTITUTE('Model output'!E121," ",""))),"")))</f>
        <v>0</v>
      </c>
      <c r="E122" s="1" t="str">
        <f>IF(OR(ISNUMBER(SEARCH("Not applicable",'Model output'!F121)), ISNUMBER(SEARCH("N/A",'Model output'!F121))),"0",IF(OR(ISNUMBER(SEARCH("0",'Model output'!F121)), ISNUMBER(SEARCH("1",'Model output'!F121)), ISNUMBER(SEARCH("X",'Model output'!F121))), IF(ISNUMBER(SEARCH("pM",'Model output'!F121)),MID(SUBSTITUTE('Model output'!F121," ",""),SEARCH("pM",'Model output'!F121)+2,1),IF(ISNUMBER(SEARCH("M",'Model output'!F121)),MID(SUBSTITUTE('Model output'!F121," ",""),SEARCH("M",'Model output'!F121)+1,1),SUBSTITUTE('Model output'!F121," ",""))),""))</f>
        <v>X</v>
      </c>
      <c r="F122" t="str">
        <f t="shared" si="16"/>
        <v>negative</v>
      </c>
      <c r="G122" t="str">
        <f>IF(OR('Model output'!G121="",AND(ISNUMBER('Model output'!J121),'Model output'!J121&lt;1)),"",IF(OR(ISNUMBER(SEARCH("lateral",'Model output'!G121)),ISNUMBER(SEARCH("cervical",'Model output'!G121)),ISNUMBER(SEARCH("jugular",'Model output'!G121)),ISNUMBER(SEARCH("left neck",'Model output'!G121)),ISNUMBER(SEARCH("left anterior neck",'Model output'!G121)),ISNUMBER(SEARCH("left posterior neck",'Model output'!G121)),ISNUMBER(SEARCH("right neck",'Model output'!G121)),ISNUMBER(SEARCH("right anterior neck",'Model output'!G121)),ISNUMBER(SEARCH("right posterior neck",'Model output'!G121)),AND(ISNUMBER(SEARCH("level",'Model output'!G121)),OR(,ISNUMBER(SEARCH("II",'Model output'!G121)),ISNUMBER(SEARCH("two",'Model output'!G121)),ISNUMBER(SEARCH("2",'Model output'!G121)),ISNUMBER(SEARCH("III",'Model output'!G121)),ISNUMBER(SEARCH("three",'Model output'!G121)),ISNUMBER(SEARCH("3",'Model output'!G121)),ISNUMBER(SEARCH("IV",'Model output'!G121)),ISNUMBER(SEARCH("four",'Model output'!G121)),ISNUMBER(SEARCH("4",'Model output'!G121)),AND(ISNUMBER(SEARCH("V ",'Model output'!G121)),NOT(ISNUMBER(SEARCH("VI",'Model output'!G121)))),ISNUMBER(SEARCH("five",'Model output'!G121)),ISNUMBER(SEARCH("5",'Model output'!G121))))), "lateral", "central"))</f>
        <v/>
      </c>
      <c r="H122" t="str">
        <f>IF('Model output'!H121="","negative", IF('Model output'!H121=" ", "negative", IF(ISNUMBER(SEARCH("lymph node",'Model output'!H121)),"negative","positive")))</f>
        <v>negative</v>
      </c>
      <c r="I122">
        <f>IF('Model output'!I121="","",IF(ISNUMBER('Model output'!I121),'Model output'!I121,1))</f>
        <v>1</v>
      </c>
      <c r="J122">
        <f>IF('Model output'!J121="","",IF(AND(ISNUMBER('Model output'!J121),'Model output'!J121&lt;=I122),'Model output'!J121,IF(ISNUMBER(SEARCH("0/",'Model output'!J121)),0,1)))</f>
        <v>0</v>
      </c>
      <c r="K122" t="str" cm="1">
        <f t="array" ref="K122">IF(COUNT(FIND({0,1,2,3,4,5,6,7,8,9},'Model output'!K121))&gt;0,'Model output'!K121,"")</f>
        <v/>
      </c>
      <c r="L122" s="8" t="str">
        <f t="shared" si="21"/>
        <v/>
      </c>
      <c r="M122" t="str" cm="1">
        <f t="array" ref="M122">IF(L122="","",IF(ISNUMBER(SEARCH("cm",L122)),MAX(VALUE(SUBSTITUTE(_xlfn.FILTERXML("&lt;t&gt;&lt;s&gt;"&amp;SUBSTITUTE(L122,",","&lt;/s&gt;&lt;s&gt;")&amp;"&lt;/s&gt;&lt;/t&gt;","//s"),"cm",""))),MAX(VALUE(SUBSTITUTE(_xlfn.FILTERXML("&lt;t&gt;&lt;s&gt;"&amp;SUBSTITUTE(L122,",","&lt;/s&gt;&lt;s&gt;")&amp;"&lt;/s&gt;&lt;/t&gt;","//s"),"mm","")))/10))</f>
        <v/>
      </c>
      <c r="N122" t="str">
        <f>IF('Model output'!L121="","",'Model output'!L121)</f>
        <v>papillary</v>
      </c>
      <c r="O122" t="str">
        <f>IF('Model output'!M121="","",'Model output'!M121)</f>
        <v>follicular</v>
      </c>
      <c r="P122" t="str">
        <f>IF('Model output'!N121="","",'Model output'!N121)</f>
        <v>5 cm</v>
      </c>
      <c r="Q122" t="str">
        <f t="shared" si="17"/>
        <v>5cm</v>
      </c>
      <c r="R122" cm="1">
        <f t="array" ref="R122">IF(Q122="","",IF(ISNUMBER(SEARCH("cm",Q122)),MAX(VALUE(SUBSTITUTE(_xlfn.FILTERXML("&lt;t&gt;&lt;s&gt;"&amp;SUBSTITUTE(Q122,",","&lt;/s&gt;&lt;s&gt;")&amp;"&lt;/s&gt;&lt;/t&gt;","//s"),"cm",""))),IF(ISNUMBER(SEARCH("mm",Q122)), MAX(VALUE(SUBSTITUTE(_xlfn.FILTERXML("&lt;t&gt;&lt;s&gt;"&amp;SUBSTITUTE(Q122,",","&lt;/s&gt;&lt;s&gt;")&amp;"&lt;/s&gt;&lt;/t&gt;","//s"),"mm","")))/10, MAX(VALUE(_xlfn.FILTERXML("&lt;t&gt;&lt;s&gt;"&amp;SUBSTITUTE(Q122,",","&lt;/s&gt;&lt;s&gt;")&amp;"&lt;/s&gt;&lt;/t&gt;","//s"))))))</f>
        <v>5</v>
      </c>
      <c r="S122" t="str">
        <f>IF(OR('Model output'!P121="",ISNUMBER(SEARCH("Not identified", 'Model output'!P121)),ISNUMBER(SEARCH("Absent",'Model output'!P121)),AND(ISNUMBER(SEARCH("No",'Model output'!P121)),NOT(ISNUMBER(SEARCH("diagnostic",'Model output'!P121)))),ISNUMBER(SEARCH("Negative",'Model output'!P121))),"negative","positive")</f>
        <v>negative</v>
      </c>
      <c r="T122" t="str">
        <f>IF('Model output'!O121="","",'Model output'!O121)</f>
        <v/>
      </c>
      <c r="U122" t="str">
        <f>IF('Model output'!Q121&lt;&gt;"",'Model output'!Q121,IF('Classification result'!S122="positive",IF(ISNUMBER(SEARCH("single",'Model output'!P121)),1,IF(OR(ISNUMBER(SEARCH("&lt;4",'Model output'!P121)),ISNUMBER(SEARCH("&lt; 4",'Model output'!P121)),ISNUMBER(SEARCH("less than 4",'Model output'!P121))),"&lt;4",IF(OR(ISNUMBER(SEARCH("&gt;4",'Model output'!P121)),ISNUMBER(SEARCH("&gt; 4",'Model output'!P121)),ISNUMBER(SEARCH("4 or more",'Model output'!P121))),"&gt;4",""))),""))</f>
        <v/>
      </c>
      <c r="V122" t="str">
        <f>IF(S122="negative","",IF(OR(ISNUMBER(SEARCH("Focal",'Model output'!P121)),'Classification result'!U122&lt;4,ISNUMBER(SEARCH("Focal",'Classification result'!U122)),ISNUMBER(SEARCH("&lt;4",'Classification result'!U122)),ISNUMBER(SEARCH("&lt; 4",'Classification result'!U122))),"minimal", IF(OR(ISNUMBER(SEARCH("Extensive",'Model output'!P121)),ISNUMBER(SEARCH("Extensive",'Classification result'!U122)),ISNUMBER(SEARCH("&gt;4",'Classification result'!U122)),ISNUMBER(SEARCH("&gt; 4",'Classification result'!U122)),ISNUMBER(SEARCH("4 or more",'Classification result'!U122))),"extensive","")))</f>
        <v/>
      </c>
      <c r="W122" t="str">
        <f>IF(OR('Model output'!R121="",ISNUMBER(SEARCH("Not identified", 'Model output'!R121)),ISNUMBER(SEARCH("Absent",'Model output'!R121)),ISNUMBER(SEARCH("No",'Model output'!R121)),ISNUMBER(SEARCH("Negative",'Model output'!R121)),ISNUMBER(SEARCH("None seen",'Model output'!R121)),ISNUMBER(SEARCH("Free",'Model output'!R121)),ISNUMBER(SEARCH("Cannot be assessed",'Model output'!R121))),"negative","positive")</f>
        <v>negative</v>
      </c>
      <c r="X122" s="14" t="str">
        <f>IF('Model output'!S121="","",'Model output'!S121)</f>
        <v/>
      </c>
      <c r="Y122" t="str">
        <f>IF(OR('Model output'!S121="",ISNUMBER(SEARCH("Absent",'Model output'!S121)),ISNUMBER(SEARCH("Not identified",'Model output'!S121)),AND(ISNUMBER(SEARCH("No",'Model output'!S121)),NOT(ISNUMBER(SEARCH("carcinoma",'Model output'!S121)))),ISNUMBER(SEARCH("negative",'Model output'!S121))),"negative",IF(Z122="positive","gETE", "positive"))</f>
        <v>negative</v>
      </c>
      <c r="Z122" t="str">
        <f>IF(OR('Model output'!S121="",ISNUMBER(SEARCH("Absent",'Model output'!S121)),ISNUMBER(SEARCH("Not identified",'Model output'!S121)),ISNUMBER(SEARCH("No",'Model output'!S121)),ISNUMBER(SEARCH("Minimal",'Model output'!S121)),ISNUMBER(SEARCH("negative",'Model output'!S121))),"negative",IF(OR(ISNUMBER(SEARCH("extensive",X122)),ISNUMBER(SEARCH("skeletal muscle",X122)),ISNUMBER(SEARCH("larynx",X122)),ISNUMBER(SEARCH("trachea",X122)),ISNUMBER(SEARCH("esophagus",X122)),ISNUMBER(SEARCH("recurrent laryngeal nerve",X122))),"positive","negative"))</f>
        <v>negative</v>
      </c>
      <c r="AA122" t="str">
        <f>IF('Model output'!T121="","",IF('Model output'!T121="Not mentioned", "No", "Yes"))</f>
        <v/>
      </c>
      <c r="AB122" t="str">
        <f>IF(AA122&lt;&gt;"Yes","",IF(OR('Model output'!U121="",ISNUMBER(SEARCH("Not identified",'Model output'!U121))),"",'Model output'!U121))</f>
        <v/>
      </c>
      <c r="AC122" s="9" t="str">
        <f>IF(OR('Model output'!V121="", AND(ISERROR(SEARCH("Positive",'Model output'!V121)), ISNUMBER(SEARCH("Negative",'Model output'!V121))), ISNUMBER(SEARCH("Uninvolved",'Model output'!V121)), ISNUMBER(SEARCH("not involved",'Model output'!V121)), ISNUMBER(SEARCH("Free",'Model output'!V121)), ISNUMBER(SEARCH("1 mm",'Model output'!V121)), ISNUMBER(SEARCH("0.1 CM",'Model output'!V121)), ISNUMBER(SEARCH("less than 0.2 mm",'Model output'!V121)), ISNUMBER(SEARCH("less than 0.5 mm",'Model output'!V121)), ISNUMBER(SEARCH("very close",'Model output'!V121)), ISNUMBER(SEARCH("abut",'Model output'!V121))), "negative", "positive")</f>
        <v>negative</v>
      </c>
      <c r="AE122" s="30" t="str" cm="1">
        <f t="array" aca="1" ref="AE122" ca="1">IF(OR(AC122="positive",Z122="positive",AND(OR(ISNUMBER(SEARCH("Follicular carcinoma",N122)),ISNUMBER(SEARCH("Follicular thyroid carcinoma",N122))),V122="extensive"),AND(AND(ISNUMBER(J122),J122&gt;0),AND(ISNUMBER(M122),M122&gt;3)),OR(H122="positive",AH122=1)),"high",IF(OR(ISNUMBER(SEARCH("lateral",G122,1)),ISNUMBER(SEARCH("positive",Y122,1)),ISNUMBER(SEARCH("tall",O122,1)),ISNUMBER(SEARCH("hobnail",O122,1)),ISNUMBER(SEARCH("cribriform",O122,1)),ISNUMBER(SEARCH("diffuse",O122,1)),ISNUMBER(SEARCH("columnar",O122,1)),ISNUMBER(SEARCH("solid",O122,1)),ISNUMBER(SEARCH("tall",N122,1)),ISNUMBER(SEARCH("hobnail",N122,1)),ISNUMBER(SEARCH("cribriform",N122,1)),ISNUMBER(SEARCH("diffuse",N122,1)),ISNUMBER(SEARCH("columnar",N122,1)),ISNUMBER(SEARCH("solid",N122,1)),AND(ISNUMBER(SEARCH("papillary",N122,1)),S122="positive"),AND(AND(ISNUMBER(J122),J122&gt;=5),M122=""),AND(AND(ISNUMBER(J122),J122&gt;=5),AND(ISNUMBER(M122),M122&gt;=1)),AND(ISNUMBER(SERACH("papillary",N122)),OR(Y122="positive",Z122="positive"), ISNUMBER(SEARCH("BRAF",AB122)))),"intermediate","low"))</f>
        <v>low</v>
      </c>
      <c r="AF122" s="31" t="str">
        <f t="shared" si="18"/>
        <v>3a</v>
      </c>
      <c r="AG122" s="31" t="str">
        <f t="shared" si="19"/>
        <v>0</v>
      </c>
      <c r="AH122" s="31" t="str">
        <f t="shared" si="22"/>
        <v>0</v>
      </c>
      <c r="AI122" s="36" t="str">
        <f t="shared" si="23"/>
        <v>II</v>
      </c>
      <c r="AJ122" s="30" t="s">
        <v>872</v>
      </c>
      <c r="AK122" s="35" t="s">
        <v>882</v>
      </c>
      <c r="AL122" s="35" t="s">
        <v>877</v>
      </c>
      <c r="AM122" s="35" t="s">
        <v>880</v>
      </c>
      <c r="AN122" s="35" t="s">
        <v>878</v>
      </c>
      <c r="AO122" s="30">
        <f t="shared" ca="1" si="28"/>
        <v>1</v>
      </c>
      <c r="AP122" s="35">
        <f t="shared" si="29"/>
        <v>1</v>
      </c>
      <c r="AQ122" s="35">
        <f t="shared" si="30"/>
        <v>1</v>
      </c>
      <c r="AR122" s="35">
        <f t="shared" si="31"/>
        <v>1</v>
      </c>
      <c r="AS122" s="36">
        <f t="shared" si="20"/>
        <v>1</v>
      </c>
    </row>
    <row r="123" spans="1:45">
      <c r="A123" t="str">
        <f>'Model output'!A122</f>
        <v>TCGA-E3-A3E3</v>
      </c>
      <c r="B123" s="42">
        <v>49</v>
      </c>
      <c r="C123" s="1" t="str">
        <f>IF(OR(ISNUMBER(SEARCH("0",'Model output'!D122)), ISNUMBER(SEARCH("1",'Model output'!D122)), ISNUMBER(SEARCH("1a",'Model output'!D122)), ISNUMBER(SEARCH("1b",'Model output'!D122)), ISNUMBER(SEARCH("2",'Model output'!D122)), ISNUMBER(SEARCH("3",'Model output'!D122)), ISNUMBER(SEARCH("4a",'Model output'!D122)), ISNUMBER(SEARCH("4b",'Model output'!D122))), IF(ISNUMBER(SEARCH("pT",'Model output'!D122)),IF(OR(ISNUMBER(SEARCH("a",'Model output'!D122)),ISNUMBER(SEARCH("b",'Model output'!D122))),MID(SUBSTITUTE('Model output'!D122," ",""),SEARCH("pT",'Model output'!D122)+2,2),MID(SUBSTITUTE('Model output'!D122," ",""),SEARCH("pT",'Model output'!D122)+2,1)),IF(ISNUMBER(SEARCH("T",'Model output'!D122)),IF(OR(ISNUMBER(SEARCH("a",'Model output'!D122)),ISNUMBER(SEARCH("b",'Model output'!D122))),MID(SUBSTITUTE('Model output'!D122," ",""),SEARCH("T",'Model output'!D122)+1,2),MID(SUBSTITUTE('Model output'!D122," ",""),SEARCH("T",'Model output'!D122)+1,1)),SUBSTITUTE('Model output'!D122," ",""))),"")</f>
        <v>2</v>
      </c>
      <c r="D123" s="1" t="str">
        <f>IF(ISNUMBER(SEARCH("lymph node",'Model output'!E122)),"1", IF(AND('Model output'!E122&lt;&gt;"",ISNUMBER('Model output'!E122),'Model output'!E122&gt;0),"1",IF(OR(ISNUMBER(SEARCH("0",'Model output'!E122)), ISNUMBER(SEARCH("1",'Model output'!E122)), ISNUMBER(SEARCH("1a",'Model output'!E122)), ISNUMBER(SEARCH("1b",'Model output'!E122)), ISNUMBER(SEARCH("X",'Model output'!E122))), IF(ISNUMBER(SEARCH("pN",'Model output'!E122)),IF(OR(ISNUMBER(SEARCH("a",'Model output'!E122)),ISNUMBER(SEARCH("b",'Model output'!E122))),MID(SUBSTITUTE('Model output'!E122," ",""),SEARCH("pN",'Model output'!E122)+2,2),MID(SUBSTITUTE('Model output'!E122," ",""),SEARCH("pN",'Model output'!E122)+2,1)),IF(ISNUMBER(SEARCH("N",'Model output'!E122)),IF(OR(ISNUMBER(SEARCH("a",'Model output'!E122)),ISNUMBER(SEARCH("b",'Model output'!E122))),MID(SUBSTITUTE('Model output'!E122," ",""),SEARCH("N",'Model output'!E122)+1,2),MID(SUBSTITUTE('Model output'!E122," ",""),SEARCH("N",'Model output'!E122)+1,1)),SUBSTITUTE('Model output'!E122," ",""))),"")))</f>
        <v>X</v>
      </c>
      <c r="E123" s="1" t="str">
        <f>IF(OR(ISNUMBER(SEARCH("Not applicable",'Model output'!F122)), ISNUMBER(SEARCH("N/A",'Model output'!F122))),"0",IF(OR(ISNUMBER(SEARCH("0",'Model output'!F122)), ISNUMBER(SEARCH("1",'Model output'!F122)), ISNUMBER(SEARCH("X",'Model output'!F122))), IF(ISNUMBER(SEARCH("pM",'Model output'!F122)),MID(SUBSTITUTE('Model output'!F122," ",""),SEARCH("pM",'Model output'!F122)+2,1),IF(ISNUMBER(SEARCH("M",'Model output'!F122)),MID(SUBSTITUTE('Model output'!F122," ",""),SEARCH("M",'Model output'!F122)+1,1),SUBSTITUTE('Model output'!F122," ",""))),""))</f>
        <v>X</v>
      </c>
      <c r="F123" t="str">
        <f t="shared" si="16"/>
        <v>negative</v>
      </c>
      <c r="G123" t="str">
        <f>IF(OR('Model output'!G122="",AND(ISNUMBER('Model output'!J122),'Model output'!J122&lt;1)),"",IF(OR(ISNUMBER(SEARCH("lateral",'Model output'!G122)),ISNUMBER(SEARCH("cervical",'Model output'!G122)),ISNUMBER(SEARCH("jugular",'Model output'!G122)),ISNUMBER(SEARCH("left neck",'Model output'!G122)),ISNUMBER(SEARCH("left anterior neck",'Model output'!G122)),ISNUMBER(SEARCH("left posterior neck",'Model output'!G122)),ISNUMBER(SEARCH("right neck",'Model output'!G122)),ISNUMBER(SEARCH("right anterior neck",'Model output'!G122)),ISNUMBER(SEARCH("right posterior neck",'Model output'!G122)),AND(ISNUMBER(SEARCH("level",'Model output'!G122)),OR(,ISNUMBER(SEARCH("II",'Model output'!G122)),ISNUMBER(SEARCH("two",'Model output'!G122)),ISNUMBER(SEARCH("2",'Model output'!G122)),ISNUMBER(SEARCH("III",'Model output'!G122)),ISNUMBER(SEARCH("three",'Model output'!G122)),ISNUMBER(SEARCH("3",'Model output'!G122)),ISNUMBER(SEARCH("IV",'Model output'!G122)),ISNUMBER(SEARCH("four",'Model output'!G122)),ISNUMBER(SEARCH("4",'Model output'!G122)),AND(ISNUMBER(SEARCH("V ",'Model output'!G122)),NOT(ISNUMBER(SEARCH("VI",'Model output'!G122)))),ISNUMBER(SEARCH("five",'Model output'!G122)),ISNUMBER(SEARCH("5",'Model output'!G122))))), "lateral", "central"))</f>
        <v/>
      </c>
      <c r="H123" t="str">
        <f>IF('Model output'!H122="","negative", IF('Model output'!H122=" ", "negative", IF(ISNUMBER(SEARCH("lymph node",'Model output'!H122)),"negative","positive")))</f>
        <v>negative</v>
      </c>
      <c r="I123">
        <f>IF('Model output'!I122="","",IF(ISNUMBER('Model output'!I122),'Model output'!I122,1))</f>
        <v>1</v>
      </c>
      <c r="J123">
        <f>IF('Model output'!J122="","",IF(AND(ISNUMBER('Model output'!J122),'Model output'!J122&lt;=I123),'Model output'!J122,IF(ISNUMBER(SEARCH("0/",'Model output'!J122)),0,1)))</f>
        <v>0</v>
      </c>
      <c r="K123" t="str" cm="1">
        <f t="array" ref="K123">IF(COUNT(FIND({0,1,2,3,4,5,6,7,8,9},'Model output'!K122))&gt;0,'Model output'!K122,"")</f>
        <v/>
      </c>
      <c r="L123" s="8" t="str">
        <f t="shared" si="21"/>
        <v/>
      </c>
      <c r="M123" t="str" cm="1">
        <f t="array" ref="M123">IF(L123="","",IF(ISNUMBER(SEARCH("cm",L123)),MAX(VALUE(SUBSTITUTE(_xlfn.FILTERXML("&lt;t&gt;&lt;s&gt;"&amp;SUBSTITUTE(L123,",","&lt;/s&gt;&lt;s&gt;")&amp;"&lt;/s&gt;&lt;/t&gt;","//s"),"cm",""))),MAX(VALUE(SUBSTITUTE(_xlfn.FILTERXML("&lt;t&gt;&lt;s&gt;"&amp;SUBSTITUTE(L123,",","&lt;/s&gt;&lt;s&gt;")&amp;"&lt;/s&gt;&lt;/t&gt;","//s"),"mm","")))/10))</f>
        <v/>
      </c>
      <c r="N123" t="str">
        <f>IF('Model output'!L122="","",'Model output'!L122)</f>
        <v>papillary</v>
      </c>
      <c r="O123" t="str">
        <f>IF('Model output'!M122="","",'Model output'!M122)</f>
        <v/>
      </c>
      <c r="P123" t="str">
        <f>IF('Model output'!N122="","",'Model output'!N122)</f>
        <v>2.8cm</v>
      </c>
      <c r="Q123" t="str">
        <f t="shared" si="17"/>
        <v>2.8cm</v>
      </c>
      <c r="R123" cm="1">
        <f t="array" ref="R123">IF(Q123="","",IF(ISNUMBER(SEARCH("cm",Q123)),MAX(VALUE(SUBSTITUTE(_xlfn.FILTERXML("&lt;t&gt;&lt;s&gt;"&amp;SUBSTITUTE(Q123,",","&lt;/s&gt;&lt;s&gt;")&amp;"&lt;/s&gt;&lt;/t&gt;","//s"),"cm",""))),IF(ISNUMBER(SEARCH("mm",Q123)), MAX(VALUE(SUBSTITUTE(_xlfn.FILTERXML("&lt;t&gt;&lt;s&gt;"&amp;SUBSTITUTE(Q123,",","&lt;/s&gt;&lt;s&gt;")&amp;"&lt;/s&gt;&lt;/t&gt;","//s"),"mm","")))/10, MAX(VALUE(_xlfn.FILTERXML("&lt;t&gt;&lt;s&gt;"&amp;SUBSTITUTE(Q123,",","&lt;/s&gt;&lt;s&gt;")&amp;"&lt;/s&gt;&lt;/t&gt;","//s"))))))</f>
        <v>2.8</v>
      </c>
      <c r="S123" t="str">
        <f>IF(OR('Model output'!P122="",ISNUMBER(SEARCH("Not identified", 'Model output'!P122)),ISNUMBER(SEARCH("Absent",'Model output'!P122)),AND(ISNUMBER(SEARCH("No",'Model output'!P122)),NOT(ISNUMBER(SEARCH("diagnostic",'Model output'!P122)))),ISNUMBER(SEARCH("Negative",'Model output'!P122))),"negative","positive")</f>
        <v>negative</v>
      </c>
      <c r="T123">
        <f>IF('Model output'!O122="","",'Model output'!O122)</f>
        <v>1</v>
      </c>
      <c r="U123" t="str">
        <f>IF('Model output'!Q122&lt;&gt;"",'Model output'!Q122,IF('Classification result'!S123="positive",IF(ISNUMBER(SEARCH("single",'Model output'!P122)),1,IF(OR(ISNUMBER(SEARCH("&lt;4",'Model output'!P122)),ISNUMBER(SEARCH("&lt; 4",'Model output'!P122)),ISNUMBER(SEARCH("less than 4",'Model output'!P122))),"&lt;4",IF(OR(ISNUMBER(SEARCH("&gt;4",'Model output'!P122)),ISNUMBER(SEARCH("&gt; 4",'Model output'!P122)),ISNUMBER(SEARCH("4 or more",'Model output'!P122))),"&gt;4",""))),""))</f>
        <v/>
      </c>
      <c r="V123" t="str">
        <f>IF(S123="negative","",IF(OR(ISNUMBER(SEARCH("Focal",'Model output'!P122)),'Classification result'!U123&lt;4,ISNUMBER(SEARCH("Focal",'Classification result'!U123)),ISNUMBER(SEARCH("&lt;4",'Classification result'!U123)),ISNUMBER(SEARCH("&lt; 4",'Classification result'!U123))),"minimal", IF(OR(ISNUMBER(SEARCH("Extensive",'Model output'!P122)),ISNUMBER(SEARCH("Extensive",'Classification result'!U123)),ISNUMBER(SEARCH("&gt;4",'Classification result'!U123)),ISNUMBER(SEARCH("&gt; 4",'Classification result'!U123)),ISNUMBER(SEARCH("4 or more",'Classification result'!U123))),"extensive","")))</f>
        <v/>
      </c>
      <c r="W123" t="str">
        <f>IF(OR('Model output'!R122="",ISNUMBER(SEARCH("Not identified", 'Model output'!R122)),ISNUMBER(SEARCH("Absent",'Model output'!R122)),ISNUMBER(SEARCH("No",'Model output'!R122)),ISNUMBER(SEARCH("Negative",'Model output'!R122)),ISNUMBER(SEARCH("None seen",'Model output'!R122)),ISNUMBER(SEARCH("Free",'Model output'!R122)),ISNUMBER(SEARCH("Cannot be assessed",'Model output'!R122))),"negative","positive")</f>
        <v>negative</v>
      </c>
      <c r="X123" s="14" t="str">
        <f>IF('Model output'!S122="","",'Model output'!S122)</f>
        <v/>
      </c>
      <c r="Y123" t="str">
        <f>IF(OR('Model output'!S122="",ISNUMBER(SEARCH("Absent",'Model output'!S122)),ISNUMBER(SEARCH("Not identified",'Model output'!S122)),AND(ISNUMBER(SEARCH("No",'Model output'!S122)),NOT(ISNUMBER(SEARCH("carcinoma",'Model output'!S122)))),ISNUMBER(SEARCH("negative",'Model output'!S122))),"negative",IF(Z123="positive","gETE", "positive"))</f>
        <v>negative</v>
      </c>
      <c r="Z123" t="str">
        <f>IF(OR('Model output'!S122="",ISNUMBER(SEARCH("Absent",'Model output'!S122)),ISNUMBER(SEARCH("Not identified",'Model output'!S122)),ISNUMBER(SEARCH("No",'Model output'!S122)),ISNUMBER(SEARCH("Minimal",'Model output'!S122)),ISNUMBER(SEARCH("negative",'Model output'!S122))),"negative",IF(OR(ISNUMBER(SEARCH("extensive",X123)),ISNUMBER(SEARCH("skeletal muscle",X123)),ISNUMBER(SEARCH("larynx",X123)),ISNUMBER(SEARCH("trachea",X123)),ISNUMBER(SEARCH("esophagus",X123)),ISNUMBER(SEARCH("recurrent laryngeal nerve",X123))),"positive","negative"))</f>
        <v>negative</v>
      </c>
      <c r="AA123" t="str">
        <f>IF('Model output'!T122="","",IF('Model output'!T122="Not mentioned", "No", "Yes"))</f>
        <v/>
      </c>
      <c r="AB123" t="str">
        <f>IF(AA123&lt;&gt;"Yes","",IF(OR('Model output'!U122="",ISNUMBER(SEARCH("Not identified",'Model output'!U122))),"",'Model output'!U122))</f>
        <v/>
      </c>
      <c r="AC123" s="9" t="str">
        <f>IF(OR('Model output'!V122="", AND(ISERROR(SEARCH("Positive",'Model output'!V122)), ISNUMBER(SEARCH("Negative",'Model output'!V122))), ISNUMBER(SEARCH("Uninvolved",'Model output'!V122)), ISNUMBER(SEARCH("not involved",'Model output'!V122)), ISNUMBER(SEARCH("Free",'Model output'!V122)), ISNUMBER(SEARCH("1 mm",'Model output'!V122)), ISNUMBER(SEARCH("0.1 CM",'Model output'!V122)), ISNUMBER(SEARCH("less than 0.2 mm",'Model output'!V122)), ISNUMBER(SEARCH("less than 0.5 mm",'Model output'!V122)), ISNUMBER(SEARCH("very close",'Model output'!V122)), ISNUMBER(SEARCH("abut",'Model output'!V122))), "negative", "positive")</f>
        <v>negative</v>
      </c>
      <c r="AE123" s="30" t="str" cm="1">
        <f t="array" aca="1" ref="AE123" ca="1">IF(OR(AC123="positive",Z123="positive",AND(OR(ISNUMBER(SEARCH("Follicular carcinoma",N123)),ISNUMBER(SEARCH("Follicular thyroid carcinoma",N123))),V123="extensive"),AND(AND(ISNUMBER(J123),J123&gt;0),AND(ISNUMBER(M123),M123&gt;3)),OR(H123="positive",AH123=1)),"high",IF(OR(ISNUMBER(SEARCH("lateral",G123,1)),ISNUMBER(SEARCH("positive",Y123,1)),ISNUMBER(SEARCH("tall",O123,1)),ISNUMBER(SEARCH("hobnail",O123,1)),ISNUMBER(SEARCH("cribriform",O123,1)),ISNUMBER(SEARCH("diffuse",O123,1)),ISNUMBER(SEARCH("columnar",O123,1)),ISNUMBER(SEARCH("solid",O123,1)),ISNUMBER(SEARCH("tall",N123,1)),ISNUMBER(SEARCH("hobnail",N123,1)),ISNUMBER(SEARCH("cribriform",N123,1)),ISNUMBER(SEARCH("diffuse",N123,1)),ISNUMBER(SEARCH("columnar",N123,1)),ISNUMBER(SEARCH("solid",N123,1)),AND(ISNUMBER(SEARCH("papillary",N123,1)),S123="positive"),AND(AND(ISNUMBER(J123),J123&gt;=5),M123=""),AND(AND(ISNUMBER(J123),J123&gt;=5),AND(ISNUMBER(M123),M123&gt;=1)),AND(ISNUMBER(SERACH("papillary",N123)),OR(Y123="positive",Z123="positive"), ISNUMBER(SEARCH("BRAF",AB123)))),"intermediate","low"))</f>
        <v>low</v>
      </c>
      <c r="AF123" s="31" t="str">
        <f t="shared" si="18"/>
        <v>2</v>
      </c>
      <c r="AG123" s="31" t="str">
        <f t="shared" si="19"/>
        <v>0</v>
      </c>
      <c r="AH123" s="31" t="str">
        <f t="shared" si="22"/>
        <v>0</v>
      </c>
      <c r="AI123" s="36" t="str">
        <f t="shared" si="23"/>
        <v>I</v>
      </c>
      <c r="AJ123" s="30" t="s">
        <v>872</v>
      </c>
      <c r="AK123" s="35" t="s">
        <v>879</v>
      </c>
      <c r="AL123" s="35" t="s">
        <v>877</v>
      </c>
      <c r="AM123" s="35" t="s">
        <v>880</v>
      </c>
      <c r="AN123" s="35" t="s">
        <v>76</v>
      </c>
      <c r="AO123" s="30">
        <f t="shared" ca="1" si="28"/>
        <v>1</v>
      </c>
      <c r="AP123" s="35">
        <f t="shared" si="29"/>
        <v>1</v>
      </c>
      <c r="AQ123" s="35">
        <f t="shared" si="30"/>
        <v>1</v>
      </c>
      <c r="AR123" s="35">
        <f t="shared" si="31"/>
        <v>1</v>
      </c>
      <c r="AS123" s="36">
        <f t="shared" si="20"/>
        <v>1</v>
      </c>
    </row>
    <row r="124" spans="1:45">
      <c r="A124" t="str">
        <f>'Model output'!A123</f>
        <v>TCGA-E8-A242</v>
      </c>
      <c r="B124" s="42">
        <v>56</v>
      </c>
      <c r="C124" s="1" t="str">
        <f>IF(OR(ISNUMBER(SEARCH("0",'Model output'!D123)), ISNUMBER(SEARCH("1",'Model output'!D123)), ISNUMBER(SEARCH("1a",'Model output'!D123)), ISNUMBER(SEARCH("1b",'Model output'!D123)), ISNUMBER(SEARCH("2",'Model output'!D123)), ISNUMBER(SEARCH("3",'Model output'!D123)), ISNUMBER(SEARCH("4a",'Model output'!D123)), ISNUMBER(SEARCH("4b",'Model output'!D123))), IF(ISNUMBER(SEARCH("pT",'Model output'!D123)),IF(OR(ISNUMBER(SEARCH("a",'Model output'!D123)),ISNUMBER(SEARCH("b",'Model output'!D123))),MID(SUBSTITUTE('Model output'!D123," ",""),SEARCH("pT",'Model output'!D123)+2,2),MID(SUBSTITUTE('Model output'!D123," ",""),SEARCH("pT",'Model output'!D123)+2,1)),IF(ISNUMBER(SEARCH("T",'Model output'!D123)),IF(OR(ISNUMBER(SEARCH("a",'Model output'!D123)),ISNUMBER(SEARCH("b",'Model output'!D123))),MID(SUBSTITUTE('Model output'!D123," ",""),SEARCH("T",'Model output'!D123)+1,2),MID(SUBSTITUTE('Model output'!D123," ",""),SEARCH("T",'Model output'!D123)+1,1)),SUBSTITUTE('Model output'!D123," ",""))),"")</f>
        <v>3</v>
      </c>
      <c r="D124" s="1" t="str">
        <f>IF(ISNUMBER(SEARCH("lymph node",'Model output'!E123)),"1", IF(AND('Model output'!E123&lt;&gt;"",ISNUMBER('Model output'!E123),'Model output'!E123&gt;0),"1",IF(OR(ISNUMBER(SEARCH("0",'Model output'!E123)), ISNUMBER(SEARCH("1",'Model output'!E123)), ISNUMBER(SEARCH("1a",'Model output'!E123)), ISNUMBER(SEARCH("1b",'Model output'!E123)), ISNUMBER(SEARCH("X",'Model output'!E123))), IF(ISNUMBER(SEARCH("pN",'Model output'!E123)),IF(OR(ISNUMBER(SEARCH("a",'Model output'!E123)),ISNUMBER(SEARCH("b",'Model output'!E123))),MID(SUBSTITUTE('Model output'!E123," ",""),SEARCH("pN",'Model output'!E123)+2,2),MID(SUBSTITUTE('Model output'!E123," ",""),SEARCH("pN",'Model output'!E123)+2,1)),IF(ISNUMBER(SEARCH("N",'Model output'!E123)),IF(OR(ISNUMBER(SEARCH("a",'Model output'!E123)),ISNUMBER(SEARCH("b",'Model output'!E123))),MID(SUBSTITUTE('Model output'!E123," ",""),SEARCH("N",'Model output'!E123)+1,2),MID(SUBSTITUTE('Model output'!E123," ",""),SEARCH("N",'Model output'!E123)+1,1)),SUBSTITUTE('Model output'!E123," ",""))),"")))</f>
        <v>0</v>
      </c>
      <c r="E124" s="1" t="str">
        <f>IF(OR(ISNUMBER(SEARCH("Not applicable",'Model output'!F123)), ISNUMBER(SEARCH("N/A",'Model output'!F123))),"0",IF(OR(ISNUMBER(SEARCH("0",'Model output'!F123)), ISNUMBER(SEARCH("1",'Model output'!F123)), ISNUMBER(SEARCH("X",'Model output'!F123))), IF(ISNUMBER(SEARCH("pM",'Model output'!F123)),MID(SUBSTITUTE('Model output'!F123," ",""),SEARCH("pM",'Model output'!F123)+2,1),IF(ISNUMBER(SEARCH("M",'Model output'!F123)),MID(SUBSTITUTE('Model output'!F123," ",""),SEARCH("M",'Model output'!F123)+1,1),SUBSTITUTE('Model output'!F123," ",""))),""))</f>
        <v>x</v>
      </c>
      <c r="F124" t="str">
        <f t="shared" si="16"/>
        <v>negative</v>
      </c>
      <c r="G124" t="str">
        <f>IF(OR('Model output'!G123="",AND(ISNUMBER('Model output'!J123),'Model output'!J123&lt;1)),"",IF(OR(ISNUMBER(SEARCH("lateral",'Model output'!G123)),ISNUMBER(SEARCH("cervical",'Model output'!G123)),ISNUMBER(SEARCH("jugular",'Model output'!G123)),ISNUMBER(SEARCH("left neck",'Model output'!G123)),ISNUMBER(SEARCH("left anterior neck",'Model output'!G123)),ISNUMBER(SEARCH("left posterior neck",'Model output'!G123)),ISNUMBER(SEARCH("right neck",'Model output'!G123)),ISNUMBER(SEARCH("right anterior neck",'Model output'!G123)),ISNUMBER(SEARCH("right posterior neck",'Model output'!G123)),AND(ISNUMBER(SEARCH("level",'Model output'!G123)),OR(,ISNUMBER(SEARCH("II",'Model output'!G123)),ISNUMBER(SEARCH("two",'Model output'!G123)),ISNUMBER(SEARCH("2",'Model output'!G123)),ISNUMBER(SEARCH("III",'Model output'!G123)),ISNUMBER(SEARCH("three",'Model output'!G123)),ISNUMBER(SEARCH("3",'Model output'!G123)),ISNUMBER(SEARCH("IV",'Model output'!G123)),ISNUMBER(SEARCH("four",'Model output'!G123)),ISNUMBER(SEARCH("4",'Model output'!G123)),AND(ISNUMBER(SEARCH("V ",'Model output'!G123)),NOT(ISNUMBER(SEARCH("VI",'Model output'!G123)))),ISNUMBER(SEARCH("five",'Model output'!G123)),ISNUMBER(SEARCH("5",'Model output'!G123))))), "lateral", "central"))</f>
        <v/>
      </c>
      <c r="H124" t="str">
        <f>IF('Model output'!H123="","negative", IF('Model output'!H123=" ", "negative", IF(ISNUMBER(SEARCH("lymph node",'Model output'!H123)),"negative","positive")))</f>
        <v>negative</v>
      </c>
      <c r="I124">
        <f>IF('Model output'!I123="","",IF(ISNUMBER('Model output'!I123),'Model output'!I123,1))</f>
        <v>0</v>
      </c>
      <c r="J124">
        <f>IF('Model output'!J123="","",IF(AND(ISNUMBER('Model output'!J123),'Model output'!J123&lt;=I124),'Model output'!J123,IF(ISNUMBER(SEARCH("0/",'Model output'!J123)),0,1)))</f>
        <v>0</v>
      </c>
      <c r="K124" t="str" cm="1">
        <f t="array" ref="K124">IF(COUNT(FIND({0,1,2,3,4,5,6,7,8,9},'Model output'!K123))&gt;0,'Model output'!K123,"")</f>
        <v/>
      </c>
      <c r="L124" s="8" t="str">
        <f t="shared" si="21"/>
        <v/>
      </c>
      <c r="M124" t="str" cm="1">
        <f t="array" ref="M124">IF(L124="","",IF(ISNUMBER(SEARCH("cm",L124)),MAX(VALUE(SUBSTITUTE(_xlfn.FILTERXML("&lt;t&gt;&lt;s&gt;"&amp;SUBSTITUTE(L124,",","&lt;/s&gt;&lt;s&gt;")&amp;"&lt;/s&gt;&lt;/t&gt;","//s"),"cm",""))),MAX(VALUE(SUBSTITUTE(_xlfn.FILTERXML("&lt;t&gt;&lt;s&gt;"&amp;SUBSTITUTE(L124,",","&lt;/s&gt;&lt;s&gt;")&amp;"&lt;/s&gt;&lt;/t&gt;","//s"),"mm","")))/10))</f>
        <v/>
      </c>
      <c r="N124" t="str">
        <f>IF('Model output'!L123="","",'Model output'!L123)</f>
        <v>Papillary</v>
      </c>
      <c r="O124" t="str">
        <f>IF('Model output'!M123="","",'Model output'!M123)</f>
        <v/>
      </c>
      <c r="P124" t="str">
        <f>IF('Model output'!N123="","",'Model output'!N123)</f>
        <v>1.8 x 1.2 cm</v>
      </c>
      <c r="Q124" t="str">
        <f t="shared" si="17"/>
        <v>1.8,1.2cm</v>
      </c>
      <c r="R124" cm="1">
        <f t="array" ref="R124">IF(Q124="","",IF(ISNUMBER(SEARCH("cm",Q124)),MAX(VALUE(SUBSTITUTE(_xlfn.FILTERXML("&lt;t&gt;&lt;s&gt;"&amp;SUBSTITUTE(Q124,",","&lt;/s&gt;&lt;s&gt;")&amp;"&lt;/s&gt;&lt;/t&gt;","//s"),"cm",""))),IF(ISNUMBER(SEARCH("mm",Q124)), MAX(VALUE(SUBSTITUTE(_xlfn.FILTERXML("&lt;t&gt;&lt;s&gt;"&amp;SUBSTITUTE(Q124,",","&lt;/s&gt;&lt;s&gt;")&amp;"&lt;/s&gt;&lt;/t&gt;","//s"),"mm","")))/10, MAX(VALUE(_xlfn.FILTERXML("&lt;t&gt;&lt;s&gt;"&amp;SUBSTITUTE(Q124,",","&lt;/s&gt;&lt;s&gt;")&amp;"&lt;/s&gt;&lt;/t&gt;","//s"))))))</f>
        <v>1.8</v>
      </c>
      <c r="S124" t="str">
        <f>IF(OR('Model output'!P123="",ISNUMBER(SEARCH("Not identified", 'Model output'!P123)),ISNUMBER(SEARCH("Absent",'Model output'!P123)),AND(ISNUMBER(SEARCH("No",'Model output'!P123)),NOT(ISNUMBER(SEARCH("diagnostic",'Model output'!P123)))),ISNUMBER(SEARCH("Negative",'Model output'!P123))),"negative","positive")</f>
        <v>positive</v>
      </c>
      <c r="T124" t="str">
        <f>IF('Model output'!O123="","",'Model output'!O123)</f>
        <v/>
      </c>
      <c r="U124" t="str">
        <f>IF('Model output'!Q123&lt;&gt;"",'Model output'!Q123,IF('Classification result'!S124="positive",IF(ISNUMBER(SEARCH("single",'Model output'!P123)),1,IF(OR(ISNUMBER(SEARCH("&lt;4",'Model output'!P123)),ISNUMBER(SEARCH("&lt; 4",'Model output'!P123)),ISNUMBER(SEARCH("less than 4",'Model output'!P123))),"&lt;4",IF(OR(ISNUMBER(SEARCH("&gt;4",'Model output'!P123)),ISNUMBER(SEARCH("&gt; 4",'Model output'!P123)),ISNUMBER(SEARCH("4 or more",'Model output'!P123))),"&gt;4",""))),""))</f>
        <v/>
      </c>
      <c r="V124" t="str">
        <f>IF(S124="negative","",IF(OR(ISNUMBER(SEARCH("Focal",'Model output'!P123)),'Classification result'!U124&lt;4,ISNUMBER(SEARCH("Focal",'Classification result'!U124)),ISNUMBER(SEARCH("&lt;4",'Classification result'!U124)),ISNUMBER(SEARCH("&lt; 4",'Classification result'!U124))),"minimal", IF(OR(ISNUMBER(SEARCH("Extensive",'Model output'!P123)),ISNUMBER(SEARCH("Extensive",'Classification result'!U124)),ISNUMBER(SEARCH("&gt;4",'Classification result'!U124)),ISNUMBER(SEARCH("&gt; 4",'Classification result'!U124)),ISNUMBER(SEARCH("4 or more",'Classification result'!U124))),"extensive","")))</f>
        <v/>
      </c>
      <c r="W124" t="str">
        <f>IF(OR('Model output'!R123="",ISNUMBER(SEARCH("Not identified", 'Model output'!R123)),ISNUMBER(SEARCH("Absent",'Model output'!R123)),ISNUMBER(SEARCH("No",'Model output'!R123)),ISNUMBER(SEARCH("Negative",'Model output'!R123)),ISNUMBER(SEARCH("None seen",'Model output'!R123)),ISNUMBER(SEARCH("Free",'Model output'!R123)),ISNUMBER(SEARCH("Cannot be assessed",'Model output'!R123))),"negative","positive")</f>
        <v>negative</v>
      </c>
      <c r="X124" s="14" t="str">
        <f>IF('Model output'!S123="","",'Model output'!S123)</f>
        <v>Yes</v>
      </c>
      <c r="Y124" t="str">
        <f>IF(OR('Model output'!S123="",ISNUMBER(SEARCH("Absent",'Model output'!S123)),ISNUMBER(SEARCH("Not identified",'Model output'!S123)),AND(ISNUMBER(SEARCH("No",'Model output'!S123)),NOT(ISNUMBER(SEARCH("carcinoma",'Model output'!S123)))),ISNUMBER(SEARCH("negative",'Model output'!S123))),"negative",IF(Z124="positive","gETE", "positive"))</f>
        <v>positive</v>
      </c>
      <c r="Z124" t="str">
        <f>IF(OR('Model output'!S123="",ISNUMBER(SEARCH("Absent",'Model output'!S123)),ISNUMBER(SEARCH("Not identified",'Model output'!S123)),ISNUMBER(SEARCH("No",'Model output'!S123)),ISNUMBER(SEARCH("Minimal",'Model output'!S123)),ISNUMBER(SEARCH("negative",'Model output'!S123))),"negative",IF(OR(ISNUMBER(SEARCH("extensive",X124)),ISNUMBER(SEARCH("skeletal muscle",X124)),ISNUMBER(SEARCH("larynx",X124)),ISNUMBER(SEARCH("trachea",X124)),ISNUMBER(SEARCH("esophagus",X124)),ISNUMBER(SEARCH("recurrent laryngeal nerve",X124))),"positive","negative"))</f>
        <v>negative</v>
      </c>
      <c r="AA124" t="str">
        <f>IF('Model output'!T123="","",IF('Model output'!T123="Not mentioned", "No", "Yes"))</f>
        <v/>
      </c>
      <c r="AB124" t="str">
        <f>IF(AA124&lt;&gt;"Yes","",IF(OR('Model output'!U123="",ISNUMBER(SEARCH("Not identified",'Model output'!U123))),"",'Model output'!U123))</f>
        <v/>
      </c>
      <c r="AC124" s="9" t="str">
        <f>IF(OR('Model output'!V123="", AND(ISERROR(SEARCH("Positive",'Model output'!V123)), ISNUMBER(SEARCH("Negative",'Model output'!V123))), ISNUMBER(SEARCH("Uninvolved",'Model output'!V123)), ISNUMBER(SEARCH("not involved",'Model output'!V123)), ISNUMBER(SEARCH("Free",'Model output'!V123)), ISNUMBER(SEARCH("1 mm",'Model output'!V123)), ISNUMBER(SEARCH("0.1 CM",'Model output'!V123)), ISNUMBER(SEARCH("less than 0.2 mm",'Model output'!V123)), ISNUMBER(SEARCH("less than 0.5 mm",'Model output'!V123)), ISNUMBER(SEARCH("very close",'Model output'!V123)), ISNUMBER(SEARCH("abut",'Model output'!V123))), "negative", "positive")</f>
        <v>positive</v>
      </c>
      <c r="AE124" s="30" t="str" cm="1">
        <f t="array" ref="AE124">IF(OR(AC124="positive",Z124="positive",AND(OR(ISNUMBER(SEARCH("Follicular carcinoma",N124)),ISNUMBER(SEARCH("Follicular thyroid carcinoma",N124))),V124="extensive"),AND(AND(ISNUMBER(J124),J124&gt;0),AND(ISNUMBER(M124),M124&gt;3)),OR(H124="positive",AH124=1)),"high",IF(OR(ISNUMBER(SEARCH("lateral",G124,1)),ISNUMBER(SEARCH("positive",Y124,1)),ISNUMBER(SEARCH("tall",O124,1)),ISNUMBER(SEARCH("hobnail",O124,1)),ISNUMBER(SEARCH("cribriform",O124,1)),ISNUMBER(SEARCH("diffuse",O124,1)),ISNUMBER(SEARCH("columnar",O124,1)),ISNUMBER(SEARCH("solid",O124,1)),ISNUMBER(SEARCH("tall",N124,1)),ISNUMBER(SEARCH("hobnail",N124,1)),ISNUMBER(SEARCH("cribriform",N124,1)),ISNUMBER(SEARCH("diffuse",N124,1)),ISNUMBER(SEARCH("columnar",N124,1)),ISNUMBER(SEARCH("solid",N124,1)),AND(ISNUMBER(SEARCH("papillary",N124,1)),S124="positive"),AND(AND(ISNUMBER(J124),J124&gt;=5),M124=""),AND(AND(ISNUMBER(J124),J124&gt;=5),AND(ISNUMBER(M124),M124&gt;=1)),AND(ISNUMBER(SERACH("papillary",N124)),OR(Y124="positive",Z124="positive"), ISNUMBER(SEARCH("BRAF",AB124)))),"intermediate","low"))</f>
        <v>high</v>
      </c>
      <c r="AF124" s="31" t="str">
        <f t="shared" si="18"/>
        <v>1b</v>
      </c>
      <c r="AG124" s="31" t="str">
        <f t="shared" si="19"/>
        <v>0</v>
      </c>
      <c r="AH124" s="31" t="str">
        <f t="shared" si="22"/>
        <v>0</v>
      </c>
      <c r="AI124" s="36" t="str">
        <f t="shared" si="23"/>
        <v>I</v>
      </c>
      <c r="AJ124" s="30" t="s">
        <v>871</v>
      </c>
      <c r="AK124" s="35" t="s">
        <v>876</v>
      </c>
      <c r="AL124" s="35" t="s">
        <v>877</v>
      </c>
      <c r="AM124" s="35" t="s">
        <v>880</v>
      </c>
      <c r="AN124" s="35" t="s">
        <v>76</v>
      </c>
      <c r="AO124" s="30">
        <f t="shared" si="28"/>
        <v>1</v>
      </c>
      <c r="AP124" s="35">
        <f t="shared" si="29"/>
        <v>1</v>
      </c>
      <c r="AQ124" s="35">
        <f t="shared" si="30"/>
        <v>1</v>
      </c>
      <c r="AR124" s="35">
        <f t="shared" si="31"/>
        <v>1</v>
      </c>
      <c r="AS124" s="36">
        <f t="shared" si="20"/>
        <v>1</v>
      </c>
    </row>
    <row r="125" spans="1:45" ht="13.9" customHeight="1">
      <c r="A125" t="str">
        <f>'Model output'!A124</f>
        <v>TCGA-E8-A2JQ</v>
      </c>
      <c r="B125" s="42">
        <v>18</v>
      </c>
      <c r="C125" s="1" t="str">
        <f>IF(OR(ISNUMBER(SEARCH("0",'Model output'!D124)), ISNUMBER(SEARCH("1",'Model output'!D124)), ISNUMBER(SEARCH("1a",'Model output'!D124)), ISNUMBER(SEARCH("1b",'Model output'!D124)), ISNUMBER(SEARCH("2",'Model output'!D124)), ISNUMBER(SEARCH("3",'Model output'!D124)), ISNUMBER(SEARCH("4a",'Model output'!D124)), ISNUMBER(SEARCH("4b",'Model output'!D124))), IF(ISNUMBER(SEARCH("pT",'Model output'!D124)),IF(OR(ISNUMBER(SEARCH("a",'Model output'!D124)),ISNUMBER(SEARCH("b",'Model output'!D124))),MID(SUBSTITUTE('Model output'!D124," ",""),SEARCH("pT",'Model output'!D124)+2,2),MID(SUBSTITUTE('Model output'!D124," ",""),SEARCH("pT",'Model output'!D124)+2,1)),IF(ISNUMBER(SEARCH("T",'Model output'!D124)),IF(OR(ISNUMBER(SEARCH("a",'Model output'!D124)),ISNUMBER(SEARCH("b",'Model output'!D124))),MID(SUBSTITUTE('Model output'!D124," ",""),SEARCH("T",'Model output'!D124)+1,2),MID(SUBSTITUTE('Model output'!D124," ",""),SEARCH("T",'Model output'!D124)+1,1)),SUBSTITUTE('Model output'!D124," ",""))),"")</f>
        <v>3</v>
      </c>
      <c r="D125" s="1" t="str">
        <f>IF(ISNUMBER(SEARCH("lymph node",'Model output'!E124)),"1", IF(AND('Model output'!E124&lt;&gt;"",ISNUMBER('Model output'!E124),'Model output'!E124&gt;0),"1",IF(OR(ISNUMBER(SEARCH("0",'Model output'!E124)), ISNUMBER(SEARCH("1",'Model output'!E124)), ISNUMBER(SEARCH("1a",'Model output'!E124)), ISNUMBER(SEARCH("1b",'Model output'!E124)), ISNUMBER(SEARCH("X",'Model output'!E124))), IF(ISNUMBER(SEARCH("pN",'Model output'!E124)),IF(OR(ISNUMBER(SEARCH("a",'Model output'!E124)),ISNUMBER(SEARCH("b",'Model output'!E124))),MID(SUBSTITUTE('Model output'!E124," ",""),SEARCH("pN",'Model output'!E124)+2,2),MID(SUBSTITUTE('Model output'!E124," ",""),SEARCH("pN",'Model output'!E124)+2,1)),IF(ISNUMBER(SEARCH("N",'Model output'!E124)),IF(OR(ISNUMBER(SEARCH("a",'Model output'!E124)),ISNUMBER(SEARCH("b",'Model output'!E124))),MID(SUBSTITUTE('Model output'!E124," ",""),SEARCH("N",'Model output'!E124)+1,2),MID(SUBSTITUTE('Model output'!E124," ",""),SEARCH("N",'Model output'!E124)+1,1)),SUBSTITUTE('Model output'!E124," ",""))),"")))</f>
        <v>1a</v>
      </c>
      <c r="E125" s="1" t="str">
        <f>IF(OR(ISNUMBER(SEARCH("Not applicable",'Model output'!F124)), ISNUMBER(SEARCH("N/A",'Model output'!F124))),"0",IF(OR(ISNUMBER(SEARCH("0",'Model output'!F124)), ISNUMBER(SEARCH("1",'Model output'!F124)), ISNUMBER(SEARCH("X",'Model output'!F124))), IF(ISNUMBER(SEARCH("pM",'Model output'!F124)),MID(SUBSTITUTE('Model output'!F124," ",""),SEARCH("pM",'Model output'!F124)+2,1),IF(ISNUMBER(SEARCH("M",'Model output'!F124)),MID(SUBSTITUTE('Model output'!F124," ",""),SEARCH("M",'Model output'!F124)+1,1),SUBSTITUTE('Model output'!F124," ",""))),""))</f>
        <v>x</v>
      </c>
      <c r="F125" t="str">
        <f t="shared" si="16"/>
        <v>positive</v>
      </c>
      <c r="G125" t="str">
        <f>IF(OR('Model output'!G124="",AND(ISNUMBER('Model output'!J124),'Model output'!J124&lt;1)),"",IF(OR(ISNUMBER(SEARCH("lateral",'Model output'!G124)),ISNUMBER(SEARCH("cervical",'Model output'!G124)),ISNUMBER(SEARCH("jugular",'Model output'!G124)),ISNUMBER(SEARCH("left neck",'Model output'!G124)),ISNUMBER(SEARCH("left anterior neck",'Model output'!G124)),ISNUMBER(SEARCH("left posterior neck",'Model output'!G124)),ISNUMBER(SEARCH("right neck",'Model output'!G124)),ISNUMBER(SEARCH("right anterior neck",'Model output'!G124)),ISNUMBER(SEARCH("right posterior neck",'Model output'!G124)),AND(ISNUMBER(SEARCH("level",'Model output'!G124)),OR(,ISNUMBER(SEARCH("II",'Model output'!G124)),ISNUMBER(SEARCH("two",'Model output'!G124)),ISNUMBER(SEARCH("2",'Model output'!G124)),ISNUMBER(SEARCH("III",'Model output'!G124)),ISNUMBER(SEARCH("three",'Model output'!G124)),ISNUMBER(SEARCH("3",'Model output'!G124)),ISNUMBER(SEARCH("IV",'Model output'!G124)),ISNUMBER(SEARCH("four",'Model output'!G124)),ISNUMBER(SEARCH("4",'Model output'!G124)),AND(ISNUMBER(SEARCH("V ",'Model output'!G124)),NOT(ISNUMBER(SEARCH("VI",'Model output'!G124)))),ISNUMBER(SEARCH("five",'Model output'!G124)),ISNUMBER(SEARCH("5",'Model output'!G124))))), "lateral", "central"))</f>
        <v/>
      </c>
      <c r="H125" t="str">
        <f>IF('Model output'!H124="","negative", IF('Model output'!H124=" ", "negative", IF(ISNUMBER(SEARCH("lymph node",'Model output'!H124)),"negative","positive")))</f>
        <v>negative</v>
      </c>
      <c r="I125">
        <f>IF('Model output'!I124="","",IF(ISNUMBER('Model output'!I124),'Model output'!I124,1))</f>
        <v>14</v>
      </c>
      <c r="J125">
        <f>IF('Model output'!J124="","",IF(AND(ISNUMBER('Model output'!J124),'Model output'!J124&lt;=I125),'Model output'!J124,IF(ISNUMBER(SEARCH("0/",'Model output'!J124)),0,1)))</f>
        <v>11</v>
      </c>
      <c r="K125" t="str" cm="1">
        <f t="array" ref="K125">IF(COUNT(FIND({0,1,2,3,4,5,6,7,8,9},'Model output'!K124))&gt;0,'Model output'!K124,"")</f>
        <v/>
      </c>
      <c r="L125" s="8" t="str">
        <f t="shared" si="21"/>
        <v/>
      </c>
      <c r="M125" t="str" cm="1">
        <f t="array" ref="M125">IF(L125="","",IF(ISNUMBER(SEARCH("cm",L125)),MAX(VALUE(SUBSTITUTE(_xlfn.FILTERXML("&lt;t&gt;&lt;s&gt;"&amp;SUBSTITUTE(L125,",","&lt;/s&gt;&lt;s&gt;")&amp;"&lt;/s&gt;&lt;/t&gt;","//s"),"cm",""))),MAX(VALUE(SUBSTITUTE(_xlfn.FILTERXML("&lt;t&gt;&lt;s&gt;"&amp;SUBSTITUTE(L125,",","&lt;/s&gt;&lt;s&gt;")&amp;"&lt;/s&gt;&lt;/t&gt;","//s"),"mm","")))/10))</f>
        <v/>
      </c>
      <c r="N125" t="str">
        <f>IF('Model output'!L124="","",'Model output'!L124)</f>
        <v>Papillary</v>
      </c>
      <c r="O125" t="str">
        <f>IF('Model output'!M124="","",'Model output'!M124)</f>
        <v/>
      </c>
      <c r="P125" t="str">
        <f>IF('Model output'!N124="","",'Model output'!N124)</f>
        <v>2.1 x 1.9 cm</v>
      </c>
      <c r="Q125" t="str">
        <f t="shared" si="17"/>
        <v>2.1,1.9cm</v>
      </c>
      <c r="R125" cm="1">
        <f t="array" ref="R125">IF(Q125="","",IF(ISNUMBER(SEARCH("cm",Q125)),MAX(VALUE(SUBSTITUTE(_xlfn.FILTERXML("&lt;t&gt;&lt;s&gt;"&amp;SUBSTITUTE(Q125,",","&lt;/s&gt;&lt;s&gt;")&amp;"&lt;/s&gt;&lt;/t&gt;","//s"),"cm",""))),IF(ISNUMBER(SEARCH("mm",Q125)), MAX(VALUE(SUBSTITUTE(_xlfn.FILTERXML("&lt;t&gt;&lt;s&gt;"&amp;SUBSTITUTE(Q125,",","&lt;/s&gt;&lt;s&gt;")&amp;"&lt;/s&gt;&lt;/t&gt;","//s"),"mm","")))/10, MAX(VALUE(_xlfn.FILTERXML("&lt;t&gt;&lt;s&gt;"&amp;SUBSTITUTE(Q125,",","&lt;/s&gt;&lt;s&gt;")&amp;"&lt;/s&gt;&lt;/t&gt;","//s"))))))</f>
        <v>2.1</v>
      </c>
      <c r="S125" t="str">
        <f>IF(OR('Model output'!P124="",ISNUMBER(SEARCH("Not identified", 'Model output'!P124)),ISNUMBER(SEARCH("Absent",'Model output'!P124)),AND(ISNUMBER(SEARCH("No",'Model output'!P124)),NOT(ISNUMBER(SEARCH("diagnostic",'Model output'!P124)))),ISNUMBER(SEARCH("Negative",'Model output'!P124))),"negative","positive")</f>
        <v>positive</v>
      </c>
      <c r="T125" t="str">
        <f>IF('Model output'!O124="","",'Model output'!O124)</f>
        <v/>
      </c>
      <c r="U125" t="str">
        <f>IF('Model output'!Q124&lt;&gt;"",'Model output'!Q124,IF('Classification result'!S125="positive",IF(ISNUMBER(SEARCH("single",'Model output'!P124)),1,IF(OR(ISNUMBER(SEARCH("&lt;4",'Model output'!P124)),ISNUMBER(SEARCH("&lt; 4",'Model output'!P124)),ISNUMBER(SEARCH("less than 4",'Model output'!P124))),"&lt;4",IF(OR(ISNUMBER(SEARCH("&gt;4",'Model output'!P124)),ISNUMBER(SEARCH("&gt; 4",'Model output'!P124)),ISNUMBER(SEARCH("4 or more",'Model output'!P124))),"&gt;4",""))),""))</f>
        <v/>
      </c>
      <c r="V125" t="str">
        <f>IF(S125="negative","",IF(OR(ISNUMBER(SEARCH("Focal",'Model output'!P124)),'Classification result'!U125&lt;4,ISNUMBER(SEARCH("Focal",'Classification result'!U125)),ISNUMBER(SEARCH("&lt;4",'Classification result'!U125)),ISNUMBER(SEARCH("&lt; 4",'Classification result'!U125))),"minimal", IF(OR(ISNUMBER(SEARCH("Extensive",'Model output'!P124)),ISNUMBER(SEARCH("Extensive",'Classification result'!U125)),ISNUMBER(SEARCH("&gt;4",'Classification result'!U125)),ISNUMBER(SEARCH("&gt; 4",'Classification result'!U125)),ISNUMBER(SEARCH("4 or more",'Classification result'!U125))),"extensive","")))</f>
        <v/>
      </c>
      <c r="W125" t="str">
        <f>IF(OR('Model output'!R124="",ISNUMBER(SEARCH("Not identified", 'Model output'!R124)),ISNUMBER(SEARCH("Absent",'Model output'!R124)),ISNUMBER(SEARCH("No",'Model output'!R124)),ISNUMBER(SEARCH("Negative",'Model output'!R124)),ISNUMBER(SEARCH("None seen",'Model output'!R124)),ISNUMBER(SEARCH("Free",'Model output'!R124)),ISNUMBER(SEARCH("Cannot be assessed",'Model output'!R124))),"negative","positive")</f>
        <v>negative</v>
      </c>
      <c r="X125" s="14" t="str">
        <f>IF('Model output'!S124="","",'Model output'!S124)</f>
        <v>Yes</v>
      </c>
      <c r="Y125" t="str">
        <f>IF(OR('Model output'!S124="",ISNUMBER(SEARCH("Absent",'Model output'!S124)),ISNUMBER(SEARCH("Not identified",'Model output'!S124)),AND(ISNUMBER(SEARCH("No",'Model output'!S124)),NOT(ISNUMBER(SEARCH("carcinoma",'Model output'!S124)))),ISNUMBER(SEARCH("negative",'Model output'!S124))),"negative",IF(Z125="positive","gETE", "positive"))</f>
        <v>positive</v>
      </c>
      <c r="Z125" t="str">
        <f>IF(OR('Model output'!S124="",ISNUMBER(SEARCH("Absent",'Model output'!S124)),ISNUMBER(SEARCH("Not identified",'Model output'!S124)),ISNUMBER(SEARCH("No",'Model output'!S124)),ISNUMBER(SEARCH("Minimal",'Model output'!S124)),ISNUMBER(SEARCH("negative",'Model output'!S124))),"negative",IF(OR(ISNUMBER(SEARCH("extensive",X125)),ISNUMBER(SEARCH("skeletal muscle",X125)),ISNUMBER(SEARCH("larynx",X125)),ISNUMBER(SEARCH("trachea",X125)),ISNUMBER(SEARCH("esophagus",X125)),ISNUMBER(SEARCH("recurrent laryngeal nerve",X125))),"positive","negative"))</f>
        <v>negative</v>
      </c>
      <c r="AA125" t="str">
        <f>IF('Model output'!T124="","",IF('Model output'!T124="Not mentioned", "No", "Yes"))</f>
        <v/>
      </c>
      <c r="AB125" t="str">
        <f>IF(AA125&lt;&gt;"Yes","",IF(OR('Model output'!U124="",ISNUMBER(SEARCH("Not identified",'Model output'!U124))),"",'Model output'!U124))</f>
        <v/>
      </c>
      <c r="AC125" s="9" t="str">
        <f>IF(OR('Model output'!V124="", AND(ISERROR(SEARCH("Positive",'Model output'!V124)), ISNUMBER(SEARCH("Negative",'Model output'!V124))), ISNUMBER(SEARCH("Uninvolved",'Model output'!V124)), ISNUMBER(SEARCH("not involved",'Model output'!V124)), ISNUMBER(SEARCH("Free",'Model output'!V124)), ISNUMBER(SEARCH("1 mm",'Model output'!V124)), ISNUMBER(SEARCH("0.1 CM",'Model output'!V124)), ISNUMBER(SEARCH("less than 0.2 mm",'Model output'!V124)), ISNUMBER(SEARCH("less than 0.5 mm",'Model output'!V124)), ISNUMBER(SEARCH("very close",'Model output'!V124)), ISNUMBER(SEARCH("abut",'Model output'!V124))), "negative", "positive")</f>
        <v>negative</v>
      </c>
      <c r="AE125" s="30" t="str" cm="1">
        <f t="array" aca="1" ref="AE125" ca="1">IF(OR(AC125="positive",Z125="positive",AND(OR(ISNUMBER(SEARCH("Follicular carcinoma",N125)),ISNUMBER(SEARCH("Follicular thyroid carcinoma",N125))),V125="extensive"),AND(AND(ISNUMBER(J125),J125&gt;0),AND(ISNUMBER(M125),M125&gt;3)),OR(H125="positive",AH125=1)),"high",IF(OR(ISNUMBER(SEARCH("lateral",G125,1)),ISNUMBER(SEARCH("positive",Y125,1)),ISNUMBER(SEARCH("tall",O125,1)),ISNUMBER(SEARCH("hobnail",O125,1)),ISNUMBER(SEARCH("cribriform",O125,1)),ISNUMBER(SEARCH("diffuse",O125,1)),ISNUMBER(SEARCH("columnar",O125,1)),ISNUMBER(SEARCH("solid",O125,1)),ISNUMBER(SEARCH("tall",N125,1)),ISNUMBER(SEARCH("hobnail",N125,1)),ISNUMBER(SEARCH("cribriform",N125,1)),ISNUMBER(SEARCH("diffuse",N125,1)),ISNUMBER(SEARCH("columnar",N125,1)),ISNUMBER(SEARCH("solid",N125,1)),AND(ISNUMBER(SEARCH("papillary",N125,1)),S125="positive"),AND(AND(ISNUMBER(J125),J125&gt;=5),M125=""),AND(AND(ISNUMBER(J125),J125&gt;=5),AND(ISNUMBER(M125),M125&gt;=1)),AND(ISNUMBER(SERACH("papillary",N125)),OR(Y125="positive",Z125="positive"), ISNUMBER(SEARCH("BRAF",AB125)))),"intermediate","low"))</f>
        <v>intermediate</v>
      </c>
      <c r="AF125" s="31" t="str">
        <f t="shared" si="18"/>
        <v>2</v>
      </c>
      <c r="AG125" s="31" t="str">
        <f t="shared" si="19"/>
        <v>1a</v>
      </c>
      <c r="AH125" s="31" t="str">
        <f t="shared" si="22"/>
        <v>0</v>
      </c>
      <c r="AI125" s="36" t="str">
        <f t="shared" si="23"/>
        <v>I</v>
      </c>
      <c r="AJ125" s="30" t="s">
        <v>873</v>
      </c>
      <c r="AK125" s="35" t="s">
        <v>879</v>
      </c>
      <c r="AL125" s="35" t="s">
        <v>881</v>
      </c>
      <c r="AM125" s="35" t="s">
        <v>880</v>
      </c>
      <c r="AN125" s="35" t="s">
        <v>76</v>
      </c>
      <c r="AO125" s="30">
        <f t="shared" ca="1" si="28"/>
        <v>1</v>
      </c>
      <c r="AP125" s="35">
        <f t="shared" si="29"/>
        <v>1</v>
      </c>
      <c r="AQ125" s="35">
        <f t="shared" si="30"/>
        <v>1</v>
      </c>
      <c r="AR125" s="35">
        <f t="shared" si="31"/>
        <v>1</v>
      </c>
      <c r="AS125" s="36">
        <f t="shared" si="20"/>
        <v>1</v>
      </c>
    </row>
    <row r="126" spans="1:45">
      <c r="A126" t="str">
        <f>'Model output'!A125</f>
        <v>TCGA-E8-A413</v>
      </c>
      <c r="B126" s="42">
        <v>38</v>
      </c>
      <c r="C126" s="1" t="str">
        <f>IF(OR(ISNUMBER(SEARCH("0",'Model output'!D125)), ISNUMBER(SEARCH("1",'Model output'!D125)), ISNUMBER(SEARCH("1a",'Model output'!D125)), ISNUMBER(SEARCH("1b",'Model output'!D125)), ISNUMBER(SEARCH("2",'Model output'!D125)), ISNUMBER(SEARCH("3",'Model output'!D125)), ISNUMBER(SEARCH("4a",'Model output'!D125)), ISNUMBER(SEARCH("4b",'Model output'!D125))), IF(ISNUMBER(SEARCH("pT",'Model output'!D125)),IF(OR(ISNUMBER(SEARCH("a",'Model output'!D125)),ISNUMBER(SEARCH("b",'Model output'!D125))),MID(SUBSTITUTE('Model output'!D125," ",""),SEARCH("pT",'Model output'!D125)+2,2),MID(SUBSTITUTE('Model output'!D125," ",""),SEARCH("pT",'Model output'!D125)+2,1)),IF(ISNUMBER(SEARCH("T",'Model output'!D125)),IF(OR(ISNUMBER(SEARCH("a",'Model output'!D125)),ISNUMBER(SEARCH("b",'Model output'!D125))),MID(SUBSTITUTE('Model output'!D125," ",""),SEARCH("T",'Model output'!D125)+1,2),MID(SUBSTITUTE('Model output'!D125," ",""),SEARCH("T",'Model output'!D125)+1,1)),SUBSTITUTE('Model output'!D125," ",""))),"")</f>
        <v/>
      </c>
      <c r="D126" s="1" t="str">
        <f>IF(ISNUMBER(SEARCH("lymph node",'Model output'!E125)),"1", IF(AND('Model output'!E125&lt;&gt;"",ISNUMBER('Model output'!E125),'Model output'!E125&gt;0),"1",IF(OR(ISNUMBER(SEARCH("0",'Model output'!E125)), ISNUMBER(SEARCH("1",'Model output'!E125)), ISNUMBER(SEARCH("1a",'Model output'!E125)), ISNUMBER(SEARCH("1b",'Model output'!E125)), ISNUMBER(SEARCH("X",'Model output'!E125))), IF(ISNUMBER(SEARCH("pN",'Model output'!E125)),IF(OR(ISNUMBER(SEARCH("a",'Model output'!E125)),ISNUMBER(SEARCH("b",'Model output'!E125))),MID(SUBSTITUTE('Model output'!E125," ",""),SEARCH("pN",'Model output'!E125)+2,2),MID(SUBSTITUTE('Model output'!E125," ",""),SEARCH("pN",'Model output'!E125)+2,1)),IF(ISNUMBER(SEARCH("N",'Model output'!E125)),IF(OR(ISNUMBER(SEARCH("a",'Model output'!E125)),ISNUMBER(SEARCH("b",'Model output'!E125))),MID(SUBSTITUTE('Model output'!E125," ",""),SEARCH("N",'Model output'!E125)+1,2),MID(SUBSTITUTE('Model output'!E125," ",""),SEARCH("N",'Model output'!E125)+1,1)),SUBSTITUTE('Model output'!E125," ",""))),"")))</f>
        <v/>
      </c>
      <c r="E126" s="1" t="str">
        <f>IF(OR(ISNUMBER(SEARCH("Not applicable",'Model output'!F125)), ISNUMBER(SEARCH("N/A",'Model output'!F125))),"0",IF(OR(ISNUMBER(SEARCH("0",'Model output'!F125)), ISNUMBER(SEARCH("1",'Model output'!F125)), ISNUMBER(SEARCH("X",'Model output'!F125))), IF(ISNUMBER(SEARCH("pM",'Model output'!F125)),MID(SUBSTITUTE('Model output'!F125," ",""),SEARCH("pM",'Model output'!F125)+2,1),IF(ISNUMBER(SEARCH("M",'Model output'!F125)),MID(SUBSTITUTE('Model output'!F125," ",""),SEARCH("M",'Model output'!F125)+1,1),SUBSTITUTE('Model output'!F125," ",""))),""))</f>
        <v/>
      </c>
      <c r="F126" t="str">
        <f t="shared" si="16"/>
        <v>negative</v>
      </c>
      <c r="G126" t="str">
        <f>IF(OR('Model output'!G125="",AND(ISNUMBER('Model output'!J125),'Model output'!J125&lt;1)),"",IF(OR(ISNUMBER(SEARCH("lateral",'Model output'!G125)),ISNUMBER(SEARCH("cervical",'Model output'!G125)),ISNUMBER(SEARCH("jugular",'Model output'!G125)),ISNUMBER(SEARCH("left neck",'Model output'!G125)),ISNUMBER(SEARCH("left anterior neck",'Model output'!G125)),ISNUMBER(SEARCH("left posterior neck",'Model output'!G125)),ISNUMBER(SEARCH("right neck",'Model output'!G125)),ISNUMBER(SEARCH("right anterior neck",'Model output'!G125)),ISNUMBER(SEARCH("right posterior neck",'Model output'!G125)),AND(ISNUMBER(SEARCH("level",'Model output'!G125)),OR(,ISNUMBER(SEARCH("II",'Model output'!G125)),ISNUMBER(SEARCH("two",'Model output'!G125)),ISNUMBER(SEARCH("2",'Model output'!G125)),ISNUMBER(SEARCH("III",'Model output'!G125)),ISNUMBER(SEARCH("three",'Model output'!G125)),ISNUMBER(SEARCH("3",'Model output'!G125)),ISNUMBER(SEARCH("IV",'Model output'!G125)),ISNUMBER(SEARCH("four",'Model output'!G125)),ISNUMBER(SEARCH("4",'Model output'!G125)),AND(ISNUMBER(SEARCH("V ",'Model output'!G125)),NOT(ISNUMBER(SEARCH("VI",'Model output'!G125)))),ISNUMBER(SEARCH("five",'Model output'!G125)),ISNUMBER(SEARCH("5",'Model output'!G125))))), "lateral", "central"))</f>
        <v/>
      </c>
      <c r="H126" t="str">
        <f>IF('Model output'!H125="","negative", IF('Model output'!H125=" ", "negative", IF(ISNUMBER(SEARCH("lymph node",'Model output'!H125)),"negative","positive")))</f>
        <v>negative</v>
      </c>
      <c r="I126" t="str">
        <f>IF('Model output'!I125="","",IF(ISNUMBER('Model output'!I125),'Model output'!I125,1))</f>
        <v/>
      </c>
      <c r="J126" t="str">
        <f>IF('Model output'!J125="","",IF(AND(ISNUMBER('Model output'!J125),'Model output'!J125&lt;=I126),'Model output'!J125,IF(ISNUMBER(SEARCH("0/",'Model output'!J125)),0,1)))</f>
        <v/>
      </c>
      <c r="K126" t="str" cm="1">
        <f t="array" ref="K126">IF(COUNT(FIND({0,1,2,3,4,5,6,7,8,9},'Model output'!K125))&gt;0,'Model output'!K125,"")</f>
        <v/>
      </c>
      <c r="L126" s="8" t="str">
        <f t="shared" si="21"/>
        <v/>
      </c>
      <c r="M126" t="str" cm="1">
        <f t="array" ref="M126">IF(L126="","",IF(ISNUMBER(SEARCH("cm",L126)),MAX(VALUE(SUBSTITUTE(_xlfn.FILTERXML("&lt;t&gt;&lt;s&gt;"&amp;SUBSTITUTE(L126,",","&lt;/s&gt;&lt;s&gt;")&amp;"&lt;/s&gt;&lt;/t&gt;","//s"),"cm",""))),MAX(VALUE(SUBSTITUTE(_xlfn.FILTERXML("&lt;t&gt;&lt;s&gt;"&amp;SUBSTITUTE(L126,",","&lt;/s&gt;&lt;s&gt;")&amp;"&lt;/s&gt;&lt;/t&gt;","//s"),"mm","")))/10))</f>
        <v/>
      </c>
      <c r="N126" t="str">
        <f>IF('Model output'!L125="","",'Model output'!L125)</f>
        <v>Papillary</v>
      </c>
      <c r="O126" t="str">
        <f>IF('Model output'!M125="","",'Model output'!M125)</f>
        <v/>
      </c>
      <c r="P126" t="str">
        <f>IF('Model output'!N125="","",'Model output'!N125)</f>
        <v>1.5 cm</v>
      </c>
      <c r="Q126" t="str">
        <f t="shared" si="17"/>
        <v>1.5cm</v>
      </c>
      <c r="R126" cm="1">
        <f t="array" ref="R126">IF(Q126="","",IF(ISNUMBER(SEARCH("cm",Q126)),MAX(VALUE(SUBSTITUTE(_xlfn.FILTERXML("&lt;t&gt;&lt;s&gt;"&amp;SUBSTITUTE(Q126,",","&lt;/s&gt;&lt;s&gt;")&amp;"&lt;/s&gt;&lt;/t&gt;","//s"),"cm",""))),IF(ISNUMBER(SEARCH("mm",Q126)), MAX(VALUE(SUBSTITUTE(_xlfn.FILTERXML("&lt;t&gt;&lt;s&gt;"&amp;SUBSTITUTE(Q126,",","&lt;/s&gt;&lt;s&gt;")&amp;"&lt;/s&gt;&lt;/t&gt;","//s"),"mm","")))/10, MAX(VALUE(_xlfn.FILTERXML("&lt;t&gt;&lt;s&gt;"&amp;SUBSTITUTE(Q126,",","&lt;/s&gt;&lt;s&gt;")&amp;"&lt;/s&gt;&lt;/t&gt;","//s"))))))</f>
        <v>1.5</v>
      </c>
      <c r="S126" t="str">
        <f>IF(OR('Model output'!P125="",ISNUMBER(SEARCH("Not identified", 'Model output'!P125)),ISNUMBER(SEARCH("Absent",'Model output'!P125)),AND(ISNUMBER(SEARCH("No",'Model output'!P125)),NOT(ISNUMBER(SEARCH("diagnostic",'Model output'!P125)))),ISNUMBER(SEARCH("Negative",'Model output'!P125))),"negative","positive")</f>
        <v>negative</v>
      </c>
      <c r="T126" t="str">
        <f>IF('Model output'!O125="","",'Model output'!O125)</f>
        <v/>
      </c>
      <c r="U126" t="str">
        <f>IF('Model output'!Q125&lt;&gt;"",'Model output'!Q125,IF('Classification result'!S126="positive",IF(ISNUMBER(SEARCH("single",'Model output'!P125)),1,IF(OR(ISNUMBER(SEARCH("&lt;4",'Model output'!P125)),ISNUMBER(SEARCH("&lt; 4",'Model output'!P125)),ISNUMBER(SEARCH("less than 4",'Model output'!P125))),"&lt;4",IF(OR(ISNUMBER(SEARCH("&gt;4",'Model output'!P125)),ISNUMBER(SEARCH("&gt; 4",'Model output'!P125)),ISNUMBER(SEARCH("4 or more",'Model output'!P125))),"&gt;4",""))),""))</f>
        <v/>
      </c>
      <c r="V126" t="str">
        <f>IF(S126="negative","",IF(OR(ISNUMBER(SEARCH("Focal",'Model output'!P125)),'Classification result'!U126&lt;4,ISNUMBER(SEARCH("Focal",'Classification result'!U126)),ISNUMBER(SEARCH("&lt;4",'Classification result'!U126)),ISNUMBER(SEARCH("&lt; 4",'Classification result'!U126))),"minimal", IF(OR(ISNUMBER(SEARCH("Extensive",'Model output'!P125)),ISNUMBER(SEARCH("Extensive",'Classification result'!U126)),ISNUMBER(SEARCH("&gt;4",'Classification result'!U126)),ISNUMBER(SEARCH("&gt; 4",'Classification result'!U126)),ISNUMBER(SEARCH("4 or more",'Classification result'!U126))),"extensive","")))</f>
        <v/>
      </c>
      <c r="W126" t="str">
        <f>IF(OR('Model output'!R125="",ISNUMBER(SEARCH("Not identified", 'Model output'!R125)),ISNUMBER(SEARCH("Absent",'Model output'!R125)),ISNUMBER(SEARCH("No",'Model output'!R125)),ISNUMBER(SEARCH("Negative",'Model output'!R125)),ISNUMBER(SEARCH("None seen",'Model output'!R125)),ISNUMBER(SEARCH("Free",'Model output'!R125)),ISNUMBER(SEARCH("Cannot be assessed",'Model output'!R125))),"negative","positive")</f>
        <v>negative</v>
      </c>
      <c r="X126" s="14" t="str">
        <f>IF('Model output'!S125="","",'Model output'!S125)</f>
        <v>no</v>
      </c>
      <c r="Y126" t="str">
        <f>IF(OR('Model output'!S125="",ISNUMBER(SEARCH("Absent",'Model output'!S125)),ISNUMBER(SEARCH("Not identified",'Model output'!S125)),AND(ISNUMBER(SEARCH("No",'Model output'!S125)),NOT(ISNUMBER(SEARCH("carcinoma",'Model output'!S125)))),ISNUMBER(SEARCH("negative",'Model output'!S125))),"negative",IF(Z126="positive","gETE", "positive"))</f>
        <v>negative</v>
      </c>
      <c r="Z126" t="str">
        <f>IF(OR('Model output'!S125="",ISNUMBER(SEARCH("Absent",'Model output'!S125)),ISNUMBER(SEARCH("Not identified",'Model output'!S125)),ISNUMBER(SEARCH("No",'Model output'!S125)),ISNUMBER(SEARCH("Minimal",'Model output'!S125)),ISNUMBER(SEARCH("negative",'Model output'!S125))),"negative",IF(OR(ISNUMBER(SEARCH("extensive",X126)),ISNUMBER(SEARCH("skeletal muscle",X126)),ISNUMBER(SEARCH("larynx",X126)),ISNUMBER(SEARCH("trachea",X126)),ISNUMBER(SEARCH("esophagus",X126)),ISNUMBER(SEARCH("recurrent laryngeal nerve",X126))),"positive","negative"))</f>
        <v>negative</v>
      </c>
      <c r="AA126" t="str">
        <f>IF('Model output'!T125="","",IF('Model output'!T125="Not mentioned", "No", "Yes"))</f>
        <v/>
      </c>
      <c r="AB126" t="str">
        <f>IF(AA126&lt;&gt;"Yes","",IF(OR('Model output'!U125="",ISNUMBER(SEARCH("Not identified",'Model output'!U125))),"",'Model output'!U125))</f>
        <v/>
      </c>
      <c r="AC126" s="9" t="str">
        <f>IF(OR('Model output'!V125="", AND(ISERROR(SEARCH("Positive",'Model output'!V125)), ISNUMBER(SEARCH("Negative",'Model output'!V125))), ISNUMBER(SEARCH("Uninvolved",'Model output'!V125)), ISNUMBER(SEARCH("not involved",'Model output'!V125)), ISNUMBER(SEARCH("Free",'Model output'!V125)), ISNUMBER(SEARCH("1 mm",'Model output'!V125)), ISNUMBER(SEARCH("0.1 CM",'Model output'!V125)), ISNUMBER(SEARCH("less than 0.2 mm",'Model output'!V125)), ISNUMBER(SEARCH("less than 0.5 mm",'Model output'!V125)), ISNUMBER(SEARCH("very close",'Model output'!V125)), ISNUMBER(SEARCH("abut",'Model output'!V125))), "negative", "positive")</f>
        <v>negative</v>
      </c>
      <c r="AE126" s="30" t="str" cm="1">
        <f t="array" aca="1" ref="AE126" ca="1">IF(OR(AC126="positive",Z126="positive",AND(OR(ISNUMBER(SEARCH("Follicular carcinoma",N126)),ISNUMBER(SEARCH("Follicular thyroid carcinoma",N126))),V126="extensive"),AND(AND(ISNUMBER(J126),J126&gt;0),AND(ISNUMBER(M126),M126&gt;3)),OR(H126="positive",AH126=1)),"high",IF(OR(ISNUMBER(SEARCH("lateral",G126,1)),ISNUMBER(SEARCH("positive",Y126,1)),ISNUMBER(SEARCH("tall",O126,1)),ISNUMBER(SEARCH("hobnail",O126,1)),ISNUMBER(SEARCH("cribriform",O126,1)),ISNUMBER(SEARCH("diffuse",O126,1)),ISNUMBER(SEARCH("columnar",O126,1)),ISNUMBER(SEARCH("solid",O126,1)),ISNUMBER(SEARCH("tall",N126,1)),ISNUMBER(SEARCH("hobnail",N126,1)),ISNUMBER(SEARCH("cribriform",N126,1)),ISNUMBER(SEARCH("diffuse",N126,1)),ISNUMBER(SEARCH("columnar",N126,1)),ISNUMBER(SEARCH("solid",N126,1)),AND(ISNUMBER(SEARCH("papillary",N126,1)),S126="positive"),AND(AND(ISNUMBER(J126),J126&gt;=5),M126=""),AND(AND(ISNUMBER(J126),J126&gt;=5),AND(ISNUMBER(M126),M126&gt;=1)),AND(ISNUMBER(SERACH("papillary",N126)),OR(Y126="positive",Z126="positive"), ISNUMBER(SEARCH("BRAF",AB126)))),"intermediate","low"))</f>
        <v>low</v>
      </c>
      <c r="AF126" s="31" t="str">
        <f t="shared" si="18"/>
        <v>1b</v>
      </c>
      <c r="AG126" s="31" t="str">
        <f t="shared" si="19"/>
        <v>0</v>
      </c>
      <c r="AH126" s="31" t="str">
        <f t="shared" si="22"/>
        <v>0</v>
      </c>
      <c r="AI126" s="36" t="str">
        <f t="shared" si="23"/>
        <v>I</v>
      </c>
      <c r="AJ126" s="30" t="s">
        <v>873</v>
      </c>
      <c r="AK126" s="35" t="s">
        <v>876</v>
      </c>
      <c r="AL126" s="35" t="s">
        <v>880</v>
      </c>
      <c r="AM126" s="35" t="s">
        <v>880</v>
      </c>
      <c r="AN126" s="35" t="s">
        <v>76</v>
      </c>
      <c r="AO126" s="30">
        <f t="shared" ca="1" si="28"/>
        <v>0</v>
      </c>
      <c r="AP126" s="35">
        <f t="shared" si="29"/>
        <v>1</v>
      </c>
      <c r="AQ126" s="35">
        <f t="shared" si="30"/>
        <v>1</v>
      </c>
      <c r="AR126" s="35">
        <f t="shared" si="31"/>
        <v>1</v>
      </c>
      <c r="AS126" s="36">
        <f t="shared" si="20"/>
        <v>1</v>
      </c>
    </row>
    <row r="127" spans="1:45">
      <c r="A127" t="str">
        <f>'Model output'!A126</f>
        <v>TCGA-E8-A414</v>
      </c>
      <c r="B127" s="42">
        <v>45</v>
      </c>
      <c r="C127" s="1" t="str">
        <f>IF(OR(ISNUMBER(SEARCH("0",'Model output'!D126)), ISNUMBER(SEARCH("1",'Model output'!D126)), ISNUMBER(SEARCH("1a",'Model output'!D126)), ISNUMBER(SEARCH("1b",'Model output'!D126)), ISNUMBER(SEARCH("2",'Model output'!D126)), ISNUMBER(SEARCH("3",'Model output'!D126)), ISNUMBER(SEARCH("4a",'Model output'!D126)), ISNUMBER(SEARCH("4b",'Model output'!D126))), IF(ISNUMBER(SEARCH("pT",'Model output'!D126)),IF(OR(ISNUMBER(SEARCH("a",'Model output'!D126)),ISNUMBER(SEARCH("b",'Model output'!D126))),MID(SUBSTITUTE('Model output'!D126," ",""),SEARCH("pT",'Model output'!D126)+2,2),MID(SUBSTITUTE('Model output'!D126," ",""),SEARCH("pT",'Model output'!D126)+2,1)),IF(ISNUMBER(SEARCH("T",'Model output'!D126)),IF(OR(ISNUMBER(SEARCH("a",'Model output'!D126)),ISNUMBER(SEARCH("b",'Model output'!D126))),MID(SUBSTITUTE('Model output'!D126," ",""),SEARCH("T",'Model output'!D126)+1,2),MID(SUBSTITUTE('Model output'!D126," ",""),SEARCH("T",'Model output'!D126)+1,1)),SUBSTITUTE('Model output'!D126," ",""))),"")</f>
        <v/>
      </c>
      <c r="D127" s="1" t="str">
        <f>IF(ISNUMBER(SEARCH("lymph node",'Model output'!E126)),"1", IF(AND('Model output'!E126&lt;&gt;"",ISNUMBER('Model output'!E126),'Model output'!E126&gt;0),"1",IF(OR(ISNUMBER(SEARCH("0",'Model output'!E126)), ISNUMBER(SEARCH("1",'Model output'!E126)), ISNUMBER(SEARCH("1a",'Model output'!E126)), ISNUMBER(SEARCH("1b",'Model output'!E126)), ISNUMBER(SEARCH("X",'Model output'!E126))), IF(ISNUMBER(SEARCH("pN",'Model output'!E126)),IF(OR(ISNUMBER(SEARCH("a",'Model output'!E126)),ISNUMBER(SEARCH("b",'Model output'!E126))),MID(SUBSTITUTE('Model output'!E126," ",""),SEARCH("pN",'Model output'!E126)+2,2),MID(SUBSTITUTE('Model output'!E126," ",""),SEARCH("pN",'Model output'!E126)+2,1)),IF(ISNUMBER(SEARCH("N",'Model output'!E126)),IF(OR(ISNUMBER(SEARCH("a",'Model output'!E126)),ISNUMBER(SEARCH("b",'Model output'!E126))),MID(SUBSTITUTE('Model output'!E126," ",""),SEARCH("N",'Model output'!E126)+1,2),MID(SUBSTITUTE('Model output'!E126," ",""),SEARCH("N",'Model output'!E126)+1,1)),SUBSTITUTE('Model output'!E126," ",""))),"")))</f>
        <v/>
      </c>
      <c r="E127" s="1" t="str">
        <f>IF(OR(ISNUMBER(SEARCH("Not applicable",'Model output'!F126)), ISNUMBER(SEARCH("N/A",'Model output'!F126))),"0",IF(OR(ISNUMBER(SEARCH("0",'Model output'!F126)), ISNUMBER(SEARCH("1",'Model output'!F126)), ISNUMBER(SEARCH("X",'Model output'!F126))), IF(ISNUMBER(SEARCH("pM",'Model output'!F126)),MID(SUBSTITUTE('Model output'!F126," ",""),SEARCH("pM",'Model output'!F126)+2,1),IF(ISNUMBER(SEARCH("M",'Model output'!F126)),MID(SUBSTITUTE('Model output'!F126," ",""),SEARCH("M",'Model output'!F126)+1,1),SUBSTITUTE('Model output'!F126," ",""))),""))</f>
        <v/>
      </c>
      <c r="F127" t="str">
        <f t="shared" si="16"/>
        <v>negative</v>
      </c>
      <c r="G127" t="str">
        <f>IF(OR('Model output'!G126="",AND(ISNUMBER('Model output'!J126),'Model output'!J126&lt;1)),"",IF(OR(ISNUMBER(SEARCH("lateral",'Model output'!G126)),ISNUMBER(SEARCH("cervical",'Model output'!G126)),ISNUMBER(SEARCH("jugular",'Model output'!G126)),ISNUMBER(SEARCH("left neck",'Model output'!G126)),ISNUMBER(SEARCH("left anterior neck",'Model output'!G126)),ISNUMBER(SEARCH("left posterior neck",'Model output'!G126)),ISNUMBER(SEARCH("right neck",'Model output'!G126)),ISNUMBER(SEARCH("right anterior neck",'Model output'!G126)),ISNUMBER(SEARCH("right posterior neck",'Model output'!G126)),AND(ISNUMBER(SEARCH("level",'Model output'!G126)),OR(,ISNUMBER(SEARCH("II",'Model output'!G126)),ISNUMBER(SEARCH("two",'Model output'!G126)),ISNUMBER(SEARCH("2",'Model output'!G126)),ISNUMBER(SEARCH("III",'Model output'!G126)),ISNUMBER(SEARCH("three",'Model output'!G126)),ISNUMBER(SEARCH("3",'Model output'!G126)),ISNUMBER(SEARCH("IV",'Model output'!G126)),ISNUMBER(SEARCH("four",'Model output'!G126)),ISNUMBER(SEARCH("4",'Model output'!G126)),AND(ISNUMBER(SEARCH("V ",'Model output'!G126)),NOT(ISNUMBER(SEARCH("VI",'Model output'!G126)))),ISNUMBER(SEARCH("five",'Model output'!G126)),ISNUMBER(SEARCH("5",'Model output'!G126))))), "lateral", "central"))</f>
        <v/>
      </c>
      <c r="H127" t="str">
        <f>IF('Model output'!H126="","negative", IF('Model output'!H126=" ", "negative", IF(ISNUMBER(SEARCH("lymph node",'Model output'!H126)),"negative","positive")))</f>
        <v>negative</v>
      </c>
      <c r="I127" t="str">
        <f>IF('Model output'!I126="","",IF(ISNUMBER('Model output'!I126),'Model output'!I126,1))</f>
        <v/>
      </c>
      <c r="J127" t="str">
        <f>IF('Model output'!J126="","",IF(AND(ISNUMBER('Model output'!J126),'Model output'!J126&lt;=I127),'Model output'!J126,IF(ISNUMBER(SEARCH("0/",'Model output'!J126)),0,1)))</f>
        <v/>
      </c>
      <c r="K127" t="str" cm="1">
        <f t="array" ref="K127">IF(COUNT(FIND({0,1,2,3,4,5,6,7,8,9},'Model output'!K126))&gt;0,'Model output'!K126,"")</f>
        <v/>
      </c>
      <c r="L127" s="8" t="str">
        <f t="shared" si="21"/>
        <v/>
      </c>
      <c r="M127" t="str" cm="1">
        <f t="array" ref="M127">IF(L127="","",IF(ISNUMBER(SEARCH("cm",L127)),MAX(VALUE(SUBSTITUTE(_xlfn.FILTERXML("&lt;t&gt;&lt;s&gt;"&amp;SUBSTITUTE(L127,",","&lt;/s&gt;&lt;s&gt;")&amp;"&lt;/s&gt;&lt;/t&gt;","//s"),"cm",""))),MAX(VALUE(SUBSTITUTE(_xlfn.FILTERXML("&lt;t&gt;&lt;s&gt;"&amp;SUBSTITUTE(L127,",","&lt;/s&gt;&lt;s&gt;")&amp;"&lt;/s&gt;&lt;/t&gt;","//s"),"mm","")))/10))</f>
        <v/>
      </c>
      <c r="N127" t="str">
        <f>IF('Model output'!L126="","",'Model output'!L126)</f>
        <v>Papillary</v>
      </c>
      <c r="O127" t="str">
        <f>IF('Model output'!M126="","",'Model output'!M126)</f>
        <v/>
      </c>
      <c r="P127" t="str">
        <f>IF('Model output'!N126="","",'Model output'!N126)</f>
        <v>5x3x3 cm</v>
      </c>
      <c r="Q127" t="str">
        <f t="shared" si="17"/>
        <v>5,3,3cm</v>
      </c>
      <c r="R127" cm="1">
        <f t="array" ref="R127">IF(Q127="","",IF(ISNUMBER(SEARCH("cm",Q127)),MAX(VALUE(SUBSTITUTE(_xlfn.FILTERXML("&lt;t&gt;&lt;s&gt;"&amp;SUBSTITUTE(Q127,",","&lt;/s&gt;&lt;s&gt;")&amp;"&lt;/s&gt;&lt;/t&gt;","//s"),"cm",""))),IF(ISNUMBER(SEARCH("mm",Q127)), MAX(VALUE(SUBSTITUTE(_xlfn.FILTERXML("&lt;t&gt;&lt;s&gt;"&amp;SUBSTITUTE(Q127,",","&lt;/s&gt;&lt;s&gt;")&amp;"&lt;/s&gt;&lt;/t&gt;","//s"),"mm","")))/10, MAX(VALUE(_xlfn.FILTERXML("&lt;t&gt;&lt;s&gt;"&amp;SUBSTITUTE(Q127,",","&lt;/s&gt;&lt;s&gt;")&amp;"&lt;/s&gt;&lt;/t&gt;","//s"))))))</f>
        <v>5</v>
      </c>
      <c r="S127" t="str">
        <f>IF(OR('Model output'!P126="",ISNUMBER(SEARCH("Not identified", 'Model output'!P126)),ISNUMBER(SEARCH("Absent",'Model output'!P126)),AND(ISNUMBER(SEARCH("No",'Model output'!P126)),NOT(ISNUMBER(SEARCH("diagnostic",'Model output'!P126)))),ISNUMBER(SEARCH("Negative",'Model output'!P126))),"negative","positive")</f>
        <v>positive</v>
      </c>
      <c r="T127" t="str">
        <f>IF('Model output'!O126="","",'Model output'!O126)</f>
        <v/>
      </c>
      <c r="U127" t="str">
        <f>IF('Model output'!Q126&lt;&gt;"",'Model output'!Q126,IF('Classification result'!S127="positive",IF(ISNUMBER(SEARCH("single",'Model output'!P126)),1,IF(OR(ISNUMBER(SEARCH("&lt;4",'Model output'!P126)),ISNUMBER(SEARCH("&lt; 4",'Model output'!P126)),ISNUMBER(SEARCH("less than 4",'Model output'!P126))),"&lt;4",IF(OR(ISNUMBER(SEARCH("&gt;4",'Model output'!P126)),ISNUMBER(SEARCH("&gt; 4",'Model output'!P126)),ISNUMBER(SEARCH("4 or more",'Model output'!P126))),"&gt;4",""))),""))</f>
        <v/>
      </c>
      <c r="V127" t="str">
        <f>IF(S127="negative","",IF(OR(ISNUMBER(SEARCH("Focal",'Model output'!P126)),'Classification result'!U127&lt;4,ISNUMBER(SEARCH("Focal",'Classification result'!U127)),ISNUMBER(SEARCH("&lt;4",'Classification result'!U127)),ISNUMBER(SEARCH("&lt; 4",'Classification result'!U127))),"minimal", IF(OR(ISNUMBER(SEARCH("Extensive",'Model output'!P126)),ISNUMBER(SEARCH("Extensive",'Classification result'!U127)),ISNUMBER(SEARCH("&gt;4",'Classification result'!U127)),ISNUMBER(SEARCH("&gt; 4",'Classification result'!U127)),ISNUMBER(SEARCH("4 or more",'Classification result'!U127))),"extensive","")))</f>
        <v/>
      </c>
      <c r="W127" t="str">
        <f>IF(OR('Model output'!R126="",ISNUMBER(SEARCH("Not identified", 'Model output'!R126)),ISNUMBER(SEARCH("Absent",'Model output'!R126)),ISNUMBER(SEARCH("No",'Model output'!R126)),ISNUMBER(SEARCH("Negative",'Model output'!R126)),ISNUMBER(SEARCH("None seen",'Model output'!R126)),ISNUMBER(SEARCH("Free",'Model output'!R126)),ISNUMBER(SEARCH("Cannot be assessed",'Model output'!R126))),"negative","positive")</f>
        <v>positive</v>
      </c>
      <c r="X127" s="14" t="str">
        <f>IF('Model output'!S126="","",'Model output'!S126)</f>
        <v>No</v>
      </c>
      <c r="Y127" t="str">
        <f>IF(OR('Model output'!S126="",ISNUMBER(SEARCH("Absent",'Model output'!S126)),ISNUMBER(SEARCH("Not identified",'Model output'!S126)),AND(ISNUMBER(SEARCH("No",'Model output'!S126)),NOT(ISNUMBER(SEARCH("carcinoma",'Model output'!S126)))),ISNUMBER(SEARCH("negative",'Model output'!S126))),"negative",IF(Z127="positive","gETE", "positive"))</f>
        <v>negative</v>
      </c>
      <c r="Z127" t="str">
        <f>IF(OR('Model output'!S126="",ISNUMBER(SEARCH("Absent",'Model output'!S126)),ISNUMBER(SEARCH("Not identified",'Model output'!S126)),ISNUMBER(SEARCH("No",'Model output'!S126)),ISNUMBER(SEARCH("Minimal",'Model output'!S126)),ISNUMBER(SEARCH("negative",'Model output'!S126))),"negative",IF(OR(ISNUMBER(SEARCH("extensive",X127)),ISNUMBER(SEARCH("skeletal muscle",X127)),ISNUMBER(SEARCH("larynx",X127)),ISNUMBER(SEARCH("trachea",X127)),ISNUMBER(SEARCH("esophagus",X127)),ISNUMBER(SEARCH("recurrent laryngeal nerve",X127))),"positive","negative"))</f>
        <v>negative</v>
      </c>
      <c r="AA127" t="str">
        <f>IF('Model output'!T126="","",IF('Model output'!T126="Not mentioned", "No", "Yes"))</f>
        <v/>
      </c>
      <c r="AB127" t="str">
        <f>IF(AA127&lt;&gt;"Yes","",IF(OR('Model output'!U126="",ISNUMBER(SEARCH("Not identified",'Model output'!U126))),"",'Model output'!U126))</f>
        <v/>
      </c>
      <c r="AC127" s="9" t="str">
        <f>IF(OR('Model output'!V126="", AND(ISERROR(SEARCH("Positive",'Model output'!V126)), ISNUMBER(SEARCH("Negative",'Model output'!V126))), ISNUMBER(SEARCH("Uninvolved",'Model output'!V126)), ISNUMBER(SEARCH("not involved",'Model output'!V126)), ISNUMBER(SEARCH("Free",'Model output'!V126)), ISNUMBER(SEARCH("1 mm",'Model output'!V126)), ISNUMBER(SEARCH("0.1 CM",'Model output'!V126)), ISNUMBER(SEARCH("less than 0.2 mm",'Model output'!V126)), ISNUMBER(SEARCH("less than 0.5 mm",'Model output'!V126)), ISNUMBER(SEARCH("very close",'Model output'!V126)), ISNUMBER(SEARCH("abut",'Model output'!V126))), "negative", "positive")</f>
        <v>negative</v>
      </c>
      <c r="AE127" s="30" t="str" cm="1">
        <f t="array" aca="1" ref="AE127" ca="1">IF(OR(AC127="positive",Z127="positive",AND(OR(ISNUMBER(SEARCH("Follicular carcinoma",N127)),ISNUMBER(SEARCH("Follicular thyroid carcinoma",N127))),V127="extensive"),AND(AND(ISNUMBER(J127),J127&gt;0),AND(ISNUMBER(M127),M127&gt;3)),OR(H127="positive",AH127=1)),"high",IF(OR(ISNUMBER(SEARCH("lateral",G127,1)),ISNUMBER(SEARCH("positive",Y127,1)),ISNUMBER(SEARCH("tall",O127,1)),ISNUMBER(SEARCH("hobnail",O127,1)),ISNUMBER(SEARCH("cribriform",O127,1)),ISNUMBER(SEARCH("diffuse",O127,1)),ISNUMBER(SEARCH("columnar",O127,1)),ISNUMBER(SEARCH("solid",O127,1)),ISNUMBER(SEARCH("tall",N127,1)),ISNUMBER(SEARCH("hobnail",N127,1)),ISNUMBER(SEARCH("cribriform",N127,1)),ISNUMBER(SEARCH("diffuse",N127,1)),ISNUMBER(SEARCH("columnar",N127,1)),ISNUMBER(SEARCH("solid",N127,1)),AND(ISNUMBER(SEARCH("papillary",N127,1)),S127="positive"),AND(AND(ISNUMBER(J127),J127&gt;=5),M127=""),AND(AND(ISNUMBER(J127),J127&gt;=5),AND(ISNUMBER(M127),M127&gt;=1)),AND(ISNUMBER(SERACH("papillary",N127)),OR(Y127="positive",Z127="positive"), ISNUMBER(SEARCH("BRAF",AB127)))),"intermediate","low"))</f>
        <v>intermediate</v>
      </c>
      <c r="AF127" s="31" t="str">
        <f t="shared" si="18"/>
        <v>3a</v>
      </c>
      <c r="AG127" s="31" t="str">
        <f t="shared" si="19"/>
        <v>0</v>
      </c>
      <c r="AH127" s="31" t="str">
        <f t="shared" si="22"/>
        <v>0</v>
      </c>
      <c r="AI127" s="36" t="str">
        <f t="shared" si="23"/>
        <v>I</v>
      </c>
      <c r="AJ127" s="30" t="s">
        <v>873</v>
      </c>
      <c r="AK127" s="35" t="s">
        <v>882</v>
      </c>
      <c r="AL127" s="35" t="s">
        <v>880</v>
      </c>
      <c r="AM127" s="35" t="s">
        <v>880</v>
      </c>
      <c r="AN127" s="35" t="s">
        <v>76</v>
      </c>
      <c r="AO127" s="30">
        <f t="shared" ca="1" si="28"/>
        <v>1</v>
      </c>
      <c r="AP127" s="35">
        <f t="shared" si="29"/>
        <v>1</v>
      </c>
      <c r="AQ127" s="35">
        <f t="shared" si="30"/>
        <v>1</v>
      </c>
      <c r="AR127" s="35">
        <f t="shared" si="31"/>
        <v>1</v>
      </c>
      <c r="AS127" s="36">
        <f t="shared" si="20"/>
        <v>1</v>
      </c>
    </row>
    <row r="128" spans="1:45">
      <c r="A128" t="str">
        <f>'Model output'!A127</f>
        <v>TCGA-E8-A415</v>
      </c>
      <c r="B128" s="42">
        <v>39</v>
      </c>
      <c r="C128" s="1" t="str">
        <f>IF(OR(ISNUMBER(SEARCH("0",'Model output'!D127)), ISNUMBER(SEARCH("1",'Model output'!D127)), ISNUMBER(SEARCH("1a",'Model output'!D127)), ISNUMBER(SEARCH("1b",'Model output'!D127)), ISNUMBER(SEARCH("2",'Model output'!D127)), ISNUMBER(SEARCH("3",'Model output'!D127)), ISNUMBER(SEARCH("4a",'Model output'!D127)), ISNUMBER(SEARCH("4b",'Model output'!D127))), IF(ISNUMBER(SEARCH("pT",'Model output'!D127)),IF(OR(ISNUMBER(SEARCH("a",'Model output'!D127)),ISNUMBER(SEARCH("b",'Model output'!D127))),MID(SUBSTITUTE('Model output'!D127," ",""),SEARCH("pT",'Model output'!D127)+2,2),MID(SUBSTITUTE('Model output'!D127," ",""),SEARCH("pT",'Model output'!D127)+2,1)),IF(ISNUMBER(SEARCH("T",'Model output'!D127)),IF(OR(ISNUMBER(SEARCH("a",'Model output'!D127)),ISNUMBER(SEARCH("b",'Model output'!D127))),MID(SUBSTITUTE('Model output'!D127," ",""),SEARCH("T",'Model output'!D127)+1,2),MID(SUBSTITUTE('Model output'!D127," ",""),SEARCH("T",'Model output'!D127)+1,1)),SUBSTITUTE('Model output'!D127," ",""))),"")</f>
        <v/>
      </c>
      <c r="D128" s="1" t="str">
        <f>IF(ISNUMBER(SEARCH("lymph node",'Model output'!E127)),"1", IF(AND('Model output'!E127&lt;&gt;"",ISNUMBER('Model output'!E127),'Model output'!E127&gt;0),"1",IF(OR(ISNUMBER(SEARCH("0",'Model output'!E127)), ISNUMBER(SEARCH("1",'Model output'!E127)), ISNUMBER(SEARCH("1a",'Model output'!E127)), ISNUMBER(SEARCH("1b",'Model output'!E127)), ISNUMBER(SEARCH("X",'Model output'!E127))), IF(ISNUMBER(SEARCH("pN",'Model output'!E127)),IF(OR(ISNUMBER(SEARCH("a",'Model output'!E127)),ISNUMBER(SEARCH("b",'Model output'!E127))),MID(SUBSTITUTE('Model output'!E127," ",""),SEARCH("pN",'Model output'!E127)+2,2),MID(SUBSTITUTE('Model output'!E127," ",""),SEARCH("pN",'Model output'!E127)+2,1)),IF(ISNUMBER(SEARCH("N",'Model output'!E127)),IF(OR(ISNUMBER(SEARCH("a",'Model output'!E127)),ISNUMBER(SEARCH("b",'Model output'!E127))),MID(SUBSTITUTE('Model output'!E127," ",""),SEARCH("N",'Model output'!E127)+1,2),MID(SUBSTITUTE('Model output'!E127," ",""),SEARCH("N",'Model output'!E127)+1,1)),SUBSTITUTE('Model output'!E127," ",""))),"")))</f>
        <v/>
      </c>
      <c r="E128" s="1" t="str">
        <f>IF(OR(ISNUMBER(SEARCH("Not applicable",'Model output'!F127)), ISNUMBER(SEARCH("N/A",'Model output'!F127))),"0",IF(OR(ISNUMBER(SEARCH("0",'Model output'!F127)), ISNUMBER(SEARCH("1",'Model output'!F127)), ISNUMBER(SEARCH("X",'Model output'!F127))), IF(ISNUMBER(SEARCH("pM",'Model output'!F127)),MID(SUBSTITUTE('Model output'!F127," ",""),SEARCH("pM",'Model output'!F127)+2,1),IF(ISNUMBER(SEARCH("M",'Model output'!F127)),MID(SUBSTITUTE('Model output'!F127," ",""),SEARCH("M",'Model output'!F127)+1,1),SUBSTITUTE('Model output'!F127," ",""))),""))</f>
        <v/>
      </c>
      <c r="F128" t="str">
        <f t="shared" ref="F128:F189" si="32">IF(OR(G128&lt;&gt;"",AND(J128&lt;&gt;"",ISNUMBER(J128),J128&gt;0),AND(M128&lt;&gt;"",M128&gt;0)),"positive","negative")</f>
        <v>negative</v>
      </c>
      <c r="G128" t="str">
        <f>IF(OR('Model output'!G127="",AND(ISNUMBER('Model output'!J127),'Model output'!J127&lt;1)),"",IF(OR(ISNUMBER(SEARCH("lateral",'Model output'!G127)),ISNUMBER(SEARCH("cervical",'Model output'!G127)),ISNUMBER(SEARCH("jugular",'Model output'!G127)),ISNUMBER(SEARCH("left neck",'Model output'!G127)),ISNUMBER(SEARCH("left anterior neck",'Model output'!G127)),ISNUMBER(SEARCH("left posterior neck",'Model output'!G127)),ISNUMBER(SEARCH("right neck",'Model output'!G127)),ISNUMBER(SEARCH("right anterior neck",'Model output'!G127)),ISNUMBER(SEARCH("right posterior neck",'Model output'!G127)),AND(ISNUMBER(SEARCH("level",'Model output'!G127)),OR(,ISNUMBER(SEARCH("II",'Model output'!G127)),ISNUMBER(SEARCH("two",'Model output'!G127)),ISNUMBER(SEARCH("2",'Model output'!G127)),ISNUMBER(SEARCH("III",'Model output'!G127)),ISNUMBER(SEARCH("three",'Model output'!G127)),ISNUMBER(SEARCH("3",'Model output'!G127)),ISNUMBER(SEARCH("IV",'Model output'!G127)),ISNUMBER(SEARCH("four",'Model output'!G127)),ISNUMBER(SEARCH("4",'Model output'!G127)),AND(ISNUMBER(SEARCH("V ",'Model output'!G127)),NOT(ISNUMBER(SEARCH("VI",'Model output'!G127)))),ISNUMBER(SEARCH("five",'Model output'!G127)),ISNUMBER(SEARCH("5",'Model output'!G127))))), "lateral", "central"))</f>
        <v/>
      </c>
      <c r="H128" t="str">
        <f>IF('Model output'!H127="","negative", IF('Model output'!H127=" ", "negative", IF(ISNUMBER(SEARCH("lymph node",'Model output'!H127)),"negative","positive")))</f>
        <v>negative</v>
      </c>
      <c r="I128" t="str">
        <f>IF('Model output'!I127="","",IF(ISNUMBER('Model output'!I127),'Model output'!I127,1))</f>
        <v/>
      </c>
      <c r="J128" t="str">
        <f>IF('Model output'!J127="","",IF(AND(ISNUMBER('Model output'!J127),'Model output'!J127&lt;=I128),'Model output'!J127,IF(ISNUMBER(SEARCH("0/",'Model output'!J127)),0,1)))</f>
        <v/>
      </c>
      <c r="K128" t="str" cm="1">
        <f t="array" ref="K128">IF(COUNT(FIND({0,1,2,3,4,5,6,7,8,9},'Model output'!K127))&gt;0,'Model output'!K127,"")</f>
        <v/>
      </c>
      <c r="L128" s="8" t="str">
        <f t="shared" si="21"/>
        <v/>
      </c>
      <c r="M128" t="str" cm="1">
        <f t="array" ref="M128">IF(L128="","",IF(ISNUMBER(SEARCH("cm",L128)),MAX(VALUE(SUBSTITUTE(_xlfn.FILTERXML("&lt;t&gt;&lt;s&gt;"&amp;SUBSTITUTE(L128,",","&lt;/s&gt;&lt;s&gt;")&amp;"&lt;/s&gt;&lt;/t&gt;","//s"),"cm",""))),MAX(VALUE(SUBSTITUTE(_xlfn.FILTERXML("&lt;t&gt;&lt;s&gt;"&amp;SUBSTITUTE(L128,",","&lt;/s&gt;&lt;s&gt;")&amp;"&lt;/s&gt;&lt;/t&gt;","//s"),"mm","")))/10))</f>
        <v/>
      </c>
      <c r="N128" t="str">
        <f>IF('Model output'!L127="","",'Model output'!L127)</f>
        <v>Papillary</v>
      </c>
      <c r="O128" t="str">
        <f>IF('Model output'!M127="","",'Model output'!M127)</f>
        <v/>
      </c>
      <c r="P128" t="str">
        <f>IF('Model output'!N127="","",'Model output'!N127)</f>
        <v>1x0.7x0.7 cm</v>
      </c>
      <c r="Q128" t="str">
        <f t="shared" ref="Q128:Q189" si="33">LOWER(SUBSTITUTE(SUBSTITUTE(SUBSTITUTE(SUBSTITUTE(SUBSTITUTE(SUBSTITUTE(SUBSTITUTE(SUBSTITUTE(SUBSTITUTE(SUBSTITUTE(SUBSTITUTE(SUBSTITUTE(SUBSTITUTE(SUBSTITUTE(SUBSTITUTE(SUBSTITUTE(SUBSTITUTE(P128,"cm.","cm"), "the", ""), "tumor", ""), "nodule", ""), "isthmic", ""), "lobe",""), "largest", ""), "left", ""), "right", ""), "for", ""), "in", ""), "and", ","), "(", ""), ")", ""), "A", ""), "x", ","), " ",""))</f>
        <v>1,0.7,0.7cm</v>
      </c>
      <c r="R128" cm="1">
        <f t="array" ref="R128">IF(Q128="","",IF(ISNUMBER(SEARCH("cm",Q128)),MAX(VALUE(SUBSTITUTE(_xlfn.FILTERXML("&lt;t&gt;&lt;s&gt;"&amp;SUBSTITUTE(Q128,",","&lt;/s&gt;&lt;s&gt;")&amp;"&lt;/s&gt;&lt;/t&gt;","//s"),"cm",""))),IF(ISNUMBER(SEARCH("mm",Q128)), MAX(VALUE(SUBSTITUTE(_xlfn.FILTERXML("&lt;t&gt;&lt;s&gt;"&amp;SUBSTITUTE(Q128,",","&lt;/s&gt;&lt;s&gt;")&amp;"&lt;/s&gt;&lt;/t&gt;","//s"),"mm","")))/10, MAX(VALUE(_xlfn.FILTERXML("&lt;t&gt;&lt;s&gt;"&amp;SUBSTITUTE(Q128,",","&lt;/s&gt;&lt;s&gt;")&amp;"&lt;/s&gt;&lt;/t&gt;","//s"))))))</f>
        <v>1</v>
      </c>
      <c r="S128" t="str">
        <f>IF(OR('Model output'!P127="",ISNUMBER(SEARCH("Not identified", 'Model output'!P127)),ISNUMBER(SEARCH("Absent",'Model output'!P127)),AND(ISNUMBER(SEARCH("No",'Model output'!P127)),NOT(ISNUMBER(SEARCH("diagnostic",'Model output'!P127)))),ISNUMBER(SEARCH("Negative",'Model output'!P127))),"negative","positive")</f>
        <v>negative</v>
      </c>
      <c r="T128" t="str">
        <f>IF('Model output'!O127="","",'Model output'!O127)</f>
        <v/>
      </c>
      <c r="U128" t="str">
        <f>IF('Model output'!Q127&lt;&gt;"",'Model output'!Q127,IF('Classification result'!S128="positive",IF(ISNUMBER(SEARCH("single",'Model output'!P127)),1,IF(OR(ISNUMBER(SEARCH("&lt;4",'Model output'!P127)),ISNUMBER(SEARCH("&lt; 4",'Model output'!P127)),ISNUMBER(SEARCH("less than 4",'Model output'!P127))),"&lt;4",IF(OR(ISNUMBER(SEARCH("&gt;4",'Model output'!P127)),ISNUMBER(SEARCH("&gt; 4",'Model output'!P127)),ISNUMBER(SEARCH("4 or more",'Model output'!P127))),"&gt;4",""))),""))</f>
        <v/>
      </c>
      <c r="V128" t="str">
        <f>IF(S128="negative","",IF(OR(ISNUMBER(SEARCH("Focal",'Model output'!P127)),'Classification result'!U128&lt;4,ISNUMBER(SEARCH("Focal",'Classification result'!U128)),ISNUMBER(SEARCH("&lt;4",'Classification result'!U128)),ISNUMBER(SEARCH("&lt; 4",'Classification result'!U128))),"minimal", IF(OR(ISNUMBER(SEARCH("Extensive",'Model output'!P127)),ISNUMBER(SEARCH("Extensive",'Classification result'!U128)),ISNUMBER(SEARCH("&gt;4",'Classification result'!U128)),ISNUMBER(SEARCH("&gt; 4",'Classification result'!U128)),ISNUMBER(SEARCH("4 or more",'Classification result'!U128))),"extensive","")))</f>
        <v/>
      </c>
      <c r="W128" t="str">
        <f>IF(OR('Model output'!R127="",ISNUMBER(SEARCH("Not identified", 'Model output'!R127)),ISNUMBER(SEARCH("Absent",'Model output'!R127)),ISNUMBER(SEARCH("No",'Model output'!R127)),ISNUMBER(SEARCH("Negative",'Model output'!R127)),ISNUMBER(SEARCH("None seen",'Model output'!R127)),ISNUMBER(SEARCH("Free",'Model output'!R127)),ISNUMBER(SEARCH("Cannot be assessed",'Model output'!R127))),"negative","positive")</f>
        <v>positive</v>
      </c>
      <c r="X128" s="14" t="str">
        <f>IF('Model output'!S127="","",'Model output'!S127)</f>
        <v>No</v>
      </c>
      <c r="Y128" t="str">
        <f>IF(OR('Model output'!S127="",ISNUMBER(SEARCH("Absent",'Model output'!S127)),ISNUMBER(SEARCH("Not identified",'Model output'!S127)),AND(ISNUMBER(SEARCH("No",'Model output'!S127)),NOT(ISNUMBER(SEARCH("carcinoma",'Model output'!S127)))),ISNUMBER(SEARCH("negative",'Model output'!S127))),"negative",IF(Z128="positive","gETE", "positive"))</f>
        <v>negative</v>
      </c>
      <c r="Z128" t="str">
        <f>IF(OR('Model output'!S127="",ISNUMBER(SEARCH("Absent",'Model output'!S127)),ISNUMBER(SEARCH("Not identified",'Model output'!S127)),ISNUMBER(SEARCH("No",'Model output'!S127)),ISNUMBER(SEARCH("Minimal",'Model output'!S127)),ISNUMBER(SEARCH("negative",'Model output'!S127))),"negative",IF(OR(ISNUMBER(SEARCH("extensive",X128)),ISNUMBER(SEARCH("skeletal muscle",X128)),ISNUMBER(SEARCH("larynx",X128)),ISNUMBER(SEARCH("trachea",X128)),ISNUMBER(SEARCH("esophagus",X128)),ISNUMBER(SEARCH("recurrent laryngeal nerve",X128))),"positive","negative"))</f>
        <v>negative</v>
      </c>
      <c r="AA128" t="str">
        <f>IF('Model output'!T127="","",IF('Model output'!T127="Not mentioned", "No", "Yes"))</f>
        <v/>
      </c>
      <c r="AB128" t="str">
        <f>IF(AA128&lt;&gt;"Yes","",IF(OR('Model output'!U127="",ISNUMBER(SEARCH("Not identified",'Model output'!U127))),"",'Model output'!U127))</f>
        <v/>
      </c>
      <c r="AC128" s="9" t="str">
        <f>IF(OR('Model output'!V127="", AND(ISERROR(SEARCH("Positive",'Model output'!V127)), ISNUMBER(SEARCH("Negative",'Model output'!V127))), ISNUMBER(SEARCH("Uninvolved",'Model output'!V127)), ISNUMBER(SEARCH("not involved",'Model output'!V127)), ISNUMBER(SEARCH("Free",'Model output'!V127)), ISNUMBER(SEARCH("1 mm",'Model output'!V127)), ISNUMBER(SEARCH("0.1 CM",'Model output'!V127)), ISNUMBER(SEARCH("less than 0.2 mm",'Model output'!V127)), ISNUMBER(SEARCH("less than 0.5 mm",'Model output'!V127)), ISNUMBER(SEARCH("very close",'Model output'!V127)), ISNUMBER(SEARCH("abut",'Model output'!V127))), "negative", "positive")</f>
        <v>negative</v>
      </c>
      <c r="AE128" s="30" t="str" cm="1">
        <f t="array" aca="1" ref="AE128" ca="1">IF(OR(AC128="positive",Z128="positive",AND(OR(ISNUMBER(SEARCH("Follicular carcinoma",N128)),ISNUMBER(SEARCH("Follicular thyroid carcinoma",N128))),V128="extensive"),AND(AND(ISNUMBER(J128),J128&gt;0),AND(ISNUMBER(M128),M128&gt;3)),OR(H128="positive",AH128=1)),"high",IF(OR(ISNUMBER(SEARCH("lateral",G128,1)),ISNUMBER(SEARCH("positive",Y128,1)),ISNUMBER(SEARCH("tall",O128,1)),ISNUMBER(SEARCH("hobnail",O128,1)),ISNUMBER(SEARCH("cribriform",O128,1)),ISNUMBER(SEARCH("diffuse",O128,1)),ISNUMBER(SEARCH("columnar",O128,1)),ISNUMBER(SEARCH("solid",O128,1)),ISNUMBER(SEARCH("tall",N128,1)),ISNUMBER(SEARCH("hobnail",N128,1)),ISNUMBER(SEARCH("cribriform",N128,1)),ISNUMBER(SEARCH("diffuse",N128,1)),ISNUMBER(SEARCH("columnar",N128,1)),ISNUMBER(SEARCH("solid",N128,1)),AND(ISNUMBER(SEARCH("papillary",N128,1)),S128="positive"),AND(AND(ISNUMBER(J128),J128&gt;=5),M128=""),AND(AND(ISNUMBER(J128),J128&gt;=5),AND(ISNUMBER(M128),M128&gt;=1)),AND(ISNUMBER(SERACH("papillary",N128)),OR(Y128="positive",Z128="positive"), ISNUMBER(SEARCH("BRAF",AB128)))),"intermediate","low"))</f>
        <v>low</v>
      </c>
      <c r="AF128" s="31" t="str">
        <f t="shared" ref="AF128:AF190" si="34">IF(AND(Z128="positive",OR(ISNUMBER(SEARCH("prevertebral",X128,1)),ISNUMBER(SEARCH("fascia",X128,1)),ISNUMBER(SEARCH("carotid artery",X128,1)),ISNUMBER(SEARCH("mediastinal",X128,1)))),"4b",
IF(AND(Z128="positive",OR(ISNUMBER(SEARCH("larynx",X128,1)),ISNUMBER(SEARCH("trachea",X128,1)),ISNUMBER(SEARCH("esophagus",X128,1)),ISNUMBER(SEARCH("recurrent laryngeal nerve",X128,1)),
ISNUMBER(SEARCH("RLN",X128,1)))),"4a",
IF(OR(Z128="positive",ISNUMBER(SEARCH("strap",X128,1)),ISNUMBER(SEARCH("sternothyroid",X128,1)),ISNUMBER(SEARCH("sternohyoid",X128,1)),ISNUMBER(SEARCH("thyrohyoid",X128,1)),ISNUMBER(SEARCH("omohyoid",X128,1))),"3b",
IF(AND(C128&lt;&gt;"", N128=""),C128,
IF(OR(AND(R128&lt;&gt;"",R128&gt;4)),"3a",
IF(AND(R128&lt;&gt;"", R128&lt;=4,R128&gt;2),"2",
IF(AND(R128&lt;&gt;"",R128&lt;=2,R128&gt;1),"1b",
IF(AND(R128&lt;&gt;"",R128&lt;=1),"1a","x"
))))))))</f>
        <v>1a</v>
      </c>
      <c r="AG128" s="31" t="str">
        <f t="shared" ref="AG128:AG190" si="35">IF(AND(ISNUMBER(J128),J128&gt;0),
IF(G128="lateral", "1b","1a"), "0")</f>
        <v>0</v>
      </c>
      <c r="AH128" s="31" t="str">
        <f t="shared" si="22"/>
        <v>0</v>
      </c>
      <c r="AI128" s="36" t="str">
        <f t="shared" si="23"/>
        <v>I</v>
      </c>
      <c r="AJ128" s="30" t="s">
        <v>873</v>
      </c>
      <c r="AK128" s="35" t="s">
        <v>881</v>
      </c>
      <c r="AL128" s="35" t="s">
        <v>880</v>
      </c>
      <c r="AM128" s="35" t="s">
        <v>880</v>
      </c>
      <c r="AN128" s="35" t="s">
        <v>76</v>
      </c>
      <c r="AO128" s="30">
        <f t="shared" ca="1" si="28"/>
        <v>0</v>
      </c>
      <c r="AP128" s="35">
        <f t="shared" si="29"/>
        <v>1</v>
      </c>
      <c r="AQ128" s="35">
        <f t="shared" si="30"/>
        <v>1</v>
      </c>
      <c r="AR128" s="35">
        <f t="shared" si="31"/>
        <v>1</v>
      </c>
      <c r="AS128" s="36">
        <f t="shared" si="20"/>
        <v>1</v>
      </c>
    </row>
    <row r="129" spans="1:45">
      <c r="A129" t="str">
        <f>'Model output'!A128</f>
        <v>TCGA-E8-A416</v>
      </c>
      <c r="B129" s="42">
        <v>51</v>
      </c>
      <c r="C129" s="1" t="str">
        <f>IF(OR(ISNUMBER(SEARCH("0",'Model output'!D128)), ISNUMBER(SEARCH("1",'Model output'!D128)), ISNUMBER(SEARCH("1a",'Model output'!D128)), ISNUMBER(SEARCH("1b",'Model output'!D128)), ISNUMBER(SEARCH("2",'Model output'!D128)), ISNUMBER(SEARCH("3",'Model output'!D128)), ISNUMBER(SEARCH("4a",'Model output'!D128)), ISNUMBER(SEARCH("4b",'Model output'!D128))), IF(ISNUMBER(SEARCH("pT",'Model output'!D128)),IF(OR(ISNUMBER(SEARCH("a",'Model output'!D128)),ISNUMBER(SEARCH("b",'Model output'!D128))),MID(SUBSTITUTE('Model output'!D128," ",""),SEARCH("pT",'Model output'!D128)+2,2),MID(SUBSTITUTE('Model output'!D128," ",""),SEARCH("pT",'Model output'!D128)+2,1)),IF(ISNUMBER(SEARCH("T",'Model output'!D128)),IF(OR(ISNUMBER(SEARCH("a",'Model output'!D128)),ISNUMBER(SEARCH("b",'Model output'!D128))),MID(SUBSTITUTE('Model output'!D128," ",""),SEARCH("T",'Model output'!D128)+1,2),MID(SUBSTITUTE('Model output'!D128," ",""),SEARCH("T",'Model output'!D128)+1,1)),SUBSTITUTE('Model output'!D128," ",""))),"")</f>
        <v/>
      </c>
      <c r="D129" s="1" t="str">
        <f>IF(ISNUMBER(SEARCH("lymph node",'Model output'!E128)),"1", IF(AND('Model output'!E128&lt;&gt;"",ISNUMBER('Model output'!E128),'Model output'!E128&gt;0),"1",IF(OR(ISNUMBER(SEARCH("0",'Model output'!E128)), ISNUMBER(SEARCH("1",'Model output'!E128)), ISNUMBER(SEARCH("1a",'Model output'!E128)), ISNUMBER(SEARCH("1b",'Model output'!E128)), ISNUMBER(SEARCH("X",'Model output'!E128))), IF(ISNUMBER(SEARCH("pN",'Model output'!E128)),IF(OR(ISNUMBER(SEARCH("a",'Model output'!E128)),ISNUMBER(SEARCH("b",'Model output'!E128))),MID(SUBSTITUTE('Model output'!E128," ",""),SEARCH("pN",'Model output'!E128)+2,2),MID(SUBSTITUTE('Model output'!E128," ",""),SEARCH("pN",'Model output'!E128)+2,1)),IF(ISNUMBER(SEARCH("N",'Model output'!E128)),IF(OR(ISNUMBER(SEARCH("a",'Model output'!E128)),ISNUMBER(SEARCH("b",'Model output'!E128))),MID(SUBSTITUTE('Model output'!E128," ",""),SEARCH("N",'Model output'!E128)+1,2),MID(SUBSTITUTE('Model output'!E128," ",""),SEARCH("N",'Model output'!E128)+1,1)),SUBSTITUTE('Model output'!E128," ",""))),"")))</f>
        <v/>
      </c>
      <c r="E129" s="1" t="str">
        <f>IF(OR(ISNUMBER(SEARCH("Not applicable",'Model output'!F128)), ISNUMBER(SEARCH("N/A",'Model output'!F128))),"0",IF(OR(ISNUMBER(SEARCH("0",'Model output'!F128)), ISNUMBER(SEARCH("1",'Model output'!F128)), ISNUMBER(SEARCH("X",'Model output'!F128))), IF(ISNUMBER(SEARCH("pM",'Model output'!F128)),MID(SUBSTITUTE('Model output'!F128," ",""),SEARCH("pM",'Model output'!F128)+2,1),IF(ISNUMBER(SEARCH("M",'Model output'!F128)),MID(SUBSTITUTE('Model output'!F128," ",""),SEARCH("M",'Model output'!F128)+1,1),SUBSTITUTE('Model output'!F128," ",""))),""))</f>
        <v/>
      </c>
      <c r="F129" t="str">
        <f t="shared" si="32"/>
        <v>negative</v>
      </c>
      <c r="G129" t="str">
        <f>IF(OR('Model output'!G128="",AND(ISNUMBER('Model output'!J128),'Model output'!J128&lt;1)),"",IF(OR(ISNUMBER(SEARCH("lateral",'Model output'!G128)),ISNUMBER(SEARCH("cervical",'Model output'!G128)),ISNUMBER(SEARCH("jugular",'Model output'!G128)),ISNUMBER(SEARCH("left neck",'Model output'!G128)),ISNUMBER(SEARCH("left anterior neck",'Model output'!G128)),ISNUMBER(SEARCH("left posterior neck",'Model output'!G128)),ISNUMBER(SEARCH("right neck",'Model output'!G128)),ISNUMBER(SEARCH("right anterior neck",'Model output'!G128)),ISNUMBER(SEARCH("right posterior neck",'Model output'!G128)),AND(ISNUMBER(SEARCH("level",'Model output'!G128)),OR(,ISNUMBER(SEARCH("II",'Model output'!G128)),ISNUMBER(SEARCH("two",'Model output'!G128)),ISNUMBER(SEARCH("2",'Model output'!G128)),ISNUMBER(SEARCH("III",'Model output'!G128)),ISNUMBER(SEARCH("three",'Model output'!G128)),ISNUMBER(SEARCH("3",'Model output'!G128)),ISNUMBER(SEARCH("IV",'Model output'!G128)),ISNUMBER(SEARCH("four",'Model output'!G128)),ISNUMBER(SEARCH("4",'Model output'!G128)),AND(ISNUMBER(SEARCH("V ",'Model output'!G128)),NOT(ISNUMBER(SEARCH("VI",'Model output'!G128)))),ISNUMBER(SEARCH("five",'Model output'!G128)),ISNUMBER(SEARCH("5",'Model output'!G128))))), "lateral", "central"))</f>
        <v/>
      </c>
      <c r="H129" t="str">
        <f>IF('Model output'!H128="","negative", IF('Model output'!H128=" ", "negative", IF(ISNUMBER(SEARCH("lymph node",'Model output'!H128)),"negative","positive")))</f>
        <v>negative</v>
      </c>
      <c r="I129" t="str">
        <f>IF('Model output'!I128="","",IF(ISNUMBER('Model output'!I128),'Model output'!I128,1))</f>
        <v/>
      </c>
      <c r="J129" t="str">
        <f>IF('Model output'!J128="","",IF(AND(ISNUMBER('Model output'!J128),'Model output'!J128&lt;=I129),'Model output'!J128,IF(ISNUMBER(SEARCH("0/",'Model output'!J128)),0,1)))</f>
        <v/>
      </c>
      <c r="K129" t="str" cm="1">
        <f t="array" ref="K129">IF(COUNT(FIND({0,1,2,3,4,5,6,7,8,9},'Model output'!K128))&gt;0,'Model output'!K128,"")</f>
        <v/>
      </c>
      <c r="L129" s="8" t="str">
        <f t="shared" ref="L129:L190" si="36">LOWER(SUBSTITUTE(SUBSTITUTE(SUBSTITUTE(SUBSTITUTE(SUBSTITUTE(SUBSTITUTE(SUBSTITUTE(SUBSTITUTE(K129,"cm.","cm"), "up to", ""), "to", ","), "x", ","), "'", ""), "[", ""), "]", ""), " ", ""))</f>
        <v/>
      </c>
      <c r="M129" t="str" cm="1">
        <f t="array" ref="M129">IF(L129="","",IF(ISNUMBER(SEARCH("cm",L129)),MAX(VALUE(SUBSTITUTE(_xlfn.FILTERXML("&lt;t&gt;&lt;s&gt;"&amp;SUBSTITUTE(L129,",","&lt;/s&gt;&lt;s&gt;")&amp;"&lt;/s&gt;&lt;/t&gt;","//s"),"cm",""))),MAX(VALUE(SUBSTITUTE(_xlfn.FILTERXML("&lt;t&gt;&lt;s&gt;"&amp;SUBSTITUTE(L129,",","&lt;/s&gt;&lt;s&gt;")&amp;"&lt;/s&gt;&lt;/t&gt;","//s"),"mm","")))/10))</f>
        <v/>
      </c>
      <c r="N129" t="str">
        <f>IF('Model output'!L128="","",'Model output'!L128)</f>
        <v>Papillary</v>
      </c>
      <c r="O129" t="str">
        <f>IF('Model output'!M128="","",'Model output'!M128)</f>
        <v/>
      </c>
      <c r="P129" t="str">
        <f>IF('Model output'!N128="","",'Model output'!N128)</f>
        <v>1.5x1x 1 cm</v>
      </c>
      <c r="Q129" t="str">
        <f t="shared" si="33"/>
        <v>1.5,1,1cm</v>
      </c>
      <c r="R129" cm="1">
        <f t="array" ref="R129">IF(Q129="","",IF(ISNUMBER(SEARCH("cm",Q129)),MAX(VALUE(SUBSTITUTE(_xlfn.FILTERXML("&lt;t&gt;&lt;s&gt;"&amp;SUBSTITUTE(Q129,",","&lt;/s&gt;&lt;s&gt;")&amp;"&lt;/s&gt;&lt;/t&gt;","//s"),"cm",""))),IF(ISNUMBER(SEARCH("mm",Q129)), MAX(VALUE(SUBSTITUTE(_xlfn.FILTERXML("&lt;t&gt;&lt;s&gt;"&amp;SUBSTITUTE(Q129,",","&lt;/s&gt;&lt;s&gt;")&amp;"&lt;/s&gt;&lt;/t&gt;","//s"),"mm","")))/10, MAX(VALUE(_xlfn.FILTERXML("&lt;t&gt;&lt;s&gt;"&amp;SUBSTITUTE(Q129,",","&lt;/s&gt;&lt;s&gt;")&amp;"&lt;/s&gt;&lt;/t&gt;","//s"))))))</f>
        <v>1.5</v>
      </c>
      <c r="S129" t="str">
        <f>IF(OR('Model output'!P128="",ISNUMBER(SEARCH("Not identified", 'Model output'!P128)),ISNUMBER(SEARCH("Absent",'Model output'!P128)),AND(ISNUMBER(SEARCH("No",'Model output'!P128)),NOT(ISNUMBER(SEARCH("diagnostic",'Model output'!P128)))),ISNUMBER(SEARCH("Negative",'Model output'!P128))),"negative","positive")</f>
        <v>negative</v>
      </c>
      <c r="T129" t="str">
        <f>IF('Model output'!O128="","",'Model output'!O128)</f>
        <v/>
      </c>
      <c r="U129" t="str">
        <f>IF('Model output'!Q128&lt;&gt;"",'Model output'!Q128,IF('Classification result'!S129="positive",IF(ISNUMBER(SEARCH("single",'Model output'!P128)),1,IF(OR(ISNUMBER(SEARCH("&lt;4",'Model output'!P128)),ISNUMBER(SEARCH("&lt; 4",'Model output'!P128)),ISNUMBER(SEARCH("less than 4",'Model output'!P128))),"&lt;4",IF(OR(ISNUMBER(SEARCH("&gt;4",'Model output'!P128)),ISNUMBER(SEARCH("&gt; 4",'Model output'!P128)),ISNUMBER(SEARCH("4 or more",'Model output'!P128))),"&gt;4",""))),""))</f>
        <v/>
      </c>
      <c r="V129" t="str">
        <f>IF(S129="negative","",IF(OR(ISNUMBER(SEARCH("Focal",'Model output'!P128)),'Classification result'!U129&lt;4,ISNUMBER(SEARCH("Focal",'Classification result'!U129)),ISNUMBER(SEARCH("&lt;4",'Classification result'!U129)),ISNUMBER(SEARCH("&lt; 4",'Classification result'!U129))),"minimal", IF(OR(ISNUMBER(SEARCH("Extensive",'Model output'!P128)),ISNUMBER(SEARCH("Extensive",'Classification result'!U129)),ISNUMBER(SEARCH("&gt;4",'Classification result'!U129)),ISNUMBER(SEARCH("&gt; 4",'Classification result'!U129)),ISNUMBER(SEARCH("4 or more",'Classification result'!U129))),"extensive","")))</f>
        <v/>
      </c>
      <c r="W129" t="str">
        <f>IF(OR('Model output'!R128="",ISNUMBER(SEARCH("Not identified", 'Model output'!R128)),ISNUMBER(SEARCH("Absent",'Model output'!R128)),ISNUMBER(SEARCH("No",'Model output'!R128)),ISNUMBER(SEARCH("Negative",'Model output'!R128)),ISNUMBER(SEARCH("None seen",'Model output'!R128)),ISNUMBER(SEARCH("Free",'Model output'!R128)),ISNUMBER(SEARCH("Cannot be assessed",'Model output'!R128))),"negative","positive")</f>
        <v>negative</v>
      </c>
      <c r="X129" s="14" t="str">
        <f>IF('Model output'!S128="","",'Model output'!S128)</f>
        <v/>
      </c>
      <c r="Y129" t="str">
        <f>IF(OR('Model output'!S128="",ISNUMBER(SEARCH("Absent",'Model output'!S128)),ISNUMBER(SEARCH("Not identified",'Model output'!S128)),AND(ISNUMBER(SEARCH("No",'Model output'!S128)),NOT(ISNUMBER(SEARCH("carcinoma",'Model output'!S128)))),ISNUMBER(SEARCH("negative",'Model output'!S128))),"negative",IF(Z129="positive","gETE", "positive"))</f>
        <v>negative</v>
      </c>
      <c r="Z129" t="str">
        <f>IF(OR('Model output'!S128="",ISNUMBER(SEARCH("Absent",'Model output'!S128)),ISNUMBER(SEARCH("Not identified",'Model output'!S128)),ISNUMBER(SEARCH("No",'Model output'!S128)),ISNUMBER(SEARCH("Minimal",'Model output'!S128)),ISNUMBER(SEARCH("negative",'Model output'!S128))),"negative",IF(OR(ISNUMBER(SEARCH("extensive",X129)),ISNUMBER(SEARCH("skeletal muscle",X129)),ISNUMBER(SEARCH("larynx",X129)),ISNUMBER(SEARCH("trachea",X129)),ISNUMBER(SEARCH("esophagus",X129)),ISNUMBER(SEARCH("recurrent laryngeal nerve",X129))),"positive","negative"))</f>
        <v>negative</v>
      </c>
      <c r="AA129" t="str">
        <f>IF('Model output'!T128="","",IF('Model output'!T128="Not mentioned", "No", "Yes"))</f>
        <v/>
      </c>
      <c r="AB129" t="str">
        <f>IF(AA129&lt;&gt;"Yes","",IF(OR('Model output'!U128="",ISNUMBER(SEARCH("Not identified",'Model output'!U128))),"",'Model output'!U128))</f>
        <v/>
      </c>
      <c r="AC129" s="9" t="str">
        <f>IF(OR('Model output'!V128="", AND(ISERROR(SEARCH("Positive",'Model output'!V128)), ISNUMBER(SEARCH("Negative",'Model output'!V128))), ISNUMBER(SEARCH("Uninvolved",'Model output'!V128)), ISNUMBER(SEARCH("not involved",'Model output'!V128)), ISNUMBER(SEARCH("Free",'Model output'!V128)), ISNUMBER(SEARCH("1 mm",'Model output'!V128)), ISNUMBER(SEARCH("0.1 CM",'Model output'!V128)), ISNUMBER(SEARCH("less than 0.2 mm",'Model output'!V128)), ISNUMBER(SEARCH("less than 0.5 mm",'Model output'!V128)), ISNUMBER(SEARCH("very close",'Model output'!V128)), ISNUMBER(SEARCH("abut",'Model output'!V128))), "negative", "positive")</f>
        <v>negative</v>
      </c>
      <c r="AE129" s="30" t="str" cm="1">
        <f t="array" aca="1" ref="AE129" ca="1">IF(OR(AC129="positive",Z129="positive",AND(OR(ISNUMBER(SEARCH("Follicular carcinoma",N129)),ISNUMBER(SEARCH("Follicular thyroid carcinoma",N129))),V129="extensive"),AND(AND(ISNUMBER(J129),J129&gt;0),AND(ISNUMBER(M129),M129&gt;3)),OR(H129="positive",AH129=1)),"high",IF(OR(ISNUMBER(SEARCH("lateral",G129,1)),ISNUMBER(SEARCH("positive",Y129,1)),ISNUMBER(SEARCH("tall",O129,1)),ISNUMBER(SEARCH("hobnail",O129,1)),ISNUMBER(SEARCH("cribriform",O129,1)),ISNUMBER(SEARCH("diffuse",O129,1)),ISNUMBER(SEARCH("columnar",O129,1)),ISNUMBER(SEARCH("solid",O129,1)),ISNUMBER(SEARCH("tall",N129,1)),ISNUMBER(SEARCH("hobnail",N129,1)),ISNUMBER(SEARCH("cribriform",N129,1)),ISNUMBER(SEARCH("diffuse",N129,1)),ISNUMBER(SEARCH("columnar",N129,1)),ISNUMBER(SEARCH("solid",N129,1)),AND(ISNUMBER(SEARCH("papillary",N129,1)),S129="positive"),AND(AND(ISNUMBER(J129),J129&gt;=5),M129=""),AND(AND(ISNUMBER(J129),J129&gt;=5),AND(ISNUMBER(M129),M129&gt;=1)),AND(ISNUMBER(SERACH("papillary",N129)),OR(Y129="positive",Z129="positive"), ISNUMBER(SEARCH("BRAF",AB129)))),"intermediate","low"))</f>
        <v>low</v>
      </c>
      <c r="AF129" s="31" t="str">
        <f t="shared" si="34"/>
        <v>1b</v>
      </c>
      <c r="AG129" s="31" t="str">
        <f t="shared" si="35"/>
        <v>0</v>
      </c>
      <c r="AH129" s="31" t="str">
        <f t="shared" ref="AH129:AH191" si="37">IF(OR(H129="unknown"),"x",IF(H129="negative","0","1"))</f>
        <v>0</v>
      </c>
      <c r="AI129" s="36" t="str">
        <f t="shared" ref="AI129:AI191" si="38">IF(AND(B129&lt;55,AH129="0"),"I",
IF(AND(B129&lt;55,AH129="1"),"II",
IF(AH129="1","IVB",
IF(AND(AF129="4b",AH129="0"),"IVA",
IF(AND(AF129="4a",AH129="0"),"III",
IF(AND(OR(AF129="3a",AF129="3b",AF129="3"),AH129="0"),"II",
IF(AND(AF129="2",OR(AG129="1",AG129="1a",AG129="1b"),AH129="0"),"II",
IF(AND(OR(AF129="1a",AF129="1b",AF129="1"),OR(AG129="1",AG129="1a",AG129="1b"),AH129="0"),"II","I"
))))))))</f>
        <v>I</v>
      </c>
      <c r="AJ129" s="30" t="s">
        <v>873</v>
      </c>
      <c r="AK129" s="35" t="s">
        <v>876</v>
      </c>
      <c r="AL129" s="35" t="s">
        <v>880</v>
      </c>
      <c r="AM129" s="35" t="s">
        <v>880</v>
      </c>
      <c r="AN129" s="35" t="s">
        <v>76</v>
      </c>
      <c r="AO129" s="30">
        <f t="shared" ca="1" si="28"/>
        <v>0</v>
      </c>
      <c r="AP129" s="35">
        <f t="shared" si="29"/>
        <v>1</v>
      </c>
      <c r="AQ129" s="35">
        <f t="shared" si="30"/>
        <v>1</v>
      </c>
      <c r="AR129" s="35">
        <f t="shared" si="31"/>
        <v>1</v>
      </c>
      <c r="AS129" s="36">
        <f t="shared" si="20"/>
        <v>1</v>
      </c>
    </row>
    <row r="130" spans="1:45">
      <c r="A130" t="str">
        <f>'Model output'!A129</f>
        <v>TCGA-E8-A419</v>
      </c>
      <c r="B130" s="42">
        <v>30</v>
      </c>
      <c r="C130" s="1" t="str">
        <f>IF(OR(ISNUMBER(SEARCH("0",'Model output'!D129)), ISNUMBER(SEARCH("1",'Model output'!D129)), ISNUMBER(SEARCH("1a",'Model output'!D129)), ISNUMBER(SEARCH("1b",'Model output'!D129)), ISNUMBER(SEARCH("2",'Model output'!D129)), ISNUMBER(SEARCH("3",'Model output'!D129)), ISNUMBER(SEARCH("4a",'Model output'!D129)), ISNUMBER(SEARCH("4b",'Model output'!D129))), IF(ISNUMBER(SEARCH("pT",'Model output'!D129)),IF(OR(ISNUMBER(SEARCH("a",'Model output'!D129)),ISNUMBER(SEARCH("b",'Model output'!D129))),MID(SUBSTITUTE('Model output'!D129," ",""),SEARCH("pT",'Model output'!D129)+2,2),MID(SUBSTITUTE('Model output'!D129," ",""),SEARCH("pT",'Model output'!D129)+2,1)),IF(ISNUMBER(SEARCH("T",'Model output'!D129)),IF(OR(ISNUMBER(SEARCH("a",'Model output'!D129)),ISNUMBER(SEARCH("b",'Model output'!D129))),MID(SUBSTITUTE('Model output'!D129," ",""),SEARCH("T",'Model output'!D129)+1,2),MID(SUBSTITUTE('Model output'!D129," ",""),SEARCH("T",'Model output'!D129)+1,1)),SUBSTITUTE('Model output'!D129," ",""))),"")</f>
        <v/>
      </c>
      <c r="D130" s="1" t="str">
        <f>IF(ISNUMBER(SEARCH("lymph node",'Model output'!E129)),"1", IF(AND('Model output'!E129&lt;&gt;"",ISNUMBER('Model output'!E129),'Model output'!E129&gt;0),"1",IF(OR(ISNUMBER(SEARCH("0",'Model output'!E129)), ISNUMBER(SEARCH("1",'Model output'!E129)), ISNUMBER(SEARCH("1a",'Model output'!E129)), ISNUMBER(SEARCH("1b",'Model output'!E129)), ISNUMBER(SEARCH("X",'Model output'!E129))), IF(ISNUMBER(SEARCH("pN",'Model output'!E129)),IF(OR(ISNUMBER(SEARCH("a",'Model output'!E129)),ISNUMBER(SEARCH("b",'Model output'!E129))),MID(SUBSTITUTE('Model output'!E129," ",""),SEARCH("pN",'Model output'!E129)+2,2),MID(SUBSTITUTE('Model output'!E129," ",""),SEARCH("pN",'Model output'!E129)+2,1)),IF(ISNUMBER(SEARCH("N",'Model output'!E129)),IF(OR(ISNUMBER(SEARCH("a",'Model output'!E129)),ISNUMBER(SEARCH("b",'Model output'!E129))),MID(SUBSTITUTE('Model output'!E129," ",""),SEARCH("N",'Model output'!E129)+1,2),MID(SUBSTITUTE('Model output'!E129," ",""),SEARCH("N",'Model output'!E129)+1,1)),SUBSTITUTE('Model output'!E129," ",""))),"")))</f>
        <v/>
      </c>
      <c r="E130" s="1" t="str">
        <f>IF(OR(ISNUMBER(SEARCH("Not applicable",'Model output'!F129)), ISNUMBER(SEARCH("N/A",'Model output'!F129))),"0",IF(OR(ISNUMBER(SEARCH("0",'Model output'!F129)), ISNUMBER(SEARCH("1",'Model output'!F129)), ISNUMBER(SEARCH("X",'Model output'!F129))), IF(ISNUMBER(SEARCH("pM",'Model output'!F129)),MID(SUBSTITUTE('Model output'!F129," ",""),SEARCH("pM",'Model output'!F129)+2,1),IF(ISNUMBER(SEARCH("M",'Model output'!F129)),MID(SUBSTITUTE('Model output'!F129," ",""),SEARCH("M",'Model output'!F129)+1,1),SUBSTITUTE('Model output'!F129," ",""))),""))</f>
        <v/>
      </c>
      <c r="F130" t="str">
        <f t="shared" si="32"/>
        <v>negative</v>
      </c>
      <c r="G130" t="str">
        <f>IF(OR('Model output'!G129="",AND(ISNUMBER('Model output'!J129),'Model output'!J129&lt;1)),"",IF(OR(ISNUMBER(SEARCH("lateral",'Model output'!G129)),ISNUMBER(SEARCH("cervical",'Model output'!G129)),ISNUMBER(SEARCH("jugular",'Model output'!G129)),ISNUMBER(SEARCH("left neck",'Model output'!G129)),ISNUMBER(SEARCH("left anterior neck",'Model output'!G129)),ISNUMBER(SEARCH("left posterior neck",'Model output'!G129)),ISNUMBER(SEARCH("right neck",'Model output'!G129)),ISNUMBER(SEARCH("right anterior neck",'Model output'!G129)),ISNUMBER(SEARCH("right posterior neck",'Model output'!G129)),AND(ISNUMBER(SEARCH("level",'Model output'!G129)),OR(,ISNUMBER(SEARCH("II",'Model output'!G129)),ISNUMBER(SEARCH("two",'Model output'!G129)),ISNUMBER(SEARCH("2",'Model output'!G129)),ISNUMBER(SEARCH("III",'Model output'!G129)),ISNUMBER(SEARCH("three",'Model output'!G129)),ISNUMBER(SEARCH("3",'Model output'!G129)),ISNUMBER(SEARCH("IV",'Model output'!G129)),ISNUMBER(SEARCH("four",'Model output'!G129)),ISNUMBER(SEARCH("4",'Model output'!G129)),AND(ISNUMBER(SEARCH("V ",'Model output'!G129)),NOT(ISNUMBER(SEARCH("VI",'Model output'!G129)))),ISNUMBER(SEARCH("five",'Model output'!G129)),ISNUMBER(SEARCH("5",'Model output'!G129))))), "lateral", "central"))</f>
        <v/>
      </c>
      <c r="H130" t="str">
        <f>IF('Model output'!H129="","negative", IF('Model output'!H129=" ", "negative", IF(ISNUMBER(SEARCH("lymph node",'Model output'!H129)),"negative","positive")))</f>
        <v>negative</v>
      </c>
      <c r="I130" t="str">
        <f>IF('Model output'!I129="","",IF(ISNUMBER('Model output'!I129),'Model output'!I129,1))</f>
        <v/>
      </c>
      <c r="J130" t="str">
        <f>IF('Model output'!J129="","",IF(AND(ISNUMBER('Model output'!J129),'Model output'!J129&lt;=I130),'Model output'!J129,IF(ISNUMBER(SEARCH("0/",'Model output'!J129)),0,1)))</f>
        <v/>
      </c>
      <c r="K130" t="str" cm="1">
        <f t="array" ref="K130">IF(COUNT(FIND({0,1,2,3,4,5,6,7,8,9},'Model output'!K129))&gt;0,'Model output'!K129,"")</f>
        <v/>
      </c>
      <c r="L130" s="8" t="str">
        <f t="shared" si="36"/>
        <v/>
      </c>
      <c r="M130" t="str" cm="1">
        <f t="array" ref="M130">IF(L130="","",IF(ISNUMBER(SEARCH("cm",L130)),MAX(VALUE(SUBSTITUTE(_xlfn.FILTERXML("&lt;t&gt;&lt;s&gt;"&amp;SUBSTITUTE(L130,",","&lt;/s&gt;&lt;s&gt;")&amp;"&lt;/s&gt;&lt;/t&gt;","//s"),"cm",""))),MAX(VALUE(SUBSTITUTE(_xlfn.FILTERXML("&lt;t&gt;&lt;s&gt;"&amp;SUBSTITUTE(L130,",","&lt;/s&gt;&lt;s&gt;")&amp;"&lt;/s&gt;&lt;/t&gt;","//s"),"mm","")))/10))</f>
        <v/>
      </c>
      <c r="N130" t="str">
        <f>IF('Model output'!L129="","",'Model output'!L129)</f>
        <v>Papillary</v>
      </c>
      <c r="O130" t="str">
        <f>IF('Model output'!M129="","",'Model output'!M129)</f>
        <v/>
      </c>
      <c r="P130" t="str">
        <f>IF('Model output'!N129="","",'Model output'!N129)</f>
        <v>2.5 x 3 x 2 cm</v>
      </c>
      <c r="Q130" t="str">
        <f t="shared" si="33"/>
        <v>2.5,3,2cm</v>
      </c>
      <c r="R130" cm="1">
        <f t="array" ref="R130">IF(Q130="","",IF(ISNUMBER(SEARCH("cm",Q130)),MAX(VALUE(SUBSTITUTE(_xlfn.FILTERXML("&lt;t&gt;&lt;s&gt;"&amp;SUBSTITUTE(Q130,",","&lt;/s&gt;&lt;s&gt;")&amp;"&lt;/s&gt;&lt;/t&gt;","//s"),"cm",""))),IF(ISNUMBER(SEARCH("mm",Q130)), MAX(VALUE(SUBSTITUTE(_xlfn.FILTERXML("&lt;t&gt;&lt;s&gt;"&amp;SUBSTITUTE(Q130,",","&lt;/s&gt;&lt;s&gt;")&amp;"&lt;/s&gt;&lt;/t&gt;","//s"),"mm","")))/10, MAX(VALUE(_xlfn.FILTERXML("&lt;t&gt;&lt;s&gt;"&amp;SUBSTITUTE(Q130,",","&lt;/s&gt;&lt;s&gt;")&amp;"&lt;/s&gt;&lt;/t&gt;","//s"))))))</f>
        <v>3</v>
      </c>
      <c r="S130" t="str">
        <f>IF(OR('Model output'!P129="",ISNUMBER(SEARCH("Not identified", 'Model output'!P129)),ISNUMBER(SEARCH("Absent",'Model output'!P129)),AND(ISNUMBER(SEARCH("No",'Model output'!P129)),NOT(ISNUMBER(SEARCH("diagnostic",'Model output'!P129)))),ISNUMBER(SEARCH("Negative",'Model output'!P129))),"negative","positive")</f>
        <v>negative</v>
      </c>
      <c r="T130" t="str">
        <f>IF('Model output'!O129="","",'Model output'!O129)</f>
        <v/>
      </c>
      <c r="U130" t="str">
        <f>IF('Model output'!Q129&lt;&gt;"",'Model output'!Q129,IF('Classification result'!S130="positive",IF(ISNUMBER(SEARCH("single",'Model output'!P129)),1,IF(OR(ISNUMBER(SEARCH("&lt;4",'Model output'!P129)),ISNUMBER(SEARCH("&lt; 4",'Model output'!P129)),ISNUMBER(SEARCH("less than 4",'Model output'!P129))),"&lt;4",IF(OR(ISNUMBER(SEARCH("&gt;4",'Model output'!P129)),ISNUMBER(SEARCH("&gt; 4",'Model output'!P129)),ISNUMBER(SEARCH("4 or more",'Model output'!P129))),"&gt;4",""))),""))</f>
        <v/>
      </c>
      <c r="V130" t="str">
        <f>IF(S130="negative","",IF(OR(ISNUMBER(SEARCH("Focal",'Model output'!P129)),'Classification result'!U130&lt;4,ISNUMBER(SEARCH("Focal",'Classification result'!U130)),ISNUMBER(SEARCH("&lt;4",'Classification result'!U130)),ISNUMBER(SEARCH("&lt; 4",'Classification result'!U130))),"minimal", IF(OR(ISNUMBER(SEARCH("Extensive",'Model output'!P129)),ISNUMBER(SEARCH("Extensive",'Classification result'!U130)),ISNUMBER(SEARCH("&gt;4",'Classification result'!U130)),ISNUMBER(SEARCH("&gt; 4",'Classification result'!U130)),ISNUMBER(SEARCH("4 or more",'Classification result'!U130))),"extensive","")))</f>
        <v/>
      </c>
      <c r="W130" t="str">
        <f>IF(OR('Model output'!R129="",ISNUMBER(SEARCH("Not identified", 'Model output'!R129)),ISNUMBER(SEARCH("Absent",'Model output'!R129)),ISNUMBER(SEARCH("No",'Model output'!R129)),ISNUMBER(SEARCH("Negative",'Model output'!R129)),ISNUMBER(SEARCH("None seen",'Model output'!R129)),ISNUMBER(SEARCH("Free",'Model output'!R129)),ISNUMBER(SEARCH("Cannot be assessed",'Model output'!R129))),"negative","positive")</f>
        <v>negative</v>
      </c>
      <c r="X130" s="14" t="str">
        <f>IF('Model output'!S129="","",'Model output'!S129)</f>
        <v/>
      </c>
      <c r="Y130" t="str">
        <f>IF(OR('Model output'!S129="",ISNUMBER(SEARCH("Absent",'Model output'!S129)),ISNUMBER(SEARCH("Not identified",'Model output'!S129)),AND(ISNUMBER(SEARCH("No",'Model output'!S129)),NOT(ISNUMBER(SEARCH("carcinoma",'Model output'!S129)))),ISNUMBER(SEARCH("negative",'Model output'!S129))),"negative",IF(Z130="positive","gETE", "positive"))</f>
        <v>negative</v>
      </c>
      <c r="Z130" t="str">
        <f>IF(OR('Model output'!S129="",ISNUMBER(SEARCH("Absent",'Model output'!S129)),ISNUMBER(SEARCH("Not identified",'Model output'!S129)),ISNUMBER(SEARCH("No",'Model output'!S129)),ISNUMBER(SEARCH("Minimal",'Model output'!S129)),ISNUMBER(SEARCH("negative",'Model output'!S129))),"negative",IF(OR(ISNUMBER(SEARCH("extensive",X130)),ISNUMBER(SEARCH("skeletal muscle",X130)),ISNUMBER(SEARCH("larynx",X130)),ISNUMBER(SEARCH("trachea",X130)),ISNUMBER(SEARCH("esophagus",X130)),ISNUMBER(SEARCH("recurrent laryngeal nerve",X130))),"positive","negative"))</f>
        <v>negative</v>
      </c>
      <c r="AA130" t="str">
        <f>IF('Model output'!T129="","",IF('Model output'!T129="Not mentioned", "No", "Yes"))</f>
        <v/>
      </c>
      <c r="AB130" t="str">
        <f>IF(AA130&lt;&gt;"Yes","",IF(OR('Model output'!U129="",ISNUMBER(SEARCH("Not identified",'Model output'!U129))),"",'Model output'!U129))</f>
        <v/>
      </c>
      <c r="AC130" s="9" t="str">
        <f>IF(OR('Model output'!V129="", AND(ISERROR(SEARCH("Positive",'Model output'!V129)), ISNUMBER(SEARCH("Negative",'Model output'!V129))), ISNUMBER(SEARCH("Uninvolved",'Model output'!V129)), ISNUMBER(SEARCH("not involved",'Model output'!V129)), ISNUMBER(SEARCH("Free",'Model output'!V129)), ISNUMBER(SEARCH("1 mm",'Model output'!V129)), ISNUMBER(SEARCH("0.1 CM",'Model output'!V129)), ISNUMBER(SEARCH("less than 0.2 mm",'Model output'!V129)), ISNUMBER(SEARCH("less than 0.5 mm",'Model output'!V129)), ISNUMBER(SEARCH("very close",'Model output'!V129)), ISNUMBER(SEARCH("abut",'Model output'!V129))), "negative", "positive")</f>
        <v>negative</v>
      </c>
      <c r="AE130" s="30" t="str" cm="1">
        <f t="array" aca="1" ref="AE130" ca="1">IF(OR(AC130="positive",Z130="positive",AND(OR(ISNUMBER(SEARCH("Follicular carcinoma",N130)),ISNUMBER(SEARCH("Follicular thyroid carcinoma",N130))),V130="extensive"),AND(AND(ISNUMBER(J130),J130&gt;0),AND(ISNUMBER(M130),M130&gt;3)),OR(H130="positive",AH130=1)),"high",IF(OR(ISNUMBER(SEARCH("lateral",G130,1)),ISNUMBER(SEARCH("positive",Y130,1)),ISNUMBER(SEARCH("tall",O130,1)),ISNUMBER(SEARCH("hobnail",O130,1)),ISNUMBER(SEARCH("cribriform",O130,1)),ISNUMBER(SEARCH("diffuse",O130,1)),ISNUMBER(SEARCH("columnar",O130,1)),ISNUMBER(SEARCH("solid",O130,1)),ISNUMBER(SEARCH("tall",N130,1)),ISNUMBER(SEARCH("hobnail",N130,1)),ISNUMBER(SEARCH("cribriform",N130,1)),ISNUMBER(SEARCH("diffuse",N130,1)),ISNUMBER(SEARCH("columnar",N130,1)),ISNUMBER(SEARCH("solid",N130,1)),AND(ISNUMBER(SEARCH("papillary",N130,1)),S130="positive"),AND(AND(ISNUMBER(J130),J130&gt;=5),M130=""),AND(AND(ISNUMBER(J130),J130&gt;=5),AND(ISNUMBER(M130),M130&gt;=1)),AND(ISNUMBER(SERACH("papillary",N130)),OR(Y130="positive",Z130="positive"), ISNUMBER(SEARCH("BRAF",AB130)))),"intermediate","low"))</f>
        <v>low</v>
      </c>
      <c r="AF130" s="31" t="str">
        <f t="shared" si="34"/>
        <v>2</v>
      </c>
      <c r="AG130" s="31" t="str">
        <f t="shared" si="35"/>
        <v>0</v>
      </c>
      <c r="AH130" s="31" t="str">
        <f t="shared" si="37"/>
        <v>0</v>
      </c>
      <c r="AI130" s="36" t="str">
        <f t="shared" si="38"/>
        <v>I</v>
      </c>
      <c r="AJ130" s="30" t="s">
        <v>872</v>
      </c>
      <c r="AK130" s="35" t="s">
        <v>879</v>
      </c>
      <c r="AL130" s="35" t="s">
        <v>880</v>
      </c>
      <c r="AM130" s="35" t="s">
        <v>880</v>
      </c>
      <c r="AN130" s="35" t="s">
        <v>76</v>
      </c>
      <c r="AO130" s="30">
        <f t="shared" ca="1" si="28"/>
        <v>1</v>
      </c>
      <c r="AP130" s="35">
        <f t="shared" si="29"/>
        <v>1</v>
      </c>
      <c r="AQ130" s="35">
        <f t="shared" si="30"/>
        <v>1</v>
      </c>
      <c r="AR130" s="35">
        <f t="shared" si="31"/>
        <v>1</v>
      </c>
      <c r="AS130" s="36">
        <f t="shared" si="20"/>
        <v>1</v>
      </c>
    </row>
    <row r="131" spans="1:45">
      <c r="A131" t="str">
        <f>'Model output'!A130</f>
        <v>TCGA-E8-A432</v>
      </c>
      <c r="B131" s="42">
        <v>57</v>
      </c>
      <c r="C131" s="1" t="str">
        <f>IF(OR(ISNUMBER(SEARCH("0",'Model output'!D130)), ISNUMBER(SEARCH("1",'Model output'!D130)), ISNUMBER(SEARCH("1a",'Model output'!D130)), ISNUMBER(SEARCH("1b",'Model output'!D130)), ISNUMBER(SEARCH("2",'Model output'!D130)), ISNUMBER(SEARCH("3",'Model output'!D130)), ISNUMBER(SEARCH("4a",'Model output'!D130)), ISNUMBER(SEARCH("4b",'Model output'!D130))), IF(ISNUMBER(SEARCH("pT",'Model output'!D130)),IF(OR(ISNUMBER(SEARCH("a",'Model output'!D130)),ISNUMBER(SEARCH("b",'Model output'!D130))),MID(SUBSTITUTE('Model output'!D130," ",""),SEARCH("pT",'Model output'!D130)+2,2),MID(SUBSTITUTE('Model output'!D130," ",""),SEARCH("pT",'Model output'!D130)+2,1)),IF(ISNUMBER(SEARCH("T",'Model output'!D130)),IF(OR(ISNUMBER(SEARCH("a",'Model output'!D130)),ISNUMBER(SEARCH("b",'Model output'!D130))),MID(SUBSTITUTE('Model output'!D130," ",""),SEARCH("T",'Model output'!D130)+1,2),MID(SUBSTITUTE('Model output'!D130," ",""),SEARCH("T",'Model output'!D130)+1,1)),SUBSTITUTE('Model output'!D130," ",""))),"")</f>
        <v/>
      </c>
      <c r="D131" s="1" t="str">
        <f>IF(ISNUMBER(SEARCH("lymph node",'Model output'!E130)),"1", IF(AND('Model output'!E130&lt;&gt;"",ISNUMBER('Model output'!E130),'Model output'!E130&gt;0),"1",IF(OR(ISNUMBER(SEARCH("0",'Model output'!E130)), ISNUMBER(SEARCH("1",'Model output'!E130)), ISNUMBER(SEARCH("1a",'Model output'!E130)), ISNUMBER(SEARCH("1b",'Model output'!E130)), ISNUMBER(SEARCH("X",'Model output'!E130))), IF(ISNUMBER(SEARCH("pN",'Model output'!E130)),IF(OR(ISNUMBER(SEARCH("a",'Model output'!E130)),ISNUMBER(SEARCH("b",'Model output'!E130))),MID(SUBSTITUTE('Model output'!E130," ",""),SEARCH("pN",'Model output'!E130)+2,2),MID(SUBSTITUTE('Model output'!E130," ",""),SEARCH("pN",'Model output'!E130)+2,1)),IF(ISNUMBER(SEARCH("N",'Model output'!E130)),IF(OR(ISNUMBER(SEARCH("a",'Model output'!E130)),ISNUMBER(SEARCH("b",'Model output'!E130))),MID(SUBSTITUTE('Model output'!E130," ",""),SEARCH("N",'Model output'!E130)+1,2),MID(SUBSTITUTE('Model output'!E130," ",""),SEARCH("N",'Model output'!E130)+1,1)),SUBSTITUTE('Model output'!E130," ",""))),"")))</f>
        <v/>
      </c>
      <c r="E131" s="1" t="str">
        <f>IF(OR(ISNUMBER(SEARCH("Not applicable",'Model output'!F130)), ISNUMBER(SEARCH("N/A",'Model output'!F130))),"0",IF(OR(ISNUMBER(SEARCH("0",'Model output'!F130)), ISNUMBER(SEARCH("1",'Model output'!F130)), ISNUMBER(SEARCH("X",'Model output'!F130))), IF(ISNUMBER(SEARCH("pM",'Model output'!F130)),MID(SUBSTITUTE('Model output'!F130," ",""),SEARCH("pM",'Model output'!F130)+2,1),IF(ISNUMBER(SEARCH("M",'Model output'!F130)),MID(SUBSTITUTE('Model output'!F130," ",""),SEARCH("M",'Model output'!F130)+1,1),SUBSTITUTE('Model output'!F130," ",""))),""))</f>
        <v/>
      </c>
      <c r="F131" t="str">
        <f t="shared" si="32"/>
        <v>negative</v>
      </c>
      <c r="G131" t="str">
        <f>IF(OR('Model output'!G130="",AND(ISNUMBER('Model output'!J130),'Model output'!J130&lt;1)),"",IF(OR(ISNUMBER(SEARCH("lateral",'Model output'!G130)),ISNUMBER(SEARCH("cervical",'Model output'!G130)),ISNUMBER(SEARCH("jugular",'Model output'!G130)),ISNUMBER(SEARCH("left neck",'Model output'!G130)),ISNUMBER(SEARCH("left anterior neck",'Model output'!G130)),ISNUMBER(SEARCH("left posterior neck",'Model output'!G130)),ISNUMBER(SEARCH("right neck",'Model output'!G130)),ISNUMBER(SEARCH("right anterior neck",'Model output'!G130)),ISNUMBER(SEARCH("right posterior neck",'Model output'!G130)),AND(ISNUMBER(SEARCH("level",'Model output'!G130)),OR(,ISNUMBER(SEARCH("II",'Model output'!G130)),ISNUMBER(SEARCH("two",'Model output'!G130)),ISNUMBER(SEARCH("2",'Model output'!G130)),ISNUMBER(SEARCH("III",'Model output'!G130)),ISNUMBER(SEARCH("three",'Model output'!G130)),ISNUMBER(SEARCH("3",'Model output'!G130)),ISNUMBER(SEARCH("IV",'Model output'!G130)),ISNUMBER(SEARCH("four",'Model output'!G130)),ISNUMBER(SEARCH("4",'Model output'!G130)),AND(ISNUMBER(SEARCH("V ",'Model output'!G130)),NOT(ISNUMBER(SEARCH("VI",'Model output'!G130)))),ISNUMBER(SEARCH("five",'Model output'!G130)),ISNUMBER(SEARCH("5",'Model output'!G130))))), "lateral", "central"))</f>
        <v/>
      </c>
      <c r="H131" t="str">
        <f>IF('Model output'!H130="","negative", IF('Model output'!H130=" ", "negative", IF(ISNUMBER(SEARCH("lymph node",'Model output'!H130)),"negative","positive")))</f>
        <v>negative</v>
      </c>
      <c r="I131" t="str">
        <f>IF('Model output'!I130="","",IF(ISNUMBER('Model output'!I130),'Model output'!I130,1))</f>
        <v/>
      </c>
      <c r="J131" t="str">
        <f>IF('Model output'!J130="","",IF(AND(ISNUMBER('Model output'!J130),'Model output'!J130&lt;=I131),'Model output'!J130,IF(ISNUMBER(SEARCH("0/",'Model output'!J130)),0,1)))</f>
        <v/>
      </c>
      <c r="K131" t="str" cm="1">
        <f t="array" ref="K131">IF(COUNT(FIND({0,1,2,3,4,5,6,7,8,9},'Model output'!K130))&gt;0,'Model output'!K130,"")</f>
        <v/>
      </c>
      <c r="L131" s="8" t="str">
        <f t="shared" si="36"/>
        <v/>
      </c>
      <c r="M131" t="str" cm="1">
        <f t="array" ref="M131">IF(L131="","",IF(ISNUMBER(SEARCH("cm",L131)),MAX(VALUE(SUBSTITUTE(_xlfn.FILTERXML("&lt;t&gt;&lt;s&gt;"&amp;SUBSTITUTE(L131,",","&lt;/s&gt;&lt;s&gt;")&amp;"&lt;/s&gt;&lt;/t&gt;","//s"),"cm",""))),MAX(VALUE(SUBSTITUTE(_xlfn.FILTERXML("&lt;t&gt;&lt;s&gt;"&amp;SUBSTITUTE(L131,",","&lt;/s&gt;&lt;s&gt;")&amp;"&lt;/s&gt;&lt;/t&gt;","//s"),"mm","")))/10))</f>
        <v/>
      </c>
      <c r="N131" t="str">
        <f>IF('Model output'!L130="","",'Model output'!L130)</f>
        <v>Papillary</v>
      </c>
      <c r="O131" t="str">
        <f>IF('Model output'!M130="","",'Model output'!M130)</f>
        <v/>
      </c>
      <c r="P131" t="str">
        <f>IF('Model output'!N130="","",'Model output'!N130)</f>
        <v>2.5x2x1cm</v>
      </c>
      <c r="Q131" t="str">
        <f t="shared" si="33"/>
        <v>2.5,2,1cm</v>
      </c>
      <c r="R131" cm="1">
        <f t="array" ref="R131">IF(Q131="","",IF(ISNUMBER(SEARCH("cm",Q131)),MAX(VALUE(SUBSTITUTE(_xlfn.FILTERXML("&lt;t&gt;&lt;s&gt;"&amp;SUBSTITUTE(Q131,",","&lt;/s&gt;&lt;s&gt;")&amp;"&lt;/s&gt;&lt;/t&gt;","//s"),"cm",""))),IF(ISNUMBER(SEARCH("mm",Q131)), MAX(VALUE(SUBSTITUTE(_xlfn.FILTERXML("&lt;t&gt;&lt;s&gt;"&amp;SUBSTITUTE(Q131,",","&lt;/s&gt;&lt;s&gt;")&amp;"&lt;/s&gt;&lt;/t&gt;","//s"),"mm","")))/10, MAX(VALUE(_xlfn.FILTERXML("&lt;t&gt;&lt;s&gt;"&amp;SUBSTITUTE(Q131,",","&lt;/s&gt;&lt;s&gt;")&amp;"&lt;/s&gt;&lt;/t&gt;","//s"))))))</f>
        <v>2.5</v>
      </c>
      <c r="S131" t="str">
        <f>IF(OR('Model output'!P130="",ISNUMBER(SEARCH("Not identified", 'Model output'!P130)),ISNUMBER(SEARCH("Absent",'Model output'!P130)),AND(ISNUMBER(SEARCH("No",'Model output'!P130)),NOT(ISNUMBER(SEARCH("diagnostic",'Model output'!P130)))),ISNUMBER(SEARCH("Negative",'Model output'!P130))),"negative","positive")</f>
        <v>negative</v>
      </c>
      <c r="T131" t="str">
        <f>IF('Model output'!O130="","",'Model output'!O130)</f>
        <v/>
      </c>
      <c r="U131" t="str">
        <f>IF('Model output'!Q130&lt;&gt;"",'Model output'!Q130,IF('Classification result'!S131="positive",IF(ISNUMBER(SEARCH("single",'Model output'!P130)),1,IF(OR(ISNUMBER(SEARCH("&lt;4",'Model output'!P130)),ISNUMBER(SEARCH("&lt; 4",'Model output'!P130)),ISNUMBER(SEARCH("less than 4",'Model output'!P130))),"&lt;4",IF(OR(ISNUMBER(SEARCH("&gt;4",'Model output'!P130)),ISNUMBER(SEARCH("&gt; 4",'Model output'!P130)),ISNUMBER(SEARCH("4 or more",'Model output'!P130))),"&gt;4",""))),""))</f>
        <v/>
      </c>
      <c r="V131" t="str">
        <f>IF(S131="negative","",IF(OR(ISNUMBER(SEARCH("Focal",'Model output'!P130)),'Classification result'!U131&lt;4,ISNUMBER(SEARCH("Focal",'Classification result'!U131)),ISNUMBER(SEARCH("&lt;4",'Classification result'!U131)),ISNUMBER(SEARCH("&lt; 4",'Classification result'!U131))),"minimal", IF(OR(ISNUMBER(SEARCH("Extensive",'Model output'!P130)),ISNUMBER(SEARCH("Extensive",'Classification result'!U131)),ISNUMBER(SEARCH("&gt;4",'Classification result'!U131)),ISNUMBER(SEARCH("&gt; 4",'Classification result'!U131)),ISNUMBER(SEARCH("4 or more",'Classification result'!U131))),"extensive","")))</f>
        <v/>
      </c>
      <c r="W131" t="str">
        <f>IF(OR('Model output'!R130="",ISNUMBER(SEARCH("Not identified", 'Model output'!R130)),ISNUMBER(SEARCH("Absent",'Model output'!R130)),ISNUMBER(SEARCH("No",'Model output'!R130)),ISNUMBER(SEARCH("Negative",'Model output'!R130)),ISNUMBER(SEARCH("None seen",'Model output'!R130)),ISNUMBER(SEARCH("Free",'Model output'!R130)),ISNUMBER(SEARCH("Cannot be assessed",'Model output'!R130))),"negative","positive")</f>
        <v>negative</v>
      </c>
      <c r="X131" s="14" t="str">
        <f>IF('Model output'!S130="","",'Model output'!S130)</f>
        <v>No</v>
      </c>
      <c r="Y131" t="str">
        <f>IF(OR('Model output'!S130="",ISNUMBER(SEARCH("Absent",'Model output'!S130)),ISNUMBER(SEARCH("Not identified",'Model output'!S130)),AND(ISNUMBER(SEARCH("No",'Model output'!S130)),NOT(ISNUMBER(SEARCH("carcinoma",'Model output'!S130)))),ISNUMBER(SEARCH("negative",'Model output'!S130))),"negative",IF(Z131="positive","gETE", "positive"))</f>
        <v>negative</v>
      </c>
      <c r="Z131" t="str">
        <f>IF(OR('Model output'!S130="",ISNUMBER(SEARCH("Absent",'Model output'!S130)),ISNUMBER(SEARCH("Not identified",'Model output'!S130)),ISNUMBER(SEARCH("No",'Model output'!S130)),ISNUMBER(SEARCH("Minimal",'Model output'!S130)),ISNUMBER(SEARCH("negative",'Model output'!S130))),"negative",IF(OR(ISNUMBER(SEARCH("extensive",X131)),ISNUMBER(SEARCH("skeletal muscle",X131)),ISNUMBER(SEARCH("larynx",X131)),ISNUMBER(SEARCH("trachea",X131)),ISNUMBER(SEARCH("esophagus",X131)),ISNUMBER(SEARCH("recurrent laryngeal nerve",X131))),"positive","negative"))</f>
        <v>negative</v>
      </c>
      <c r="AA131" t="str">
        <f>IF('Model output'!T130="","",IF('Model output'!T130="Not mentioned", "No", "Yes"))</f>
        <v/>
      </c>
      <c r="AB131" t="str">
        <f>IF(AA131&lt;&gt;"Yes","",IF(OR('Model output'!U130="",ISNUMBER(SEARCH("Not identified",'Model output'!U130))),"",'Model output'!U130))</f>
        <v/>
      </c>
      <c r="AC131" s="9" t="str">
        <f>IF(OR('Model output'!V130="", AND(ISERROR(SEARCH("Positive",'Model output'!V130)), ISNUMBER(SEARCH("Negative",'Model output'!V130))), ISNUMBER(SEARCH("Uninvolved",'Model output'!V130)), ISNUMBER(SEARCH("not involved",'Model output'!V130)), ISNUMBER(SEARCH("Free",'Model output'!V130)), ISNUMBER(SEARCH("1 mm",'Model output'!V130)), ISNUMBER(SEARCH("0.1 CM",'Model output'!V130)), ISNUMBER(SEARCH("less than 0.2 mm",'Model output'!V130)), ISNUMBER(SEARCH("less than 0.5 mm",'Model output'!V130)), ISNUMBER(SEARCH("very close",'Model output'!V130)), ISNUMBER(SEARCH("abut",'Model output'!V130))), "negative", "positive")</f>
        <v>negative</v>
      </c>
      <c r="AE131" s="30" t="str" cm="1">
        <f t="array" aca="1" ref="AE131" ca="1">IF(OR(AC131="positive",Z131="positive",AND(OR(ISNUMBER(SEARCH("Follicular carcinoma",N131)),ISNUMBER(SEARCH("Follicular thyroid carcinoma",N131))),V131="extensive"),AND(AND(ISNUMBER(J131),J131&gt;0),AND(ISNUMBER(M131),M131&gt;3)),OR(H131="positive",AH131=1)),"high",IF(OR(ISNUMBER(SEARCH("lateral",G131,1)),ISNUMBER(SEARCH("positive",Y131,1)),ISNUMBER(SEARCH("tall",O131,1)),ISNUMBER(SEARCH("hobnail",O131,1)),ISNUMBER(SEARCH("cribriform",O131,1)),ISNUMBER(SEARCH("diffuse",O131,1)),ISNUMBER(SEARCH("columnar",O131,1)),ISNUMBER(SEARCH("solid",O131,1)),ISNUMBER(SEARCH("tall",N131,1)),ISNUMBER(SEARCH("hobnail",N131,1)),ISNUMBER(SEARCH("cribriform",N131,1)),ISNUMBER(SEARCH("diffuse",N131,1)),ISNUMBER(SEARCH("columnar",N131,1)),ISNUMBER(SEARCH("solid",N131,1)),AND(ISNUMBER(SEARCH("papillary",N131,1)),S131="positive"),AND(AND(ISNUMBER(J131),J131&gt;=5),M131=""),AND(AND(ISNUMBER(J131),J131&gt;=5),AND(ISNUMBER(M131),M131&gt;=1)),AND(ISNUMBER(SERACH("papillary",N131)),OR(Y131="positive",Z131="positive"), ISNUMBER(SEARCH("BRAF",AB131)))),"intermediate","low"))</f>
        <v>low</v>
      </c>
      <c r="AF131" s="31" t="str">
        <f t="shared" si="34"/>
        <v>2</v>
      </c>
      <c r="AG131" s="31" t="str">
        <f t="shared" si="35"/>
        <v>0</v>
      </c>
      <c r="AH131" s="31" t="str">
        <f t="shared" si="37"/>
        <v>0</v>
      </c>
      <c r="AI131" s="36" t="str">
        <f t="shared" si="38"/>
        <v>I</v>
      </c>
      <c r="AJ131" s="30" t="s">
        <v>872</v>
      </c>
      <c r="AK131" s="35" t="s">
        <v>879</v>
      </c>
      <c r="AL131" s="35" t="s">
        <v>880</v>
      </c>
      <c r="AM131" s="35" t="s">
        <v>880</v>
      </c>
      <c r="AN131" s="35" t="s">
        <v>76</v>
      </c>
      <c r="AO131" s="30">
        <f t="shared" ca="1" si="28"/>
        <v>1</v>
      </c>
      <c r="AP131" s="35">
        <f t="shared" si="29"/>
        <v>1</v>
      </c>
      <c r="AQ131" s="35">
        <f t="shared" si="30"/>
        <v>1</v>
      </c>
      <c r="AR131" s="35">
        <f t="shared" si="31"/>
        <v>1</v>
      </c>
      <c r="AS131" s="36">
        <f t="shared" ref="AS131:AS194" si="39">IF(AI131=AN131,1,0)</f>
        <v>1</v>
      </c>
    </row>
    <row r="132" spans="1:45">
      <c r="A132" t="str">
        <f>'Model output'!A131</f>
        <v>TCGA-E8-A433</v>
      </c>
      <c r="B132" s="42">
        <v>25</v>
      </c>
      <c r="C132" s="1" t="str">
        <f>IF(OR(ISNUMBER(SEARCH("0",'Model output'!D131)), ISNUMBER(SEARCH("1",'Model output'!D131)), ISNUMBER(SEARCH("1a",'Model output'!D131)), ISNUMBER(SEARCH("1b",'Model output'!D131)), ISNUMBER(SEARCH("2",'Model output'!D131)), ISNUMBER(SEARCH("3",'Model output'!D131)), ISNUMBER(SEARCH("4a",'Model output'!D131)), ISNUMBER(SEARCH("4b",'Model output'!D131))), IF(ISNUMBER(SEARCH("pT",'Model output'!D131)),IF(OR(ISNUMBER(SEARCH("a",'Model output'!D131)),ISNUMBER(SEARCH("b",'Model output'!D131))),MID(SUBSTITUTE('Model output'!D131," ",""),SEARCH("pT",'Model output'!D131)+2,2),MID(SUBSTITUTE('Model output'!D131," ",""),SEARCH("pT",'Model output'!D131)+2,1)),IF(ISNUMBER(SEARCH("T",'Model output'!D131)),IF(OR(ISNUMBER(SEARCH("a",'Model output'!D131)),ISNUMBER(SEARCH("b",'Model output'!D131))),MID(SUBSTITUTE('Model output'!D131," ",""),SEARCH("T",'Model output'!D131)+1,2),MID(SUBSTITUTE('Model output'!D131," ",""),SEARCH("T",'Model output'!D131)+1,1)),SUBSTITUTE('Model output'!D131," ",""))),"")</f>
        <v/>
      </c>
      <c r="D132" s="1" t="str">
        <f>IF(ISNUMBER(SEARCH("lymph node",'Model output'!E131)),"1", IF(AND('Model output'!E131&lt;&gt;"",ISNUMBER('Model output'!E131),'Model output'!E131&gt;0),"1",IF(OR(ISNUMBER(SEARCH("0",'Model output'!E131)), ISNUMBER(SEARCH("1",'Model output'!E131)), ISNUMBER(SEARCH("1a",'Model output'!E131)), ISNUMBER(SEARCH("1b",'Model output'!E131)), ISNUMBER(SEARCH("X",'Model output'!E131))), IF(ISNUMBER(SEARCH("pN",'Model output'!E131)),IF(OR(ISNUMBER(SEARCH("a",'Model output'!E131)),ISNUMBER(SEARCH("b",'Model output'!E131))),MID(SUBSTITUTE('Model output'!E131," ",""),SEARCH("pN",'Model output'!E131)+2,2),MID(SUBSTITUTE('Model output'!E131," ",""),SEARCH("pN",'Model output'!E131)+2,1)),IF(ISNUMBER(SEARCH("N",'Model output'!E131)),IF(OR(ISNUMBER(SEARCH("a",'Model output'!E131)),ISNUMBER(SEARCH("b",'Model output'!E131))),MID(SUBSTITUTE('Model output'!E131," ",""),SEARCH("N",'Model output'!E131)+1,2),MID(SUBSTITUTE('Model output'!E131," ",""),SEARCH("N",'Model output'!E131)+1,1)),SUBSTITUTE('Model output'!E131," ",""))),"")))</f>
        <v/>
      </c>
      <c r="E132" s="1" t="str">
        <f>IF(OR(ISNUMBER(SEARCH("Not applicable",'Model output'!F131)), ISNUMBER(SEARCH("N/A",'Model output'!F131))),"0",IF(OR(ISNUMBER(SEARCH("0",'Model output'!F131)), ISNUMBER(SEARCH("1",'Model output'!F131)), ISNUMBER(SEARCH("X",'Model output'!F131))), IF(ISNUMBER(SEARCH("pM",'Model output'!F131)),MID(SUBSTITUTE('Model output'!F131," ",""),SEARCH("pM",'Model output'!F131)+2,1),IF(ISNUMBER(SEARCH("M",'Model output'!F131)),MID(SUBSTITUTE('Model output'!F131," ",""),SEARCH("M",'Model output'!F131)+1,1),SUBSTITUTE('Model output'!F131," ",""))),""))</f>
        <v/>
      </c>
      <c r="F132" t="str">
        <f t="shared" si="32"/>
        <v>negative</v>
      </c>
      <c r="G132" t="str">
        <f>IF(OR('Model output'!G131="",AND(ISNUMBER('Model output'!J131),'Model output'!J131&lt;1)),"",IF(OR(ISNUMBER(SEARCH("lateral",'Model output'!G131)),ISNUMBER(SEARCH("cervical",'Model output'!G131)),ISNUMBER(SEARCH("jugular",'Model output'!G131)),ISNUMBER(SEARCH("left neck",'Model output'!G131)),ISNUMBER(SEARCH("left anterior neck",'Model output'!G131)),ISNUMBER(SEARCH("left posterior neck",'Model output'!G131)),ISNUMBER(SEARCH("right neck",'Model output'!G131)),ISNUMBER(SEARCH("right anterior neck",'Model output'!G131)),ISNUMBER(SEARCH("right posterior neck",'Model output'!G131)),AND(ISNUMBER(SEARCH("level",'Model output'!G131)),OR(,ISNUMBER(SEARCH("II",'Model output'!G131)),ISNUMBER(SEARCH("two",'Model output'!G131)),ISNUMBER(SEARCH("2",'Model output'!G131)),ISNUMBER(SEARCH("III",'Model output'!G131)),ISNUMBER(SEARCH("three",'Model output'!G131)),ISNUMBER(SEARCH("3",'Model output'!G131)),ISNUMBER(SEARCH("IV",'Model output'!G131)),ISNUMBER(SEARCH("four",'Model output'!G131)),ISNUMBER(SEARCH("4",'Model output'!G131)),AND(ISNUMBER(SEARCH("V ",'Model output'!G131)),NOT(ISNUMBER(SEARCH("VI",'Model output'!G131)))),ISNUMBER(SEARCH("five",'Model output'!G131)),ISNUMBER(SEARCH("5",'Model output'!G131))))), "lateral", "central"))</f>
        <v/>
      </c>
      <c r="H132" t="str">
        <f>IF('Model output'!H131="","negative", IF('Model output'!H131=" ", "negative", IF(ISNUMBER(SEARCH("lymph node",'Model output'!H131)),"negative","positive")))</f>
        <v>negative</v>
      </c>
      <c r="I132" t="str">
        <f>IF('Model output'!I131="","",IF(ISNUMBER('Model output'!I131),'Model output'!I131,1))</f>
        <v/>
      </c>
      <c r="J132" t="str">
        <f>IF('Model output'!J131="","",IF(AND(ISNUMBER('Model output'!J131),'Model output'!J131&lt;=I132),'Model output'!J131,IF(ISNUMBER(SEARCH("0/",'Model output'!J131)),0,1)))</f>
        <v/>
      </c>
      <c r="K132" t="str" cm="1">
        <f t="array" ref="K132">IF(COUNT(FIND({0,1,2,3,4,5,6,7,8,9},'Model output'!K131))&gt;0,'Model output'!K131,"")</f>
        <v/>
      </c>
      <c r="L132" s="8" t="str">
        <f t="shared" si="36"/>
        <v/>
      </c>
      <c r="M132" t="str" cm="1">
        <f t="array" ref="M132">IF(L132="","",IF(ISNUMBER(SEARCH("cm",L132)),MAX(VALUE(SUBSTITUTE(_xlfn.FILTERXML("&lt;t&gt;&lt;s&gt;"&amp;SUBSTITUTE(L132,",","&lt;/s&gt;&lt;s&gt;")&amp;"&lt;/s&gt;&lt;/t&gt;","//s"),"cm",""))),MAX(VALUE(SUBSTITUTE(_xlfn.FILTERXML("&lt;t&gt;&lt;s&gt;"&amp;SUBSTITUTE(L132,",","&lt;/s&gt;&lt;s&gt;")&amp;"&lt;/s&gt;&lt;/t&gt;","//s"),"mm","")))/10))</f>
        <v/>
      </c>
      <c r="N132" t="str">
        <f>IF('Model output'!L131="","",'Model output'!L131)</f>
        <v>Papillary</v>
      </c>
      <c r="O132" t="str">
        <f>IF('Model output'!M131="","",'Model output'!M131)</f>
        <v/>
      </c>
      <c r="P132" t="str">
        <f>IF('Model output'!N131="","",'Model output'!N131)</f>
        <v>2.5x2x2</v>
      </c>
      <c r="Q132" t="str">
        <f t="shared" si="33"/>
        <v>2.5,2,2</v>
      </c>
      <c r="R132" cm="1">
        <f t="array" ref="R132">IF(Q132="","",IF(ISNUMBER(SEARCH("cm",Q132)),MAX(VALUE(SUBSTITUTE(_xlfn.FILTERXML("&lt;t&gt;&lt;s&gt;"&amp;SUBSTITUTE(Q132,",","&lt;/s&gt;&lt;s&gt;")&amp;"&lt;/s&gt;&lt;/t&gt;","//s"),"cm",""))),IF(ISNUMBER(SEARCH("mm",Q132)), MAX(VALUE(SUBSTITUTE(_xlfn.FILTERXML("&lt;t&gt;&lt;s&gt;"&amp;SUBSTITUTE(Q132,",","&lt;/s&gt;&lt;s&gt;")&amp;"&lt;/s&gt;&lt;/t&gt;","//s"),"mm","")))/10, MAX(VALUE(_xlfn.FILTERXML("&lt;t&gt;&lt;s&gt;"&amp;SUBSTITUTE(Q132,",","&lt;/s&gt;&lt;s&gt;")&amp;"&lt;/s&gt;&lt;/t&gt;","//s"))))))</f>
        <v>2.5</v>
      </c>
      <c r="S132" t="str">
        <f>IF(OR('Model output'!P131="",ISNUMBER(SEARCH("Not identified", 'Model output'!P131)),ISNUMBER(SEARCH("Absent",'Model output'!P131)),AND(ISNUMBER(SEARCH("No",'Model output'!P131)),NOT(ISNUMBER(SEARCH("diagnostic",'Model output'!P131)))),ISNUMBER(SEARCH("Negative",'Model output'!P131))),"negative","positive")</f>
        <v>negative</v>
      </c>
      <c r="T132" t="str">
        <f>IF('Model output'!O131="","",'Model output'!O131)</f>
        <v/>
      </c>
      <c r="U132" t="str">
        <f>IF('Model output'!Q131&lt;&gt;"",'Model output'!Q131,IF('Classification result'!S132="positive",IF(ISNUMBER(SEARCH("single",'Model output'!P131)),1,IF(OR(ISNUMBER(SEARCH("&lt;4",'Model output'!P131)),ISNUMBER(SEARCH("&lt; 4",'Model output'!P131)),ISNUMBER(SEARCH("less than 4",'Model output'!P131))),"&lt;4",IF(OR(ISNUMBER(SEARCH("&gt;4",'Model output'!P131)),ISNUMBER(SEARCH("&gt; 4",'Model output'!P131)),ISNUMBER(SEARCH("4 or more",'Model output'!P131))),"&gt;4",""))),""))</f>
        <v/>
      </c>
      <c r="V132" t="str">
        <f>IF(S132="negative","",IF(OR(ISNUMBER(SEARCH("Focal",'Model output'!P131)),'Classification result'!U132&lt;4,ISNUMBER(SEARCH("Focal",'Classification result'!U132)),ISNUMBER(SEARCH("&lt;4",'Classification result'!U132)),ISNUMBER(SEARCH("&lt; 4",'Classification result'!U132))),"minimal", IF(OR(ISNUMBER(SEARCH("Extensive",'Model output'!P131)),ISNUMBER(SEARCH("Extensive",'Classification result'!U132)),ISNUMBER(SEARCH("&gt;4",'Classification result'!U132)),ISNUMBER(SEARCH("&gt; 4",'Classification result'!U132)),ISNUMBER(SEARCH("4 or more",'Classification result'!U132))),"extensive","")))</f>
        <v/>
      </c>
      <c r="W132" t="str">
        <f>IF(OR('Model output'!R131="",ISNUMBER(SEARCH("Not identified", 'Model output'!R131)),ISNUMBER(SEARCH("Absent",'Model output'!R131)),ISNUMBER(SEARCH("No",'Model output'!R131)),ISNUMBER(SEARCH("Negative",'Model output'!R131)),ISNUMBER(SEARCH("None seen",'Model output'!R131)),ISNUMBER(SEARCH("Free",'Model output'!R131)),ISNUMBER(SEARCH("Cannot be assessed",'Model output'!R131))),"negative","positive")</f>
        <v>negative</v>
      </c>
      <c r="X132" s="14" t="str">
        <f>IF('Model output'!S131="","",'Model output'!S131)</f>
        <v>No</v>
      </c>
      <c r="Y132" t="str">
        <f>IF(OR('Model output'!S131="",ISNUMBER(SEARCH("Absent",'Model output'!S131)),ISNUMBER(SEARCH("Not identified",'Model output'!S131)),AND(ISNUMBER(SEARCH("No",'Model output'!S131)),NOT(ISNUMBER(SEARCH("carcinoma",'Model output'!S131)))),ISNUMBER(SEARCH("negative",'Model output'!S131))),"negative",IF(Z132="positive","gETE", "positive"))</f>
        <v>negative</v>
      </c>
      <c r="Z132" t="str">
        <f>IF(OR('Model output'!S131="",ISNUMBER(SEARCH("Absent",'Model output'!S131)),ISNUMBER(SEARCH("Not identified",'Model output'!S131)),ISNUMBER(SEARCH("No",'Model output'!S131)),ISNUMBER(SEARCH("Minimal",'Model output'!S131)),ISNUMBER(SEARCH("negative",'Model output'!S131))),"negative",IF(OR(ISNUMBER(SEARCH("extensive",X132)),ISNUMBER(SEARCH("skeletal muscle",X132)),ISNUMBER(SEARCH("larynx",X132)),ISNUMBER(SEARCH("trachea",X132)),ISNUMBER(SEARCH("esophagus",X132)),ISNUMBER(SEARCH("recurrent laryngeal nerve",X132))),"positive","negative"))</f>
        <v>negative</v>
      </c>
      <c r="AA132" t="str">
        <f>IF('Model output'!T131="","",IF('Model output'!T131="Not mentioned", "No", "Yes"))</f>
        <v/>
      </c>
      <c r="AB132" t="str">
        <f>IF(AA132&lt;&gt;"Yes","",IF(OR('Model output'!U131="",ISNUMBER(SEARCH("Not identified",'Model output'!U131))),"",'Model output'!U131))</f>
        <v/>
      </c>
      <c r="AC132" s="9" t="str">
        <f>IF(OR('Model output'!V131="", AND(ISERROR(SEARCH("Positive",'Model output'!V131)), ISNUMBER(SEARCH("Negative",'Model output'!V131))), ISNUMBER(SEARCH("Uninvolved",'Model output'!V131)), ISNUMBER(SEARCH("not involved",'Model output'!V131)), ISNUMBER(SEARCH("Free",'Model output'!V131)), ISNUMBER(SEARCH("1 mm",'Model output'!V131)), ISNUMBER(SEARCH("0.1 CM",'Model output'!V131)), ISNUMBER(SEARCH("less than 0.2 mm",'Model output'!V131)), ISNUMBER(SEARCH("less than 0.5 mm",'Model output'!V131)), ISNUMBER(SEARCH("very close",'Model output'!V131)), ISNUMBER(SEARCH("abut",'Model output'!V131))), "negative", "positive")</f>
        <v>negative</v>
      </c>
      <c r="AE132" s="30" t="str" cm="1">
        <f t="array" aca="1" ref="AE132" ca="1">IF(OR(AC132="positive",Z132="positive",AND(OR(ISNUMBER(SEARCH("Follicular carcinoma",N132)),ISNUMBER(SEARCH("Follicular thyroid carcinoma",N132))),V132="extensive"),AND(AND(ISNUMBER(J132),J132&gt;0),AND(ISNUMBER(M132),M132&gt;3)),OR(H132="positive",AH132=1)),"high",IF(OR(ISNUMBER(SEARCH("lateral",G132,1)),ISNUMBER(SEARCH("positive",Y132,1)),ISNUMBER(SEARCH("tall",O132,1)),ISNUMBER(SEARCH("hobnail",O132,1)),ISNUMBER(SEARCH("cribriform",O132,1)),ISNUMBER(SEARCH("diffuse",O132,1)),ISNUMBER(SEARCH("columnar",O132,1)),ISNUMBER(SEARCH("solid",O132,1)),ISNUMBER(SEARCH("tall",N132,1)),ISNUMBER(SEARCH("hobnail",N132,1)),ISNUMBER(SEARCH("cribriform",N132,1)),ISNUMBER(SEARCH("diffuse",N132,1)),ISNUMBER(SEARCH("columnar",N132,1)),ISNUMBER(SEARCH("solid",N132,1)),AND(ISNUMBER(SEARCH("papillary",N132,1)),S132="positive"),AND(AND(ISNUMBER(J132),J132&gt;=5),M132=""),AND(AND(ISNUMBER(J132),J132&gt;=5),AND(ISNUMBER(M132),M132&gt;=1)),AND(ISNUMBER(SERACH("papillary",N132)),OR(Y132="positive",Z132="positive"), ISNUMBER(SEARCH("BRAF",AB132)))),"intermediate","low"))</f>
        <v>low</v>
      </c>
      <c r="AF132" s="31" t="str">
        <f t="shared" si="34"/>
        <v>2</v>
      </c>
      <c r="AG132" s="31" t="str">
        <f t="shared" si="35"/>
        <v>0</v>
      </c>
      <c r="AH132" s="31" t="str">
        <f t="shared" si="37"/>
        <v>0</v>
      </c>
      <c r="AI132" s="36" t="str">
        <f t="shared" si="38"/>
        <v>I</v>
      </c>
      <c r="AJ132" s="30" t="s">
        <v>872</v>
      </c>
      <c r="AK132" s="35" t="s">
        <v>879</v>
      </c>
      <c r="AL132" s="35" t="s">
        <v>880</v>
      </c>
      <c r="AM132" s="35" t="s">
        <v>880</v>
      </c>
      <c r="AN132" s="35" t="s">
        <v>76</v>
      </c>
      <c r="AO132" s="30">
        <f t="shared" ref="AO132:AO163" ca="1" si="40">IF(AE132=AJ132,1,0)</f>
        <v>1</v>
      </c>
      <c r="AP132" s="35">
        <f t="shared" ref="AP132:AP163" si="41">IF(AF132=AK132, 1, IF(AND(AF132="x", AK132="0"), 1, IF(AND(AF132="0", AK132="x"), 1, 0)))</f>
        <v>1</v>
      </c>
      <c r="AQ132" s="35">
        <f t="shared" ref="AQ132:AQ163" si="42">IF(AG132=AL132, 1, IF(AND(AG132="x", AL132="0"), 1, IF(AND(AG132="0", AL132="x"), 1, 0)))</f>
        <v>1</v>
      </c>
      <c r="AR132" s="35">
        <f t="shared" ref="AR132:AR163" si="43">IF(AH132=AM132, 1, IF(AND(AH132="x", AM132="0"), 1, IF(AND(AH132="0", AM132="x"), 1, 0)))</f>
        <v>1</v>
      </c>
      <c r="AS132" s="36">
        <f t="shared" si="39"/>
        <v>1</v>
      </c>
    </row>
    <row r="133" spans="1:45">
      <c r="A133" t="str">
        <f>'Model output'!A132</f>
        <v>TCGA-E8-A434</v>
      </c>
      <c r="B133" s="42">
        <v>56</v>
      </c>
      <c r="C133" s="1" t="str">
        <f>IF(OR(ISNUMBER(SEARCH("0",'Model output'!D132)), ISNUMBER(SEARCH("1",'Model output'!D132)), ISNUMBER(SEARCH("1a",'Model output'!D132)), ISNUMBER(SEARCH("1b",'Model output'!D132)), ISNUMBER(SEARCH("2",'Model output'!D132)), ISNUMBER(SEARCH("3",'Model output'!D132)), ISNUMBER(SEARCH("4a",'Model output'!D132)), ISNUMBER(SEARCH("4b",'Model output'!D132))), IF(ISNUMBER(SEARCH("pT",'Model output'!D132)),IF(OR(ISNUMBER(SEARCH("a",'Model output'!D132)),ISNUMBER(SEARCH("b",'Model output'!D132))),MID(SUBSTITUTE('Model output'!D132," ",""),SEARCH("pT",'Model output'!D132)+2,2),MID(SUBSTITUTE('Model output'!D132," ",""),SEARCH("pT",'Model output'!D132)+2,1)),IF(ISNUMBER(SEARCH("T",'Model output'!D132)),IF(OR(ISNUMBER(SEARCH("a",'Model output'!D132)),ISNUMBER(SEARCH("b",'Model output'!D132))),MID(SUBSTITUTE('Model output'!D132," ",""),SEARCH("T",'Model output'!D132)+1,2),MID(SUBSTITUTE('Model output'!D132," ",""),SEARCH("T",'Model output'!D132)+1,1)),SUBSTITUTE('Model output'!D132," ",""))),"")</f>
        <v/>
      </c>
      <c r="D133" s="1" t="str">
        <f>IF(ISNUMBER(SEARCH("lymph node",'Model output'!E132)),"1", IF(AND('Model output'!E132&lt;&gt;"",ISNUMBER('Model output'!E132),'Model output'!E132&gt;0),"1",IF(OR(ISNUMBER(SEARCH("0",'Model output'!E132)), ISNUMBER(SEARCH("1",'Model output'!E132)), ISNUMBER(SEARCH("1a",'Model output'!E132)), ISNUMBER(SEARCH("1b",'Model output'!E132)), ISNUMBER(SEARCH("X",'Model output'!E132))), IF(ISNUMBER(SEARCH("pN",'Model output'!E132)),IF(OR(ISNUMBER(SEARCH("a",'Model output'!E132)),ISNUMBER(SEARCH("b",'Model output'!E132))),MID(SUBSTITUTE('Model output'!E132," ",""),SEARCH("pN",'Model output'!E132)+2,2),MID(SUBSTITUTE('Model output'!E132," ",""),SEARCH("pN",'Model output'!E132)+2,1)),IF(ISNUMBER(SEARCH("N",'Model output'!E132)),IF(OR(ISNUMBER(SEARCH("a",'Model output'!E132)),ISNUMBER(SEARCH("b",'Model output'!E132))),MID(SUBSTITUTE('Model output'!E132," ",""),SEARCH("N",'Model output'!E132)+1,2),MID(SUBSTITUTE('Model output'!E132," ",""),SEARCH("N",'Model output'!E132)+1,1)),SUBSTITUTE('Model output'!E132," ",""))),"")))</f>
        <v/>
      </c>
      <c r="E133" s="1" t="str">
        <f>IF(OR(ISNUMBER(SEARCH("Not applicable",'Model output'!F132)), ISNUMBER(SEARCH("N/A",'Model output'!F132))),"0",IF(OR(ISNUMBER(SEARCH("0",'Model output'!F132)), ISNUMBER(SEARCH("1",'Model output'!F132)), ISNUMBER(SEARCH("X",'Model output'!F132))), IF(ISNUMBER(SEARCH("pM",'Model output'!F132)),MID(SUBSTITUTE('Model output'!F132," ",""),SEARCH("pM",'Model output'!F132)+2,1),IF(ISNUMBER(SEARCH("M",'Model output'!F132)),MID(SUBSTITUTE('Model output'!F132," ",""),SEARCH("M",'Model output'!F132)+1,1),SUBSTITUTE('Model output'!F132," ",""))),""))</f>
        <v/>
      </c>
      <c r="F133" t="str">
        <f t="shared" si="32"/>
        <v>negative</v>
      </c>
      <c r="G133" t="str">
        <f>IF(OR('Model output'!G132="",AND(ISNUMBER('Model output'!J132),'Model output'!J132&lt;1)),"",IF(OR(ISNUMBER(SEARCH("lateral",'Model output'!G132)),ISNUMBER(SEARCH("cervical",'Model output'!G132)),ISNUMBER(SEARCH("jugular",'Model output'!G132)),ISNUMBER(SEARCH("left neck",'Model output'!G132)),ISNUMBER(SEARCH("left anterior neck",'Model output'!G132)),ISNUMBER(SEARCH("left posterior neck",'Model output'!G132)),ISNUMBER(SEARCH("right neck",'Model output'!G132)),ISNUMBER(SEARCH("right anterior neck",'Model output'!G132)),ISNUMBER(SEARCH("right posterior neck",'Model output'!G132)),AND(ISNUMBER(SEARCH("level",'Model output'!G132)),OR(,ISNUMBER(SEARCH("II",'Model output'!G132)),ISNUMBER(SEARCH("two",'Model output'!G132)),ISNUMBER(SEARCH("2",'Model output'!G132)),ISNUMBER(SEARCH("III",'Model output'!G132)),ISNUMBER(SEARCH("three",'Model output'!G132)),ISNUMBER(SEARCH("3",'Model output'!G132)),ISNUMBER(SEARCH("IV",'Model output'!G132)),ISNUMBER(SEARCH("four",'Model output'!G132)),ISNUMBER(SEARCH("4",'Model output'!G132)),AND(ISNUMBER(SEARCH("V ",'Model output'!G132)),NOT(ISNUMBER(SEARCH("VI",'Model output'!G132)))),ISNUMBER(SEARCH("five",'Model output'!G132)),ISNUMBER(SEARCH("5",'Model output'!G132))))), "lateral", "central"))</f>
        <v/>
      </c>
      <c r="H133" t="str">
        <f>IF('Model output'!H132="","negative", IF('Model output'!H132=" ", "negative", IF(ISNUMBER(SEARCH("lymph node",'Model output'!H132)),"negative","positive")))</f>
        <v>negative</v>
      </c>
      <c r="I133">
        <f>IF('Model output'!I132="","",IF(ISNUMBER('Model output'!I132),'Model output'!I132,1))</f>
        <v>0</v>
      </c>
      <c r="J133">
        <f>IF('Model output'!J132="","",IF(AND(ISNUMBER('Model output'!J132),'Model output'!J132&lt;=I133),'Model output'!J132,IF(ISNUMBER(SEARCH("0/",'Model output'!J132)),0,1)))</f>
        <v>0</v>
      </c>
      <c r="K133" t="str" cm="1">
        <f t="array" ref="K133">IF(COUNT(FIND({0,1,2,3,4,5,6,7,8,9},'Model output'!K132))&gt;0,'Model output'!K132,"")</f>
        <v/>
      </c>
      <c r="L133" s="8" t="str">
        <f t="shared" si="36"/>
        <v/>
      </c>
      <c r="M133" t="str" cm="1">
        <f t="array" ref="M133">IF(L133="","",IF(ISNUMBER(SEARCH("cm",L133)),MAX(VALUE(SUBSTITUTE(_xlfn.FILTERXML("&lt;t&gt;&lt;s&gt;"&amp;SUBSTITUTE(L133,",","&lt;/s&gt;&lt;s&gt;")&amp;"&lt;/s&gt;&lt;/t&gt;","//s"),"cm",""))),MAX(VALUE(SUBSTITUTE(_xlfn.FILTERXML("&lt;t&gt;&lt;s&gt;"&amp;SUBSTITUTE(L133,",","&lt;/s&gt;&lt;s&gt;")&amp;"&lt;/s&gt;&lt;/t&gt;","//s"),"mm","")))/10))</f>
        <v/>
      </c>
      <c r="N133" t="str">
        <f>IF('Model output'!L132="","",'Model output'!L132)</f>
        <v>Papillary</v>
      </c>
      <c r="O133" t="str">
        <f>IF('Model output'!M132="","",'Model output'!M132)</f>
        <v/>
      </c>
      <c r="P133" t="str">
        <f>IF('Model output'!N132="","",'Model output'!N132)</f>
        <v>0.7 x 0.7 x 0.7</v>
      </c>
      <c r="Q133" t="str">
        <f t="shared" si="33"/>
        <v>0.7,0.7,0.7</v>
      </c>
      <c r="R133" cm="1">
        <f t="array" ref="R133">IF(Q133="","",IF(ISNUMBER(SEARCH("cm",Q133)),MAX(VALUE(SUBSTITUTE(_xlfn.FILTERXML("&lt;t&gt;&lt;s&gt;"&amp;SUBSTITUTE(Q133,",","&lt;/s&gt;&lt;s&gt;")&amp;"&lt;/s&gt;&lt;/t&gt;","//s"),"cm",""))),IF(ISNUMBER(SEARCH("mm",Q133)), MAX(VALUE(SUBSTITUTE(_xlfn.FILTERXML("&lt;t&gt;&lt;s&gt;"&amp;SUBSTITUTE(Q133,",","&lt;/s&gt;&lt;s&gt;")&amp;"&lt;/s&gt;&lt;/t&gt;","//s"),"mm","")))/10, MAX(VALUE(_xlfn.FILTERXML("&lt;t&gt;&lt;s&gt;"&amp;SUBSTITUTE(Q133,",","&lt;/s&gt;&lt;s&gt;")&amp;"&lt;/s&gt;&lt;/t&gt;","//s"))))))</f>
        <v>0.7</v>
      </c>
      <c r="S133" t="str">
        <f>IF(OR('Model output'!P132="",ISNUMBER(SEARCH("Not identified", 'Model output'!P132)),ISNUMBER(SEARCH("Absent",'Model output'!P132)),AND(ISNUMBER(SEARCH("No",'Model output'!P132)),NOT(ISNUMBER(SEARCH("diagnostic",'Model output'!P132)))),ISNUMBER(SEARCH("Negative",'Model output'!P132))),"negative","positive")</f>
        <v>negative</v>
      </c>
      <c r="T133" t="str">
        <f>IF('Model output'!O132="","",'Model output'!O132)</f>
        <v/>
      </c>
      <c r="U133" t="str">
        <f>IF('Model output'!Q132&lt;&gt;"",'Model output'!Q132,IF('Classification result'!S133="positive",IF(ISNUMBER(SEARCH("single",'Model output'!P132)),1,IF(OR(ISNUMBER(SEARCH("&lt;4",'Model output'!P132)),ISNUMBER(SEARCH("&lt; 4",'Model output'!P132)),ISNUMBER(SEARCH("less than 4",'Model output'!P132))),"&lt;4",IF(OR(ISNUMBER(SEARCH("&gt;4",'Model output'!P132)),ISNUMBER(SEARCH("&gt; 4",'Model output'!P132)),ISNUMBER(SEARCH("4 or more",'Model output'!P132))),"&gt;4",""))),""))</f>
        <v/>
      </c>
      <c r="V133" t="str">
        <f>IF(S133="negative","",IF(OR(ISNUMBER(SEARCH("Focal",'Model output'!P132)),'Classification result'!U133&lt;4,ISNUMBER(SEARCH("Focal",'Classification result'!U133)),ISNUMBER(SEARCH("&lt;4",'Classification result'!U133)),ISNUMBER(SEARCH("&lt; 4",'Classification result'!U133))),"minimal", IF(OR(ISNUMBER(SEARCH("Extensive",'Model output'!P132)),ISNUMBER(SEARCH("Extensive",'Classification result'!U133)),ISNUMBER(SEARCH("&gt;4",'Classification result'!U133)),ISNUMBER(SEARCH("&gt; 4",'Classification result'!U133)),ISNUMBER(SEARCH("4 or more",'Classification result'!U133))),"extensive","")))</f>
        <v/>
      </c>
      <c r="W133" t="str">
        <f>IF(OR('Model output'!R132="",ISNUMBER(SEARCH("Not identified", 'Model output'!R132)),ISNUMBER(SEARCH("Absent",'Model output'!R132)),ISNUMBER(SEARCH("No",'Model output'!R132)),ISNUMBER(SEARCH("Negative",'Model output'!R132)),ISNUMBER(SEARCH("None seen",'Model output'!R132)),ISNUMBER(SEARCH("Free",'Model output'!R132)),ISNUMBER(SEARCH("Cannot be assessed",'Model output'!R132))),"negative","positive")</f>
        <v>negative</v>
      </c>
      <c r="X133" s="14" t="str">
        <f>IF('Model output'!S132="","",'Model output'!S132)</f>
        <v>No</v>
      </c>
      <c r="Y133" t="str">
        <f>IF(OR('Model output'!S132="",ISNUMBER(SEARCH("Absent",'Model output'!S132)),ISNUMBER(SEARCH("Not identified",'Model output'!S132)),AND(ISNUMBER(SEARCH("No",'Model output'!S132)),NOT(ISNUMBER(SEARCH("carcinoma",'Model output'!S132)))),ISNUMBER(SEARCH("negative",'Model output'!S132))),"negative",IF(Z133="positive","gETE", "positive"))</f>
        <v>negative</v>
      </c>
      <c r="Z133" t="str">
        <f>IF(OR('Model output'!S132="",ISNUMBER(SEARCH("Absent",'Model output'!S132)),ISNUMBER(SEARCH("Not identified",'Model output'!S132)),ISNUMBER(SEARCH("No",'Model output'!S132)),ISNUMBER(SEARCH("Minimal",'Model output'!S132)),ISNUMBER(SEARCH("negative",'Model output'!S132))),"negative",IF(OR(ISNUMBER(SEARCH("extensive",X133)),ISNUMBER(SEARCH("skeletal muscle",X133)),ISNUMBER(SEARCH("larynx",X133)),ISNUMBER(SEARCH("trachea",X133)),ISNUMBER(SEARCH("esophagus",X133)),ISNUMBER(SEARCH("recurrent laryngeal nerve",X133))),"positive","negative"))</f>
        <v>negative</v>
      </c>
      <c r="AA133" t="str">
        <f>IF('Model output'!T132="","",IF('Model output'!T132="Not mentioned", "No", "Yes"))</f>
        <v/>
      </c>
      <c r="AB133" t="str">
        <f>IF(AA133&lt;&gt;"Yes","",IF(OR('Model output'!U132="",ISNUMBER(SEARCH("Not identified",'Model output'!U132))),"",'Model output'!U132))</f>
        <v/>
      </c>
      <c r="AC133" s="9" t="str">
        <f>IF(OR('Model output'!V132="", AND(ISERROR(SEARCH("Positive",'Model output'!V132)), ISNUMBER(SEARCH("Negative",'Model output'!V132))), ISNUMBER(SEARCH("Uninvolved",'Model output'!V132)), ISNUMBER(SEARCH("not involved",'Model output'!V132)), ISNUMBER(SEARCH("Free",'Model output'!V132)), ISNUMBER(SEARCH("1 mm",'Model output'!V132)), ISNUMBER(SEARCH("0.1 CM",'Model output'!V132)), ISNUMBER(SEARCH("less than 0.2 mm",'Model output'!V132)), ISNUMBER(SEARCH("less than 0.5 mm",'Model output'!V132)), ISNUMBER(SEARCH("very close",'Model output'!V132)), ISNUMBER(SEARCH("abut",'Model output'!V132))), "negative", "positive")</f>
        <v>negative</v>
      </c>
      <c r="AE133" s="30" t="str" cm="1">
        <f t="array" aca="1" ref="AE133" ca="1">IF(OR(AC133="positive",Z133="positive",AND(OR(ISNUMBER(SEARCH("Follicular carcinoma",N133)),ISNUMBER(SEARCH("Follicular thyroid carcinoma",N133))),V133="extensive"),AND(AND(ISNUMBER(J133),J133&gt;0),AND(ISNUMBER(M133),M133&gt;3)),OR(H133="positive",AH133=1)),"high",IF(OR(ISNUMBER(SEARCH("lateral",G133,1)),ISNUMBER(SEARCH("positive",Y133,1)),ISNUMBER(SEARCH("tall",O133,1)),ISNUMBER(SEARCH("hobnail",O133,1)),ISNUMBER(SEARCH("cribriform",O133,1)),ISNUMBER(SEARCH("diffuse",O133,1)),ISNUMBER(SEARCH("columnar",O133,1)),ISNUMBER(SEARCH("solid",O133,1)),ISNUMBER(SEARCH("tall",N133,1)),ISNUMBER(SEARCH("hobnail",N133,1)),ISNUMBER(SEARCH("cribriform",N133,1)),ISNUMBER(SEARCH("diffuse",N133,1)),ISNUMBER(SEARCH("columnar",N133,1)),ISNUMBER(SEARCH("solid",N133,1)),AND(ISNUMBER(SEARCH("papillary",N133,1)),S133="positive"),AND(AND(ISNUMBER(J133),J133&gt;=5),M133=""),AND(AND(ISNUMBER(J133),J133&gt;=5),AND(ISNUMBER(M133),M133&gt;=1)),AND(ISNUMBER(SERACH("papillary",N133)),OR(Y133="positive",Z133="positive"), ISNUMBER(SEARCH("BRAF",AB133)))),"intermediate","low"))</f>
        <v>low</v>
      </c>
      <c r="AF133" s="31" t="str">
        <f t="shared" si="34"/>
        <v>1a</v>
      </c>
      <c r="AG133" s="31" t="str">
        <f t="shared" si="35"/>
        <v>0</v>
      </c>
      <c r="AH133" s="31" t="str">
        <f t="shared" si="37"/>
        <v>0</v>
      </c>
      <c r="AI133" s="36" t="str">
        <f t="shared" si="38"/>
        <v>I</v>
      </c>
      <c r="AJ133" s="30" t="s">
        <v>872</v>
      </c>
      <c r="AK133" s="35" t="s">
        <v>881</v>
      </c>
      <c r="AL133" s="35" t="s">
        <v>880</v>
      </c>
      <c r="AM133" s="35" t="s">
        <v>880</v>
      </c>
      <c r="AN133" s="35" t="s">
        <v>76</v>
      </c>
      <c r="AO133" s="30">
        <f t="shared" ca="1" si="40"/>
        <v>1</v>
      </c>
      <c r="AP133" s="35">
        <f t="shared" si="41"/>
        <v>1</v>
      </c>
      <c r="AQ133" s="35">
        <f t="shared" si="42"/>
        <v>1</v>
      </c>
      <c r="AR133" s="35">
        <f t="shared" si="43"/>
        <v>1</v>
      </c>
      <c r="AS133" s="36">
        <f t="shared" si="39"/>
        <v>1</v>
      </c>
    </row>
    <row r="134" spans="1:45">
      <c r="A134" t="str">
        <f>'Model output'!A133</f>
        <v>TCGA-E8-A436</v>
      </c>
      <c r="B134" s="42">
        <v>53</v>
      </c>
      <c r="C134" s="1" t="str">
        <f>IF(OR(ISNUMBER(SEARCH("0",'Model output'!D133)), ISNUMBER(SEARCH("1",'Model output'!D133)), ISNUMBER(SEARCH("1a",'Model output'!D133)), ISNUMBER(SEARCH("1b",'Model output'!D133)), ISNUMBER(SEARCH("2",'Model output'!D133)), ISNUMBER(SEARCH("3",'Model output'!D133)), ISNUMBER(SEARCH("4a",'Model output'!D133)), ISNUMBER(SEARCH("4b",'Model output'!D133))), IF(ISNUMBER(SEARCH("pT",'Model output'!D133)),IF(OR(ISNUMBER(SEARCH("a",'Model output'!D133)),ISNUMBER(SEARCH("b",'Model output'!D133))),MID(SUBSTITUTE('Model output'!D133," ",""),SEARCH("pT",'Model output'!D133)+2,2),MID(SUBSTITUTE('Model output'!D133," ",""),SEARCH("pT",'Model output'!D133)+2,1)),IF(ISNUMBER(SEARCH("T",'Model output'!D133)),IF(OR(ISNUMBER(SEARCH("a",'Model output'!D133)),ISNUMBER(SEARCH("b",'Model output'!D133))),MID(SUBSTITUTE('Model output'!D133," ",""),SEARCH("T",'Model output'!D133)+1,2),MID(SUBSTITUTE('Model output'!D133," ",""),SEARCH("T",'Model output'!D133)+1,1)),SUBSTITUTE('Model output'!D133," ",""))),"")</f>
        <v/>
      </c>
      <c r="D134" s="1" t="str">
        <f>IF(ISNUMBER(SEARCH("lymph node",'Model output'!E133)),"1", IF(AND('Model output'!E133&lt;&gt;"",ISNUMBER('Model output'!E133),'Model output'!E133&gt;0),"1",IF(OR(ISNUMBER(SEARCH("0",'Model output'!E133)), ISNUMBER(SEARCH("1",'Model output'!E133)), ISNUMBER(SEARCH("1a",'Model output'!E133)), ISNUMBER(SEARCH("1b",'Model output'!E133)), ISNUMBER(SEARCH("X",'Model output'!E133))), IF(ISNUMBER(SEARCH("pN",'Model output'!E133)),IF(OR(ISNUMBER(SEARCH("a",'Model output'!E133)),ISNUMBER(SEARCH("b",'Model output'!E133))),MID(SUBSTITUTE('Model output'!E133," ",""),SEARCH("pN",'Model output'!E133)+2,2),MID(SUBSTITUTE('Model output'!E133," ",""),SEARCH("pN",'Model output'!E133)+2,1)),IF(ISNUMBER(SEARCH("N",'Model output'!E133)),IF(OR(ISNUMBER(SEARCH("a",'Model output'!E133)),ISNUMBER(SEARCH("b",'Model output'!E133))),MID(SUBSTITUTE('Model output'!E133," ",""),SEARCH("N",'Model output'!E133)+1,2),MID(SUBSTITUTE('Model output'!E133," ",""),SEARCH("N",'Model output'!E133)+1,1)),SUBSTITUTE('Model output'!E133," ",""))),"")))</f>
        <v/>
      </c>
      <c r="E134" s="1" t="str">
        <f>IF(OR(ISNUMBER(SEARCH("Not applicable",'Model output'!F133)), ISNUMBER(SEARCH("N/A",'Model output'!F133))),"0",IF(OR(ISNUMBER(SEARCH("0",'Model output'!F133)), ISNUMBER(SEARCH("1",'Model output'!F133)), ISNUMBER(SEARCH("X",'Model output'!F133))), IF(ISNUMBER(SEARCH("pM",'Model output'!F133)),MID(SUBSTITUTE('Model output'!F133," ",""),SEARCH("pM",'Model output'!F133)+2,1),IF(ISNUMBER(SEARCH("M",'Model output'!F133)),MID(SUBSTITUTE('Model output'!F133," ",""),SEARCH("M",'Model output'!F133)+1,1),SUBSTITUTE('Model output'!F133," ",""))),""))</f>
        <v/>
      </c>
      <c r="F134" t="str">
        <f t="shared" si="32"/>
        <v>negative</v>
      </c>
      <c r="G134" t="str">
        <f>IF(OR('Model output'!G133="",AND(ISNUMBER('Model output'!J133),'Model output'!J133&lt;1)),"",IF(OR(ISNUMBER(SEARCH("lateral",'Model output'!G133)),ISNUMBER(SEARCH("cervical",'Model output'!G133)),ISNUMBER(SEARCH("jugular",'Model output'!G133)),ISNUMBER(SEARCH("left neck",'Model output'!G133)),ISNUMBER(SEARCH("left anterior neck",'Model output'!G133)),ISNUMBER(SEARCH("left posterior neck",'Model output'!G133)),ISNUMBER(SEARCH("right neck",'Model output'!G133)),ISNUMBER(SEARCH("right anterior neck",'Model output'!G133)),ISNUMBER(SEARCH("right posterior neck",'Model output'!G133)),AND(ISNUMBER(SEARCH("level",'Model output'!G133)),OR(,ISNUMBER(SEARCH("II",'Model output'!G133)),ISNUMBER(SEARCH("two",'Model output'!G133)),ISNUMBER(SEARCH("2",'Model output'!G133)),ISNUMBER(SEARCH("III",'Model output'!G133)),ISNUMBER(SEARCH("three",'Model output'!G133)),ISNUMBER(SEARCH("3",'Model output'!G133)),ISNUMBER(SEARCH("IV",'Model output'!G133)),ISNUMBER(SEARCH("four",'Model output'!G133)),ISNUMBER(SEARCH("4",'Model output'!G133)),AND(ISNUMBER(SEARCH("V ",'Model output'!G133)),NOT(ISNUMBER(SEARCH("VI",'Model output'!G133)))),ISNUMBER(SEARCH("five",'Model output'!G133)),ISNUMBER(SEARCH("5",'Model output'!G133))))), "lateral", "central"))</f>
        <v/>
      </c>
      <c r="H134" t="str">
        <f>IF('Model output'!H133="","negative", IF('Model output'!H133=" ", "negative", IF(ISNUMBER(SEARCH("lymph node",'Model output'!H133)),"negative","positive")))</f>
        <v>negative</v>
      </c>
      <c r="I134" t="str">
        <f>IF('Model output'!I133="","",IF(ISNUMBER('Model output'!I133),'Model output'!I133,1))</f>
        <v/>
      </c>
      <c r="J134" t="str">
        <f>IF('Model output'!J133="","",IF(AND(ISNUMBER('Model output'!J133),'Model output'!J133&lt;=I134),'Model output'!J133,IF(ISNUMBER(SEARCH("0/",'Model output'!J133)),0,1)))</f>
        <v/>
      </c>
      <c r="K134" t="str" cm="1">
        <f t="array" ref="K134">IF(COUNT(FIND({0,1,2,3,4,5,6,7,8,9},'Model output'!K133))&gt;0,'Model output'!K133,"")</f>
        <v/>
      </c>
      <c r="L134" s="8" t="str">
        <f t="shared" si="36"/>
        <v/>
      </c>
      <c r="M134" t="str" cm="1">
        <f t="array" ref="M134">IF(L134="","",IF(ISNUMBER(SEARCH("cm",L134)),MAX(VALUE(SUBSTITUTE(_xlfn.FILTERXML("&lt;t&gt;&lt;s&gt;"&amp;SUBSTITUTE(L134,",","&lt;/s&gt;&lt;s&gt;")&amp;"&lt;/s&gt;&lt;/t&gt;","//s"),"cm",""))),MAX(VALUE(SUBSTITUTE(_xlfn.FILTERXML("&lt;t&gt;&lt;s&gt;"&amp;SUBSTITUTE(L134,",","&lt;/s&gt;&lt;s&gt;")&amp;"&lt;/s&gt;&lt;/t&gt;","//s"),"mm","")))/10))</f>
        <v/>
      </c>
      <c r="N134" t="str">
        <f>IF('Model output'!L133="","",'Model output'!L133)</f>
        <v>Papillary</v>
      </c>
      <c r="O134" t="str">
        <f>IF('Model output'!M133="","",'Model output'!M133)</f>
        <v/>
      </c>
      <c r="P134" t="str">
        <f>IF('Model output'!N133="","",'Model output'!N133)</f>
        <v>2.5x2x1cm</v>
      </c>
      <c r="Q134" t="str">
        <f t="shared" si="33"/>
        <v>2.5,2,1cm</v>
      </c>
      <c r="R134" cm="1">
        <f t="array" ref="R134">IF(Q134="","",IF(ISNUMBER(SEARCH("cm",Q134)),MAX(VALUE(SUBSTITUTE(_xlfn.FILTERXML("&lt;t&gt;&lt;s&gt;"&amp;SUBSTITUTE(Q134,",","&lt;/s&gt;&lt;s&gt;")&amp;"&lt;/s&gt;&lt;/t&gt;","//s"),"cm",""))),IF(ISNUMBER(SEARCH("mm",Q134)), MAX(VALUE(SUBSTITUTE(_xlfn.FILTERXML("&lt;t&gt;&lt;s&gt;"&amp;SUBSTITUTE(Q134,",","&lt;/s&gt;&lt;s&gt;")&amp;"&lt;/s&gt;&lt;/t&gt;","//s"),"mm","")))/10, MAX(VALUE(_xlfn.FILTERXML("&lt;t&gt;&lt;s&gt;"&amp;SUBSTITUTE(Q134,",","&lt;/s&gt;&lt;s&gt;")&amp;"&lt;/s&gt;&lt;/t&gt;","//s"))))))</f>
        <v>2.5</v>
      </c>
      <c r="S134" t="str">
        <f>IF(OR('Model output'!P133="",ISNUMBER(SEARCH("Not identified", 'Model output'!P133)),ISNUMBER(SEARCH("Absent",'Model output'!P133)),AND(ISNUMBER(SEARCH("No",'Model output'!P133)),NOT(ISNUMBER(SEARCH("diagnostic",'Model output'!P133)))),ISNUMBER(SEARCH("Negative",'Model output'!P133))),"negative","positive")</f>
        <v>negative</v>
      </c>
      <c r="T134">
        <f>IF('Model output'!O133="","",'Model output'!O133)</f>
        <v>2</v>
      </c>
      <c r="U134" t="str">
        <f>IF('Model output'!Q133&lt;&gt;"",'Model output'!Q133,IF('Classification result'!S134="positive",IF(ISNUMBER(SEARCH("single",'Model output'!P133)),1,IF(OR(ISNUMBER(SEARCH("&lt;4",'Model output'!P133)),ISNUMBER(SEARCH("&lt; 4",'Model output'!P133)),ISNUMBER(SEARCH("less than 4",'Model output'!P133))),"&lt;4",IF(OR(ISNUMBER(SEARCH("&gt;4",'Model output'!P133)),ISNUMBER(SEARCH("&gt; 4",'Model output'!P133)),ISNUMBER(SEARCH("4 or more",'Model output'!P133))),"&gt;4",""))),""))</f>
        <v/>
      </c>
      <c r="V134" t="str">
        <f>IF(S134="negative","",IF(OR(ISNUMBER(SEARCH("Focal",'Model output'!P133)),'Classification result'!U134&lt;4,ISNUMBER(SEARCH("Focal",'Classification result'!U134)),ISNUMBER(SEARCH("&lt;4",'Classification result'!U134)),ISNUMBER(SEARCH("&lt; 4",'Classification result'!U134))),"minimal", IF(OR(ISNUMBER(SEARCH("Extensive",'Model output'!P133)),ISNUMBER(SEARCH("Extensive",'Classification result'!U134)),ISNUMBER(SEARCH("&gt;4",'Classification result'!U134)),ISNUMBER(SEARCH("&gt; 4",'Classification result'!U134)),ISNUMBER(SEARCH("4 or more",'Classification result'!U134))),"extensive","")))</f>
        <v/>
      </c>
      <c r="W134" t="str">
        <f>IF(OR('Model output'!R133="",ISNUMBER(SEARCH("Not identified", 'Model output'!R133)),ISNUMBER(SEARCH("Absent",'Model output'!R133)),ISNUMBER(SEARCH("No",'Model output'!R133)),ISNUMBER(SEARCH("Negative",'Model output'!R133)),ISNUMBER(SEARCH("None seen",'Model output'!R133)),ISNUMBER(SEARCH("Free",'Model output'!R133)),ISNUMBER(SEARCH("Cannot be assessed",'Model output'!R133))),"negative","positive")</f>
        <v>negative</v>
      </c>
      <c r="X134" s="14" t="str">
        <f>IF('Model output'!S133="","",'Model output'!S133)</f>
        <v>No</v>
      </c>
      <c r="Y134" t="str">
        <f>IF(OR('Model output'!S133="",ISNUMBER(SEARCH("Absent",'Model output'!S133)),ISNUMBER(SEARCH("Not identified",'Model output'!S133)),AND(ISNUMBER(SEARCH("No",'Model output'!S133)),NOT(ISNUMBER(SEARCH("carcinoma",'Model output'!S133)))),ISNUMBER(SEARCH("negative",'Model output'!S133))),"negative",IF(Z134="positive","gETE", "positive"))</f>
        <v>negative</v>
      </c>
      <c r="Z134" t="str">
        <f>IF(OR('Model output'!S133="",ISNUMBER(SEARCH("Absent",'Model output'!S133)),ISNUMBER(SEARCH("Not identified",'Model output'!S133)),ISNUMBER(SEARCH("No",'Model output'!S133)),ISNUMBER(SEARCH("Minimal",'Model output'!S133)),ISNUMBER(SEARCH("negative",'Model output'!S133))),"negative",IF(OR(ISNUMBER(SEARCH("extensive",X134)),ISNUMBER(SEARCH("skeletal muscle",X134)),ISNUMBER(SEARCH("larynx",X134)),ISNUMBER(SEARCH("trachea",X134)),ISNUMBER(SEARCH("esophagus",X134)),ISNUMBER(SEARCH("recurrent laryngeal nerve",X134))),"positive","negative"))</f>
        <v>negative</v>
      </c>
      <c r="AA134" t="str">
        <f>IF('Model output'!T133="","",IF('Model output'!T133="Not mentioned", "No", "Yes"))</f>
        <v/>
      </c>
      <c r="AB134" t="str">
        <f>IF(AA134&lt;&gt;"Yes","",IF(OR('Model output'!U133="",ISNUMBER(SEARCH("Not identified",'Model output'!U133))),"",'Model output'!U133))</f>
        <v/>
      </c>
      <c r="AC134" s="9" t="str">
        <f>IF(OR('Model output'!V133="", AND(ISERROR(SEARCH("Positive",'Model output'!V133)), ISNUMBER(SEARCH("Negative",'Model output'!V133))), ISNUMBER(SEARCH("Uninvolved",'Model output'!V133)), ISNUMBER(SEARCH("not involved",'Model output'!V133)), ISNUMBER(SEARCH("Free",'Model output'!V133)), ISNUMBER(SEARCH("1 mm",'Model output'!V133)), ISNUMBER(SEARCH("0.1 CM",'Model output'!V133)), ISNUMBER(SEARCH("less than 0.2 mm",'Model output'!V133)), ISNUMBER(SEARCH("less than 0.5 mm",'Model output'!V133)), ISNUMBER(SEARCH("very close",'Model output'!V133)), ISNUMBER(SEARCH("abut",'Model output'!V133))), "negative", "positive")</f>
        <v>negative</v>
      </c>
      <c r="AE134" s="30" t="str" cm="1">
        <f t="array" aca="1" ref="AE134" ca="1">IF(OR(AC134="positive",Z134="positive",AND(OR(ISNUMBER(SEARCH("Follicular carcinoma",N134)),ISNUMBER(SEARCH("Follicular thyroid carcinoma",N134))),V134="extensive"),AND(AND(ISNUMBER(J134),J134&gt;0),AND(ISNUMBER(M134),M134&gt;3)),OR(H134="positive",AH134=1)),"high",IF(OR(ISNUMBER(SEARCH("lateral",G134,1)),ISNUMBER(SEARCH("positive",Y134,1)),ISNUMBER(SEARCH("tall",O134,1)),ISNUMBER(SEARCH("hobnail",O134,1)),ISNUMBER(SEARCH("cribriform",O134,1)),ISNUMBER(SEARCH("diffuse",O134,1)),ISNUMBER(SEARCH("columnar",O134,1)),ISNUMBER(SEARCH("solid",O134,1)),ISNUMBER(SEARCH("tall",N134,1)),ISNUMBER(SEARCH("hobnail",N134,1)),ISNUMBER(SEARCH("cribriform",N134,1)),ISNUMBER(SEARCH("diffuse",N134,1)),ISNUMBER(SEARCH("columnar",N134,1)),ISNUMBER(SEARCH("solid",N134,1)),AND(ISNUMBER(SEARCH("papillary",N134,1)),S134="positive"),AND(AND(ISNUMBER(J134),J134&gt;=5),M134=""),AND(AND(ISNUMBER(J134),J134&gt;=5),AND(ISNUMBER(M134),M134&gt;=1)),AND(ISNUMBER(SERACH("papillary",N134)),OR(Y134="positive",Z134="positive"), ISNUMBER(SEARCH("BRAF",AB134)))),"intermediate","low"))</f>
        <v>low</v>
      </c>
      <c r="AF134" s="31" t="str">
        <f t="shared" si="34"/>
        <v>2</v>
      </c>
      <c r="AG134" s="31" t="str">
        <f t="shared" si="35"/>
        <v>0</v>
      </c>
      <c r="AH134" s="31" t="str">
        <f t="shared" si="37"/>
        <v>0</v>
      </c>
      <c r="AI134" s="36" t="str">
        <f t="shared" si="38"/>
        <v>I</v>
      </c>
      <c r="AJ134" s="30" t="s">
        <v>872</v>
      </c>
      <c r="AK134" s="35" t="s">
        <v>879</v>
      </c>
      <c r="AL134" s="35" t="s">
        <v>880</v>
      </c>
      <c r="AM134" s="35" t="s">
        <v>880</v>
      </c>
      <c r="AN134" s="35" t="s">
        <v>76</v>
      </c>
      <c r="AO134" s="30">
        <f t="shared" ca="1" si="40"/>
        <v>1</v>
      </c>
      <c r="AP134" s="35">
        <f t="shared" si="41"/>
        <v>1</v>
      </c>
      <c r="AQ134" s="35">
        <f t="shared" si="42"/>
        <v>1</v>
      </c>
      <c r="AR134" s="35">
        <f t="shared" si="43"/>
        <v>1</v>
      </c>
      <c r="AS134" s="36">
        <f t="shared" si="39"/>
        <v>1</v>
      </c>
    </row>
    <row r="135" spans="1:45">
      <c r="A135" t="str">
        <f>'Model output'!A134</f>
        <v>TCGA-E8-A437</v>
      </c>
      <c r="B135" s="42">
        <v>57</v>
      </c>
      <c r="C135" s="1" t="str">
        <f>IF(OR(ISNUMBER(SEARCH("0",'Model output'!D134)), ISNUMBER(SEARCH("1",'Model output'!D134)), ISNUMBER(SEARCH("1a",'Model output'!D134)), ISNUMBER(SEARCH("1b",'Model output'!D134)), ISNUMBER(SEARCH("2",'Model output'!D134)), ISNUMBER(SEARCH("3",'Model output'!D134)), ISNUMBER(SEARCH("4a",'Model output'!D134)), ISNUMBER(SEARCH("4b",'Model output'!D134))), IF(ISNUMBER(SEARCH("pT",'Model output'!D134)),IF(OR(ISNUMBER(SEARCH("a",'Model output'!D134)),ISNUMBER(SEARCH("b",'Model output'!D134))),MID(SUBSTITUTE('Model output'!D134," ",""),SEARCH("pT",'Model output'!D134)+2,2),MID(SUBSTITUTE('Model output'!D134," ",""),SEARCH("pT",'Model output'!D134)+2,1)),IF(ISNUMBER(SEARCH("T",'Model output'!D134)),IF(OR(ISNUMBER(SEARCH("a",'Model output'!D134)),ISNUMBER(SEARCH("b",'Model output'!D134))),MID(SUBSTITUTE('Model output'!D134," ",""),SEARCH("T",'Model output'!D134)+1,2),MID(SUBSTITUTE('Model output'!D134," ",""),SEARCH("T",'Model output'!D134)+1,1)),SUBSTITUTE('Model output'!D134," ",""))),"")</f>
        <v/>
      </c>
      <c r="D135" s="1" t="str">
        <f>IF(ISNUMBER(SEARCH("lymph node",'Model output'!E134)),"1", IF(AND('Model output'!E134&lt;&gt;"",ISNUMBER('Model output'!E134),'Model output'!E134&gt;0),"1",IF(OR(ISNUMBER(SEARCH("0",'Model output'!E134)), ISNUMBER(SEARCH("1",'Model output'!E134)), ISNUMBER(SEARCH("1a",'Model output'!E134)), ISNUMBER(SEARCH("1b",'Model output'!E134)), ISNUMBER(SEARCH("X",'Model output'!E134))), IF(ISNUMBER(SEARCH("pN",'Model output'!E134)),IF(OR(ISNUMBER(SEARCH("a",'Model output'!E134)),ISNUMBER(SEARCH("b",'Model output'!E134))),MID(SUBSTITUTE('Model output'!E134," ",""),SEARCH("pN",'Model output'!E134)+2,2),MID(SUBSTITUTE('Model output'!E134," ",""),SEARCH("pN",'Model output'!E134)+2,1)),IF(ISNUMBER(SEARCH("N",'Model output'!E134)),IF(OR(ISNUMBER(SEARCH("a",'Model output'!E134)),ISNUMBER(SEARCH("b",'Model output'!E134))),MID(SUBSTITUTE('Model output'!E134," ",""),SEARCH("N",'Model output'!E134)+1,2),MID(SUBSTITUTE('Model output'!E134," ",""),SEARCH("N",'Model output'!E134)+1,1)),SUBSTITUTE('Model output'!E134," ",""))),"")))</f>
        <v/>
      </c>
      <c r="E135" s="1" t="str">
        <f>IF(OR(ISNUMBER(SEARCH("Not applicable",'Model output'!F134)), ISNUMBER(SEARCH("N/A",'Model output'!F134))),"0",IF(OR(ISNUMBER(SEARCH("0",'Model output'!F134)), ISNUMBER(SEARCH("1",'Model output'!F134)), ISNUMBER(SEARCH("X",'Model output'!F134))), IF(ISNUMBER(SEARCH("pM",'Model output'!F134)),MID(SUBSTITUTE('Model output'!F134," ",""),SEARCH("pM",'Model output'!F134)+2,1),IF(ISNUMBER(SEARCH("M",'Model output'!F134)),MID(SUBSTITUTE('Model output'!F134," ",""),SEARCH("M",'Model output'!F134)+1,1),SUBSTITUTE('Model output'!F134," ",""))),""))</f>
        <v/>
      </c>
      <c r="F135" t="str">
        <f t="shared" si="32"/>
        <v>negative</v>
      </c>
      <c r="G135" t="str">
        <f>IF(OR('Model output'!G134="",AND(ISNUMBER('Model output'!J134),'Model output'!J134&lt;1)),"",IF(OR(ISNUMBER(SEARCH("lateral",'Model output'!G134)),ISNUMBER(SEARCH("cervical",'Model output'!G134)),ISNUMBER(SEARCH("jugular",'Model output'!G134)),ISNUMBER(SEARCH("left neck",'Model output'!G134)),ISNUMBER(SEARCH("left anterior neck",'Model output'!G134)),ISNUMBER(SEARCH("left posterior neck",'Model output'!G134)),ISNUMBER(SEARCH("right neck",'Model output'!G134)),ISNUMBER(SEARCH("right anterior neck",'Model output'!G134)),ISNUMBER(SEARCH("right posterior neck",'Model output'!G134)),AND(ISNUMBER(SEARCH("level",'Model output'!G134)),OR(,ISNUMBER(SEARCH("II",'Model output'!G134)),ISNUMBER(SEARCH("two",'Model output'!G134)),ISNUMBER(SEARCH("2",'Model output'!G134)),ISNUMBER(SEARCH("III",'Model output'!G134)),ISNUMBER(SEARCH("three",'Model output'!G134)),ISNUMBER(SEARCH("3",'Model output'!G134)),ISNUMBER(SEARCH("IV",'Model output'!G134)),ISNUMBER(SEARCH("four",'Model output'!G134)),ISNUMBER(SEARCH("4",'Model output'!G134)),AND(ISNUMBER(SEARCH("V ",'Model output'!G134)),NOT(ISNUMBER(SEARCH("VI",'Model output'!G134)))),ISNUMBER(SEARCH("five",'Model output'!G134)),ISNUMBER(SEARCH("5",'Model output'!G134))))), "lateral", "central"))</f>
        <v/>
      </c>
      <c r="H135" t="str">
        <f>IF('Model output'!H134="","negative", IF('Model output'!H134=" ", "negative", IF(ISNUMBER(SEARCH("lymph node",'Model output'!H134)),"negative","positive")))</f>
        <v>negative</v>
      </c>
      <c r="I135">
        <f>IF('Model output'!I134="","",IF(ISNUMBER('Model output'!I134),'Model output'!I134,1))</f>
        <v>1</v>
      </c>
      <c r="J135">
        <f>IF('Model output'!J134="","",IF(AND(ISNUMBER('Model output'!J134),'Model output'!J134&lt;=I135),'Model output'!J134,IF(ISNUMBER(SEARCH("0/",'Model output'!J134)),0,1)))</f>
        <v>0</v>
      </c>
      <c r="K135" t="str" cm="1">
        <f t="array" ref="K135">IF(COUNT(FIND({0,1,2,3,4,5,6,7,8,9},'Model output'!K134))&gt;0,'Model output'!K134,"")</f>
        <v/>
      </c>
      <c r="L135" s="8" t="str">
        <f t="shared" si="36"/>
        <v/>
      </c>
      <c r="M135" t="str" cm="1">
        <f t="array" ref="M135">IF(L135="","",IF(ISNUMBER(SEARCH("cm",L135)),MAX(VALUE(SUBSTITUTE(_xlfn.FILTERXML("&lt;t&gt;&lt;s&gt;"&amp;SUBSTITUTE(L135,",","&lt;/s&gt;&lt;s&gt;")&amp;"&lt;/s&gt;&lt;/t&gt;","//s"),"cm",""))),MAX(VALUE(SUBSTITUTE(_xlfn.FILTERXML("&lt;t&gt;&lt;s&gt;"&amp;SUBSTITUTE(L135,",","&lt;/s&gt;&lt;s&gt;")&amp;"&lt;/s&gt;&lt;/t&gt;","//s"),"mm","")))/10))</f>
        <v/>
      </c>
      <c r="N135" t="str">
        <f>IF('Model output'!L134="","",'Model output'!L134)</f>
        <v>Papillary</v>
      </c>
      <c r="O135" t="str">
        <f>IF('Model output'!M134="","",'Model output'!M134)</f>
        <v/>
      </c>
      <c r="P135" t="str">
        <f>IF('Model output'!N134="","",'Model output'!N134)</f>
        <v>1.5 x 1.5 x 1.3 cm</v>
      </c>
      <c r="Q135" t="str">
        <f t="shared" si="33"/>
        <v>1.5,1.5,1.3cm</v>
      </c>
      <c r="R135" cm="1">
        <f t="array" ref="R135">IF(Q135="","",IF(ISNUMBER(SEARCH("cm",Q135)),MAX(VALUE(SUBSTITUTE(_xlfn.FILTERXML("&lt;t&gt;&lt;s&gt;"&amp;SUBSTITUTE(Q135,",","&lt;/s&gt;&lt;s&gt;")&amp;"&lt;/s&gt;&lt;/t&gt;","//s"),"cm",""))),IF(ISNUMBER(SEARCH("mm",Q135)), MAX(VALUE(SUBSTITUTE(_xlfn.FILTERXML("&lt;t&gt;&lt;s&gt;"&amp;SUBSTITUTE(Q135,",","&lt;/s&gt;&lt;s&gt;")&amp;"&lt;/s&gt;&lt;/t&gt;","//s"),"mm","")))/10, MAX(VALUE(_xlfn.FILTERXML("&lt;t&gt;&lt;s&gt;"&amp;SUBSTITUTE(Q135,",","&lt;/s&gt;&lt;s&gt;")&amp;"&lt;/s&gt;&lt;/t&gt;","//s"))))))</f>
        <v>1.5</v>
      </c>
      <c r="S135" t="str">
        <f>IF(OR('Model output'!P134="",ISNUMBER(SEARCH("Not identified", 'Model output'!P134)),ISNUMBER(SEARCH("Absent",'Model output'!P134)),AND(ISNUMBER(SEARCH("No",'Model output'!P134)),NOT(ISNUMBER(SEARCH("diagnostic",'Model output'!P134)))),ISNUMBER(SEARCH("Negative",'Model output'!P134))),"negative","positive")</f>
        <v>negative</v>
      </c>
      <c r="T135">
        <f>IF('Model output'!O134="","",'Model output'!O134)</f>
        <v>1</v>
      </c>
      <c r="U135" t="str">
        <f>IF('Model output'!Q134&lt;&gt;"",'Model output'!Q134,IF('Classification result'!S135="positive",IF(ISNUMBER(SEARCH("single",'Model output'!P134)),1,IF(OR(ISNUMBER(SEARCH("&lt;4",'Model output'!P134)),ISNUMBER(SEARCH("&lt; 4",'Model output'!P134)),ISNUMBER(SEARCH("less than 4",'Model output'!P134))),"&lt;4",IF(OR(ISNUMBER(SEARCH("&gt;4",'Model output'!P134)),ISNUMBER(SEARCH("&gt; 4",'Model output'!P134)),ISNUMBER(SEARCH("4 or more",'Model output'!P134))),"&gt;4",""))),""))</f>
        <v/>
      </c>
      <c r="V135" t="str">
        <f>IF(S135="negative","",IF(OR(ISNUMBER(SEARCH("Focal",'Model output'!P134)),'Classification result'!U135&lt;4,ISNUMBER(SEARCH("Focal",'Classification result'!U135)),ISNUMBER(SEARCH("&lt;4",'Classification result'!U135)),ISNUMBER(SEARCH("&lt; 4",'Classification result'!U135))),"minimal", IF(OR(ISNUMBER(SEARCH("Extensive",'Model output'!P134)),ISNUMBER(SEARCH("Extensive",'Classification result'!U135)),ISNUMBER(SEARCH("&gt;4",'Classification result'!U135)),ISNUMBER(SEARCH("&gt; 4",'Classification result'!U135)),ISNUMBER(SEARCH("4 or more",'Classification result'!U135))),"extensive","")))</f>
        <v/>
      </c>
      <c r="W135" t="str">
        <f>IF(OR('Model output'!R134="",ISNUMBER(SEARCH("Not identified", 'Model output'!R134)),ISNUMBER(SEARCH("Absent",'Model output'!R134)),ISNUMBER(SEARCH("No",'Model output'!R134)),ISNUMBER(SEARCH("Negative",'Model output'!R134)),ISNUMBER(SEARCH("None seen",'Model output'!R134)),ISNUMBER(SEARCH("Free",'Model output'!R134)),ISNUMBER(SEARCH("Cannot be assessed",'Model output'!R134))),"negative","positive")</f>
        <v>negative</v>
      </c>
      <c r="X135" s="14" t="str">
        <f>IF('Model output'!S134="","",'Model output'!S134)</f>
        <v>Negative</v>
      </c>
      <c r="Y135" t="str">
        <f>IF(OR('Model output'!S134="",ISNUMBER(SEARCH("Absent",'Model output'!S134)),ISNUMBER(SEARCH("Not identified",'Model output'!S134)),AND(ISNUMBER(SEARCH("No",'Model output'!S134)),NOT(ISNUMBER(SEARCH("carcinoma",'Model output'!S134)))),ISNUMBER(SEARCH("negative",'Model output'!S134))),"negative",IF(Z135="positive","gETE", "positive"))</f>
        <v>negative</v>
      </c>
      <c r="Z135" t="str">
        <f>IF(OR('Model output'!S134="",ISNUMBER(SEARCH("Absent",'Model output'!S134)),ISNUMBER(SEARCH("Not identified",'Model output'!S134)),ISNUMBER(SEARCH("No",'Model output'!S134)),ISNUMBER(SEARCH("Minimal",'Model output'!S134)),ISNUMBER(SEARCH("negative",'Model output'!S134))),"negative",IF(OR(ISNUMBER(SEARCH("extensive",X135)),ISNUMBER(SEARCH("skeletal muscle",X135)),ISNUMBER(SEARCH("larynx",X135)),ISNUMBER(SEARCH("trachea",X135)),ISNUMBER(SEARCH("esophagus",X135)),ISNUMBER(SEARCH("recurrent laryngeal nerve",X135))),"positive","negative"))</f>
        <v>negative</v>
      </c>
      <c r="AA135" t="str">
        <f>IF('Model output'!T134="","",IF('Model output'!T134="Not mentioned", "No", "Yes"))</f>
        <v/>
      </c>
      <c r="AB135" t="str">
        <f>IF(AA135&lt;&gt;"Yes","",IF(OR('Model output'!U134="",ISNUMBER(SEARCH("Not identified",'Model output'!U134))),"",'Model output'!U134))</f>
        <v/>
      </c>
      <c r="AC135" s="9" t="str">
        <f>IF(OR('Model output'!V134="", AND(ISERROR(SEARCH("Positive",'Model output'!V134)), ISNUMBER(SEARCH("Negative",'Model output'!V134))), ISNUMBER(SEARCH("Uninvolved",'Model output'!V134)), ISNUMBER(SEARCH("not involved",'Model output'!V134)), ISNUMBER(SEARCH("Free",'Model output'!V134)), ISNUMBER(SEARCH("1 mm",'Model output'!V134)), ISNUMBER(SEARCH("0.1 CM",'Model output'!V134)), ISNUMBER(SEARCH("less than 0.2 mm",'Model output'!V134)), ISNUMBER(SEARCH("less than 0.5 mm",'Model output'!V134)), ISNUMBER(SEARCH("very close",'Model output'!V134)), ISNUMBER(SEARCH("abut",'Model output'!V134))), "negative", "positive")</f>
        <v>negative</v>
      </c>
      <c r="AE135" s="30" t="str" cm="1">
        <f t="array" aca="1" ref="AE135" ca="1">IF(OR(AC135="positive",Z135="positive",AND(OR(ISNUMBER(SEARCH("Follicular carcinoma",N135)),ISNUMBER(SEARCH("Follicular thyroid carcinoma",N135))),V135="extensive"),AND(AND(ISNUMBER(J135),J135&gt;0),AND(ISNUMBER(M135),M135&gt;3)),OR(H135="positive",AH135=1)),"high",IF(OR(ISNUMBER(SEARCH("lateral",G135,1)),ISNUMBER(SEARCH("positive",Y135,1)),ISNUMBER(SEARCH("tall",O135,1)),ISNUMBER(SEARCH("hobnail",O135,1)),ISNUMBER(SEARCH("cribriform",O135,1)),ISNUMBER(SEARCH("diffuse",O135,1)),ISNUMBER(SEARCH("columnar",O135,1)),ISNUMBER(SEARCH("solid",O135,1)),ISNUMBER(SEARCH("tall",N135,1)),ISNUMBER(SEARCH("hobnail",N135,1)),ISNUMBER(SEARCH("cribriform",N135,1)),ISNUMBER(SEARCH("diffuse",N135,1)),ISNUMBER(SEARCH("columnar",N135,1)),ISNUMBER(SEARCH("solid",N135,1)),AND(ISNUMBER(SEARCH("papillary",N135,1)),S135="positive"),AND(AND(ISNUMBER(J135),J135&gt;=5),M135=""),AND(AND(ISNUMBER(J135),J135&gt;=5),AND(ISNUMBER(M135),M135&gt;=1)),AND(ISNUMBER(SERACH("papillary",N135)),OR(Y135="positive",Z135="positive"), ISNUMBER(SEARCH("BRAF",AB135)))),"intermediate","low"))</f>
        <v>low</v>
      </c>
      <c r="AF135" s="31" t="str">
        <f t="shared" si="34"/>
        <v>1b</v>
      </c>
      <c r="AG135" s="31" t="str">
        <f t="shared" si="35"/>
        <v>0</v>
      </c>
      <c r="AH135" s="31" t="str">
        <f t="shared" si="37"/>
        <v>0</v>
      </c>
      <c r="AI135" s="36" t="str">
        <f t="shared" si="38"/>
        <v>I</v>
      </c>
      <c r="AJ135" s="30" t="s">
        <v>872</v>
      </c>
      <c r="AK135" s="35" t="s">
        <v>876</v>
      </c>
      <c r="AL135" s="35" t="s">
        <v>880</v>
      </c>
      <c r="AM135" s="35" t="s">
        <v>880</v>
      </c>
      <c r="AN135" s="35" t="s">
        <v>76</v>
      </c>
      <c r="AO135" s="30">
        <f t="shared" ca="1" si="40"/>
        <v>1</v>
      </c>
      <c r="AP135" s="35">
        <f t="shared" si="41"/>
        <v>1</v>
      </c>
      <c r="AQ135" s="35">
        <f t="shared" si="42"/>
        <v>1</v>
      </c>
      <c r="AR135" s="35">
        <f t="shared" si="43"/>
        <v>1</v>
      </c>
      <c r="AS135" s="36">
        <f t="shared" si="39"/>
        <v>1</v>
      </c>
    </row>
    <row r="136" spans="1:45">
      <c r="A136" t="str">
        <f>'Model output'!A135</f>
        <v>TCGA-E8-A438</v>
      </c>
      <c r="B136" s="42">
        <v>23</v>
      </c>
      <c r="C136" s="1" t="str">
        <f>IF(OR(ISNUMBER(SEARCH("0",'Model output'!D135)), ISNUMBER(SEARCH("1",'Model output'!D135)), ISNUMBER(SEARCH("1a",'Model output'!D135)), ISNUMBER(SEARCH("1b",'Model output'!D135)), ISNUMBER(SEARCH("2",'Model output'!D135)), ISNUMBER(SEARCH("3",'Model output'!D135)), ISNUMBER(SEARCH("4a",'Model output'!D135)), ISNUMBER(SEARCH("4b",'Model output'!D135))), IF(ISNUMBER(SEARCH("pT",'Model output'!D135)),IF(OR(ISNUMBER(SEARCH("a",'Model output'!D135)),ISNUMBER(SEARCH("b",'Model output'!D135))),MID(SUBSTITUTE('Model output'!D135," ",""),SEARCH("pT",'Model output'!D135)+2,2),MID(SUBSTITUTE('Model output'!D135," ",""),SEARCH("pT",'Model output'!D135)+2,1)),IF(ISNUMBER(SEARCH("T",'Model output'!D135)),IF(OR(ISNUMBER(SEARCH("a",'Model output'!D135)),ISNUMBER(SEARCH("b",'Model output'!D135))),MID(SUBSTITUTE('Model output'!D135," ",""),SEARCH("T",'Model output'!D135)+1,2),MID(SUBSTITUTE('Model output'!D135," ",""),SEARCH("T",'Model output'!D135)+1,1)),SUBSTITUTE('Model output'!D135," ",""))),"")</f>
        <v/>
      </c>
      <c r="D136" s="1" t="str">
        <f>IF(ISNUMBER(SEARCH("lymph node",'Model output'!E135)),"1", IF(AND('Model output'!E135&lt;&gt;"",ISNUMBER('Model output'!E135),'Model output'!E135&gt;0),"1",IF(OR(ISNUMBER(SEARCH("0",'Model output'!E135)), ISNUMBER(SEARCH("1",'Model output'!E135)), ISNUMBER(SEARCH("1a",'Model output'!E135)), ISNUMBER(SEARCH("1b",'Model output'!E135)), ISNUMBER(SEARCH("X",'Model output'!E135))), IF(ISNUMBER(SEARCH("pN",'Model output'!E135)),IF(OR(ISNUMBER(SEARCH("a",'Model output'!E135)),ISNUMBER(SEARCH("b",'Model output'!E135))),MID(SUBSTITUTE('Model output'!E135," ",""),SEARCH("pN",'Model output'!E135)+2,2),MID(SUBSTITUTE('Model output'!E135," ",""),SEARCH("pN",'Model output'!E135)+2,1)),IF(ISNUMBER(SEARCH("N",'Model output'!E135)),IF(OR(ISNUMBER(SEARCH("a",'Model output'!E135)),ISNUMBER(SEARCH("b",'Model output'!E135))),MID(SUBSTITUTE('Model output'!E135," ",""),SEARCH("N",'Model output'!E135)+1,2),MID(SUBSTITUTE('Model output'!E135," ",""),SEARCH("N",'Model output'!E135)+1,1)),SUBSTITUTE('Model output'!E135," ",""))),"")))</f>
        <v/>
      </c>
      <c r="E136" s="1" t="str">
        <f>IF(OR(ISNUMBER(SEARCH("Not applicable",'Model output'!F135)), ISNUMBER(SEARCH("N/A",'Model output'!F135))),"0",IF(OR(ISNUMBER(SEARCH("0",'Model output'!F135)), ISNUMBER(SEARCH("1",'Model output'!F135)), ISNUMBER(SEARCH("X",'Model output'!F135))), IF(ISNUMBER(SEARCH("pM",'Model output'!F135)),MID(SUBSTITUTE('Model output'!F135," ",""),SEARCH("pM",'Model output'!F135)+2,1),IF(ISNUMBER(SEARCH("M",'Model output'!F135)),MID(SUBSTITUTE('Model output'!F135," ",""),SEARCH("M",'Model output'!F135)+1,1),SUBSTITUTE('Model output'!F135," ",""))),""))</f>
        <v/>
      </c>
      <c r="F136" t="str">
        <f t="shared" si="32"/>
        <v>negative</v>
      </c>
      <c r="G136" t="str">
        <f>IF(OR('Model output'!G135="",AND(ISNUMBER('Model output'!J135),'Model output'!J135&lt;1)),"",IF(OR(ISNUMBER(SEARCH("lateral",'Model output'!G135)),ISNUMBER(SEARCH("cervical",'Model output'!G135)),ISNUMBER(SEARCH("jugular",'Model output'!G135)),ISNUMBER(SEARCH("left neck",'Model output'!G135)),ISNUMBER(SEARCH("left anterior neck",'Model output'!G135)),ISNUMBER(SEARCH("left posterior neck",'Model output'!G135)),ISNUMBER(SEARCH("right neck",'Model output'!G135)),ISNUMBER(SEARCH("right anterior neck",'Model output'!G135)),ISNUMBER(SEARCH("right posterior neck",'Model output'!G135)),AND(ISNUMBER(SEARCH("level",'Model output'!G135)),OR(,ISNUMBER(SEARCH("II",'Model output'!G135)),ISNUMBER(SEARCH("two",'Model output'!G135)),ISNUMBER(SEARCH("2",'Model output'!G135)),ISNUMBER(SEARCH("III",'Model output'!G135)),ISNUMBER(SEARCH("three",'Model output'!G135)),ISNUMBER(SEARCH("3",'Model output'!G135)),ISNUMBER(SEARCH("IV",'Model output'!G135)),ISNUMBER(SEARCH("four",'Model output'!G135)),ISNUMBER(SEARCH("4",'Model output'!G135)),AND(ISNUMBER(SEARCH("V ",'Model output'!G135)),NOT(ISNUMBER(SEARCH("VI",'Model output'!G135)))),ISNUMBER(SEARCH("five",'Model output'!G135)),ISNUMBER(SEARCH("5",'Model output'!G135))))), "lateral", "central"))</f>
        <v/>
      </c>
      <c r="H136" t="str">
        <f>IF('Model output'!H135="","negative", IF('Model output'!H135=" ", "negative", IF(ISNUMBER(SEARCH("lymph node",'Model output'!H135)),"negative","positive")))</f>
        <v>negative</v>
      </c>
      <c r="I136">
        <f>IF('Model output'!I135="","",IF(ISNUMBER('Model output'!I135),'Model output'!I135,1))</f>
        <v>3</v>
      </c>
      <c r="J136">
        <f>IF('Model output'!J135="","",IF(AND(ISNUMBER('Model output'!J135),'Model output'!J135&lt;=I136),'Model output'!J135,IF(ISNUMBER(SEARCH("0/",'Model output'!J135)),0,1)))</f>
        <v>0</v>
      </c>
      <c r="K136" t="str" cm="1">
        <f t="array" ref="K136">IF(COUNT(FIND({0,1,2,3,4,5,6,7,8,9},'Model output'!K135))&gt;0,'Model output'!K135,"")</f>
        <v/>
      </c>
      <c r="L136" s="8" t="str">
        <f t="shared" si="36"/>
        <v/>
      </c>
      <c r="M136" t="str" cm="1">
        <f t="array" ref="M136">IF(L136="","",IF(ISNUMBER(SEARCH("cm",L136)),MAX(VALUE(SUBSTITUTE(_xlfn.FILTERXML("&lt;t&gt;&lt;s&gt;"&amp;SUBSTITUTE(L136,",","&lt;/s&gt;&lt;s&gt;")&amp;"&lt;/s&gt;&lt;/t&gt;","//s"),"cm",""))),MAX(VALUE(SUBSTITUTE(_xlfn.FILTERXML("&lt;t&gt;&lt;s&gt;"&amp;SUBSTITUTE(L136,",","&lt;/s&gt;&lt;s&gt;")&amp;"&lt;/s&gt;&lt;/t&gt;","//s"),"mm","")))/10))</f>
        <v/>
      </c>
      <c r="N136" t="str">
        <f>IF('Model output'!L135="","",'Model output'!L135)</f>
        <v>Papillary</v>
      </c>
      <c r="O136" t="str">
        <f>IF('Model output'!M135="","",'Model output'!M135)</f>
        <v>no special type</v>
      </c>
      <c r="P136" t="str">
        <f>IF('Model output'!N135="","",'Model output'!N135)</f>
        <v>2.3 cm</v>
      </c>
      <c r="Q136" t="str">
        <f t="shared" si="33"/>
        <v>2.3cm</v>
      </c>
      <c r="R136" cm="1">
        <f t="array" ref="R136">IF(Q136="","",IF(ISNUMBER(SEARCH("cm",Q136)),MAX(VALUE(SUBSTITUTE(_xlfn.FILTERXML("&lt;t&gt;&lt;s&gt;"&amp;SUBSTITUTE(Q136,",","&lt;/s&gt;&lt;s&gt;")&amp;"&lt;/s&gt;&lt;/t&gt;","//s"),"cm",""))),IF(ISNUMBER(SEARCH("mm",Q136)), MAX(VALUE(SUBSTITUTE(_xlfn.FILTERXML("&lt;t&gt;&lt;s&gt;"&amp;SUBSTITUTE(Q136,",","&lt;/s&gt;&lt;s&gt;")&amp;"&lt;/s&gt;&lt;/t&gt;","//s"),"mm","")))/10, MAX(VALUE(_xlfn.FILTERXML("&lt;t&gt;&lt;s&gt;"&amp;SUBSTITUTE(Q136,",","&lt;/s&gt;&lt;s&gt;")&amp;"&lt;/s&gt;&lt;/t&gt;","//s"))))))</f>
        <v>2.2999999999999998</v>
      </c>
      <c r="S136" t="str">
        <f>IF(OR('Model output'!P135="",ISNUMBER(SEARCH("Not identified", 'Model output'!P135)),ISNUMBER(SEARCH("Absent",'Model output'!P135)),AND(ISNUMBER(SEARCH("No",'Model output'!P135)),NOT(ISNUMBER(SEARCH("diagnostic",'Model output'!P135)))),ISNUMBER(SEARCH("Negative",'Model output'!P135))),"negative","positive")</f>
        <v>negative</v>
      </c>
      <c r="T136">
        <f>IF('Model output'!O135="","",'Model output'!O135)</f>
        <v>1</v>
      </c>
      <c r="U136" t="str">
        <f>IF('Model output'!Q135&lt;&gt;"",'Model output'!Q135,IF('Classification result'!S136="positive",IF(ISNUMBER(SEARCH("single",'Model output'!P135)),1,IF(OR(ISNUMBER(SEARCH("&lt;4",'Model output'!P135)),ISNUMBER(SEARCH("&lt; 4",'Model output'!P135)),ISNUMBER(SEARCH("less than 4",'Model output'!P135))),"&lt;4",IF(OR(ISNUMBER(SEARCH("&gt;4",'Model output'!P135)),ISNUMBER(SEARCH("&gt; 4",'Model output'!P135)),ISNUMBER(SEARCH("4 or more",'Model output'!P135))),"&gt;4",""))),""))</f>
        <v/>
      </c>
      <c r="V136" t="str">
        <f>IF(S136="negative","",IF(OR(ISNUMBER(SEARCH("Focal",'Model output'!P135)),'Classification result'!U136&lt;4,ISNUMBER(SEARCH("Focal",'Classification result'!U136)),ISNUMBER(SEARCH("&lt;4",'Classification result'!U136)),ISNUMBER(SEARCH("&lt; 4",'Classification result'!U136))),"minimal", IF(OR(ISNUMBER(SEARCH("Extensive",'Model output'!P135)),ISNUMBER(SEARCH("Extensive",'Classification result'!U136)),ISNUMBER(SEARCH("&gt;4",'Classification result'!U136)),ISNUMBER(SEARCH("&gt; 4",'Classification result'!U136)),ISNUMBER(SEARCH("4 or more",'Classification result'!U136))),"extensive","")))</f>
        <v/>
      </c>
      <c r="W136" t="str">
        <f>IF(OR('Model output'!R135="",ISNUMBER(SEARCH("Not identified", 'Model output'!R135)),ISNUMBER(SEARCH("Absent",'Model output'!R135)),ISNUMBER(SEARCH("No",'Model output'!R135)),ISNUMBER(SEARCH("Negative",'Model output'!R135)),ISNUMBER(SEARCH("None seen",'Model output'!R135)),ISNUMBER(SEARCH("Free",'Model output'!R135)),ISNUMBER(SEARCH("Cannot be assessed",'Model output'!R135))),"negative","positive")</f>
        <v>negative</v>
      </c>
      <c r="X136" s="14" t="str">
        <f>IF('Model output'!S135="","",'Model output'!S135)</f>
        <v>Absent</v>
      </c>
      <c r="Y136" t="str">
        <f>IF(OR('Model output'!S135="",ISNUMBER(SEARCH("Absent",'Model output'!S135)),ISNUMBER(SEARCH("Not identified",'Model output'!S135)),AND(ISNUMBER(SEARCH("No",'Model output'!S135)),NOT(ISNUMBER(SEARCH("carcinoma",'Model output'!S135)))),ISNUMBER(SEARCH("negative",'Model output'!S135))),"negative",IF(Z136="positive","gETE", "positive"))</f>
        <v>negative</v>
      </c>
      <c r="Z136" t="str">
        <f>IF(OR('Model output'!S135="",ISNUMBER(SEARCH("Absent",'Model output'!S135)),ISNUMBER(SEARCH("Not identified",'Model output'!S135)),ISNUMBER(SEARCH("No",'Model output'!S135)),ISNUMBER(SEARCH("Minimal",'Model output'!S135)),ISNUMBER(SEARCH("negative",'Model output'!S135))),"negative",IF(OR(ISNUMBER(SEARCH("extensive",X136)),ISNUMBER(SEARCH("skeletal muscle",X136)),ISNUMBER(SEARCH("larynx",X136)),ISNUMBER(SEARCH("trachea",X136)),ISNUMBER(SEARCH("esophagus",X136)),ISNUMBER(SEARCH("recurrent laryngeal nerve",X136))),"positive","negative"))</f>
        <v>negative</v>
      </c>
      <c r="AA136" t="str">
        <f>IF('Model output'!T135="","",IF('Model output'!T135="Not mentioned", "No", "Yes"))</f>
        <v/>
      </c>
      <c r="AB136" t="str">
        <f>IF(AA136&lt;&gt;"Yes","",IF(OR('Model output'!U135="",ISNUMBER(SEARCH("Not identified",'Model output'!U135))),"",'Model output'!U135))</f>
        <v/>
      </c>
      <c r="AC136" s="9" t="str">
        <f>IF(OR('Model output'!V135="", AND(ISERROR(SEARCH("Positive",'Model output'!V135)), ISNUMBER(SEARCH("Negative",'Model output'!V135))), ISNUMBER(SEARCH("Uninvolved",'Model output'!V135)), ISNUMBER(SEARCH("not involved",'Model output'!V135)), ISNUMBER(SEARCH("Free",'Model output'!V135)), ISNUMBER(SEARCH("1 mm",'Model output'!V135)), ISNUMBER(SEARCH("0.1 CM",'Model output'!V135)), ISNUMBER(SEARCH("less than 0.2 mm",'Model output'!V135)), ISNUMBER(SEARCH("less than 0.5 mm",'Model output'!V135)), ISNUMBER(SEARCH("very close",'Model output'!V135)), ISNUMBER(SEARCH("abut",'Model output'!V135))), "negative", "positive")</f>
        <v>negative</v>
      </c>
      <c r="AE136" s="30" t="str" cm="1">
        <f t="array" aca="1" ref="AE136" ca="1">IF(OR(AC136="positive",Z136="positive",AND(OR(ISNUMBER(SEARCH("Follicular carcinoma",N136)),ISNUMBER(SEARCH("Follicular thyroid carcinoma",N136))),V136="extensive"),AND(AND(ISNUMBER(J136),J136&gt;0),AND(ISNUMBER(M136),M136&gt;3)),OR(H136="positive",AH136=1)),"high",IF(OR(ISNUMBER(SEARCH("lateral",G136,1)),ISNUMBER(SEARCH("positive",Y136,1)),ISNUMBER(SEARCH("tall",O136,1)),ISNUMBER(SEARCH("hobnail",O136,1)),ISNUMBER(SEARCH("cribriform",O136,1)),ISNUMBER(SEARCH("diffuse",O136,1)),ISNUMBER(SEARCH("columnar",O136,1)),ISNUMBER(SEARCH("solid",O136,1)),ISNUMBER(SEARCH("tall",N136,1)),ISNUMBER(SEARCH("hobnail",N136,1)),ISNUMBER(SEARCH("cribriform",N136,1)),ISNUMBER(SEARCH("diffuse",N136,1)),ISNUMBER(SEARCH("columnar",N136,1)),ISNUMBER(SEARCH("solid",N136,1)),AND(ISNUMBER(SEARCH("papillary",N136,1)),S136="positive"),AND(AND(ISNUMBER(J136),J136&gt;=5),M136=""),AND(AND(ISNUMBER(J136),J136&gt;=5),AND(ISNUMBER(M136),M136&gt;=1)),AND(ISNUMBER(SERACH("papillary",N136)),OR(Y136="positive",Z136="positive"), ISNUMBER(SEARCH("BRAF",AB136)))),"intermediate","low"))</f>
        <v>low</v>
      </c>
      <c r="AF136" s="31" t="str">
        <f t="shared" si="34"/>
        <v>2</v>
      </c>
      <c r="AG136" s="31" t="str">
        <f t="shared" si="35"/>
        <v>0</v>
      </c>
      <c r="AH136" s="31" t="str">
        <f t="shared" si="37"/>
        <v>0</v>
      </c>
      <c r="AI136" s="36" t="str">
        <f t="shared" si="38"/>
        <v>I</v>
      </c>
      <c r="AJ136" s="30" t="s">
        <v>872</v>
      </c>
      <c r="AK136" s="35" t="s">
        <v>879</v>
      </c>
      <c r="AL136" s="35" t="s">
        <v>877</v>
      </c>
      <c r="AM136" s="35" t="s">
        <v>880</v>
      </c>
      <c r="AN136" s="35" t="s">
        <v>76</v>
      </c>
      <c r="AO136" s="30">
        <f t="shared" ca="1" si="40"/>
        <v>1</v>
      </c>
      <c r="AP136" s="35">
        <f t="shared" si="41"/>
        <v>1</v>
      </c>
      <c r="AQ136" s="35">
        <f t="shared" si="42"/>
        <v>1</v>
      </c>
      <c r="AR136" s="35">
        <f t="shared" si="43"/>
        <v>1</v>
      </c>
      <c r="AS136" s="36">
        <f t="shared" si="39"/>
        <v>1</v>
      </c>
    </row>
    <row r="137" spans="1:45">
      <c r="A137" t="str">
        <f>'Model output'!A136</f>
        <v>TCGA-E8-A44K</v>
      </c>
      <c r="B137" s="42">
        <v>50</v>
      </c>
      <c r="C137" s="1" t="str">
        <f>IF(OR(ISNUMBER(SEARCH("0",'Model output'!D136)), ISNUMBER(SEARCH("1",'Model output'!D136)), ISNUMBER(SEARCH("1a",'Model output'!D136)), ISNUMBER(SEARCH("1b",'Model output'!D136)), ISNUMBER(SEARCH("2",'Model output'!D136)), ISNUMBER(SEARCH("3",'Model output'!D136)), ISNUMBER(SEARCH("4a",'Model output'!D136)), ISNUMBER(SEARCH("4b",'Model output'!D136))), IF(ISNUMBER(SEARCH("pT",'Model output'!D136)),IF(OR(ISNUMBER(SEARCH("a",'Model output'!D136)),ISNUMBER(SEARCH("b",'Model output'!D136))),MID(SUBSTITUTE('Model output'!D136," ",""),SEARCH("pT",'Model output'!D136)+2,2),MID(SUBSTITUTE('Model output'!D136," ",""),SEARCH("pT",'Model output'!D136)+2,1)),IF(ISNUMBER(SEARCH("T",'Model output'!D136)),IF(OR(ISNUMBER(SEARCH("a",'Model output'!D136)),ISNUMBER(SEARCH("b",'Model output'!D136))),MID(SUBSTITUTE('Model output'!D136," ",""),SEARCH("T",'Model output'!D136)+1,2),MID(SUBSTITUTE('Model output'!D136," ",""),SEARCH("T",'Model output'!D136)+1,1)),SUBSTITUTE('Model output'!D136," ",""))),"")</f>
        <v/>
      </c>
      <c r="D137" s="1" t="str">
        <f>IF(ISNUMBER(SEARCH("lymph node",'Model output'!E136)),"1", IF(AND('Model output'!E136&lt;&gt;"",ISNUMBER('Model output'!E136),'Model output'!E136&gt;0),"1",IF(OR(ISNUMBER(SEARCH("0",'Model output'!E136)), ISNUMBER(SEARCH("1",'Model output'!E136)), ISNUMBER(SEARCH("1a",'Model output'!E136)), ISNUMBER(SEARCH("1b",'Model output'!E136)), ISNUMBER(SEARCH("X",'Model output'!E136))), IF(ISNUMBER(SEARCH("pN",'Model output'!E136)),IF(OR(ISNUMBER(SEARCH("a",'Model output'!E136)),ISNUMBER(SEARCH("b",'Model output'!E136))),MID(SUBSTITUTE('Model output'!E136," ",""),SEARCH("pN",'Model output'!E136)+2,2),MID(SUBSTITUTE('Model output'!E136," ",""),SEARCH("pN",'Model output'!E136)+2,1)),IF(ISNUMBER(SEARCH("N",'Model output'!E136)),IF(OR(ISNUMBER(SEARCH("a",'Model output'!E136)),ISNUMBER(SEARCH("b",'Model output'!E136))),MID(SUBSTITUTE('Model output'!E136," ",""),SEARCH("N",'Model output'!E136)+1,2),MID(SUBSTITUTE('Model output'!E136," ",""),SEARCH("N",'Model output'!E136)+1,1)),SUBSTITUTE('Model output'!E136," ",""))),"")))</f>
        <v/>
      </c>
      <c r="E137" s="1" t="str">
        <f>IF(OR(ISNUMBER(SEARCH("Not applicable",'Model output'!F136)), ISNUMBER(SEARCH("N/A",'Model output'!F136))),"0",IF(OR(ISNUMBER(SEARCH("0",'Model output'!F136)), ISNUMBER(SEARCH("1",'Model output'!F136)), ISNUMBER(SEARCH("X",'Model output'!F136))), IF(ISNUMBER(SEARCH("pM",'Model output'!F136)),MID(SUBSTITUTE('Model output'!F136," ",""),SEARCH("pM",'Model output'!F136)+2,1),IF(ISNUMBER(SEARCH("M",'Model output'!F136)),MID(SUBSTITUTE('Model output'!F136," ",""),SEARCH("M",'Model output'!F136)+1,1),SUBSTITUTE('Model output'!F136," ",""))),""))</f>
        <v/>
      </c>
      <c r="F137" t="str">
        <f t="shared" si="32"/>
        <v>negative</v>
      </c>
      <c r="G137" t="str">
        <f>IF(OR('Model output'!G136="",AND(ISNUMBER('Model output'!J136),'Model output'!J136&lt;1)),"",IF(OR(ISNUMBER(SEARCH("lateral",'Model output'!G136)),ISNUMBER(SEARCH("cervical",'Model output'!G136)),ISNUMBER(SEARCH("jugular",'Model output'!G136)),ISNUMBER(SEARCH("left neck",'Model output'!G136)),ISNUMBER(SEARCH("left anterior neck",'Model output'!G136)),ISNUMBER(SEARCH("left posterior neck",'Model output'!G136)),ISNUMBER(SEARCH("right neck",'Model output'!G136)),ISNUMBER(SEARCH("right anterior neck",'Model output'!G136)),ISNUMBER(SEARCH("right posterior neck",'Model output'!G136)),AND(ISNUMBER(SEARCH("level",'Model output'!G136)),OR(,ISNUMBER(SEARCH("II",'Model output'!G136)),ISNUMBER(SEARCH("two",'Model output'!G136)),ISNUMBER(SEARCH("2",'Model output'!G136)),ISNUMBER(SEARCH("III",'Model output'!G136)),ISNUMBER(SEARCH("three",'Model output'!G136)),ISNUMBER(SEARCH("3",'Model output'!G136)),ISNUMBER(SEARCH("IV",'Model output'!G136)),ISNUMBER(SEARCH("four",'Model output'!G136)),ISNUMBER(SEARCH("4",'Model output'!G136)),AND(ISNUMBER(SEARCH("V ",'Model output'!G136)),NOT(ISNUMBER(SEARCH("VI",'Model output'!G136)))),ISNUMBER(SEARCH("five",'Model output'!G136)),ISNUMBER(SEARCH("5",'Model output'!G136))))), "lateral", "central"))</f>
        <v/>
      </c>
      <c r="H137" t="str">
        <f>IF('Model output'!H136="","negative", IF('Model output'!H136=" ", "negative", IF(ISNUMBER(SEARCH("lymph node",'Model output'!H136)),"negative","positive")))</f>
        <v>negative</v>
      </c>
      <c r="I137" t="str">
        <f>IF('Model output'!I136="","",IF(ISNUMBER('Model output'!I136),'Model output'!I136,1))</f>
        <v/>
      </c>
      <c r="J137" t="str">
        <f>IF('Model output'!J136="","",IF(AND(ISNUMBER('Model output'!J136),'Model output'!J136&lt;=I137),'Model output'!J136,IF(ISNUMBER(SEARCH("0/",'Model output'!J136)),0,1)))</f>
        <v/>
      </c>
      <c r="K137" t="str" cm="1">
        <f t="array" ref="K137">IF(COUNT(FIND({0,1,2,3,4,5,6,7,8,9},'Model output'!K136))&gt;0,'Model output'!K136,"")</f>
        <v/>
      </c>
      <c r="L137" s="8" t="str">
        <f t="shared" si="36"/>
        <v/>
      </c>
      <c r="M137" t="str" cm="1">
        <f t="array" ref="M137">IF(L137="","",IF(ISNUMBER(SEARCH("cm",L137)),MAX(VALUE(SUBSTITUTE(_xlfn.FILTERXML("&lt;t&gt;&lt;s&gt;"&amp;SUBSTITUTE(L137,",","&lt;/s&gt;&lt;s&gt;")&amp;"&lt;/s&gt;&lt;/t&gt;","//s"),"cm",""))),MAX(VALUE(SUBSTITUTE(_xlfn.FILTERXML("&lt;t&gt;&lt;s&gt;"&amp;SUBSTITUTE(L137,",","&lt;/s&gt;&lt;s&gt;")&amp;"&lt;/s&gt;&lt;/t&gt;","//s"),"mm","")))/10))</f>
        <v/>
      </c>
      <c r="N137" t="str">
        <f>IF('Model output'!L136="","",'Model output'!L136)</f>
        <v>papillary</v>
      </c>
      <c r="O137" t="str">
        <f>IF('Model output'!M136="","",'Model output'!M136)</f>
        <v/>
      </c>
      <c r="P137" t="str">
        <f>IF('Model output'!N136="","",'Model output'!N136)</f>
        <v>2 x 1.5 x 1.5 cm</v>
      </c>
      <c r="Q137" t="str">
        <f t="shared" si="33"/>
        <v>2,1.5,1.5cm</v>
      </c>
      <c r="R137" cm="1">
        <f t="array" ref="R137">IF(Q137="","",IF(ISNUMBER(SEARCH("cm",Q137)),MAX(VALUE(SUBSTITUTE(_xlfn.FILTERXML("&lt;t&gt;&lt;s&gt;"&amp;SUBSTITUTE(Q137,",","&lt;/s&gt;&lt;s&gt;")&amp;"&lt;/s&gt;&lt;/t&gt;","//s"),"cm",""))),IF(ISNUMBER(SEARCH("mm",Q137)), MAX(VALUE(SUBSTITUTE(_xlfn.FILTERXML("&lt;t&gt;&lt;s&gt;"&amp;SUBSTITUTE(Q137,",","&lt;/s&gt;&lt;s&gt;")&amp;"&lt;/s&gt;&lt;/t&gt;","//s"),"mm","")))/10, MAX(VALUE(_xlfn.FILTERXML("&lt;t&gt;&lt;s&gt;"&amp;SUBSTITUTE(Q137,",","&lt;/s&gt;&lt;s&gt;")&amp;"&lt;/s&gt;&lt;/t&gt;","//s"))))))</f>
        <v>2</v>
      </c>
      <c r="S137" t="str">
        <f>IF(OR('Model output'!P136="",ISNUMBER(SEARCH("Not identified", 'Model output'!P136)),ISNUMBER(SEARCH("Absent",'Model output'!P136)),AND(ISNUMBER(SEARCH("No",'Model output'!P136)),NOT(ISNUMBER(SEARCH("diagnostic",'Model output'!P136)))),ISNUMBER(SEARCH("Negative",'Model output'!P136))),"negative","positive")</f>
        <v>negative</v>
      </c>
      <c r="T137" t="str">
        <f>IF('Model output'!O136="","",'Model output'!O136)</f>
        <v/>
      </c>
      <c r="U137" t="str">
        <f>IF('Model output'!Q136&lt;&gt;"",'Model output'!Q136,IF('Classification result'!S137="positive",IF(ISNUMBER(SEARCH("single",'Model output'!P136)),1,IF(OR(ISNUMBER(SEARCH("&lt;4",'Model output'!P136)),ISNUMBER(SEARCH("&lt; 4",'Model output'!P136)),ISNUMBER(SEARCH("less than 4",'Model output'!P136))),"&lt;4",IF(OR(ISNUMBER(SEARCH("&gt;4",'Model output'!P136)),ISNUMBER(SEARCH("&gt; 4",'Model output'!P136)),ISNUMBER(SEARCH("4 or more",'Model output'!P136))),"&gt;4",""))),""))</f>
        <v/>
      </c>
      <c r="V137" t="str">
        <f>IF(S137="negative","",IF(OR(ISNUMBER(SEARCH("Focal",'Model output'!P136)),'Classification result'!U137&lt;4,ISNUMBER(SEARCH("Focal",'Classification result'!U137)),ISNUMBER(SEARCH("&lt;4",'Classification result'!U137)),ISNUMBER(SEARCH("&lt; 4",'Classification result'!U137))),"minimal", IF(OR(ISNUMBER(SEARCH("Extensive",'Model output'!P136)),ISNUMBER(SEARCH("Extensive",'Classification result'!U137)),ISNUMBER(SEARCH("&gt;4",'Classification result'!U137)),ISNUMBER(SEARCH("&gt; 4",'Classification result'!U137)),ISNUMBER(SEARCH("4 or more",'Classification result'!U137))),"extensive","")))</f>
        <v/>
      </c>
      <c r="W137" t="str">
        <f>IF(OR('Model output'!R136="",ISNUMBER(SEARCH("Not identified", 'Model output'!R136)),ISNUMBER(SEARCH("Absent",'Model output'!R136)),ISNUMBER(SEARCH("No",'Model output'!R136)),ISNUMBER(SEARCH("Negative",'Model output'!R136)),ISNUMBER(SEARCH("None seen",'Model output'!R136)),ISNUMBER(SEARCH("Free",'Model output'!R136)),ISNUMBER(SEARCH("Cannot be assessed",'Model output'!R136))),"negative","positive")</f>
        <v>negative</v>
      </c>
      <c r="X137" s="14" t="str">
        <f>IF('Model output'!S136="","",'Model output'!S136)</f>
        <v>No</v>
      </c>
      <c r="Y137" t="str">
        <f>IF(OR('Model output'!S136="",ISNUMBER(SEARCH("Absent",'Model output'!S136)),ISNUMBER(SEARCH("Not identified",'Model output'!S136)),AND(ISNUMBER(SEARCH("No",'Model output'!S136)),NOT(ISNUMBER(SEARCH("carcinoma",'Model output'!S136)))),ISNUMBER(SEARCH("negative",'Model output'!S136))),"negative",IF(Z137="positive","gETE", "positive"))</f>
        <v>negative</v>
      </c>
      <c r="Z137" t="str">
        <f>IF(OR('Model output'!S136="",ISNUMBER(SEARCH("Absent",'Model output'!S136)),ISNUMBER(SEARCH("Not identified",'Model output'!S136)),ISNUMBER(SEARCH("No",'Model output'!S136)),ISNUMBER(SEARCH("Minimal",'Model output'!S136)),ISNUMBER(SEARCH("negative",'Model output'!S136))),"negative",IF(OR(ISNUMBER(SEARCH("extensive",X137)),ISNUMBER(SEARCH("skeletal muscle",X137)),ISNUMBER(SEARCH("larynx",X137)),ISNUMBER(SEARCH("trachea",X137)),ISNUMBER(SEARCH("esophagus",X137)),ISNUMBER(SEARCH("recurrent laryngeal nerve",X137))),"positive","negative"))</f>
        <v>negative</v>
      </c>
      <c r="AA137" t="str">
        <f>IF('Model output'!T136="","",IF('Model output'!T136="Not mentioned", "No", "Yes"))</f>
        <v/>
      </c>
      <c r="AB137" t="str">
        <f>IF(AA137&lt;&gt;"Yes","",IF(OR('Model output'!U136="",ISNUMBER(SEARCH("Not identified",'Model output'!U136))),"",'Model output'!U136))</f>
        <v/>
      </c>
      <c r="AC137" s="9" t="str">
        <f>IF(OR('Model output'!V136="", AND(ISERROR(SEARCH("Positive",'Model output'!V136)), ISNUMBER(SEARCH("Negative",'Model output'!V136))), ISNUMBER(SEARCH("Uninvolved",'Model output'!V136)), ISNUMBER(SEARCH("not involved",'Model output'!V136)), ISNUMBER(SEARCH("Free",'Model output'!V136)), ISNUMBER(SEARCH("1 mm",'Model output'!V136)), ISNUMBER(SEARCH("0.1 CM",'Model output'!V136)), ISNUMBER(SEARCH("less than 0.2 mm",'Model output'!V136)), ISNUMBER(SEARCH("less than 0.5 mm",'Model output'!V136)), ISNUMBER(SEARCH("very close",'Model output'!V136)), ISNUMBER(SEARCH("abut",'Model output'!V136))), "negative", "positive")</f>
        <v>negative</v>
      </c>
      <c r="AE137" s="30" t="str" cm="1">
        <f t="array" aca="1" ref="AE137" ca="1">IF(OR(AC137="positive",Z137="positive",AND(OR(ISNUMBER(SEARCH("Follicular carcinoma",N137)),ISNUMBER(SEARCH("Follicular thyroid carcinoma",N137))),V137="extensive"),AND(AND(ISNUMBER(J137),J137&gt;0),AND(ISNUMBER(M137),M137&gt;3)),OR(H137="positive",AH137=1)),"high",IF(OR(ISNUMBER(SEARCH("lateral",G137,1)),ISNUMBER(SEARCH("positive",Y137,1)),ISNUMBER(SEARCH("tall",O137,1)),ISNUMBER(SEARCH("hobnail",O137,1)),ISNUMBER(SEARCH("cribriform",O137,1)),ISNUMBER(SEARCH("diffuse",O137,1)),ISNUMBER(SEARCH("columnar",O137,1)),ISNUMBER(SEARCH("solid",O137,1)),ISNUMBER(SEARCH("tall",N137,1)),ISNUMBER(SEARCH("hobnail",N137,1)),ISNUMBER(SEARCH("cribriform",N137,1)),ISNUMBER(SEARCH("diffuse",N137,1)),ISNUMBER(SEARCH("columnar",N137,1)),ISNUMBER(SEARCH("solid",N137,1)),AND(ISNUMBER(SEARCH("papillary",N137,1)),S137="positive"),AND(AND(ISNUMBER(J137),J137&gt;=5),M137=""),AND(AND(ISNUMBER(J137),J137&gt;=5),AND(ISNUMBER(M137),M137&gt;=1)),AND(ISNUMBER(SERACH("papillary",N137)),OR(Y137="positive",Z137="positive"), ISNUMBER(SEARCH("BRAF",AB137)))),"intermediate","low"))</f>
        <v>low</v>
      </c>
      <c r="AF137" s="31" t="str">
        <f t="shared" si="34"/>
        <v>1b</v>
      </c>
      <c r="AG137" s="31" t="str">
        <f t="shared" si="35"/>
        <v>0</v>
      </c>
      <c r="AH137" s="31" t="str">
        <f t="shared" si="37"/>
        <v>0</v>
      </c>
      <c r="AI137" s="36" t="str">
        <f t="shared" si="38"/>
        <v>I</v>
      </c>
      <c r="AJ137" s="30" t="s">
        <v>873</v>
      </c>
      <c r="AK137" s="35" t="s">
        <v>876</v>
      </c>
      <c r="AL137" s="35" t="s">
        <v>880</v>
      </c>
      <c r="AM137" s="35" t="s">
        <v>880</v>
      </c>
      <c r="AN137" s="35" t="s">
        <v>76</v>
      </c>
      <c r="AO137" s="30">
        <f t="shared" ca="1" si="40"/>
        <v>0</v>
      </c>
      <c r="AP137" s="35">
        <f t="shared" si="41"/>
        <v>1</v>
      </c>
      <c r="AQ137" s="35">
        <f t="shared" si="42"/>
        <v>1</v>
      </c>
      <c r="AR137" s="35">
        <f t="shared" si="43"/>
        <v>1</v>
      </c>
      <c r="AS137" s="36">
        <f t="shared" si="39"/>
        <v>1</v>
      </c>
    </row>
    <row r="138" spans="1:45">
      <c r="A138" t="str">
        <f>'Model output'!A137</f>
        <v>TCGA-E8-A44M</v>
      </c>
      <c r="B138" s="42">
        <v>23</v>
      </c>
      <c r="C138" s="1" t="str">
        <f>IF(OR(ISNUMBER(SEARCH("0",'Model output'!D137)), ISNUMBER(SEARCH("1",'Model output'!D137)), ISNUMBER(SEARCH("1a",'Model output'!D137)), ISNUMBER(SEARCH("1b",'Model output'!D137)), ISNUMBER(SEARCH("2",'Model output'!D137)), ISNUMBER(SEARCH("3",'Model output'!D137)), ISNUMBER(SEARCH("4a",'Model output'!D137)), ISNUMBER(SEARCH("4b",'Model output'!D137))), IF(ISNUMBER(SEARCH("pT",'Model output'!D137)),IF(OR(ISNUMBER(SEARCH("a",'Model output'!D137)),ISNUMBER(SEARCH("b",'Model output'!D137))),MID(SUBSTITUTE('Model output'!D137," ",""),SEARCH("pT",'Model output'!D137)+2,2),MID(SUBSTITUTE('Model output'!D137," ",""),SEARCH("pT",'Model output'!D137)+2,1)),IF(ISNUMBER(SEARCH("T",'Model output'!D137)),IF(OR(ISNUMBER(SEARCH("a",'Model output'!D137)),ISNUMBER(SEARCH("b",'Model output'!D137))),MID(SUBSTITUTE('Model output'!D137," ",""),SEARCH("T",'Model output'!D137)+1,2),MID(SUBSTITUTE('Model output'!D137," ",""),SEARCH("T",'Model output'!D137)+1,1)),SUBSTITUTE('Model output'!D137," ",""))),"")</f>
        <v/>
      </c>
      <c r="D138" s="1" t="str">
        <f>IF(ISNUMBER(SEARCH("lymph node",'Model output'!E137)),"1", IF(AND('Model output'!E137&lt;&gt;"",ISNUMBER('Model output'!E137),'Model output'!E137&gt;0),"1",IF(OR(ISNUMBER(SEARCH("0",'Model output'!E137)), ISNUMBER(SEARCH("1",'Model output'!E137)), ISNUMBER(SEARCH("1a",'Model output'!E137)), ISNUMBER(SEARCH("1b",'Model output'!E137)), ISNUMBER(SEARCH("X",'Model output'!E137))), IF(ISNUMBER(SEARCH("pN",'Model output'!E137)),IF(OR(ISNUMBER(SEARCH("a",'Model output'!E137)),ISNUMBER(SEARCH("b",'Model output'!E137))),MID(SUBSTITUTE('Model output'!E137," ",""),SEARCH("pN",'Model output'!E137)+2,2),MID(SUBSTITUTE('Model output'!E137," ",""),SEARCH("pN",'Model output'!E137)+2,1)),IF(ISNUMBER(SEARCH("N",'Model output'!E137)),IF(OR(ISNUMBER(SEARCH("a",'Model output'!E137)),ISNUMBER(SEARCH("b",'Model output'!E137))),MID(SUBSTITUTE('Model output'!E137," ",""),SEARCH("N",'Model output'!E137)+1,2),MID(SUBSTITUTE('Model output'!E137," ",""),SEARCH("N",'Model output'!E137)+1,1)),SUBSTITUTE('Model output'!E137," ",""))),"")))</f>
        <v/>
      </c>
      <c r="E138" s="1" t="str">
        <f>IF(OR(ISNUMBER(SEARCH("Not applicable",'Model output'!F137)), ISNUMBER(SEARCH("N/A",'Model output'!F137))),"0",IF(OR(ISNUMBER(SEARCH("0",'Model output'!F137)), ISNUMBER(SEARCH("1",'Model output'!F137)), ISNUMBER(SEARCH("X",'Model output'!F137))), IF(ISNUMBER(SEARCH("pM",'Model output'!F137)),MID(SUBSTITUTE('Model output'!F137," ",""),SEARCH("pM",'Model output'!F137)+2,1),IF(ISNUMBER(SEARCH("M",'Model output'!F137)),MID(SUBSTITUTE('Model output'!F137," ",""),SEARCH("M",'Model output'!F137)+1,1),SUBSTITUTE('Model output'!F137," ",""))),""))</f>
        <v/>
      </c>
      <c r="F138" t="str">
        <f t="shared" si="32"/>
        <v>negative</v>
      </c>
      <c r="G138" t="str">
        <f>IF(OR('Model output'!G137="",AND(ISNUMBER('Model output'!J137),'Model output'!J137&lt;1)),"",IF(OR(ISNUMBER(SEARCH("lateral",'Model output'!G137)),ISNUMBER(SEARCH("cervical",'Model output'!G137)),ISNUMBER(SEARCH("jugular",'Model output'!G137)),ISNUMBER(SEARCH("left neck",'Model output'!G137)),ISNUMBER(SEARCH("left anterior neck",'Model output'!G137)),ISNUMBER(SEARCH("left posterior neck",'Model output'!G137)),ISNUMBER(SEARCH("right neck",'Model output'!G137)),ISNUMBER(SEARCH("right anterior neck",'Model output'!G137)),ISNUMBER(SEARCH("right posterior neck",'Model output'!G137)),AND(ISNUMBER(SEARCH("level",'Model output'!G137)),OR(,ISNUMBER(SEARCH("II",'Model output'!G137)),ISNUMBER(SEARCH("two",'Model output'!G137)),ISNUMBER(SEARCH("2",'Model output'!G137)),ISNUMBER(SEARCH("III",'Model output'!G137)),ISNUMBER(SEARCH("three",'Model output'!G137)),ISNUMBER(SEARCH("3",'Model output'!G137)),ISNUMBER(SEARCH("IV",'Model output'!G137)),ISNUMBER(SEARCH("four",'Model output'!G137)),ISNUMBER(SEARCH("4",'Model output'!G137)),AND(ISNUMBER(SEARCH("V ",'Model output'!G137)),NOT(ISNUMBER(SEARCH("VI",'Model output'!G137)))),ISNUMBER(SEARCH("five",'Model output'!G137)),ISNUMBER(SEARCH("5",'Model output'!G137))))), "lateral", "central"))</f>
        <v/>
      </c>
      <c r="H138" t="str">
        <f>IF('Model output'!H137="","negative", IF('Model output'!H137=" ", "negative", IF(ISNUMBER(SEARCH("lymph node",'Model output'!H137)),"negative","positive")))</f>
        <v>negative</v>
      </c>
      <c r="I138" t="str">
        <f>IF('Model output'!I137="","",IF(ISNUMBER('Model output'!I137),'Model output'!I137,1))</f>
        <v/>
      </c>
      <c r="J138" t="str">
        <f>IF('Model output'!J137="","",IF(AND(ISNUMBER('Model output'!J137),'Model output'!J137&lt;=I138),'Model output'!J137,IF(ISNUMBER(SEARCH("0/",'Model output'!J137)),0,1)))</f>
        <v/>
      </c>
      <c r="K138" t="str" cm="1">
        <f t="array" ref="K138">IF(COUNT(FIND({0,1,2,3,4,5,6,7,8,9},'Model output'!K137))&gt;0,'Model output'!K137,"")</f>
        <v/>
      </c>
      <c r="L138" s="8" t="str">
        <f t="shared" si="36"/>
        <v/>
      </c>
      <c r="M138" t="str" cm="1">
        <f t="array" ref="M138">IF(L138="","",IF(ISNUMBER(SEARCH("cm",L138)),MAX(VALUE(SUBSTITUTE(_xlfn.FILTERXML("&lt;t&gt;&lt;s&gt;"&amp;SUBSTITUTE(L138,",","&lt;/s&gt;&lt;s&gt;")&amp;"&lt;/s&gt;&lt;/t&gt;","//s"),"cm",""))),MAX(VALUE(SUBSTITUTE(_xlfn.FILTERXML("&lt;t&gt;&lt;s&gt;"&amp;SUBSTITUTE(L138,",","&lt;/s&gt;&lt;s&gt;")&amp;"&lt;/s&gt;&lt;/t&gt;","//s"),"mm","")))/10))</f>
        <v/>
      </c>
      <c r="N138" t="str">
        <f>IF('Model output'!L137="","",'Model output'!L137)</f>
        <v>Papillary</v>
      </c>
      <c r="O138" t="str">
        <f>IF('Model output'!M137="","",'Model output'!M137)</f>
        <v/>
      </c>
      <c r="P138" t="str">
        <f>IF('Model output'!N137="","",'Model output'!N137)</f>
        <v>1 x 1 x 0.5 cm</v>
      </c>
      <c r="Q138" t="str">
        <f t="shared" si="33"/>
        <v>1,1,0.5cm</v>
      </c>
      <c r="R138" cm="1">
        <f t="array" ref="R138">IF(Q138="","",IF(ISNUMBER(SEARCH("cm",Q138)),MAX(VALUE(SUBSTITUTE(_xlfn.FILTERXML("&lt;t&gt;&lt;s&gt;"&amp;SUBSTITUTE(Q138,",","&lt;/s&gt;&lt;s&gt;")&amp;"&lt;/s&gt;&lt;/t&gt;","//s"),"cm",""))),IF(ISNUMBER(SEARCH("mm",Q138)), MAX(VALUE(SUBSTITUTE(_xlfn.FILTERXML("&lt;t&gt;&lt;s&gt;"&amp;SUBSTITUTE(Q138,",","&lt;/s&gt;&lt;s&gt;")&amp;"&lt;/s&gt;&lt;/t&gt;","//s"),"mm","")))/10, MAX(VALUE(_xlfn.FILTERXML("&lt;t&gt;&lt;s&gt;"&amp;SUBSTITUTE(Q138,",","&lt;/s&gt;&lt;s&gt;")&amp;"&lt;/s&gt;&lt;/t&gt;","//s"))))))</f>
        <v>1</v>
      </c>
      <c r="S138" t="str">
        <f>IF(OR('Model output'!P137="",ISNUMBER(SEARCH("Not identified", 'Model output'!P137)),ISNUMBER(SEARCH("Absent",'Model output'!P137)),AND(ISNUMBER(SEARCH("No",'Model output'!P137)),NOT(ISNUMBER(SEARCH("diagnostic",'Model output'!P137)))),ISNUMBER(SEARCH("Negative",'Model output'!P137))),"negative","positive")</f>
        <v>negative</v>
      </c>
      <c r="T138" t="str">
        <f>IF('Model output'!O137="","",'Model output'!O137)</f>
        <v/>
      </c>
      <c r="U138" t="str">
        <f>IF('Model output'!Q137&lt;&gt;"",'Model output'!Q137,IF('Classification result'!S138="positive",IF(ISNUMBER(SEARCH("single",'Model output'!P137)),1,IF(OR(ISNUMBER(SEARCH("&lt;4",'Model output'!P137)),ISNUMBER(SEARCH("&lt; 4",'Model output'!P137)),ISNUMBER(SEARCH("less than 4",'Model output'!P137))),"&lt;4",IF(OR(ISNUMBER(SEARCH("&gt;4",'Model output'!P137)),ISNUMBER(SEARCH("&gt; 4",'Model output'!P137)),ISNUMBER(SEARCH("4 or more",'Model output'!P137))),"&gt;4",""))),""))</f>
        <v/>
      </c>
      <c r="V138" t="str">
        <f>IF(S138="negative","",IF(OR(ISNUMBER(SEARCH("Focal",'Model output'!P137)),'Classification result'!U138&lt;4,ISNUMBER(SEARCH("Focal",'Classification result'!U138)),ISNUMBER(SEARCH("&lt;4",'Classification result'!U138)),ISNUMBER(SEARCH("&lt; 4",'Classification result'!U138))),"minimal", IF(OR(ISNUMBER(SEARCH("Extensive",'Model output'!P137)),ISNUMBER(SEARCH("Extensive",'Classification result'!U138)),ISNUMBER(SEARCH("&gt;4",'Classification result'!U138)),ISNUMBER(SEARCH("&gt; 4",'Classification result'!U138)),ISNUMBER(SEARCH("4 or more",'Classification result'!U138))),"extensive","")))</f>
        <v/>
      </c>
      <c r="W138" t="str">
        <f>IF(OR('Model output'!R137="",ISNUMBER(SEARCH("Not identified", 'Model output'!R137)),ISNUMBER(SEARCH("Absent",'Model output'!R137)),ISNUMBER(SEARCH("No",'Model output'!R137)),ISNUMBER(SEARCH("Negative",'Model output'!R137)),ISNUMBER(SEARCH("None seen",'Model output'!R137)),ISNUMBER(SEARCH("Free",'Model output'!R137)),ISNUMBER(SEARCH("Cannot be assessed",'Model output'!R137))),"negative","positive")</f>
        <v>negative</v>
      </c>
      <c r="X138" s="14" t="str">
        <f>IF('Model output'!S137="","",'Model output'!S137)</f>
        <v>No</v>
      </c>
      <c r="Y138" t="str">
        <f>IF(OR('Model output'!S137="",ISNUMBER(SEARCH("Absent",'Model output'!S137)),ISNUMBER(SEARCH("Not identified",'Model output'!S137)),AND(ISNUMBER(SEARCH("No",'Model output'!S137)),NOT(ISNUMBER(SEARCH("carcinoma",'Model output'!S137)))),ISNUMBER(SEARCH("negative",'Model output'!S137))),"negative",IF(Z138="positive","gETE", "positive"))</f>
        <v>negative</v>
      </c>
      <c r="Z138" t="str">
        <f>IF(OR('Model output'!S137="",ISNUMBER(SEARCH("Absent",'Model output'!S137)),ISNUMBER(SEARCH("Not identified",'Model output'!S137)),ISNUMBER(SEARCH("No",'Model output'!S137)),ISNUMBER(SEARCH("Minimal",'Model output'!S137)),ISNUMBER(SEARCH("negative",'Model output'!S137))),"negative",IF(OR(ISNUMBER(SEARCH("extensive",X138)),ISNUMBER(SEARCH("skeletal muscle",X138)),ISNUMBER(SEARCH("larynx",X138)),ISNUMBER(SEARCH("trachea",X138)),ISNUMBER(SEARCH("esophagus",X138)),ISNUMBER(SEARCH("recurrent laryngeal nerve",X138))),"positive","negative"))</f>
        <v>negative</v>
      </c>
      <c r="AA138" t="str">
        <f>IF('Model output'!T137="","",IF('Model output'!T137="Not mentioned", "No", "Yes"))</f>
        <v/>
      </c>
      <c r="AB138" t="str">
        <f>IF(AA138&lt;&gt;"Yes","",IF(OR('Model output'!U137="",ISNUMBER(SEARCH("Not identified",'Model output'!U137))),"",'Model output'!U137))</f>
        <v/>
      </c>
      <c r="AC138" s="9" t="str">
        <f>IF(OR('Model output'!V137="", AND(ISERROR(SEARCH("Positive",'Model output'!V137)), ISNUMBER(SEARCH("Negative",'Model output'!V137))), ISNUMBER(SEARCH("Uninvolved",'Model output'!V137)), ISNUMBER(SEARCH("not involved",'Model output'!V137)), ISNUMBER(SEARCH("Free",'Model output'!V137)), ISNUMBER(SEARCH("1 mm",'Model output'!V137)), ISNUMBER(SEARCH("0.1 CM",'Model output'!V137)), ISNUMBER(SEARCH("less than 0.2 mm",'Model output'!V137)), ISNUMBER(SEARCH("less than 0.5 mm",'Model output'!V137)), ISNUMBER(SEARCH("very close",'Model output'!V137)), ISNUMBER(SEARCH("abut",'Model output'!V137))), "negative", "positive")</f>
        <v>negative</v>
      </c>
      <c r="AE138" s="30" t="str" cm="1">
        <f t="array" aca="1" ref="AE138" ca="1">IF(OR(AC138="positive",Z138="positive",AND(OR(ISNUMBER(SEARCH("Follicular carcinoma",N138)),ISNUMBER(SEARCH("Follicular thyroid carcinoma",N138))),V138="extensive"),AND(AND(ISNUMBER(J138),J138&gt;0),AND(ISNUMBER(M138),M138&gt;3)),OR(H138="positive",AH138=1)),"high",IF(OR(ISNUMBER(SEARCH("lateral",G138,1)),ISNUMBER(SEARCH("positive",Y138,1)),ISNUMBER(SEARCH("tall",O138,1)),ISNUMBER(SEARCH("hobnail",O138,1)),ISNUMBER(SEARCH("cribriform",O138,1)),ISNUMBER(SEARCH("diffuse",O138,1)),ISNUMBER(SEARCH("columnar",O138,1)),ISNUMBER(SEARCH("solid",O138,1)),ISNUMBER(SEARCH("tall",N138,1)),ISNUMBER(SEARCH("hobnail",N138,1)),ISNUMBER(SEARCH("cribriform",N138,1)),ISNUMBER(SEARCH("diffuse",N138,1)),ISNUMBER(SEARCH("columnar",N138,1)),ISNUMBER(SEARCH("solid",N138,1)),AND(ISNUMBER(SEARCH("papillary",N138,1)),S138="positive"),AND(AND(ISNUMBER(J138),J138&gt;=5),M138=""),AND(AND(ISNUMBER(J138),J138&gt;=5),AND(ISNUMBER(M138),M138&gt;=1)),AND(ISNUMBER(SERACH("papillary",N138)),OR(Y138="positive",Z138="positive"), ISNUMBER(SEARCH("BRAF",AB138)))),"intermediate","low"))</f>
        <v>low</v>
      </c>
      <c r="AF138" s="31" t="str">
        <f t="shared" si="34"/>
        <v>1a</v>
      </c>
      <c r="AG138" s="31" t="str">
        <f t="shared" si="35"/>
        <v>0</v>
      </c>
      <c r="AH138" s="31" t="str">
        <f t="shared" si="37"/>
        <v>0</v>
      </c>
      <c r="AI138" s="36" t="str">
        <f t="shared" si="38"/>
        <v>I</v>
      </c>
      <c r="AJ138" s="30" t="s">
        <v>873</v>
      </c>
      <c r="AK138" s="35" t="s">
        <v>881</v>
      </c>
      <c r="AL138" s="35" t="s">
        <v>880</v>
      </c>
      <c r="AM138" s="35" t="s">
        <v>880</v>
      </c>
      <c r="AN138" s="35" t="s">
        <v>76</v>
      </c>
      <c r="AO138" s="30">
        <f t="shared" ca="1" si="40"/>
        <v>0</v>
      </c>
      <c r="AP138" s="35">
        <f t="shared" si="41"/>
        <v>1</v>
      </c>
      <c r="AQ138" s="35">
        <f t="shared" si="42"/>
        <v>1</v>
      </c>
      <c r="AR138" s="35">
        <f t="shared" si="43"/>
        <v>1</v>
      </c>
      <c r="AS138" s="36">
        <f t="shared" si="39"/>
        <v>1</v>
      </c>
    </row>
    <row r="139" spans="1:45">
      <c r="A139" t="str">
        <f>'Model output'!A138</f>
        <v>TCGA-EL-A3D5</v>
      </c>
      <c r="B139" s="42">
        <v>44</v>
      </c>
      <c r="C139" s="1" t="str">
        <f>IF(OR(ISNUMBER(SEARCH("0",'Model output'!D138)), ISNUMBER(SEARCH("1",'Model output'!D138)), ISNUMBER(SEARCH("1a",'Model output'!D138)), ISNUMBER(SEARCH("1b",'Model output'!D138)), ISNUMBER(SEARCH("2",'Model output'!D138)), ISNUMBER(SEARCH("3",'Model output'!D138)), ISNUMBER(SEARCH("4a",'Model output'!D138)), ISNUMBER(SEARCH("4b",'Model output'!D138))), IF(ISNUMBER(SEARCH("pT",'Model output'!D138)),IF(OR(ISNUMBER(SEARCH("a",'Model output'!D138)),ISNUMBER(SEARCH("b",'Model output'!D138))),MID(SUBSTITUTE('Model output'!D138," ",""),SEARCH("pT",'Model output'!D138)+2,2),MID(SUBSTITUTE('Model output'!D138," ",""),SEARCH("pT",'Model output'!D138)+2,1)),IF(ISNUMBER(SEARCH("T",'Model output'!D138)),IF(OR(ISNUMBER(SEARCH("a",'Model output'!D138)),ISNUMBER(SEARCH("b",'Model output'!D138))),MID(SUBSTITUTE('Model output'!D138," ",""),SEARCH("T",'Model output'!D138)+1,2),MID(SUBSTITUTE('Model output'!D138," ",""),SEARCH("T",'Model output'!D138)+1,1)),SUBSTITUTE('Model output'!D138," ",""))),"")</f>
        <v>2</v>
      </c>
      <c r="D139" s="1" t="str">
        <f>IF(ISNUMBER(SEARCH("lymph node",'Model output'!E138)),"1", IF(AND('Model output'!E138&lt;&gt;"",ISNUMBER('Model output'!E138),'Model output'!E138&gt;0),"1",IF(OR(ISNUMBER(SEARCH("0",'Model output'!E138)), ISNUMBER(SEARCH("1",'Model output'!E138)), ISNUMBER(SEARCH("1a",'Model output'!E138)), ISNUMBER(SEARCH("1b",'Model output'!E138)), ISNUMBER(SEARCH("X",'Model output'!E138))), IF(ISNUMBER(SEARCH("pN",'Model output'!E138)),IF(OR(ISNUMBER(SEARCH("a",'Model output'!E138)),ISNUMBER(SEARCH("b",'Model output'!E138))),MID(SUBSTITUTE('Model output'!E138," ",""),SEARCH("pN",'Model output'!E138)+2,2),MID(SUBSTITUTE('Model output'!E138," ",""),SEARCH("pN",'Model output'!E138)+2,1)),IF(ISNUMBER(SEARCH("N",'Model output'!E138)),IF(OR(ISNUMBER(SEARCH("a",'Model output'!E138)),ISNUMBER(SEARCH("b",'Model output'!E138))),MID(SUBSTITUTE('Model output'!E138," ",""),SEARCH("N",'Model output'!E138)+1,2),MID(SUBSTITUTE('Model output'!E138," ",""),SEARCH("N",'Model output'!E138)+1,1)),SUBSTITUTE('Model output'!E138," ",""))),"")))</f>
        <v>1b</v>
      </c>
      <c r="E139" s="1" t="str">
        <f>IF(OR(ISNUMBER(SEARCH("Not applicable",'Model output'!F138)), ISNUMBER(SEARCH("N/A",'Model output'!F138))),"0",IF(OR(ISNUMBER(SEARCH("0",'Model output'!F138)), ISNUMBER(SEARCH("1",'Model output'!F138)), ISNUMBER(SEARCH("X",'Model output'!F138))), IF(ISNUMBER(SEARCH("pM",'Model output'!F138)),MID(SUBSTITUTE('Model output'!F138," ",""),SEARCH("pM",'Model output'!F138)+2,1),IF(ISNUMBER(SEARCH("M",'Model output'!F138)),MID(SUBSTITUTE('Model output'!F138," ",""),SEARCH("M",'Model output'!F138)+1,1),SUBSTITUTE('Model output'!F138," ",""))),""))</f>
        <v/>
      </c>
      <c r="F139" t="str">
        <f t="shared" si="32"/>
        <v>positive</v>
      </c>
      <c r="G139" t="str">
        <f>IF(OR('Model output'!G138="",AND(ISNUMBER('Model output'!J138),'Model output'!J138&lt;1)),"",IF(OR(ISNUMBER(SEARCH("lateral",'Model output'!G138)),ISNUMBER(SEARCH("cervical",'Model output'!G138)),ISNUMBER(SEARCH("jugular",'Model output'!G138)),ISNUMBER(SEARCH("left neck",'Model output'!G138)),ISNUMBER(SEARCH("left anterior neck",'Model output'!G138)),ISNUMBER(SEARCH("left posterior neck",'Model output'!G138)),ISNUMBER(SEARCH("right neck",'Model output'!G138)),ISNUMBER(SEARCH("right anterior neck",'Model output'!G138)),ISNUMBER(SEARCH("right posterior neck",'Model output'!G138)),AND(ISNUMBER(SEARCH("level",'Model output'!G138)),OR(,ISNUMBER(SEARCH("II",'Model output'!G138)),ISNUMBER(SEARCH("two",'Model output'!G138)),ISNUMBER(SEARCH("2",'Model output'!G138)),ISNUMBER(SEARCH("III",'Model output'!G138)),ISNUMBER(SEARCH("three",'Model output'!G138)),ISNUMBER(SEARCH("3",'Model output'!G138)),ISNUMBER(SEARCH("IV",'Model output'!G138)),ISNUMBER(SEARCH("four",'Model output'!G138)),ISNUMBER(SEARCH("4",'Model output'!G138)),AND(ISNUMBER(SEARCH("V ",'Model output'!G138)),NOT(ISNUMBER(SEARCH("VI",'Model output'!G138)))),ISNUMBER(SEARCH("five",'Model output'!G138)),ISNUMBER(SEARCH("5",'Model output'!G138))))), "lateral", "central"))</f>
        <v>lateral</v>
      </c>
      <c r="H139" t="str">
        <f>IF('Model output'!H138="","negative", IF('Model output'!H138=" ", "negative", IF(ISNUMBER(SEARCH("lymph node",'Model output'!H138)),"negative","positive")))</f>
        <v>negative</v>
      </c>
      <c r="I139">
        <f>IF('Model output'!I138="","",IF(ISNUMBER('Model output'!I138),'Model output'!I138,1))</f>
        <v>29</v>
      </c>
      <c r="J139">
        <f>IF('Model output'!J138="","",IF(AND(ISNUMBER('Model output'!J138),'Model output'!J138&lt;=I139),'Model output'!J138,IF(ISNUMBER(SEARCH("0/",'Model output'!J138)),0,1)))</f>
        <v>15</v>
      </c>
      <c r="K139" t="str" cm="1">
        <f t="array" ref="K139">IF(COUNT(FIND({0,1,2,3,4,5,6,7,8,9},'Model output'!K138))&gt;0,'Model output'!K138,"")</f>
        <v>1.6 cm</v>
      </c>
      <c r="L139" s="8" t="str">
        <f t="shared" si="36"/>
        <v>1.6cm</v>
      </c>
      <c r="M139" cm="1">
        <f t="array" ref="M139">IF(L139="","",IF(ISNUMBER(SEARCH("cm",L139)),MAX(VALUE(SUBSTITUTE(_xlfn.FILTERXML("&lt;t&gt;&lt;s&gt;"&amp;SUBSTITUTE(L139,",","&lt;/s&gt;&lt;s&gt;")&amp;"&lt;/s&gt;&lt;/t&gt;","//s"),"cm",""))),MAX(VALUE(SUBSTITUTE(_xlfn.FILTERXML("&lt;t&gt;&lt;s&gt;"&amp;SUBSTITUTE(L139,",","&lt;/s&gt;&lt;s&gt;")&amp;"&lt;/s&gt;&lt;/t&gt;","//s"),"mm","")))/10))</f>
        <v>1.6</v>
      </c>
      <c r="N139" t="str">
        <f>IF('Model output'!L138="","",'Model output'!L138)</f>
        <v>papillary</v>
      </c>
      <c r="O139" t="str">
        <f>IF('Model output'!M138="","",'Model output'!M138)</f>
        <v>oncocytic and follicular</v>
      </c>
      <c r="P139" t="str">
        <f>IF('Model output'!N138="","",'Model output'!N138)</f>
        <v>2.5 cm</v>
      </c>
      <c r="Q139" t="str">
        <f t="shared" si="33"/>
        <v>2.5cm</v>
      </c>
      <c r="R139" cm="1">
        <f t="array" ref="R139">IF(Q139="","",IF(ISNUMBER(SEARCH("cm",Q139)),MAX(VALUE(SUBSTITUTE(_xlfn.FILTERXML("&lt;t&gt;&lt;s&gt;"&amp;SUBSTITUTE(Q139,",","&lt;/s&gt;&lt;s&gt;")&amp;"&lt;/s&gt;&lt;/t&gt;","//s"),"cm",""))),IF(ISNUMBER(SEARCH("mm",Q139)), MAX(VALUE(SUBSTITUTE(_xlfn.FILTERXML("&lt;t&gt;&lt;s&gt;"&amp;SUBSTITUTE(Q139,",","&lt;/s&gt;&lt;s&gt;")&amp;"&lt;/s&gt;&lt;/t&gt;","//s"),"mm","")))/10, MAX(VALUE(_xlfn.FILTERXML("&lt;t&gt;&lt;s&gt;"&amp;SUBSTITUTE(Q139,",","&lt;/s&gt;&lt;s&gt;")&amp;"&lt;/s&gt;&lt;/t&gt;","//s"))))))</f>
        <v>2.5</v>
      </c>
      <c r="S139" t="str">
        <f>IF(OR('Model output'!P138="",ISNUMBER(SEARCH("Not identified", 'Model output'!P138)),ISNUMBER(SEARCH("Absent",'Model output'!P138)),AND(ISNUMBER(SEARCH("No",'Model output'!P138)),NOT(ISNUMBER(SEARCH("diagnostic",'Model output'!P138)))),ISNUMBER(SEARCH("Negative",'Model output'!P138))),"negative","positive")</f>
        <v>positive</v>
      </c>
      <c r="T139">
        <f>IF('Model output'!O138="","",'Model output'!O138)</f>
        <v>3</v>
      </c>
      <c r="U139" t="str">
        <f>IF('Model output'!Q138&lt;&gt;"",'Model output'!Q138,IF('Classification result'!S139="positive",IF(ISNUMBER(SEARCH("single",'Model output'!P138)),1,IF(OR(ISNUMBER(SEARCH("&lt;4",'Model output'!P138)),ISNUMBER(SEARCH("&lt; 4",'Model output'!P138)),ISNUMBER(SEARCH("less than 4",'Model output'!P138))),"&lt;4",IF(OR(ISNUMBER(SEARCH("&gt;4",'Model output'!P138)),ISNUMBER(SEARCH("&gt; 4",'Model output'!P138)),ISNUMBER(SEARCH("4 or more",'Model output'!P138))),"&gt;4",""))),""))</f>
        <v/>
      </c>
      <c r="V139" t="str">
        <f>IF(S139="negative","",IF(OR(ISNUMBER(SEARCH("Focal",'Model output'!P138)),'Classification result'!U139&lt;4,ISNUMBER(SEARCH("Focal",'Classification result'!U139)),ISNUMBER(SEARCH("&lt;4",'Classification result'!U139)),ISNUMBER(SEARCH("&lt; 4",'Classification result'!U139))),"minimal", IF(OR(ISNUMBER(SEARCH("Extensive",'Model output'!P138)),ISNUMBER(SEARCH("Extensive",'Classification result'!U139)),ISNUMBER(SEARCH("&gt;4",'Classification result'!U139)),ISNUMBER(SEARCH("&gt; 4",'Classification result'!U139)),ISNUMBER(SEARCH("4 or more",'Classification result'!U139))),"extensive","")))</f>
        <v/>
      </c>
      <c r="W139" t="str">
        <f>IF(OR('Model output'!R138="",ISNUMBER(SEARCH("Not identified", 'Model output'!R138)),ISNUMBER(SEARCH("Absent",'Model output'!R138)),ISNUMBER(SEARCH("No",'Model output'!R138)),ISNUMBER(SEARCH("Negative",'Model output'!R138)),ISNUMBER(SEARCH("None seen",'Model output'!R138)),ISNUMBER(SEARCH("Free",'Model output'!R138)),ISNUMBER(SEARCH("Cannot be assessed",'Model output'!R138))),"negative","positive")</f>
        <v>positive</v>
      </c>
      <c r="X139" s="14" t="str">
        <f>IF('Model output'!S138="","",'Model output'!S138)</f>
        <v>Present</v>
      </c>
      <c r="Y139" t="str">
        <f>IF(OR('Model output'!S138="",ISNUMBER(SEARCH("Absent",'Model output'!S138)),ISNUMBER(SEARCH("Not identified",'Model output'!S138)),AND(ISNUMBER(SEARCH("No",'Model output'!S138)),NOT(ISNUMBER(SEARCH("carcinoma",'Model output'!S138)))),ISNUMBER(SEARCH("negative",'Model output'!S138))),"negative",IF(Z139="positive","gETE", "positive"))</f>
        <v>positive</v>
      </c>
      <c r="Z139" t="str">
        <f>IF(OR('Model output'!S138="",ISNUMBER(SEARCH("Absent",'Model output'!S138)),ISNUMBER(SEARCH("Not identified",'Model output'!S138)),ISNUMBER(SEARCH("No",'Model output'!S138)),ISNUMBER(SEARCH("Minimal",'Model output'!S138)),ISNUMBER(SEARCH("negative",'Model output'!S138))),"negative",IF(OR(ISNUMBER(SEARCH("extensive",X139)),ISNUMBER(SEARCH("skeletal muscle",X139)),ISNUMBER(SEARCH("larynx",X139)),ISNUMBER(SEARCH("trachea",X139)),ISNUMBER(SEARCH("esophagus",X139)),ISNUMBER(SEARCH("recurrent laryngeal nerve",X139))),"positive","negative"))</f>
        <v>negative</v>
      </c>
      <c r="AA139" t="str">
        <f>IF('Model output'!T138="","",IF('Model output'!T138="Not mentioned", "No", "Yes"))</f>
        <v/>
      </c>
      <c r="AB139" t="str">
        <f>IF(AA139&lt;&gt;"Yes","",IF(OR('Model output'!U138="",ISNUMBER(SEARCH("Not identified",'Model output'!U138))),"",'Model output'!U138))</f>
        <v/>
      </c>
      <c r="AC139" s="9" t="str">
        <f>IF(OR('Model output'!V138="", AND(ISERROR(SEARCH("Positive",'Model output'!V138)), ISNUMBER(SEARCH("Negative",'Model output'!V138))), ISNUMBER(SEARCH("Uninvolved",'Model output'!V138)), ISNUMBER(SEARCH("not involved",'Model output'!V138)), ISNUMBER(SEARCH("Free",'Model output'!V138)), ISNUMBER(SEARCH("1 mm",'Model output'!V138)), ISNUMBER(SEARCH("0.1 CM",'Model output'!V138)), ISNUMBER(SEARCH("less than 0.2 mm",'Model output'!V138)), ISNUMBER(SEARCH("less than 0.5 mm",'Model output'!V138)), ISNUMBER(SEARCH("very close",'Model output'!V138)), ISNUMBER(SEARCH("abut",'Model output'!V138))), "negative", "positive")</f>
        <v>negative</v>
      </c>
      <c r="AE139" s="30" t="str" cm="1">
        <f t="array" aca="1" ref="AE139" ca="1">IF(OR(AC139="positive",Z139="positive",AND(OR(ISNUMBER(SEARCH("Follicular carcinoma",N139)),ISNUMBER(SEARCH("Follicular thyroid carcinoma",N139))),V139="extensive"),AND(AND(ISNUMBER(J139),J139&gt;0),AND(ISNUMBER(M139),M139&gt;3)),OR(H139="positive",AH139=1)),"high",IF(OR(ISNUMBER(SEARCH("lateral",G139,1)),ISNUMBER(SEARCH("positive",Y139,1)),ISNUMBER(SEARCH("tall",O139,1)),ISNUMBER(SEARCH("hobnail",O139,1)),ISNUMBER(SEARCH("cribriform",O139,1)),ISNUMBER(SEARCH("diffuse",O139,1)),ISNUMBER(SEARCH("columnar",O139,1)),ISNUMBER(SEARCH("solid",O139,1)),ISNUMBER(SEARCH("tall",N139,1)),ISNUMBER(SEARCH("hobnail",N139,1)),ISNUMBER(SEARCH("cribriform",N139,1)),ISNUMBER(SEARCH("diffuse",N139,1)),ISNUMBER(SEARCH("columnar",N139,1)),ISNUMBER(SEARCH("solid",N139,1)),AND(ISNUMBER(SEARCH("papillary",N139,1)),S139="positive"),AND(AND(ISNUMBER(J139),J139&gt;=5),M139=""),AND(AND(ISNUMBER(J139),J139&gt;=5),AND(ISNUMBER(M139),M139&gt;=1)),AND(ISNUMBER(SERACH("papillary",N139)),OR(Y139="positive",Z139="positive"), ISNUMBER(SEARCH("BRAF",AB139)))),"intermediate","low"))</f>
        <v>intermediate</v>
      </c>
      <c r="AF139" s="31" t="str">
        <f t="shared" si="34"/>
        <v>2</v>
      </c>
      <c r="AG139" s="31" t="str">
        <f t="shared" si="35"/>
        <v>1b</v>
      </c>
      <c r="AH139" s="31" t="str">
        <f t="shared" si="37"/>
        <v>0</v>
      </c>
      <c r="AI139" s="36" t="str">
        <f t="shared" si="38"/>
        <v>I</v>
      </c>
      <c r="AJ139" s="30" t="s">
        <v>873</v>
      </c>
      <c r="AK139" s="35" t="s">
        <v>879</v>
      </c>
      <c r="AL139" s="35" t="s">
        <v>876</v>
      </c>
      <c r="AM139" s="35" t="s">
        <v>880</v>
      </c>
      <c r="AN139" s="35" t="s">
        <v>76</v>
      </c>
      <c r="AO139" s="30">
        <f t="shared" ca="1" si="40"/>
        <v>1</v>
      </c>
      <c r="AP139" s="35">
        <f t="shared" si="41"/>
        <v>1</v>
      </c>
      <c r="AQ139" s="35">
        <f t="shared" si="42"/>
        <v>1</v>
      </c>
      <c r="AR139" s="35">
        <f t="shared" si="43"/>
        <v>1</v>
      </c>
      <c r="AS139" s="36">
        <f t="shared" si="39"/>
        <v>1</v>
      </c>
    </row>
    <row r="140" spans="1:45">
      <c r="A140" t="str">
        <f>'Model output'!A139</f>
        <v>TCGA-EL-A3GQ</v>
      </c>
      <c r="B140" s="42">
        <v>72</v>
      </c>
      <c r="C140" s="1" t="str">
        <f>IF(OR(ISNUMBER(SEARCH("0",'Model output'!D139)), ISNUMBER(SEARCH("1",'Model output'!D139)), ISNUMBER(SEARCH("1a",'Model output'!D139)), ISNUMBER(SEARCH("1b",'Model output'!D139)), ISNUMBER(SEARCH("2",'Model output'!D139)), ISNUMBER(SEARCH("3",'Model output'!D139)), ISNUMBER(SEARCH("4a",'Model output'!D139)), ISNUMBER(SEARCH("4b",'Model output'!D139))), IF(ISNUMBER(SEARCH("pT",'Model output'!D139)),IF(OR(ISNUMBER(SEARCH("a",'Model output'!D139)),ISNUMBER(SEARCH("b",'Model output'!D139))),MID(SUBSTITUTE('Model output'!D139," ",""),SEARCH("pT",'Model output'!D139)+2,2),MID(SUBSTITUTE('Model output'!D139," ",""),SEARCH("pT",'Model output'!D139)+2,1)),IF(ISNUMBER(SEARCH("T",'Model output'!D139)),IF(OR(ISNUMBER(SEARCH("a",'Model output'!D139)),ISNUMBER(SEARCH("b",'Model output'!D139))),MID(SUBSTITUTE('Model output'!D139," ",""),SEARCH("T",'Model output'!D139)+1,2),MID(SUBSTITUTE('Model output'!D139," ",""),SEARCH("T",'Model output'!D139)+1,1)),SUBSTITUTE('Model output'!D139," ",""))),"")</f>
        <v>1</v>
      </c>
      <c r="D140" s="1" t="str">
        <f>IF(ISNUMBER(SEARCH("lymph node",'Model output'!E139)),"1", IF(AND('Model output'!E139&lt;&gt;"",ISNUMBER('Model output'!E139),'Model output'!E139&gt;0),"1",IF(OR(ISNUMBER(SEARCH("0",'Model output'!E139)), ISNUMBER(SEARCH("1",'Model output'!E139)), ISNUMBER(SEARCH("1a",'Model output'!E139)), ISNUMBER(SEARCH("1b",'Model output'!E139)), ISNUMBER(SEARCH("X",'Model output'!E139))), IF(ISNUMBER(SEARCH("pN",'Model output'!E139)),IF(OR(ISNUMBER(SEARCH("a",'Model output'!E139)),ISNUMBER(SEARCH("b",'Model output'!E139))),MID(SUBSTITUTE('Model output'!E139," ",""),SEARCH("pN",'Model output'!E139)+2,2),MID(SUBSTITUTE('Model output'!E139," ",""),SEARCH("pN",'Model output'!E139)+2,1)),IF(ISNUMBER(SEARCH("N",'Model output'!E139)),IF(OR(ISNUMBER(SEARCH("a",'Model output'!E139)),ISNUMBER(SEARCH("b",'Model output'!E139))),MID(SUBSTITUTE('Model output'!E139," ",""),SEARCH("N",'Model output'!E139)+1,2),MID(SUBSTITUTE('Model output'!E139," ",""),SEARCH("N",'Model output'!E139)+1,1)),SUBSTITUTE('Model output'!E139," ",""))),"")))</f>
        <v>0</v>
      </c>
      <c r="E140" s="1" t="str">
        <f>IF(OR(ISNUMBER(SEARCH("Not applicable",'Model output'!F139)), ISNUMBER(SEARCH("N/A",'Model output'!F139))),"0",IF(OR(ISNUMBER(SEARCH("0",'Model output'!F139)), ISNUMBER(SEARCH("1",'Model output'!F139)), ISNUMBER(SEARCH("X",'Model output'!F139))), IF(ISNUMBER(SEARCH("pM",'Model output'!F139)),MID(SUBSTITUTE('Model output'!F139," ",""),SEARCH("pM",'Model output'!F139)+2,1),IF(ISNUMBER(SEARCH("M",'Model output'!F139)),MID(SUBSTITUTE('Model output'!F139," ",""),SEARCH("M",'Model output'!F139)+1,1),SUBSTITUTE('Model output'!F139," ",""))),""))</f>
        <v>0</v>
      </c>
      <c r="F140" t="str">
        <f t="shared" si="32"/>
        <v>negative</v>
      </c>
      <c r="G140" t="str">
        <f>IF(OR('Model output'!G139="",AND(ISNUMBER('Model output'!J139),'Model output'!J139&lt;1)),"",IF(OR(ISNUMBER(SEARCH("lateral",'Model output'!G139)),ISNUMBER(SEARCH("cervical",'Model output'!G139)),ISNUMBER(SEARCH("jugular",'Model output'!G139)),ISNUMBER(SEARCH("left neck",'Model output'!G139)),ISNUMBER(SEARCH("left anterior neck",'Model output'!G139)),ISNUMBER(SEARCH("left posterior neck",'Model output'!G139)),ISNUMBER(SEARCH("right neck",'Model output'!G139)),ISNUMBER(SEARCH("right anterior neck",'Model output'!G139)),ISNUMBER(SEARCH("right posterior neck",'Model output'!G139)),AND(ISNUMBER(SEARCH("level",'Model output'!G139)),OR(,ISNUMBER(SEARCH("II",'Model output'!G139)),ISNUMBER(SEARCH("two",'Model output'!G139)),ISNUMBER(SEARCH("2",'Model output'!G139)),ISNUMBER(SEARCH("III",'Model output'!G139)),ISNUMBER(SEARCH("three",'Model output'!G139)),ISNUMBER(SEARCH("3",'Model output'!G139)),ISNUMBER(SEARCH("IV",'Model output'!G139)),ISNUMBER(SEARCH("four",'Model output'!G139)),ISNUMBER(SEARCH("4",'Model output'!G139)),AND(ISNUMBER(SEARCH("V ",'Model output'!G139)),NOT(ISNUMBER(SEARCH("VI",'Model output'!G139)))),ISNUMBER(SEARCH("five",'Model output'!G139)),ISNUMBER(SEARCH("5",'Model output'!G139))))), "lateral", "central"))</f>
        <v/>
      </c>
      <c r="H140" t="str">
        <f>IF('Model output'!H139="","negative", IF('Model output'!H139=" ", "negative", IF(ISNUMBER(SEARCH("lymph node",'Model output'!H139)),"negative","positive")))</f>
        <v>negative</v>
      </c>
      <c r="I140">
        <f>IF('Model output'!I139="","",IF(ISNUMBER('Model output'!I139),'Model output'!I139,1))</f>
        <v>1</v>
      </c>
      <c r="J140">
        <f>IF('Model output'!J139="","",IF(AND(ISNUMBER('Model output'!J139),'Model output'!J139&lt;=I140),'Model output'!J139,IF(ISNUMBER(SEARCH("0/",'Model output'!J139)),0,1)))</f>
        <v>0</v>
      </c>
      <c r="K140" t="str" cm="1">
        <f t="array" ref="K140">IF(COUNT(FIND({0,1,2,3,4,5,6,7,8,9},'Model output'!K139))&gt;0,'Model output'!K139,"")</f>
        <v/>
      </c>
      <c r="L140" s="8" t="str">
        <f t="shared" si="36"/>
        <v/>
      </c>
      <c r="M140" t="str" cm="1">
        <f t="array" ref="M140">IF(L140="","",IF(ISNUMBER(SEARCH("cm",L140)),MAX(VALUE(SUBSTITUTE(_xlfn.FILTERXML("&lt;t&gt;&lt;s&gt;"&amp;SUBSTITUTE(L140,",","&lt;/s&gt;&lt;s&gt;")&amp;"&lt;/s&gt;&lt;/t&gt;","//s"),"cm",""))),MAX(VALUE(SUBSTITUTE(_xlfn.FILTERXML("&lt;t&gt;&lt;s&gt;"&amp;SUBSTITUTE(L140,",","&lt;/s&gt;&lt;s&gt;")&amp;"&lt;/s&gt;&lt;/t&gt;","//s"),"mm","")))/10))</f>
        <v/>
      </c>
      <c r="N140" t="str">
        <f>IF('Model output'!L139="","",'Model output'!L139)</f>
        <v>papillary</v>
      </c>
      <c r="O140" t="str">
        <f>IF('Model output'!M139="","",'Model output'!M139)</f>
        <v>follicular</v>
      </c>
      <c r="P140" t="str">
        <f>IF('Model output'!N139="","",'Model output'!N139)</f>
        <v>1.3 cm</v>
      </c>
      <c r="Q140" t="str">
        <f t="shared" si="33"/>
        <v>1.3cm</v>
      </c>
      <c r="R140" cm="1">
        <f t="array" ref="R140">IF(Q140="","",IF(ISNUMBER(SEARCH("cm",Q140)),MAX(VALUE(SUBSTITUTE(_xlfn.FILTERXML("&lt;t&gt;&lt;s&gt;"&amp;SUBSTITUTE(Q140,",","&lt;/s&gt;&lt;s&gt;")&amp;"&lt;/s&gt;&lt;/t&gt;","//s"),"cm",""))),IF(ISNUMBER(SEARCH("mm",Q140)), MAX(VALUE(SUBSTITUTE(_xlfn.FILTERXML("&lt;t&gt;&lt;s&gt;"&amp;SUBSTITUTE(Q140,",","&lt;/s&gt;&lt;s&gt;")&amp;"&lt;/s&gt;&lt;/t&gt;","//s"),"mm","")))/10, MAX(VALUE(_xlfn.FILTERXML("&lt;t&gt;&lt;s&gt;"&amp;SUBSTITUTE(Q140,",","&lt;/s&gt;&lt;s&gt;")&amp;"&lt;/s&gt;&lt;/t&gt;","//s"))))))</f>
        <v>1.3</v>
      </c>
      <c r="S140" t="str">
        <f>IF(OR('Model output'!P139="",ISNUMBER(SEARCH("Not identified", 'Model output'!P139)),ISNUMBER(SEARCH("Absent",'Model output'!P139)),AND(ISNUMBER(SEARCH("No",'Model output'!P139)),NOT(ISNUMBER(SEARCH("diagnostic",'Model output'!P139)))),ISNUMBER(SEARCH("Negative",'Model output'!P139))),"negative","positive")</f>
        <v>negative</v>
      </c>
      <c r="T140" t="str">
        <f>IF('Model output'!O139="","",'Model output'!O139)</f>
        <v>Multi focal: No</v>
      </c>
      <c r="U140" t="str">
        <f>IF('Model output'!Q139&lt;&gt;"",'Model output'!Q139,IF('Classification result'!S140="positive",IF(ISNUMBER(SEARCH("single",'Model output'!P139)),1,IF(OR(ISNUMBER(SEARCH("&lt;4",'Model output'!P139)),ISNUMBER(SEARCH("&lt; 4",'Model output'!P139)),ISNUMBER(SEARCH("less than 4",'Model output'!P139))),"&lt;4",IF(OR(ISNUMBER(SEARCH("&gt;4",'Model output'!P139)),ISNUMBER(SEARCH("&gt; 4",'Model output'!P139)),ISNUMBER(SEARCH("4 or more",'Model output'!P139))),"&gt;4",""))),""))</f>
        <v/>
      </c>
      <c r="V140" t="str">
        <f>IF(S140="negative","",IF(OR(ISNUMBER(SEARCH("Focal",'Model output'!P139)),'Classification result'!U140&lt;4,ISNUMBER(SEARCH("Focal",'Classification result'!U140)),ISNUMBER(SEARCH("&lt;4",'Classification result'!U140)),ISNUMBER(SEARCH("&lt; 4",'Classification result'!U140))),"minimal", IF(OR(ISNUMBER(SEARCH("Extensive",'Model output'!P139)),ISNUMBER(SEARCH("Extensive",'Classification result'!U140)),ISNUMBER(SEARCH("&gt;4",'Classification result'!U140)),ISNUMBER(SEARCH("&gt; 4",'Classification result'!U140)),ISNUMBER(SEARCH("4 or more",'Classification result'!U140))),"extensive","")))</f>
        <v/>
      </c>
      <c r="W140" t="str">
        <f>IF(OR('Model output'!R139="",ISNUMBER(SEARCH("Not identified", 'Model output'!R139)),ISNUMBER(SEARCH("Absent",'Model output'!R139)),ISNUMBER(SEARCH("No",'Model output'!R139)),ISNUMBER(SEARCH("Negative",'Model output'!R139)),ISNUMBER(SEARCH("None seen",'Model output'!R139)),ISNUMBER(SEARCH("Free",'Model output'!R139)),ISNUMBER(SEARCH("Cannot be assessed",'Model output'!R139))),"negative","positive")</f>
        <v>positive</v>
      </c>
      <c r="X140" s="14" t="str">
        <f>IF('Model output'!S139="","",'Model output'!S139)</f>
        <v>Absent</v>
      </c>
      <c r="Y140" t="str">
        <f>IF(OR('Model output'!S139="",ISNUMBER(SEARCH("Absent",'Model output'!S139)),ISNUMBER(SEARCH("Not identified",'Model output'!S139)),AND(ISNUMBER(SEARCH("No",'Model output'!S139)),NOT(ISNUMBER(SEARCH("carcinoma",'Model output'!S139)))),ISNUMBER(SEARCH("negative",'Model output'!S139))),"negative",IF(Z140="positive","gETE", "positive"))</f>
        <v>negative</v>
      </c>
      <c r="Z140" t="str">
        <f>IF(OR('Model output'!S139="",ISNUMBER(SEARCH("Absent",'Model output'!S139)),ISNUMBER(SEARCH("Not identified",'Model output'!S139)),ISNUMBER(SEARCH("No",'Model output'!S139)),ISNUMBER(SEARCH("Minimal",'Model output'!S139)),ISNUMBER(SEARCH("negative",'Model output'!S139))),"negative",IF(OR(ISNUMBER(SEARCH("extensive",X140)),ISNUMBER(SEARCH("skeletal muscle",X140)),ISNUMBER(SEARCH("larynx",X140)),ISNUMBER(SEARCH("trachea",X140)),ISNUMBER(SEARCH("esophagus",X140)),ISNUMBER(SEARCH("recurrent laryngeal nerve",X140))),"positive","negative"))</f>
        <v>negative</v>
      </c>
      <c r="AA140" t="str">
        <f>IF('Model output'!T139="","",IF('Model output'!T139="Not mentioned", "No", "Yes"))</f>
        <v/>
      </c>
      <c r="AB140" t="str">
        <f>IF(AA140&lt;&gt;"Yes","",IF(OR('Model output'!U139="",ISNUMBER(SEARCH("Not identified",'Model output'!U139))),"",'Model output'!U139))</f>
        <v/>
      </c>
      <c r="AC140" s="9" t="str">
        <f>IF(OR('Model output'!V139="", AND(ISERROR(SEARCH("Positive",'Model output'!V139)), ISNUMBER(SEARCH("Negative",'Model output'!V139))), ISNUMBER(SEARCH("Uninvolved",'Model output'!V139)), ISNUMBER(SEARCH("not involved",'Model output'!V139)), ISNUMBER(SEARCH("Free",'Model output'!V139)), ISNUMBER(SEARCH("1 mm",'Model output'!V139)), ISNUMBER(SEARCH("0.1 CM",'Model output'!V139)), ISNUMBER(SEARCH("less than 0.2 mm",'Model output'!V139)), ISNUMBER(SEARCH("less than 0.5 mm",'Model output'!V139)), ISNUMBER(SEARCH("very close",'Model output'!V139)), ISNUMBER(SEARCH("abut",'Model output'!V139))), "negative", "positive")</f>
        <v>negative</v>
      </c>
      <c r="AE140" s="30" t="str" cm="1">
        <f t="array" aca="1" ref="AE140" ca="1">IF(OR(AC140="positive",Z140="positive",AND(OR(ISNUMBER(SEARCH("Follicular carcinoma",N140)),ISNUMBER(SEARCH("Follicular thyroid carcinoma",N140))),V140="extensive"),AND(AND(ISNUMBER(J140),J140&gt;0),AND(ISNUMBER(M140),M140&gt;3)),OR(H140="positive",AH140=1)),"high",IF(OR(ISNUMBER(SEARCH("lateral",G140,1)),ISNUMBER(SEARCH("positive",Y140,1)),ISNUMBER(SEARCH("tall",O140,1)),ISNUMBER(SEARCH("hobnail",O140,1)),ISNUMBER(SEARCH("cribriform",O140,1)),ISNUMBER(SEARCH("diffuse",O140,1)),ISNUMBER(SEARCH("columnar",O140,1)),ISNUMBER(SEARCH("solid",O140,1)),ISNUMBER(SEARCH("tall",N140,1)),ISNUMBER(SEARCH("hobnail",N140,1)),ISNUMBER(SEARCH("cribriform",N140,1)),ISNUMBER(SEARCH("diffuse",N140,1)),ISNUMBER(SEARCH("columnar",N140,1)),ISNUMBER(SEARCH("solid",N140,1)),AND(ISNUMBER(SEARCH("papillary",N140,1)),S140="positive"),AND(AND(ISNUMBER(J140),J140&gt;=5),M140=""),AND(AND(ISNUMBER(J140),J140&gt;=5),AND(ISNUMBER(M140),M140&gt;=1)),AND(ISNUMBER(SERACH("papillary",N140)),OR(Y140="positive",Z140="positive"), ISNUMBER(SEARCH("BRAF",AB140)))),"intermediate","low"))</f>
        <v>low</v>
      </c>
      <c r="AF140" s="31" t="str">
        <f t="shared" si="34"/>
        <v>1b</v>
      </c>
      <c r="AG140" s="31" t="str">
        <f t="shared" si="35"/>
        <v>0</v>
      </c>
      <c r="AH140" s="31" t="str">
        <f t="shared" si="37"/>
        <v>0</v>
      </c>
      <c r="AI140" s="36" t="str">
        <f t="shared" si="38"/>
        <v>I</v>
      </c>
      <c r="AJ140" s="30" t="s">
        <v>872</v>
      </c>
      <c r="AK140" s="35" t="s">
        <v>876</v>
      </c>
      <c r="AL140" s="35" t="s">
        <v>877</v>
      </c>
      <c r="AM140" s="35" t="s">
        <v>880</v>
      </c>
      <c r="AN140" s="35" t="s">
        <v>76</v>
      </c>
      <c r="AO140" s="30">
        <f t="shared" ca="1" si="40"/>
        <v>1</v>
      </c>
      <c r="AP140" s="35">
        <f t="shared" si="41"/>
        <v>1</v>
      </c>
      <c r="AQ140" s="35">
        <f t="shared" si="42"/>
        <v>1</v>
      </c>
      <c r="AR140" s="35">
        <f t="shared" si="43"/>
        <v>1</v>
      </c>
      <c r="AS140" s="36">
        <f t="shared" si="39"/>
        <v>1</v>
      </c>
    </row>
    <row r="141" spans="1:45">
      <c r="A141" t="str">
        <f>'Model output'!A140</f>
        <v>TCGA-EL-A3N2</v>
      </c>
      <c r="B141" s="42">
        <v>24</v>
      </c>
      <c r="C141" s="1" t="str">
        <f>IF(OR(ISNUMBER(SEARCH("0",'Model output'!D140)), ISNUMBER(SEARCH("1",'Model output'!D140)), ISNUMBER(SEARCH("1a",'Model output'!D140)), ISNUMBER(SEARCH("1b",'Model output'!D140)), ISNUMBER(SEARCH("2",'Model output'!D140)), ISNUMBER(SEARCH("3",'Model output'!D140)), ISNUMBER(SEARCH("4a",'Model output'!D140)), ISNUMBER(SEARCH("4b",'Model output'!D140))), IF(ISNUMBER(SEARCH("pT",'Model output'!D140)),IF(OR(ISNUMBER(SEARCH("a",'Model output'!D140)),ISNUMBER(SEARCH("b",'Model output'!D140))),MID(SUBSTITUTE('Model output'!D140," ",""),SEARCH("pT",'Model output'!D140)+2,2),MID(SUBSTITUTE('Model output'!D140," ",""),SEARCH("pT",'Model output'!D140)+2,1)),IF(ISNUMBER(SEARCH("T",'Model output'!D140)),IF(OR(ISNUMBER(SEARCH("a",'Model output'!D140)),ISNUMBER(SEARCH("b",'Model output'!D140))),MID(SUBSTITUTE('Model output'!D140," ",""),SEARCH("T",'Model output'!D140)+1,2),MID(SUBSTITUTE('Model output'!D140," ",""),SEARCH("T",'Model output'!D140)+1,1)),SUBSTITUTE('Model output'!D140," ",""))),"")</f>
        <v>3</v>
      </c>
      <c r="D141" s="1" t="str">
        <f>IF(ISNUMBER(SEARCH("lymph node",'Model output'!E140)),"1", IF(AND('Model output'!E140&lt;&gt;"",ISNUMBER('Model output'!E140),'Model output'!E140&gt;0),"1",IF(OR(ISNUMBER(SEARCH("0",'Model output'!E140)), ISNUMBER(SEARCH("1",'Model output'!E140)), ISNUMBER(SEARCH("1a",'Model output'!E140)), ISNUMBER(SEARCH("1b",'Model output'!E140)), ISNUMBER(SEARCH("X",'Model output'!E140))), IF(ISNUMBER(SEARCH("pN",'Model output'!E140)),IF(OR(ISNUMBER(SEARCH("a",'Model output'!E140)),ISNUMBER(SEARCH("b",'Model output'!E140))),MID(SUBSTITUTE('Model output'!E140," ",""),SEARCH("pN",'Model output'!E140)+2,2),MID(SUBSTITUTE('Model output'!E140," ",""),SEARCH("pN",'Model output'!E140)+2,1)),IF(ISNUMBER(SEARCH("N",'Model output'!E140)),IF(OR(ISNUMBER(SEARCH("a",'Model output'!E140)),ISNUMBER(SEARCH("b",'Model output'!E140))),MID(SUBSTITUTE('Model output'!E140," ",""),SEARCH("N",'Model output'!E140)+1,2),MID(SUBSTITUTE('Model output'!E140," ",""),SEARCH("N",'Model output'!E140)+1,1)),SUBSTITUTE('Model output'!E140," ",""))),"")))</f>
        <v>1</v>
      </c>
      <c r="E141" s="1" t="str">
        <f>IF(OR(ISNUMBER(SEARCH("Not applicable",'Model output'!F140)), ISNUMBER(SEARCH("N/A",'Model output'!F140))),"0",IF(OR(ISNUMBER(SEARCH("0",'Model output'!F140)), ISNUMBER(SEARCH("1",'Model output'!F140)), ISNUMBER(SEARCH("X",'Model output'!F140))), IF(ISNUMBER(SEARCH("pM",'Model output'!F140)),MID(SUBSTITUTE('Model output'!F140," ",""),SEARCH("pM",'Model output'!F140)+2,1),IF(ISNUMBER(SEARCH("M",'Model output'!F140)),MID(SUBSTITUTE('Model output'!F140," ",""),SEARCH("M",'Model output'!F140)+1,1),SUBSTITUTE('Model output'!F140," ",""))),""))</f>
        <v/>
      </c>
      <c r="F141" t="str">
        <f t="shared" si="32"/>
        <v>positive</v>
      </c>
      <c r="G141" t="str">
        <f>IF(OR('Model output'!G140="",AND(ISNUMBER('Model output'!J140),'Model output'!J140&lt;1)),"",IF(OR(ISNUMBER(SEARCH("lateral",'Model output'!G140)),ISNUMBER(SEARCH("cervical",'Model output'!G140)),ISNUMBER(SEARCH("jugular",'Model output'!G140)),ISNUMBER(SEARCH("left neck",'Model output'!G140)),ISNUMBER(SEARCH("left anterior neck",'Model output'!G140)),ISNUMBER(SEARCH("left posterior neck",'Model output'!G140)),ISNUMBER(SEARCH("right neck",'Model output'!G140)),ISNUMBER(SEARCH("right anterior neck",'Model output'!G140)),ISNUMBER(SEARCH("right posterior neck",'Model output'!G140)),AND(ISNUMBER(SEARCH("level",'Model output'!G140)),OR(,ISNUMBER(SEARCH("II",'Model output'!G140)),ISNUMBER(SEARCH("two",'Model output'!G140)),ISNUMBER(SEARCH("2",'Model output'!G140)),ISNUMBER(SEARCH("III",'Model output'!G140)),ISNUMBER(SEARCH("three",'Model output'!G140)),ISNUMBER(SEARCH("3",'Model output'!G140)),ISNUMBER(SEARCH("IV",'Model output'!G140)),ISNUMBER(SEARCH("four",'Model output'!G140)),ISNUMBER(SEARCH("4",'Model output'!G140)),AND(ISNUMBER(SEARCH("V ",'Model output'!G140)),NOT(ISNUMBER(SEARCH("VI",'Model output'!G140)))),ISNUMBER(SEARCH("five",'Model output'!G140)),ISNUMBER(SEARCH("5",'Model output'!G140))))), "lateral", "central"))</f>
        <v>lateral</v>
      </c>
      <c r="H141" t="str">
        <f>IF('Model output'!H140="","negative", IF('Model output'!H140=" ", "negative", IF(ISNUMBER(SEARCH("lymph node",'Model output'!H140)),"negative","positive")))</f>
        <v>negative</v>
      </c>
      <c r="I141">
        <f>IF('Model output'!I140="","",IF(ISNUMBER('Model output'!I140),'Model output'!I140,1))</f>
        <v>17</v>
      </c>
      <c r="J141">
        <f>IF('Model output'!J140="","",IF(AND(ISNUMBER('Model output'!J140),'Model output'!J140&lt;=I141),'Model output'!J140,IF(ISNUMBER(SEARCH("0/",'Model output'!J140)),0,1)))</f>
        <v>3</v>
      </c>
      <c r="K141" t="str" cm="1">
        <f t="array" ref="K141">IF(COUNT(FIND({0,1,2,3,4,5,6,7,8,9},'Model output'!K140))&gt;0,'Model output'!K140,"")</f>
        <v>2.5 cm</v>
      </c>
      <c r="L141" s="8" t="str">
        <f t="shared" si="36"/>
        <v>2.5cm</v>
      </c>
      <c r="M141" cm="1">
        <f t="array" ref="M141">IF(L141="","",IF(ISNUMBER(SEARCH("cm",L141)),MAX(VALUE(SUBSTITUTE(_xlfn.FILTERXML("&lt;t&gt;&lt;s&gt;"&amp;SUBSTITUTE(L141,",","&lt;/s&gt;&lt;s&gt;")&amp;"&lt;/s&gt;&lt;/t&gt;","//s"),"cm",""))),MAX(VALUE(SUBSTITUTE(_xlfn.FILTERXML("&lt;t&gt;&lt;s&gt;"&amp;SUBSTITUTE(L141,",","&lt;/s&gt;&lt;s&gt;")&amp;"&lt;/s&gt;&lt;/t&gt;","//s"),"mm","")))/10))</f>
        <v>2.5</v>
      </c>
      <c r="N141" t="str">
        <f>IF('Model output'!L140="","",'Model output'!L140)</f>
        <v>papillary</v>
      </c>
      <c r="O141" t="str">
        <f>IF('Model output'!M140="","",'Model output'!M140)</f>
        <v>conventional</v>
      </c>
      <c r="P141" t="str">
        <f>IF('Model output'!N140="","",'Model output'!N140)</f>
        <v>3.5cm</v>
      </c>
      <c r="Q141" t="str">
        <f t="shared" si="33"/>
        <v>3.5cm</v>
      </c>
      <c r="R141" cm="1">
        <f t="array" ref="R141">IF(Q141="","",IF(ISNUMBER(SEARCH("cm",Q141)),MAX(VALUE(SUBSTITUTE(_xlfn.FILTERXML("&lt;t&gt;&lt;s&gt;"&amp;SUBSTITUTE(Q141,",","&lt;/s&gt;&lt;s&gt;")&amp;"&lt;/s&gt;&lt;/t&gt;","//s"),"cm",""))),IF(ISNUMBER(SEARCH("mm",Q141)), MAX(VALUE(SUBSTITUTE(_xlfn.FILTERXML("&lt;t&gt;&lt;s&gt;"&amp;SUBSTITUTE(Q141,",","&lt;/s&gt;&lt;s&gt;")&amp;"&lt;/s&gt;&lt;/t&gt;","//s"),"mm","")))/10, MAX(VALUE(_xlfn.FILTERXML("&lt;t&gt;&lt;s&gt;"&amp;SUBSTITUTE(Q141,",","&lt;/s&gt;&lt;s&gt;")&amp;"&lt;/s&gt;&lt;/t&gt;","//s"))))))</f>
        <v>3.5</v>
      </c>
      <c r="S141" t="str">
        <f>IF(OR('Model output'!P140="",ISNUMBER(SEARCH("Not identified", 'Model output'!P140)),ISNUMBER(SEARCH("Absent",'Model output'!P140)),AND(ISNUMBER(SEARCH("No",'Model output'!P140)),NOT(ISNUMBER(SEARCH("diagnostic",'Model output'!P140)))),ISNUMBER(SEARCH("Negative",'Model output'!P140))),"negative","positive")</f>
        <v>positive</v>
      </c>
      <c r="T141">
        <f>IF('Model output'!O140="","",'Model output'!O140)</f>
        <v>1</v>
      </c>
      <c r="U141" t="str">
        <f>IF('Model output'!Q140&lt;&gt;"",'Model output'!Q140,IF('Classification result'!S141="positive",IF(ISNUMBER(SEARCH("single",'Model output'!P140)),1,IF(OR(ISNUMBER(SEARCH("&lt;4",'Model output'!P140)),ISNUMBER(SEARCH("&lt; 4",'Model output'!P140)),ISNUMBER(SEARCH("less than 4",'Model output'!P140))),"&lt;4",IF(OR(ISNUMBER(SEARCH("&gt;4",'Model output'!P140)),ISNUMBER(SEARCH("&gt; 4",'Model output'!P140)),ISNUMBER(SEARCH("4 or more",'Model output'!P140))),"&gt;4",""))),""))</f>
        <v/>
      </c>
      <c r="V141" t="str">
        <f>IF(S141="negative","",IF(OR(ISNUMBER(SEARCH("Focal",'Model output'!P140)),'Classification result'!U141&lt;4,ISNUMBER(SEARCH("Focal",'Classification result'!U141)),ISNUMBER(SEARCH("&lt;4",'Classification result'!U141)),ISNUMBER(SEARCH("&lt; 4",'Classification result'!U141))),"minimal", IF(OR(ISNUMBER(SEARCH("Extensive",'Model output'!P140)),ISNUMBER(SEARCH("Extensive",'Classification result'!U141)),ISNUMBER(SEARCH("&gt;4",'Classification result'!U141)),ISNUMBER(SEARCH("&gt; 4",'Classification result'!U141)),ISNUMBER(SEARCH("4 or more",'Classification result'!U141))),"extensive","")))</f>
        <v/>
      </c>
      <c r="W141" t="str">
        <f>IF(OR('Model output'!R140="",ISNUMBER(SEARCH("Not identified", 'Model output'!R140)),ISNUMBER(SEARCH("Absent",'Model output'!R140)),ISNUMBER(SEARCH("No",'Model output'!R140)),ISNUMBER(SEARCH("Negative",'Model output'!R140)),ISNUMBER(SEARCH("None seen",'Model output'!R140)),ISNUMBER(SEARCH("Free",'Model output'!R140)),ISNUMBER(SEARCH("Cannot be assessed",'Model output'!R140))),"negative","positive")</f>
        <v>positive</v>
      </c>
      <c r="X141" s="14" t="str">
        <f>IF('Model output'!S140="","",'Model output'!S140)</f>
        <v>Present</v>
      </c>
      <c r="Y141" t="str">
        <f>IF(OR('Model output'!S140="",ISNUMBER(SEARCH("Absent",'Model output'!S140)),ISNUMBER(SEARCH("Not identified",'Model output'!S140)),AND(ISNUMBER(SEARCH("No",'Model output'!S140)),NOT(ISNUMBER(SEARCH("carcinoma",'Model output'!S140)))),ISNUMBER(SEARCH("negative",'Model output'!S140))),"negative",IF(Z141="positive","gETE", "positive"))</f>
        <v>positive</v>
      </c>
      <c r="Z141" t="str">
        <f>IF(OR('Model output'!S140="",ISNUMBER(SEARCH("Absent",'Model output'!S140)),ISNUMBER(SEARCH("Not identified",'Model output'!S140)),ISNUMBER(SEARCH("No",'Model output'!S140)),ISNUMBER(SEARCH("Minimal",'Model output'!S140)),ISNUMBER(SEARCH("negative",'Model output'!S140))),"negative",IF(OR(ISNUMBER(SEARCH("extensive",X141)),ISNUMBER(SEARCH("skeletal muscle",X141)),ISNUMBER(SEARCH("larynx",X141)),ISNUMBER(SEARCH("trachea",X141)),ISNUMBER(SEARCH("esophagus",X141)),ISNUMBER(SEARCH("recurrent laryngeal nerve",X141))),"positive","negative"))</f>
        <v>negative</v>
      </c>
      <c r="AA141" t="str">
        <f>IF('Model output'!T140="","",IF('Model output'!T140="Not mentioned", "No", "Yes"))</f>
        <v/>
      </c>
      <c r="AB141" t="str">
        <f>IF(AA141&lt;&gt;"Yes","",IF(OR('Model output'!U140="",ISNUMBER(SEARCH("Not identified",'Model output'!U140))),"",'Model output'!U140))</f>
        <v/>
      </c>
      <c r="AC141" s="9" t="str">
        <f>IF(OR('Model output'!V140="", AND(ISERROR(SEARCH("Positive",'Model output'!V140)), ISNUMBER(SEARCH("Negative",'Model output'!V140))), ISNUMBER(SEARCH("Uninvolved",'Model output'!V140)), ISNUMBER(SEARCH("not involved",'Model output'!V140)), ISNUMBER(SEARCH("Free",'Model output'!V140)), ISNUMBER(SEARCH("1 mm",'Model output'!V140)), ISNUMBER(SEARCH("0.1 CM",'Model output'!V140)), ISNUMBER(SEARCH("less than 0.2 mm",'Model output'!V140)), ISNUMBER(SEARCH("less than 0.5 mm",'Model output'!V140)), ISNUMBER(SEARCH("very close",'Model output'!V140)), ISNUMBER(SEARCH("abut",'Model output'!V140))), "negative", "positive")</f>
        <v>negative</v>
      </c>
      <c r="AE141" s="30" t="str" cm="1">
        <f t="array" aca="1" ref="AE141" ca="1">IF(OR(AC141="positive",Z141="positive",AND(OR(ISNUMBER(SEARCH("Follicular carcinoma",N141)),ISNUMBER(SEARCH("Follicular thyroid carcinoma",N141))),V141="extensive"),AND(AND(ISNUMBER(J141),J141&gt;0),AND(ISNUMBER(M141),M141&gt;3)),OR(H141="positive",AH141=1)),"high",IF(OR(ISNUMBER(SEARCH("lateral",G141,1)),ISNUMBER(SEARCH("positive",Y141,1)),ISNUMBER(SEARCH("tall",O141,1)),ISNUMBER(SEARCH("hobnail",O141,1)),ISNUMBER(SEARCH("cribriform",O141,1)),ISNUMBER(SEARCH("diffuse",O141,1)),ISNUMBER(SEARCH("columnar",O141,1)),ISNUMBER(SEARCH("solid",O141,1)),ISNUMBER(SEARCH("tall",N141,1)),ISNUMBER(SEARCH("hobnail",N141,1)),ISNUMBER(SEARCH("cribriform",N141,1)),ISNUMBER(SEARCH("diffuse",N141,1)),ISNUMBER(SEARCH("columnar",N141,1)),ISNUMBER(SEARCH("solid",N141,1)),AND(ISNUMBER(SEARCH("papillary",N141,1)),S141="positive"),AND(AND(ISNUMBER(J141),J141&gt;=5),M141=""),AND(AND(ISNUMBER(J141),J141&gt;=5),AND(ISNUMBER(M141),M141&gt;=1)),AND(ISNUMBER(SERACH("papillary",N141)),OR(Y141="positive",Z141="positive"), ISNUMBER(SEARCH("BRAF",AB141)))),"intermediate","low"))</f>
        <v>intermediate</v>
      </c>
      <c r="AF141" s="31" t="str">
        <f t="shared" si="34"/>
        <v>2</v>
      </c>
      <c r="AG141" s="31" t="str">
        <f t="shared" si="35"/>
        <v>1b</v>
      </c>
      <c r="AH141" s="31" t="str">
        <f t="shared" si="37"/>
        <v>0</v>
      </c>
      <c r="AI141" s="36" t="str">
        <f t="shared" si="38"/>
        <v>I</v>
      </c>
      <c r="AJ141" s="30" t="s">
        <v>871</v>
      </c>
      <c r="AK141" s="35" t="s">
        <v>883</v>
      </c>
      <c r="AL141" s="35" t="s">
        <v>876</v>
      </c>
      <c r="AM141" s="35" t="s">
        <v>880</v>
      </c>
      <c r="AN141" s="35" t="s">
        <v>76</v>
      </c>
      <c r="AO141" s="30">
        <f t="shared" ca="1" si="40"/>
        <v>0</v>
      </c>
      <c r="AP141" s="35">
        <f t="shared" si="41"/>
        <v>0</v>
      </c>
      <c r="AQ141" s="35">
        <f t="shared" si="42"/>
        <v>1</v>
      </c>
      <c r="AR141" s="35">
        <f t="shared" si="43"/>
        <v>1</v>
      </c>
      <c r="AS141" s="36">
        <f t="shared" si="39"/>
        <v>1</v>
      </c>
    </row>
    <row r="142" spans="1:45">
      <c r="A142" t="str">
        <f>'Model output'!A141</f>
        <v>TCGA-EL-A4K0</v>
      </c>
      <c r="B142" s="42">
        <v>54</v>
      </c>
      <c r="C142" s="1" t="str">
        <f>IF(OR(ISNUMBER(SEARCH("0",'Model output'!D141)), ISNUMBER(SEARCH("1",'Model output'!D141)), ISNUMBER(SEARCH("1a",'Model output'!D141)), ISNUMBER(SEARCH("1b",'Model output'!D141)), ISNUMBER(SEARCH("2",'Model output'!D141)), ISNUMBER(SEARCH("3",'Model output'!D141)), ISNUMBER(SEARCH("4a",'Model output'!D141)), ISNUMBER(SEARCH("4b",'Model output'!D141))), IF(ISNUMBER(SEARCH("pT",'Model output'!D141)),IF(OR(ISNUMBER(SEARCH("a",'Model output'!D141)),ISNUMBER(SEARCH("b",'Model output'!D141))),MID(SUBSTITUTE('Model output'!D141," ",""),SEARCH("pT",'Model output'!D141)+2,2),MID(SUBSTITUTE('Model output'!D141," ",""),SEARCH("pT",'Model output'!D141)+2,1)),IF(ISNUMBER(SEARCH("T",'Model output'!D141)),IF(OR(ISNUMBER(SEARCH("a",'Model output'!D141)),ISNUMBER(SEARCH("b",'Model output'!D141))),MID(SUBSTITUTE('Model output'!D141," ",""),SEARCH("T",'Model output'!D141)+1,2),MID(SUBSTITUTE('Model output'!D141," ",""),SEARCH("T",'Model output'!D141)+1,1)),SUBSTITUTE('Model output'!D141," ",""))),"")</f>
        <v>1</v>
      </c>
      <c r="D142" s="1" t="str">
        <f>IF(ISNUMBER(SEARCH("lymph node",'Model output'!E141)),"1", IF(AND('Model output'!E141&lt;&gt;"",ISNUMBER('Model output'!E141),'Model output'!E141&gt;0),"1",IF(OR(ISNUMBER(SEARCH("0",'Model output'!E141)), ISNUMBER(SEARCH("1",'Model output'!E141)), ISNUMBER(SEARCH("1a",'Model output'!E141)), ISNUMBER(SEARCH("1b",'Model output'!E141)), ISNUMBER(SEARCH("X",'Model output'!E141))), IF(ISNUMBER(SEARCH("pN",'Model output'!E141)),IF(OR(ISNUMBER(SEARCH("a",'Model output'!E141)),ISNUMBER(SEARCH("b",'Model output'!E141))),MID(SUBSTITUTE('Model output'!E141," ",""),SEARCH("pN",'Model output'!E141)+2,2),MID(SUBSTITUTE('Model output'!E141," ",""),SEARCH("pN",'Model output'!E141)+2,1)),IF(ISNUMBER(SEARCH("N",'Model output'!E141)),IF(OR(ISNUMBER(SEARCH("a",'Model output'!E141)),ISNUMBER(SEARCH("b",'Model output'!E141))),MID(SUBSTITUTE('Model output'!E141," ",""),SEARCH("N",'Model output'!E141)+1,2),MID(SUBSTITUTE('Model output'!E141," ",""),SEARCH("N",'Model output'!E141)+1,1)),SUBSTITUTE('Model output'!E141," ",""))),"")))</f>
        <v>0</v>
      </c>
      <c r="E142" s="1" t="str">
        <f>IF(OR(ISNUMBER(SEARCH("Not applicable",'Model output'!F141)), ISNUMBER(SEARCH("N/A",'Model output'!F141))),"0",IF(OR(ISNUMBER(SEARCH("0",'Model output'!F141)), ISNUMBER(SEARCH("1",'Model output'!F141)), ISNUMBER(SEARCH("X",'Model output'!F141))), IF(ISNUMBER(SEARCH("pM",'Model output'!F141)),MID(SUBSTITUTE('Model output'!F141," ",""),SEARCH("pM",'Model output'!F141)+2,1),IF(ISNUMBER(SEARCH("M",'Model output'!F141)),MID(SUBSTITUTE('Model output'!F141," ",""),SEARCH("M",'Model output'!F141)+1,1),SUBSTITUTE('Model output'!F141," ",""))),""))</f>
        <v>0</v>
      </c>
      <c r="F142" t="str">
        <f t="shared" si="32"/>
        <v>negative</v>
      </c>
      <c r="G142" t="str">
        <f>IF(OR('Model output'!G141="",AND(ISNUMBER('Model output'!J141),'Model output'!J141&lt;1)),"",IF(OR(ISNUMBER(SEARCH("lateral",'Model output'!G141)),ISNUMBER(SEARCH("cervical",'Model output'!G141)),ISNUMBER(SEARCH("jugular",'Model output'!G141)),ISNUMBER(SEARCH("left neck",'Model output'!G141)),ISNUMBER(SEARCH("left anterior neck",'Model output'!G141)),ISNUMBER(SEARCH("left posterior neck",'Model output'!G141)),ISNUMBER(SEARCH("right neck",'Model output'!G141)),ISNUMBER(SEARCH("right anterior neck",'Model output'!G141)),ISNUMBER(SEARCH("right posterior neck",'Model output'!G141)),AND(ISNUMBER(SEARCH("level",'Model output'!G141)),OR(,ISNUMBER(SEARCH("II",'Model output'!G141)),ISNUMBER(SEARCH("two",'Model output'!G141)),ISNUMBER(SEARCH("2",'Model output'!G141)),ISNUMBER(SEARCH("III",'Model output'!G141)),ISNUMBER(SEARCH("three",'Model output'!G141)),ISNUMBER(SEARCH("3",'Model output'!G141)),ISNUMBER(SEARCH("IV",'Model output'!G141)),ISNUMBER(SEARCH("four",'Model output'!G141)),ISNUMBER(SEARCH("4",'Model output'!G141)),AND(ISNUMBER(SEARCH("V ",'Model output'!G141)),NOT(ISNUMBER(SEARCH("VI",'Model output'!G141)))),ISNUMBER(SEARCH("five",'Model output'!G141)),ISNUMBER(SEARCH("5",'Model output'!G141))))), "lateral", "central"))</f>
        <v/>
      </c>
      <c r="H142" t="str">
        <f>IF('Model output'!H141="","negative", IF('Model output'!H141=" ", "negative", IF(ISNUMBER(SEARCH("lymph node",'Model output'!H141)),"negative","positive")))</f>
        <v>negative</v>
      </c>
      <c r="I142">
        <f>IF('Model output'!I141="","",IF(ISNUMBER('Model output'!I141),'Model output'!I141,1))</f>
        <v>1</v>
      </c>
      <c r="J142">
        <f>IF('Model output'!J141="","",IF(AND(ISNUMBER('Model output'!J141),'Model output'!J141&lt;=I142),'Model output'!J141,IF(ISNUMBER(SEARCH("0/",'Model output'!J141)),0,1)))</f>
        <v>0</v>
      </c>
      <c r="K142" t="str" cm="1">
        <f t="array" ref="K142">IF(COUNT(FIND({0,1,2,3,4,5,6,7,8,9},'Model output'!K141))&gt;0,'Model output'!K141,"")</f>
        <v/>
      </c>
      <c r="L142" s="8" t="str">
        <f t="shared" si="36"/>
        <v/>
      </c>
      <c r="M142" t="str" cm="1">
        <f t="array" ref="M142">IF(L142="","",IF(ISNUMBER(SEARCH("cm",L142)),MAX(VALUE(SUBSTITUTE(_xlfn.FILTERXML("&lt;t&gt;&lt;s&gt;"&amp;SUBSTITUTE(L142,",","&lt;/s&gt;&lt;s&gt;")&amp;"&lt;/s&gt;&lt;/t&gt;","//s"),"cm",""))),MAX(VALUE(SUBSTITUTE(_xlfn.FILTERXML("&lt;t&gt;&lt;s&gt;"&amp;SUBSTITUTE(L142,",","&lt;/s&gt;&lt;s&gt;")&amp;"&lt;/s&gt;&lt;/t&gt;","//s"),"mm","")))/10))</f>
        <v/>
      </c>
      <c r="N142" t="str">
        <f>IF('Model output'!L141="","",'Model output'!L141)</f>
        <v>papillary</v>
      </c>
      <c r="O142" t="str">
        <f>IF('Model output'!M141="","",'Model output'!M141)</f>
        <v>conventional</v>
      </c>
      <c r="P142" t="str">
        <f>IF('Model output'!N141="","",'Model output'!N141)</f>
        <v>1.1 cm</v>
      </c>
      <c r="Q142" t="str">
        <f t="shared" si="33"/>
        <v>1.1cm</v>
      </c>
      <c r="R142" cm="1">
        <f t="array" ref="R142">IF(Q142="","",IF(ISNUMBER(SEARCH("cm",Q142)),MAX(VALUE(SUBSTITUTE(_xlfn.FILTERXML("&lt;t&gt;&lt;s&gt;"&amp;SUBSTITUTE(Q142,",","&lt;/s&gt;&lt;s&gt;")&amp;"&lt;/s&gt;&lt;/t&gt;","//s"),"cm",""))),IF(ISNUMBER(SEARCH("mm",Q142)), MAX(VALUE(SUBSTITUTE(_xlfn.FILTERXML("&lt;t&gt;&lt;s&gt;"&amp;SUBSTITUTE(Q142,",","&lt;/s&gt;&lt;s&gt;")&amp;"&lt;/s&gt;&lt;/t&gt;","//s"),"mm","")))/10, MAX(VALUE(_xlfn.FILTERXML("&lt;t&gt;&lt;s&gt;"&amp;SUBSTITUTE(Q142,",","&lt;/s&gt;&lt;s&gt;")&amp;"&lt;/s&gt;&lt;/t&gt;","//s"))))))</f>
        <v>1.1000000000000001</v>
      </c>
      <c r="S142" t="str">
        <f>IF(OR('Model output'!P141="",ISNUMBER(SEARCH("Not identified", 'Model output'!P141)),ISNUMBER(SEARCH("Absent",'Model output'!P141)),AND(ISNUMBER(SEARCH("No",'Model output'!P141)),NOT(ISNUMBER(SEARCH("diagnostic",'Model output'!P141)))),ISNUMBER(SEARCH("Negative",'Model output'!P141))),"negative","positive")</f>
        <v>negative</v>
      </c>
      <c r="T142">
        <f>IF('Model output'!O141="","",'Model output'!O141)</f>
        <v>3</v>
      </c>
      <c r="U142" t="str">
        <f>IF('Model output'!Q141&lt;&gt;"",'Model output'!Q141,IF('Classification result'!S142="positive",IF(ISNUMBER(SEARCH("single",'Model output'!P141)),1,IF(OR(ISNUMBER(SEARCH("&lt;4",'Model output'!P141)),ISNUMBER(SEARCH("&lt; 4",'Model output'!P141)),ISNUMBER(SEARCH("less than 4",'Model output'!P141))),"&lt;4",IF(OR(ISNUMBER(SEARCH("&gt;4",'Model output'!P141)),ISNUMBER(SEARCH("&gt; 4",'Model output'!P141)),ISNUMBER(SEARCH("4 or more",'Model output'!P141))),"&gt;4",""))),""))</f>
        <v/>
      </c>
      <c r="V142" t="str">
        <f>IF(S142="negative","",IF(OR(ISNUMBER(SEARCH("Focal",'Model output'!P141)),'Classification result'!U142&lt;4,ISNUMBER(SEARCH("Focal",'Classification result'!U142)),ISNUMBER(SEARCH("&lt;4",'Classification result'!U142)),ISNUMBER(SEARCH("&lt; 4",'Classification result'!U142))),"minimal", IF(OR(ISNUMBER(SEARCH("Extensive",'Model output'!P141)),ISNUMBER(SEARCH("Extensive",'Classification result'!U142)),ISNUMBER(SEARCH("&gt;4",'Classification result'!U142)),ISNUMBER(SEARCH("&gt; 4",'Classification result'!U142)),ISNUMBER(SEARCH("4 or more",'Classification result'!U142))),"extensive","")))</f>
        <v/>
      </c>
      <c r="W142" t="str">
        <f>IF(OR('Model output'!R141="",ISNUMBER(SEARCH("Not identified", 'Model output'!R141)),ISNUMBER(SEARCH("Absent",'Model output'!R141)),ISNUMBER(SEARCH("No",'Model output'!R141)),ISNUMBER(SEARCH("Negative",'Model output'!R141)),ISNUMBER(SEARCH("None seen",'Model output'!R141)),ISNUMBER(SEARCH("Free",'Model output'!R141)),ISNUMBER(SEARCH("Cannot be assessed",'Model output'!R141))),"negative","positive")</f>
        <v>negative</v>
      </c>
      <c r="X142" s="14" t="str">
        <f>IF('Model output'!S141="","",'Model output'!S141)</f>
        <v>Absent</v>
      </c>
      <c r="Y142" t="str">
        <f>IF(OR('Model output'!S141="",ISNUMBER(SEARCH("Absent",'Model output'!S141)),ISNUMBER(SEARCH("Not identified",'Model output'!S141)),AND(ISNUMBER(SEARCH("No",'Model output'!S141)),NOT(ISNUMBER(SEARCH("carcinoma",'Model output'!S141)))),ISNUMBER(SEARCH("negative",'Model output'!S141))),"negative",IF(Z142="positive","gETE", "positive"))</f>
        <v>negative</v>
      </c>
      <c r="Z142" t="str">
        <f>IF(OR('Model output'!S141="",ISNUMBER(SEARCH("Absent",'Model output'!S141)),ISNUMBER(SEARCH("Not identified",'Model output'!S141)),ISNUMBER(SEARCH("No",'Model output'!S141)),ISNUMBER(SEARCH("Minimal",'Model output'!S141)),ISNUMBER(SEARCH("negative",'Model output'!S141))),"negative",IF(OR(ISNUMBER(SEARCH("extensive",X142)),ISNUMBER(SEARCH("skeletal muscle",X142)),ISNUMBER(SEARCH("larynx",X142)),ISNUMBER(SEARCH("trachea",X142)),ISNUMBER(SEARCH("esophagus",X142)),ISNUMBER(SEARCH("recurrent laryngeal nerve",X142))),"positive","negative"))</f>
        <v>negative</v>
      </c>
      <c r="AA142" t="str">
        <f>IF('Model output'!T141="","",IF('Model output'!T141="Not mentioned", "No", "Yes"))</f>
        <v/>
      </c>
      <c r="AB142" t="str">
        <f>IF(AA142&lt;&gt;"Yes","",IF(OR('Model output'!U141="",ISNUMBER(SEARCH("Not identified",'Model output'!U141))),"",'Model output'!U141))</f>
        <v/>
      </c>
      <c r="AC142" s="9" t="str">
        <f>IF(OR('Model output'!V141="", AND(ISERROR(SEARCH("Positive",'Model output'!V141)), ISNUMBER(SEARCH("Negative",'Model output'!V141))), ISNUMBER(SEARCH("Uninvolved",'Model output'!V141)), ISNUMBER(SEARCH("not involved",'Model output'!V141)), ISNUMBER(SEARCH("Free",'Model output'!V141)), ISNUMBER(SEARCH("1 mm",'Model output'!V141)), ISNUMBER(SEARCH("0.1 CM",'Model output'!V141)), ISNUMBER(SEARCH("less than 0.2 mm",'Model output'!V141)), ISNUMBER(SEARCH("less than 0.5 mm",'Model output'!V141)), ISNUMBER(SEARCH("very close",'Model output'!V141)), ISNUMBER(SEARCH("abut",'Model output'!V141))), "negative", "positive")</f>
        <v>negative</v>
      </c>
      <c r="AE142" s="30" t="str" cm="1">
        <f t="array" aca="1" ref="AE142" ca="1">IF(OR(AC142="positive",Z142="positive",AND(OR(ISNUMBER(SEARCH("Follicular carcinoma",N142)),ISNUMBER(SEARCH("Follicular thyroid carcinoma",N142))),V142="extensive"),AND(AND(ISNUMBER(J142),J142&gt;0),AND(ISNUMBER(M142),M142&gt;3)),OR(H142="positive",AH142=1)),"high",IF(OR(ISNUMBER(SEARCH("lateral",G142,1)),ISNUMBER(SEARCH("positive",Y142,1)),ISNUMBER(SEARCH("tall",O142,1)),ISNUMBER(SEARCH("hobnail",O142,1)),ISNUMBER(SEARCH("cribriform",O142,1)),ISNUMBER(SEARCH("diffuse",O142,1)),ISNUMBER(SEARCH("columnar",O142,1)),ISNUMBER(SEARCH("solid",O142,1)),ISNUMBER(SEARCH("tall",N142,1)),ISNUMBER(SEARCH("hobnail",N142,1)),ISNUMBER(SEARCH("cribriform",N142,1)),ISNUMBER(SEARCH("diffuse",N142,1)),ISNUMBER(SEARCH("columnar",N142,1)),ISNUMBER(SEARCH("solid",N142,1)),AND(ISNUMBER(SEARCH("papillary",N142,1)),S142="positive"),AND(AND(ISNUMBER(J142),J142&gt;=5),M142=""),AND(AND(ISNUMBER(J142),J142&gt;=5),AND(ISNUMBER(M142),M142&gt;=1)),AND(ISNUMBER(SERACH("papillary",N142)),OR(Y142="positive",Z142="positive"), ISNUMBER(SEARCH("BRAF",AB142)))),"intermediate","low"))</f>
        <v>low</v>
      </c>
      <c r="AF142" s="31" t="str">
        <f t="shared" si="34"/>
        <v>1b</v>
      </c>
      <c r="AG142" s="31" t="str">
        <f t="shared" si="35"/>
        <v>0</v>
      </c>
      <c r="AH142" s="31" t="str">
        <f t="shared" si="37"/>
        <v>0</v>
      </c>
      <c r="AI142" s="36" t="str">
        <f t="shared" si="38"/>
        <v>I</v>
      </c>
      <c r="AJ142" s="30" t="s">
        <v>872</v>
      </c>
      <c r="AK142" s="35" t="s">
        <v>876</v>
      </c>
      <c r="AL142" s="35" t="s">
        <v>877</v>
      </c>
      <c r="AM142" s="35" t="s">
        <v>880</v>
      </c>
      <c r="AN142" s="35" t="s">
        <v>76</v>
      </c>
      <c r="AO142" s="30">
        <f t="shared" ca="1" si="40"/>
        <v>1</v>
      </c>
      <c r="AP142" s="35">
        <f t="shared" si="41"/>
        <v>1</v>
      </c>
      <c r="AQ142" s="35">
        <f t="shared" si="42"/>
        <v>1</v>
      </c>
      <c r="AR142" s="35">
        <f t="shared" si="43"/>
        <v>1</v>
      </c>
      <c r="AS142" s="36">
        <f t="shared" si="39"/>
        <v>1</v>
      </c>
    </row>
    <row r="143" spans="1:45">
      <c r="A143" t="str">
        <f>'Model output'!A142</f>
        <v>TCGA-EL-A4K1</v>
      </c>
      <c r="B143" s="42">
        <v>68</v>
      </c>
      <c r="C143" s="1" t="str">
        <f>IF(OR(ISNUMBER(SEARCH("0",'Model output'!D142)), ISNUMBER(SEARCH("1",'Model output'!D142)), ISNUMBER(SEARCH("1a",'Model output'!D142)), ISNUMBER(SEARCH("1b",'Model output'!D142)), ISNUMBER(SEARCH("2",'Model output'!D142)), ISNUMBER(SEARCH("3",'Model output'!D142)), ISNUMBER(SEARCH("4a",'Model output'!D142)), ISNUMBER(SEARCH("4b",'Model output'!D142))), IF(ISNUMBER(SEARCH("pT",'Model output'!D142)),IF(OR(ISNUMBER(SEARCH("a",'Model output'!D142)),ISNUMBER(SEARCH("b",'Model output'!D142))),MID(SUBSTITUTE('Model output'!D142," ",""),SEARCH("pT",'Model output'!D142)+2,2),MID(SUBSTITUTE('Model output'!D142," ",""),SEARCH("pT",'Model output'!D142)+2,1)),IF(ISNUMBER(SEARCH("T",'Model output'!D142)),IF(OR(ISNUMBER(SEARCH("a",'Model output'!D142)),ISNUMBER(SEARCH("b",'Model output'!D142))),MID(SUBSTITUTE('Model output'!D142," ",""),SEARCH("T",'Model output'!D142)+1,2),MID(SUBSTITUTE('Model output'!D142," ",""),SEARCH("T",'Model output'!D142)+1,1)),SUBSTITUTE('Model output'!D142," ",""))),"")</f>
        <v>2</v>
      </c>
      <c r="D143" s="1" t="str">
        <f>IF(ISNUMBER(SEARCH("lymph node",'Model output'!E142)),"1", IF(AND('Model output'!E142&lt;&gt;"",ISNUMBER('Model output'!E142),'Model output'!E142&gt;0),"1",IF(OR(ISNUMBER(SEARCH("0",'Model output'!E142)), ISNUMBER(SEARCH("1",'Model output'!E142)), ISNUMBER(SEARCH("1a",'Model output'!E142)), ISNUMBER(SEARCH("1b",'Model output'!E142)), ISNUMBER(SEARCH("X",'Model output'!E142))), IF(ISNUMBER(SEARCH("pN",'Model output'!E142)),IF(OR(ISNUMBER(SEARCH("a",'Model output'!E142)),ISNUMBER(SEARCH("b",'Model output'!E142))),MID(SUBSTITUTE('Model output'!E142," ",""),SEARCH("pN",'Model output'!E142)+2,2),MID(SUBSTITUTE('Model output'!E142," ",""),SEARCH("pN",'Model output'!E142)+2,1)),IF(ISNUMBER(SEARCH("N",'Model output'!E142)),IF(OR(ISNUMBER(SEARCH("a",'Model output'!E142)),ISNUMBER(SEARCH("b",'Model output'!E142))),MID(SUBSTITUTE('Model output'!E142," ",""),SEARCH("N",'Model output'!E142)+1,2),MID(SUBSTITUTE('Model output'!E142," ",""),SEARCH("N",'Model output'!E142)+1,1)),SUBSTITUTE('Model output'!E142," ",""))),"")))</f>
        <v>1a</v>
      </c>
      <c r="E143" s="1" t="str">
        <f>IF(OR(ISNUMBER(SEARCH("Not applicable",'Model output'!F142)), ISNUMBER(SEARCH("N/A",'Model output'!F142))),"0",IF(OR(ISNUMBER(SEARCH("0",'Model output'!F142)), ISNUMBER(SEARCH("1",'Model output'!F142)), ISNUMBER(SEARCH("X",'Model output'!F142))), IF(ISNUMBER(SEARCH("pM",'Model output'!F142)),MID(SUBSTITUTE('Model output'!F142," ",""),SEARCH("pM",'Model output'!F142)+2,1),IF(ISNUMBER(SEARCH("M",'Model output'!F142)),MID(SUBSTITUTE('Model output'!F142," ",""),SEARCH("M",'Model output'!F142)+1,1),SUBSTITUTE('Model output'!F142," ",""))),""))</f>
        <v/>
      </c>
      <c r="F143" t="str">
        <f t="shared" si="32"/>
        <v>positive</v>
      </c>
      <c r="G143" t="str">
        <f>IF(OR('Model output'!G142="",AND(ISNUMBER('Model output'!J142),'Model output'!J142&lt;1)),"",IF(OR(ISNUMBER(SEARCH("lateral",'Model output'!G142)),ISNUMBER(SEARCH("cervical",'Model output'!G142)),ISNUMBER(SEARCH("jugular",'Model output'!G142)),ISNUMBER(SEARCH("left neck",'Model output'!G142)),ISNUMBER(SEARCH("left anterior neck",'Model output'!G142)),ISNUMBER(SEARCH("left posterior neck",'Model output'!G142)),ISNUMBER(SEARCH("right neck",'Model output'!G142)),ISNUMBER(SEARCH("right anterior neck",'Model output'!G142)),ISNUMBER(SEARCH("right posterior neck",'Model output'!G142)),AND(ISNUMBER(SEARCH("level",'Model output'!G142)),OR(,ISNUMBER(SEARCH("II",'Model output'!G142)),ISNUMBER(SEARCH("two",'Model output'!G142)),ISNUMBER(SEARCH("2",'Model output'!G142)),ISNUMBER(SEARCH("III",'Model output'!G142)),ISNUMBER(SEARCH("three",'Model output'!G142)),ISNUMBER(SEARCH("3",'Model output'!G142)),ISNUMBER(SEARCH("IV",'Model output'!G142)),ISNUMBER(SEARCH("four",'Model output'!G142)),ISNUMBER(SEARCH("4",'Model output'!G142)),AND(ISNUMBER(SEARCH("V ",'Model output'!G142)),NOT(ISNUMBER(SEARCH("VI",'Model output'!G142)))),ISNUMBER(SEARCH("five",'Model output'!G142)),ISNUMBER(SEARCH("5",'Model output'!G142))))), "lateral", "central"))</f>
        <v>central</v>
      </c>
      <c r="H143" t="str">
        <f>IF('Model output'!H142="","negative", IF('Model output'!H142=" ", "negative", IF(ISNUMBER(SEARCH("lymph node",'Model output'!H142)),"negative","positive")))</f>
        <v>negative</v>
      </c>
      <c r="I143">
        <f>IF('Model output'!I142="","",IF(ISNUMBER('Model output'!I142),'Model output'!I142,1))</f>
        <v>5</v>
      </c>
      <c r="J143">
        <f>IF('Model output'!J142="","",IF(AND(ISNUMBER('Model output'!J142),'Model output'!J142&lt;=I143),'Model output'!J142,IF(ISNUMBER(SEARCH("0/",'Model output'!J142)),0,1)))</f>
        <v>3</v>
      </c>
      <c r="K143" t="str" cm="1">
        <f t="array" ref="K143">IF(COUNT(FIND({0,1,2,3,4,5,6,7,8,9},'Model output'!K142))&gt;0,'Model output'!K142,"")</f>
        <v>0.4 cm</v>
      </c>
      <c r="L143" s="8" t="str">
        <f t="shared" si="36"/>
        <v>0.4cm</v>
      </c>
      <c r="M143" cm="1">
        <f t="array" ref="M143">IF(L143="","",IF(ISNUMBER(SEARCH("cm",L143)),MAX(VALUE(SUBSTITUTE(_xlfn.FILTERXML("&lt;t&gt;&lt;s&gt;"&amp;SUBSTITUTE(L143,",","&lt;/s&gt;&lt;s&gt;")&amp;"&lt;/s&gt;&lt;/t&gt;","//s"),"cm",""))),MAX(VALUE(SUBSTITUTE(_xlfn.FILTERXML("&lt;t&gt;&lt;s&gt;"&amp;SUBSTITUTE(L143,",","&lt;/s&gt;&lt;s&gt;")&amp;"&lt;/s&gt;&lt;/t&gt;","//s"),"mm","")))/10))</f>
        <v>0.4</v>
      </c>
      <c r="N143" t="str">
        <f>IF('Model output'!L142="","",'Model output'!L142)</f>
        <v>papillary</v>
      </c>
      <c r="O143" t="str">
        <f>IF('Model output'!M142="","",'Model output'!M142)</f>
        <v>conventional</v>
      </c>
      <c r="P143" t="str">
        <f>IF('Model output'!N142="","",'Model output'!N142)</f>
        <v>2.9 cm</v>
      </c>
      <c r="Q143" t="str">
        <f t="shared" si="33"/>
        <v>2.9cm</v>
      </c>
      <c r="R143" cm="1">
        <f t="array" ref="R143">IF(Q143="","",IF(ISNUMBER(SEARCH("cm",Q143)),MAX(VALUE(SUBSTITUTE(_xlfn.FILTERXML("&lt;t&gt;&lt;s&gt;"&amp;SUBSTITUTE(Q143,",","&lt;/s&gt;&lt;s&gt;")&amp;"&lt;/s&gt;&lt;/t&gt;","//s"),"cm",""))),IF(ISNUMBER(SEARCH("mm",Q143)), MAX(VALUE(SUBSTITUTE(_xlfn.FILTERXML("&lt;t&gt;&lt;s&gt;"&amp;SUBSTITUTE(Q143,",","&lt;/s&gt;&lt;s&gt;")&amp;"&lt;/s&gt;&lt;/t&gt;","//s"),"mm","")))/10, MAX(VALUE(_xlfn.FILTERXML("&lt;t&gt;&lt;s&gt;"&amp;SUBSTITUTE(Q143,",","&lt;/s&gt;&lt;s&gt;")&amp;"&lt;/s&gt;&lt;/t&gt;","//s"))))))</f>
        <v>2.9</v>
      </c>
      <c r="S143" t="str">
        <f>IF(OR('Model output'!P142="",ISNUMBER(SEARCH("Not identified", 'Model output'!P142)),ISNUMBER(SEARCH("Absent",'Model output'!P142)),AND(ISNUMBER(SEARCH("No",'Model output'!P142)),NOT(ISNUMBER(SEARCH("diagnostic",'Model output'!P142)))),ISNUMBER(SEARCH("Negative",'Model output'!P142))),"negative","positive")</f>
        <v>negative</v>
      </c>
      <c r="T143">
        <f>IF('Model output'!O142="","",'Model output'!O142)</f>
        <v>1</v>
      </c>
      <c r="U143" t="str">
        <f>IF('Model output'!Q142&lt;&gt;"",'Model output'!Q142,IF('Classification result'!S143="positive",IF(ISNUMBER(SEARCH("single",'Model output'!P142)),1,IF(OR(ISNUMBER(SEARCH("&lt;4",'Model output'!P142)),ISNUMBER(SEARCH("&lt; 4",'Model output'!P142)),ISNUMBER(SEARCH("less than 4",'Model output'!P142))),"&lt;4",IF(OR(ISNUMBER(SEARCH("&gt;4",'Model output'!P142)),ISNUMBER(SEARCH("&gt; 4",'Model output'!P142)),ISNUMBER(SEARCH("4 or more",'Model output'!P142))),"&gt;4",""))),""))</f>
        <v/>
      </c>
      <c r="V143" t="str">
        <f>IF(S143="negative","",IF(OR(ISNUMBER(SEARCH("Focal",'Model output'!P142)),'Classification result'!U143&lt;4,ISNUMBER(SEARCH("Focal",'Classification result'!U143)),ISNUMBER(SEARCH("&lt;4",'Classification result'!U143)),ISNUMBER(SEARCH("&lt; 4",'Classification result'!U143))),"minimal", IF(OR(ISNUMBER(SEARCH("Extensive",'Model output'!P142)),ISNUMBER(SEARCH("Extensive",'Classification result'!U143)),ISNUMBER(SEARCH("&gt;4",'Classification result'!U143)),ISNUMBER(SEARCH("&gt; 4",'Classification result'!U143)),ISNUMBER(SEARCH("4 or more",'Classification result'!U143))),"extensive","")))</f>
        <v/>
      </c>
      <c r="W143" t="str">
        <f>IF(OR('Model output'!R142="",ISNUMBER(SEARCH("Not identified", 'Model output'!R142)),ISNUMBER(SEARCH("Absent",'Model output'!R142)),ISNUMBER(SEARCH("No",'Model output'!R142)),ISNUMBER(SEARCH("Negative",'Model output'!R142)),ISNUMBER(SEARCH("None seen",'Model output'!R142)),ISNUMBER(SEARCH("Free",'Model output'!R142)),ISNUMBER(SEARCH("Cannot be assessed",'Model output'!R142))),"negative","positive")</f>
        <v>positive</v>
      </c>
      <c r="X143" s="14" t="str">
        <f>IF('Model output'!S142="","",'Model output'!S142)</f>
        <v>Present</v>
      </c>
      <c r="Y143" t="str">
        <f>IF(OR('Model output'!S142="",ISNUMBER(SEARCH("Absent",'Model output'!S142)),ISNUMBER(SEARCH("Not identified",'Model output'!S142)),AND(ISNUMBER(SEARCH("No",'Model output'!S142)),NOT(ISNUMBER(SEARCH("carcinoma",'Model output'!S142)))),ISNUMBER(SEARCH("negative",'Model output'!S142))),"negative",IF(Z143="positive","gETE", "positive"))</f>
        <v>positive</v>
      </c>
      <c r="Z143" t="str">
        <f>IF(OR('Model output'!S142="",ISNUMBER(SEARCH("Absent",'Model output'!S142)),ISNUMBER(SEARCH("Not identified",'Model output'!S142)),ISNUMBER(SEARCH("No",'Model output'!S142)),ISNUMBER(SEARCH("Minimal",'Model output'!S142)),ISNUMBER(SEARCH("negative",'Model output'!S142))),"negative",IF(OR(ISNUMBER(SEARCH("extensive",X143)),ISNUMBER(SEARCH("skeletal muscle",X143)),ISNUMBER(SEARCH("larynx",X143)),ISNUMBER(SEARCH("trachea",X143)),ISNUMBER(SEARCH("esophagus",X143)),ISNUMBER(SEARCH("recurrent laryngeal nerve",X143))),"positive","negative"))</f>
        <v>negative</v>
      </c>
      <c r="AA143" t="str">
        <f>IF('Model output'!T142="","",IF('Model output'!T142="Not mentioned", "No", "Yes"))</f>
        <v/>
      </c>
      <c r="AB143" t="str">
        <f>IF(AA143&lt;&gt;"Yes","",IF(OR('Model output'!U142="",ISNUMBER(SEARCH("Not identified",'Model output'!U142))),"",'Model output'!U142))</f>
        <v/>
      </c>
      <c r="AC143" s="9" t="str">
        <f>IF(OR('Model output'!V142="", AND(ISERROR(SEARCH("Positive",'Model output'!V142)), ISNUMBER(SEARCH("Negative",'Model output'!V142))), ISNUMBER(SEARCH("Uninvolved",'Model output'!V142)), ISNUMBER(SEARCH("not involved",'Model output'!V142)), ISNUMBER(SEARCH("Free",'Model output'!V142)), ISNUMBER(SEARCH("1 mm",'Model output'!V142)), ISNUMBER(SEARCH("0.1 CM",'Model output'!V142)), ISNUMBER(SEARCH("less than 0.2 mm",'Model output'!V142)), ISNUMBER(SEARCH("less than 0.5 mm",'Model output'!V142)), ISNUMBER(SEARCH("very close",'Model output'!V142)), ISNUMBER(SEARCH("abut",'Model output'!V142))), "negative", "positive")</f>
        <v>negative</v>
      </c>
      <c r="AE143" s="30" t="str" cm="1">
        <f t="array" aca="1" ref="AE143" ca="1">IF(OR(AC143="positive",Z143="positive",AND(OR(ISNUMBER(SEARCH("Follicular carcinoma",N143)),ISNUMBER(SEARCH("Follicular thyroid carcinoma",N143))),V143="extensive"),AND(AND(ISNUMBER(J143),J143&gt;0),AND(ISNUMBER(M143),M143&gt;3)),OR(H143="positive",AH143=1)),"high",IF(OR(ISNUMBER(SEARCH("lateral",G143,1)),ISNUMBER(SEARCH("positive",Y143,1)),ISNUMBER(SEARCH("tall",O143,1)),ISNUMBER(SEARCH("hobnail",O143,1)),ISNUMBER(SEARCH("cribriform",O143,1)),ISNUMBER(SEARCH("diffuse",O143,1)),ISNUMBER(SEARCH("columnar",O143,1)),ISNUMBER(SEARCH("solid",O143,1)),ISNUMBER(SEARCH("tall",N143,1)),ISNUMBER(SEARCH("hobnail",N143,1)),ISNUMBER(SEARCH("cribriform",N143,1)),ISNUMBER(SEARCH("diffuse",N143,1)),ISNUMBER(SEARCH("columnar",N143,1)),ISNUMBER(SEARCH("solid",N143,1)),AND(ISNUMBER(SEARCH("papillary",N143,1)),S143="positive"),AND(AND(ISNUMBER(J143),J143&gt;=5),M143=""),AND(AND(ISNUMBER(J143),J143&gt;=5),AND(ISNUMBER(M143),M143&gt;=1)),AND(ISNUMBER(SERACH("papillary",N143)),OR(Y143="positive",Z143="positive"), ISNUMBER(SEARCH("BRAF",AB143)))),"intermediate","low"))</f>
        <v>intermediate</v>
      </c>
      <c r="AF143" s="31" t="str">
        <f t="shared" si="34"/>
        <v>2</v>
      </c>
      <c r="AG143" s="31" t="str">
        <f t="shared" si="35"/>
        <v>1a</v>
      </c>
      <c r="AH143" s="31" t="str">
        <f t="shared" si="37"/>
        <v>0</v>
      </c>
      <c r="AI143" s="36" t="str">
        <f t="shared" si="38"/>
        <v>II</v>
      </c>
      <c r="AJ143" s="30" t="s">
        <v>871</v>
      </c>
      <c r="AK143" s="35" t="s">
        <v>875</v>
      </c>
      <c r="AL143" s="35" t="s">
        <v>881</v>
      </c>
      <c r="AM143" s="35" t="s">
        <v>880</v>
      </c>
      <c r="AN143" s="35" t="s">
        <v>878</v>
      </c>
      <c r="AO143" s="30">
        <f t="shared" ca="1" si="40"/>
        <v>0</v>
      </c>
      <c r="AP143" s="35">
        <f t="shared" si="41"/>
        <v>0</v>
      </c>
      <c r="AQ143" s="35">
        <f t="shared" si="42"/>
        <v>1</v>
      </c>
      <c r="AR143" s="35">
        <f t="shared" si="43"/>
        <v>1</v>
      </c>
      <c r="AS143" s="36">
        <f t="shared" si="39"/>
        <v>1</v>
      </c>
    </row>
    <row r="144" spans="1:45">
      <c r="A144" t="str">
        <f>'Model output'!A143</f>
        <v>TCGA-EL-A4K2</v>
      </c>
      <c r="B144" s="42">
        <v>43</v>
      </c>
      <c r="C144" s="1" t="str">
        <f>IF(OR(ISNUMBER(SEARCH("0",'Model output'!D143)), ISNUMBER(SEARCH("1",'Model output'!D143)), ISNUMBER(SEARCH("1a",'Model output'!D143)), ISNUMBER(SEARCH("1b",'Model output'!D143)), ISNUMBER(SEARCH("2",'Model output'!D143)), ISNUMBER(SEARCH("3",'Model output'!D143)), ISNUMBER(SEARCH("4a",'Model output'!D143)), ISNUMBER(SEARCH("4b",'Model output'!D143))), IF(ISNUMBER(SEARCH("pT",'Model output'!D143)),IF(OR(ISNUMBER(SEARCH("a",'Model output'!D143)),ISNUMBER(SEARCH("b",'Model output'!D143))),MID(SUBSTITUTE('Model output'!D143," ",""),SEARCH("pT",'Model output'!D143)+2,2),MID(SUBSTITUTE('Model output'!D143," ",""),SEARCH("pT",'Model output'!D143)+2,1)),IF(ISNUMBER(SEARCH("T",'Model output'!D143)),IF(OR(ISNUMBER(SEARCH("a",'Model output'!D143)),ISNUMBER(SEARCH("b",'Model output'!D143))),MID(SUBSTITUTE('Model output'!D143," ",""),SEARCH("T",'Model output'!D143)+1,2),MID(SUBSTITUTE('Model output'!D143," ",""),SEARCH("T",'Model output'!D143)+1,1)),SUBSTITUTE('Model output'!D143," ",""))),"")</f>
        <v/>
      </c>
      <c r="D144" s="1" t="str">
        <f>IF(ISNUMBER(SEARCH("lymph node",'Model output'!E143)),"1", IF(AND('Model output'!E143&lt;&gt;"",ISNUMBER('Model output'!E143),'Model output'!E143&gt;0),"1",IF(OR(ISNUMBER(SEARCH("0",'Model output'!E143)), ISNUMBER(SEARCH("1",'Model output'!E143)), ISNUMBER(SEARCH("1a",'Model output'!E143)), ISNUMBER(SEARCH("1b",'Model output'!E143)), ISNUMBER(SEARCH("X",'Model output'!E143))), IF(ISNUMBER(SEARCH("pN",'Model output'!E143)),IF(OR(ISNUMBER(SEARCH("a",'Model output'!E143)),ISNUMBER(SEARCH("b",'Model output'!E143))),MID(SUBSTITUTE('Model output'!E143," ",""),SEARCH("pN",'Model output'!E143)+2,2),MID(SUBSTITUTE('Model output'!E143," ",""),SEARCH("pN",'Model output'!E143)+2,1)),IF(ISNUMBER(SEARCH("N",'Model output'!E143)),IF(OR(ISNUMBER(SEARCH("a",'Model output'!E143)),ISNUMBER(SEARCH("b",'Model output'!E143))),MID(SUBSTITUTE('Model output'!E143," ",""),SEARCH("N",'Model output'!E143)+1,2),MID(SUBSTITUTE('Model output'!E143," ",""),SEARCH("N",'Model output'!E143)+1,1)),SUBSTITUTE('Model output'!E143," ",""))),"")))</f>
        <v/>
      </c>
      <c r="E144" s="1" t="str">
        <f>IF(OR(ISNUMBER(SEARCH("Not applicable",'Model output'!F143)), ISNUMBER(SEARCH("N/A",'Model output'!F143))),"0",IF(OR(ISNUMBER(SEARCH("0",'Model output'!F143)), ISNUMBER(SEARCH("1",'Model output'!F143)), ISNUMBER(SEARCH("X",'Model output'!F143))), IF(ISNUMBER(SEARCH("pM",'Model output'!F143)),MID(SUBSTITUTE('Model output'!F143," ",""),SEARCH("pM",'Model output'!F143)+2,1),IF(ISNUMBER(SEARCH("M",'Model output'!F143)),MID(SUBSTITUTE('Model output'!F143," ",""),SEARCH("M",'Model output'!F143)+1,1),SUBSTITUTE('Model output'!F143," ",""))),""))</f>
        <v/>
      </c>
      <c r="F144" t="str">
        <f t="shared" si="32"/>
        <v>negative</v>
      </c>
      <c r="G144" t="str">
        <f>IF(OR('Model output'!G143="",AND(ISNUMBER('Model output'!J143),'Model output'!J143&lt;1)),"",IF(OR(ISNUMBER(SEARCH("lateral",'Model output'!G143)),ISNUMBER(SEARCH("cervical",'Model output'!G143)),ISNUMBER(SEARCH("jugular",'Model output'!G143)),ISNUMBER(SEARCH("left neck",'Model output'!G143)),ISNUMBER(SEARCH("left anterior neck",'Model output'!G143)),ISNUMBER(SEARCH("left posterior neck",'Model output'!G143)),ISNUMBER(SEARCH("right neck",'Model output'!G143)),ISNUMBER(SEARCH("right anterior neck",'Model output'!G143)),ISNUMBER(SEARCH("right posterior neck",'Model output'!G143)),AND(ISNUMBER(SEARCH("level",'Model output'!G143)),OR(,ISNUMBER(SEARCH("II",'Model output'!G143)),ISNUMBER(SEARCH("two",'Model output'!G143)),ISNUMBER(SEARCH("2",'Model output'!G143)),ISNUMBER(SEARCH("III",'Model output'!G143)),ISNUMBER(SEARCH("three",'Model output'!G143)),ISNUMBER(SEARCH("3",'Model output'!G143)),ISNUMBER(SEARCH("IV",'Model output'!G143)),ISNUMBER(SEARCH("four",'Model output'!G143)),ISNUMBER(SEARCH("4",'Model output'!G143)),AND(ISNUMBER(SEARCH("V ",'Model output'!G143)),NOT(ISNUMBER(SEARCH("VI",'Model output'!G143)))),ISNUMBER(SEARCH("five",'Model output'!G143)),ISNUMBER(SEARCH("5",'Model output'!G143))))), "lateral", "central"))</f>
        <v/>
      </c>
      <c r="H144" t="str">
        <f>IF('Model output'!H143="","negative", IF('Model output'!H143=" ", "negative", IF(ISNUMBER(SEARCH("lymph node",'Model output'!H143)),"negative","positive")))</f>
        <v>negative</v>
      </c>
      <c r="I144">
        <f>IF('Model output'!I143="","",IF(ISNUMBER('Model output'!I143),'Model output'!I143,1))</f>
        <v>1</v>
      </c>
      <c r="J144">
        <f>IF('Model output'!J143="","",IF(AND(ISNUMBER('Model output'!J143),'Model output'!J143&lt;=I144),'Model output'!J143,IF(ISNUMBER(SEARCH("0/",'Model output'!J143)),0,1)))</f>
        <v>0</v>
      </c>
      <c r="K144" t="str" cm="1">
        <f t="array" ref="K144">IF(COUNT(FIND({0,1,2,3,4,5,6,7,8,9},'Model output'!K143))&gt;0,'Model output'!K143,"")</f>
        <v/>
      </c>
      <c r="L144" s="8" t="str">
        <f t="shared" si="36"/>
        <v/>
      </c>
      <c r="M144" t="str" cm="1">
        <f t="array" ref="M144">IF(L144="","",IF(ISNUMBER(SEARCH("cm",L144)),MAX(VALUE(SUBSTITUTE(_xlfn.FILTERXML("&lt;t&gt;&lt;s&gt;"&amp;SUBSTITUTE(L144,",","&lt;/s&gt;&lt;s&gt;")&amp;"&lt;/s&gt;&lt;/t&gt;","//s"),"cm",""))),MAX(VALUE(SUBSTITUTE(_xlfn.FILTERXML("&lt;t&gt;&lt;s&gt;"&amp;SUBSTITUTE(L144,",","&lt;/s&gt;&lt;s&gt;")&amp;"&lt;/s&gt;&lt;/t&gt;","//s"),"mm","")))/10))</f>
        <v/>
      </c>
      <c r="N144" t="str">
        <f>IF('Model output'!L143="","",'Model output'!L143)</f>
        <v>papillary</v>
      </c>
      <c r="O144" t="str">
        <f>IF('Model output'!M143="","",'Model output'!M143)</f>
        <v>conventional</v>
      </c>
      <c r="P144" t="str">
        <f>IF('Model output'!N143="","",'Model output'!N143)</f>
        <v>1.8 cm</v>
      </c>
      <c r="Q144" t="str">
        <f t="shared" si="33"/>
        <v>1.8cm</v>
      </c>
      <c r="R144" cm="1">
        <f t="array" ref="R144">IF(Q144="","",IF(ISNUMBER(SEARCH("cm",Q144)),MAX(VALUE(SUBSTITUTE(_xlfn.FILTERXML("&lt;t&gt;&lt;s&gt;"&amp;SUBSTITUTE(Q144,",","&lt;/s&gt;&lt;s&gt;")&amp;"&lt;/s&gt;&lt;/t&gt;","//s"),"cm",""))),IF(ISNUMBER(SEARCH("mm",Q144)), MAX(VALUE(SUBSTITUTE(_xlfn.FILTERXML("&lt;t&gt;&lt;s&gt;"&amp;SUBSTITUTE(Q144,",","&lt;/s&gt;&lt;s&gt;")&amp;"&lt;/s&gt;&lt;/t&gt;","//s"),"mm","")))/10, MAX(VALUE(_xlfn.FILTERXML("&lt;t&gt;&lt;s&gt;"&amp;SUBSTITUTE(Q144,",","&lt;/s&gt;&lt;s&gt;")&amp;"&lt;/s&gt;&lt;/t&gt;","//s"))))))</f>
        <v>1.8</v>
      </c>
      <c r="S144" t="str">
        <f>IF(OR('Model output'!P143="",ISNUMBER(SEARCH("Not identified", 'Model output'!P143)),ISNUMBER(SEARCH("Absent",'Model output'!P143)),AND(ISNUMBER(SEARCH("No",'Model output'!P143)),NOT(ISNUMBER(SEARCH("diagnostic",'Model output'!P143)))),ISNUMBER(SEARCH("Negative",'Model output'!P143))),"negative","positive")</f>
        <v>negative</v>
      </c>
      <c r="T144">
        <f>IF('Model output'!O143="","",'Model output'!O143)</f>
        <v>1</v>
      </c>
      <c r="U144" t="str">
        <f>IF('Model output'!Q143&lt;&gt;"",'Model output'!Q143,IF('Classification result'!S144="positive",IF(ISNUMBER(SEARCH("single",'Model output'!P143)),1,IF(OR(ISNUMBER(SEARCH("&lt;4",'Model output'!P143)),ISNUMBER(SEARCH("&lt; 4",'Model output'!P143)),ISNUMBER(SEARCH("less than 4",'Model output'!P143))),"&lt;4",IF(OR(ISNUMBER(SEARCH("&gt;4",'Model output'!P143)),ISNUMBER(SEARCH("&gt; 4",'Model output'!P143)),ISNUMBER(SEARCH("4 or more",'Model output'!P143))),"&gt;4",""))),""))</f>
        <v/>
      </c>
      <c r="V144" t="str">
        <f>IF(S144="negative","",IF(OR(ISNUMBER(SEARCH("Focal",'Model output'!P143)),'Classification result'!U144&lt;4,ISNUMBER(SEARCH("Focal",'Classification result'!U144)),ISNUMBER(SEARCH("&lt;4",'Classification result'!U144)),ISNUMBER(SEARCH("&lt; 4",'Classification result'!U144))),"minimal", IF(OR(ISNUMBER(SEARCH("Extensive",'Model output'!P143)),ISNUMBER(SEARCH("Extensive",'Classification result'!U144)),ISNUMBER(SEARCH("&gt;4",'Classification result'!U144)),ISNUMBER(SEARCH("&gt; 4",'Classification result'!U144)),ISNUMBER(SEARCH("4 or more",'Classification result'!U144))),"extensive","")))</f>
        <v/>
      </c>
      <c r="W144" t="str">
        <f>IF(OR('Model output'!R143="",ISNUMBER(SEARCH("Not identified", 'Model output'!R143)),ISNUMBER(SEARCH("Absent",'Model output'!R143)),ISNUMBER(SEARCH("No",'Model output'!R143)),ISNUMBER(SEARCH("Negative",'Model output'!R143)),ISNUMBER(SEARCH("None seen",'Model output'!R143)),ISNUMBER(SEARCH("Free",'Model output'!R143)),ISNUMBER(SEARCH("Cannot be assessed",'Model output'!R143))),"negative","positive")</f>
        <v>negative</v>
      </c>
      <c r="X144" s="14" t="str">
        <f>IF('Model output'!S143="","",'Model output'!S143)</f>
        <v>Absent</v>
      </c>
      <c r="Y144" t="str">
        <f>IF(OR('Model output'!S143="",ISNUMBER(SEARCH("Absent",'Model output'!S143)),ISNUMBER(SEARCH("Not identified",'Model output'!S143)),AND(ISNUMBER(SEARCH("No",'Model output'!S143)),NOT(ISNUMBER(SEARCH("carcinoma",'Model output'!S143)))),ISNUMBER(SEARCH("negative",'Model output'!S143))),"negative",IF(Z144="positive","gETE", "positive"))</f>
        <v>negative</v>
      </c>
      <c r="Z144" t="str">
        <f>IF(OR('Model output'!S143="",ISNUMBER(SEARCH("Absent",'Model output'!S143)),ISNUMBER(SEARCH("Not identified",'Model output'!S143)),ISNUMBER(SEARCH("No",'Model output'!S143)),ISNUMBER(SEARCH("Minimal",'Model output'!S143)),ISNUMBER(SEARCH("negative",'Model output'!S143))),"negative",IF(OR(ISNUMBER(SEARCH("extensive",X144)),ISNUMBER(SEARCH("skeletal muscle",X144)),ISNUMBER(SEARCH("larynx",X144)),ISNUMBER(SEARCH("trachea",X144)),ISNUMBER(SEARCH("esophagus",X144)),ISNUMBER(SEARCH("recurrent laryngeal nerve",X144))),"positive","negative"))</f>
        <v>negative</v>
      </c>
      <c r="AA144" t="str">
        <f>IF('Model output'!T143="","",IF('Model output'!T143="Not mentioned", "No", "Yes"))</f>
        <v/>
      </c>
      <c r="AB144" t="str">
        <f>IF(AA144&lt;&gt;"Yes","",IF(OR('Model output'!U143="",ISNUMBER(SEARCH("Not identified",'Model output'!U143))),"",'Model output'!U143))</f>
        <v/>
      </c>
      <c r="AC144" s="9" t="str">
        <f>IF(OR('Model output'!V143="", AND(ISERROR(SEARCH("Positive",'Model output'!V143)), ISNUMBER(SEARCH("Negative",'Model output'!V143))), ISNUMBER(SEARCH("Uninvolved",'Model output'!V143)), ISNUMBER(SEARCH("not involved",'Model output'!V143)), ISNUMBER(SEARCH("Free",'Model output'!V143)), ISNUMBER(SEARCH("1 mm",'Model output'!V143)), ISNUMBER(SEARCH("0.1 CM",'Model output'!V143)), ISNUMBER(SEARCH("less than 0.2 mm",'Model output'!V143)), ISNUMBER(SEARCH("less than 0.5 mm",'Model output'!V143)), ISNUMBER(SEARCH("very close",'Model output'!V143)), ISNUMBER(SEARCH("abut",'Model output'!V143))), "negative", "positive")</f>
        <v>negative</v>
      </c>
      <c r="AE144" s="30" t="str" cm="1">
        <f t="array" aca="1" ref="AE144" ca="1">IF(OR(AC144="positive",Z144="positive",AND(OR(ISNUMBER(SEARCH("Follicular carcinoma",N144)),ISNUMBER(SEARCH("Follicular thyroid carcinoma",N144))),V144="extensive"),AND(AND(ISNUMBER(J144),J144&gt;0),AND(ISNUMBER(M144),M144&gt;3)),OR(H144="positive",AH144=1)),"high",IF(OR(ISNUMBER(SEARCH("lateral",G144,1)),ISNUMBER(SEARCH("positive",Y144,1)),ISNUMBER(SEARCH("tall",O144,1)),ISNUMBER(SEARCH("hobnail",O144,1)),ISNUMBER(SEARCH("cribriform",O144,1)),ISNUMBER(SEARCH("diffuse",O144,1)),ISNUMBER(SEARCH("columnar",O144,1)),ISNUMBER(SEARCH("solid",O144,1)),ISNUMBER(SEARCH("tall",N144,1)),ISNUMBER(SEARCH("hobnail",N144,1)),ISNUMBER(SEARCH("cribriform",N144,1)),ISNUMBER(SEARCH("diffuse",N144,1)),ISNUMBER(SEARCH("columnar",N144,1)),ISNUMBER(SEARCH("solid",N144,1)),AND(ISNUMBER(SEARCH("papillary",N144,1)),S144="positive"),AND(AND(ISNUMBER(J144),J144&gt;=5),M144=""),AND(AND(ISNUMBER(J144),J144&gt;=5),AND(ISNUMBER(M144),M144&gt;=1)),AND(ISNUMBER(SERACH("papillary",N144)),OR(Y144="positive",Z144="positive"), ISNUMBER(SEARCH("BRAF",AB144)))),"intermediate","low"))</f>
        <v>low</v>
      </c>
      <c r="AF144" s="31" t="str">
        <f t="shared" si="34"/>
        <v>1b</v>
      </c>
      <c r="AG144" s="31" t="str">
        <f t="shared" si="35"/>
        <v>0</v>
      </c>
      <c r="AH144" s="31" t="str">
        <f t="shared" si="37"/>
        <v>0</v>
      </c>
      <c r="AI144" s="36" t="str">
        <f t="shared" si="38"/>
        <v>I</v>
      </c>
      <c r="AJ144" s="30" t="s">
        <v>872</v>
      </c>
      <c r="AK144" s="35" t="s">
        <v>876</v>
      </c>
      <c r="AL144" s="35" t="s">
        <v>877</v>
      </c>
      <c r="AM144" s="35" t="s">
        <v>880</v>
      </c>
      <c r="AN144" s="35" t="s">
        <v>76</v>
      </c>
      <c r="AO144" s="30">
        <f t="shared" ca="1" si="40"/>
        <v>1</v>
      </c>
      <c r="AP144" s="35">
        <f t="shared" si="41"/>
        <v>1</v>
      </c>
      <c r="AQ144" s="35">
        <f t="shared" si="42"/>
        <v>1</v>
      </c>
      <c r="AR144" s="35">
        <f t="shared" si="43"/>
        <v>1</v>
      </c>
      <c r="AS144" s="36">
        <f t="shared" si="39"/>
        <v>1</v>
      </c>
    </row>
    <row r="145" spans="1:45">
      <c r="A145" t="str">
        <f>'Model output'!A144</f>
        <v>TCGA-EL-A4K4</v>
      </c>
      <c r="B145" s="42">
        <v>33</v>
      </c>
      <c r="C145" s="1" t="str">
        <f>IF(OR(ISNUMBER(SEARCH("0",'Model output'!D144)), ISNUMBER(SEARCH("1",'Model output'!D144)), ISNUMBER(SEARCH("1a",'Model output'!D144)), ISNUMBER(SEARCH("1b",'Model output'!D144)), ISNUMBER(SEARCH("2",'Model output'!D144)), ISNUMBER(SEARCH("3",'Model output'!D144)), ISNUMBER(SEARCH("4a",'Model output'!D144)), ISNUMBER(SEARCH("4b",'Model output'!D144))), IF(ISNUMBER(SEARCH("pT",'Model output'!D144)),IF(OR(ISNUMBER(SEARCH("a",'Model output'!D144)),ISNUMBER(SEARCH("b",'Model output'!D144))),MID(SUBSTITUTE('Model output'!D144," ",""),SEARCH("pT",'Model output'!D144)+2,2),MID(SUBSTITUTE('Model output'!D144," ",""),SEARCH("pT",'Model output'!D144)+2,1)),IF(ISNUMBER(SEARCH("T",'Model output'!D144)),IF(OR(ISNUMBER(SEARCH("a",'Model output'!D144)),ISNUMBER(SEARCH("b",'Model output'!D144))),MID(SUBSTITUTE('Model output'!D144," ",""),SEARCH("T",'Model output'!D144)+1,2),MID(SUBSTITUTE('Model output'!D144," ",""),SEARCH("T",'Model output'!D144)+1,1)),SUBSTITUTE('Model output'!D144," ",""))),"")</f>
        <v>2</v>
      </c>
      <c r="D145" s="1" t="str">
        <f>IF(ISNUMBER(SEARCH("lymph node",'Model output'!E144)),"1", IF(AND('Model output'!E144&lt;&gt;"",ISNUMBER('Model output'!E144),'Model output'!E144&gt;0),"1",IF(OR(ISNUMBER(SEARCH("0",'Model output'!E144)), ISNUMBER(SEARCH("1",'Model output'!E144)), ISNUMBER(SEARCH("1a",'Model output'!E144)), ISNUMBER(SEARCH("1b",'Model output'!E144)), ISNUMBER(SEARCH("X",'Model output'!E144))), IF(ISNUMBER(SEARCH("pN",'Model output'!E144)),IF(OR(ISNUMBER(SEARCH("a",'Model output'!E144)),ISNUMBER(SEARCH("b",'Model output'!E144))),MID(SUBSTITUTE('Model output'!E144," ",""),SEARCH("pN",'Model output'!E144)+2,2),MID(SUBSTITUTE('Model output'!E144," ",""),SEARCH("pN",'Model output'!E144)+2,1)),IF(ISNUMBER(SEARCH("N",'Model output'!E144)),IF(OR(ISNUMBER(SEARCH("a",'Model output'!E144)),ISNUMBER(SEARCH("b",'Model output'!E144))),MID(SUBSTITUTE('Model output'!E144," ",""),SEARCH("N",'Model output'!E144)+1,2),MID(SUBSTITUTE('Model output'!E144," ",""),SEARCH("N",'Model output'!E144)+1,1)),SUBSTITUTE('Model output'!E144," ",""))),"")))</f>
        <v>1b</v>
      </c>
      <c r="E145" s="1" t="str">
        <f>IF(OR(ISNUMBER(SEARCH("Not applicable",'Model output'!F144)), ISNUMBER(SEARCH("N/A",'Model output'!F144))),"0",IF(OR(ISNUMBER(SEARCH("0",'Model output'!F144)), ISNUMBER(SEARCH("1",'Model output'!F144)), ISNUMBER(SEARCH("X",'Model output'!F144))), IF(ISNUMBER(SEARCH("pM",'Model output'!F144)),MID(SUBSTITUTE('Model output'!F144," ",""),SEARCH("pM",'Model output'!F144)+2,1),IF(ISNUMBER(SEARCH("M",'Model output'!F144)),MID(SUBSTITUTE('Model output'!F144," ",""),SEARCH("M",'Model output'!F144)+1,1),SUBSTITUTE('Model output'!F144," ",""))),""))</f>
        <v>0</v>
      </c>
      <c r="F145" t="str">
        <f t="shared" si="32"/>
        <v>positive</v>
      </c>
      <c r="G145" t="str">
        <f>IF(OR('Model output'!G144="",AND(ISNUMBER('Model output'!J144),'Model output'!J144&lt;1)),"",IF(OR(ISNUMBER(SEARCH("lateral",'Model output'!G144)),ISNUMBER(SEARCH("cervical",'Model output'!G144)),ISNUMBER(SEARCH("jugular",'Model output'!G144)),ISNUMBER(SEARCH("left neck",'Model output'!G144)),ISNUMBER(SEARCH("left anterior neck",'Model output'!G144)),ISNUMBER(SEARCH("left posterior neck",'Model output'!G144)),ISNUMBER(SEARCH("right neck",'Model output'!G144)),ISNUMBER(SEARCH("right anterior neck",'Model output'!G144)),ISNUMBER(SEARCH("right posterior neck",'Model output'!G144)),AND(ISNUMBER(SEARCH("level",'Model output'!G144)),OR(,ISNUMBER(SEARCH("II",'Model output'!G144)),ISNUMBER(SEARCH("two",'Model output'!G144)),ISNUMBER(SEARCH("2",'Model output'!G144)),ISNUMBER(SEARCH("III",'Model output'!G144)),ISNUMBER(SEARCH("three",'Model output'!G144)),ISNUMBER(SEARCH("3",'Model output'!G144)),ISNUMBER(SEARCH("IV",'Model output'!G144)),ISNUMBER(SEARCH("four",'Model output'!G144)),ISNUMBER(SEARCH("4",'Model output'!G144)),AND(ISNUMBER(SEARCH("V ",'Model output'!G144)),NOT(ISNUMBER(SEARCH("VI",'Model output'!G144)))),ISNUMBER(SEARCH("five",'Model output'!G144)),ISNUMBER(SEARCH("5",'Model output'!G144))))), "lateral", "central"))</f>
        <v>lateral</v>
      </c>
      <c r="H145" t="str">
        <f>IF('Model output'!H144="","negative", IF('Model output'!H144=" ", "negative", IF(ISNUMBER(SEARCH("lymph node",'Model output'!H144)),"negative","positive")))</f>
        <v>negative</v>
      </c>
      <c r="I145">
        <f>IF('Model output'!I144="","",IF(ISNUMBER('Model output'!I144),'Model output'!I144,1))</f>
        <v>25</v>
      </c>
      <c r="J145">
        <f>IF('Model output'!J144="","",IF(AND(ISNUMBER('Model output'!J144),'Model output'!J144&lt;=I145),'Model output'!J144,IF(ISNUMBER(SEARCH("0/",'Model output'!J144)),0,1)))</f>
        <v>9</v>
      </c>
      <c r="K145" t="str" cm="1">
        <f t="array" ref="K145">IF(COUNT(FIND({0,1,2,3,4,5,6,7,8,9},'Model output'!K144))&gt;0,'Model output'!K144,"")</f>
        <v>5 cm</v>
      </c>
      <c r="L145" s="8" t="str">
        <f t="shared" si="36"/>
        <v>5cm</v>
      </c>
      <c r="M145" cm="1">
        <f t="array" ref="M145">IF(L145="","",IF(ISNUMBER(SEARCH("cm",L145)),MAX(VALUE(SUBSTITUTE(_xlfn.FILTERXML("&lt;t&gt;&lt;s&gt;"&amp;SUBSTITUTE(L145,",","&lt;/s&gt;&lt;s&gt;")&amp;"&lt;/s&gt;&lt;/t&gt;","//s"),"cm",""))),MAX(VALUE(SUBSTITUTE(_xlfn.FILTERXML("&lt;t&gt;&lt;s&gt;"&amp;SUBSTITUTE(L145,",","&lt;/s&gt;&lt;s&gt;")&amp;"&lt;/s&gt;&lt;/t&gt;","//s"),"mm","")))/10))</f>
        <v>5</v>
      </c>
      <c r="N145" t="str">
        <f>IF('Model output'!L144="","",'Model output'!L144)</f>
        <v>papillary</v>
      </c>
      <c r="O145" t="str">
        <f>IF('Model output'!M144="","",'Model output'!M144)</f>
        <v>conventional</v>
      </c>
      <c r="P145" t="str">
        <f>IF('Model output'!N144="","",'Model output'!N144)</f>
        <v>4.4 cm</v>
      </c>
      <c r="Q145" t="str">
        <f t="shared" si="33"/>
        <v>4.4cm</v>
      </c>
      <c r="R145" cm="1">
        <f t="array" ref="R145">IF(Q145="","",IF(ISNUMBER(SEARCH("cm",Q145)),MAX(VALUE(SUBSTITUTE(_xlfn.FILTERXML("&lt;t&gt;&lt;s&gt;"&amp;SUBSTITUTE(Q145,",","&lt;/s&gt;&lt;s&gt;")&amp;"&lt;/s&gt;&lt;/t&gt;","//s"),"cm",""))),IF(ISNUMBER(SEARCH("mm",Q145)), MAX(VALUE(SUBSTITUTE(_xlfn.FILTERXML("&lt;t&gt;&lt;s&gt;"&amp;SUBSTITUTE(Q145,",","&lt;/s&gt;&lt;s&gt;")&amp;"&lt;/s&gt;&lt;/t&gt;","//s"),"mm","")))/10, MAX(VALUE(_xlfn.FILTERXML("&lt;t&gt;&lt;s&gt;"&amp;SUBSTITUTE(Q145,",","&lt;/s&gt;&lt;s&gt;")&amp;"&lt;/s&gt;&lt;/t&gt;","//s"))))))</f>
        <v>4.4000000000000004</v>
      </c>
      <c r="S145" t="str">
        <f>IF(OR('Model output'!P144="",ISNUMBER(SEARCH("Not identified", 'Model output'!P144)),ISNUMBER(SEARCH("Absent",'Model output'!P144)),AND(ISNUMBER(SEARCH("No",'Model output'!P144)),NOT(ISNUMBER(SEARCH("diagnostic",'Model output'!P144)))),ISNUMBER(SEARCH("Negative",'Model output'!P144))),"negative","positive")</f>
        <v>positive</v>
      </c>
      <c r="T145">
        <f>IF('Model output'!O144="","",'Model output'!O144)</f>
        <v>1</v>
      </c>
      <c r="U145" t="str">
        <f>IF('Model output'!Q144&lt;&gt;"",'Model output'!Q144,IF('Classification result'!S145="positive",IF(ISNUMBER(SEARCH("single",'Model output'!P144)),1,IF(OR(ISNUMBER(SEARCH("&lt;4",'Model output'!P144)),ISNUMBER(SEARCH("&lt; 4",'Model output'!P144)),ISNUMBER(SEARCH("less than 4",'Model output'!P144))),"&lt;4",IF(OR(ISNUMBER(SEARCH("&gt;4",'Model output'!P144)),ISNUMBER(SEARCH("&gt; 4",'Model output'!P144)),ISNUMBER(SEARCH("4 or more",'Model output'!P144))),"&gt;4",""))),""))</f>
        <v/>
      </c>
      <c r="V145" t="str">
        <f>IF(S145="negative","",IF(OR(ISNUMBER(SEARCH("Focal",'Model output'!P144)),'Classification result'!U145&lt;4,ISNUMBER(SEARCH("Focal",'Classification result'!U145)),ISNUMBER(SEARCH("&lt;4",'Classification result'!U145)),ISNUMBER(SEARCH("&lt; 4",'Classification result'!U145))),"minimal", IF(OR(ISNUMBER(SEARCH("Extensive",'Model output'!P144)),ISNUMBER(SEARCH("Extensive",'Classification result'!U145)),ISNUMBER(SEARCH("&gt;4",'Classification result'!U145)),ISNUMBER(SEARCH("&gt; 4",'Classification result'!U145)),ISNUMBER(SEARCH("4 or more",'Classification result'!U145))),"extensive","")))</f>
        <v/>
      </c>
      <c r="W145" t="str">
        <f>IF(OR('Model output'!R144="",ISNUMBER(SEARCH("Not identified", 'Model output'!R144)),ISNUMBER(SEARCH("Absent",'Model output'!R144)),ISNUMBER(SEARCH("No",'Model output'!R144)),ISNUMBER(SEARCH("Negative",'Model output'!R144)),ISNUMBER(SEARCH("None seen",'Model output'!R144)),ISNUMBER(SEARCH("Free",'Model output'!R144)),ISNUMBER(SEARCH("Cannot be assessed",'Model output'!R144))),"negative","positive")</f>
        <v>positive</v>
      </c>
      <c r="X145" s="14" t="str">
        <f>IF('Model output'!S144="","",'Model output'!S144)</f>
        <v>Present</v>
      </c>
      <c r="Y145" t="str">
        <f>IF(OR('Model output'!S144="",ISNUMBER(SEARCH("Absent",'Model output'!S144)),ISNUMBER(SEARCH("Not identified",'Model output'!S144)),AND(ISNUMBER(SEARCH("No",'Model output'!S144)),NOT(ISNUMBER(SEARCH("carcinoma",'Model output'!S144)))),ISNUMBER(SEARCH("negative",'Model output'!S144))),"negative",IF(Z145="positive","gETE", "positive"))</f>
        <v>positive</v>
      </c>
      <c r="Z145" t="str">
        <f>IF(OR('Model output'!S144="",ISNUMBER(SEARCH("Absent",'Model output'!S144)),ISNUMBER(SEARCH("Not identified",'Model output'!S144)),ISNUMBER(SEARCH("No",'Model output'!S144)),ISNUMBER(SEARCH("Minimal",'Model output'!S144)),ISNUMBER(SEARCH("negative",'Model output'!S144))),"negative",IF(OR(ISNUMBER(SEARCH("extensive",X145)),ISNUMBER(SEARCH("skeletal muscle",X145)),ISNUMBER(SEARCH("larynx",X145)),ISNUMBER(SEARCH("trachea",X145)),ISNUMBER(SEARCH("esophagus",X145)),ISNUMBER(SEARCH("recurrent laryngeal nerve",X145))),"positive","negative"))</f>
        <v>negative</v>
      </c>
      <c r="AA145" t="str">
        <f>IF('Model output'!T144="","",IF('Model output'!T144="Not mentioned", "No", "Yes"))</f>
        <v/>
      </c>
      <c r="AB145" t="str">
        <f>IF(AA145&lt;&gt;"Yes","",IF(OR('Model output'!U144="",ISNUMBER(SEARCH("Not identified",'Model output'!U144))),"",'Model output'!U144))</f>
        <v/>
      </c>
      <c r="AC145" s="9" t="str">
        <f>IF(OR('Model output'!V144="", AND(ISERROR(SEARCH("Positive",'Model output'!V144)), ISNUMBER(SEARCH("Negative",'Model output'!V144))), ISNUMBER(SEARCH("Uninvolved",'Model output'!V144)), ISNUMBER(SEARCH("not involved",'Model output'!V144)), ISNUMBER(SEARCH("Free",'Model output'!V144)), ISNUMBER(SEARCH("1 mm",'Model output'!V144)), ISNUMBER(SEARCH("0.1 CM",'Model output'!V144)), ISNUMBER(SEARCH("less than 0.2 mm",'Model output'!V144)), ISNUMBER(SEARCH("less than 0.5 mm",'Model output'!V144)), ISNUMBER(SEARCH("very close",'Model output'!V144)), ISNUMBER(SEARCH("abut",'Model output'!V144))), "negative", "positive")</f>
        <v>positive</v>
      </c>
      <c r="AE145" s="30" t="str" cm="1">
        <f t="array" ref="AE145">IF(OR(AC145="positive",Z145="positive",AND(OR(ISNUMBER(SEARCH("Follicular carcinoma",N145)),ISNUMBER(SEARCH("Follicular thyroid carcinoma",N145))),V145="extensive"),AND(AND(ISNUMBER(J145),J145&gt;0),AND(ISNUMBER(M145),M145&gt;3)),OR(H145="positive",AH145=1)),"high",IF(OR(ISNUMBER(SEARCH("lateral",G145,1)),ISNUMBER(SEARCH("positive",Y145,1)),ISNUMBER(SEARCH("tall",O145,1)),ISNUMBER(SEARCH("hobnail",O145,1)),ISNUMBER(SEARCH("cribriform",O145,1)),ISNUMBER(SEARCH("diffuse",O145,1)),ISNUMBER(SEARCH("columnar",O145,1)),ISNUMBER(SEARCH("solid",O145,1)),ISNUMBER(SEARCH("tall",N145,1)),ISNUMBER(SEARCH("hobnail",N145,1)),ISNUMBER(SEARCH("cribriform",N145,1)),ISNUMBER(SEARCH("diffuse",N145,1)),ISNUMBER(SEARCH("columnar",N145,1)),ISNUMBER(SEARCH("solid",N145,1)),AND(ISNUMBER(SEARCH("papillary",N145,1)),S145="positive"),AND(AND(ISNUMBER(J145),J145&gt;=5),M145=""),AND(AND(ISNUMBER(J145),J145&gt;=5),AND(ISNUMBER(M145),M145&gt;=1)),AND(ISNUMBER(SERACH("papillary",N145)),OR(Y145="positive",Z145="positive"), ISNUMBER(SEARCH("BRAF",AB145)))),"intermediate","low"))</f>
        <v>high</v>
      </c>
      <c r="AF145" s="31" t="str">
        <f t="shared" si="34"/>
        <v>3a</v>
      </c>
      <c r="AG145" s="31" t="str">
        <f t="shared" si="35"/>
        <v>1b</v>
      </c>
      <c r="AH145" s="31" t="str">
        <f t="shared" si="37"/>
        <v>0</v>
      </c>
      <c r="AI145" s="36" t="str">
        <f t="shared" si="38"/>
        <v>I</v>
      </c>
      <c r="AJ145" s="30" t="s">
        <v>871</v>
      </c>
      <c r="AK145" s="35" t="s">
        <v>875</v>
      </c>
      <c r="AL145" s="35" t="s">
        <v>876</v>
      </c>
      <c r="AM145" s="35" t="s">
        <v>880</v>
      </c>
      <c r="AN145" s="35" t="s">
        <v>76</v>
      </c>
      <c r="AO145" s="30">
        <f t="shared" si="40"/>
        <v>1</v>
      </c>
      <c r="AP145" s="35">
        <f t="shared" si="41"/>
        <v>0</v>
      </c>
      <c r="AQ145" s="35">
        <f t="shared" si="42"/>
        <v>1</v>
      </c>
      <c r="AR145" s="35">
        <f t="shared" si="43"/>
        <v>1</v>
      </c>
      <c r="AS145" s="36">
        <f t="shared" si="39"/>
        <v>1</v>
      </c>
    </row>
    <row r="146" spans="1:45">
      <c r="A146" t="str">
        <f>'Model output'!A145</f>
        <v>TCGA-EL-A4K6</v>
      </c>
      <c r="B146" s="42">
        <v>75</v>
      </c>
      <c r="C146" s="1" t="str">
        <f>IF(OR(ISNUMBER(SEARCH("0",'Model output'!D145)), ISNUMBER(SEARCH("1",'Model output'!D145)), ISNUMBER(SEARCH("1a",'Model output'!D145)), ISNUMBER(SEARCH("1b",'Model output'!D145)), ISNUMBER(SEARCH("2",'Model output'!D145)), ISNUMBER(SEARCH("3",'Model output'!D145)), ISNUMBER(SEARCH("4a",'Model output'!D145)), ISNUMBER(SEARCH("4b",'Model output'!D145))), IF(ISNUMBER(SEARCH("pT",'Model output'!D145)),IF(OR(ISNUMBER(SEARCH("a",'Model output'!D145)),ISNUMBER(SEARCH("b",'Model output'!D145))),MID(SUBSTITUTE('Model output'!D145," ",""),SEARCH("pT",'Model output'!D145)+2,2),MID(SUBSTITUTE('Model output'!D145," ",""),SEARCH("pT",'Model output'!D145)+2,1)),IF(ISNUMBER(SEARCH("T",'Model output'!D145)),IF(OR(ISNUMBER(SEARCH("a",'Model output'!D145)),ISNUMBER(SEARCH("b",'Model output'!D145))),MID(SUBSTITUTE('Model output'!D145," ",""),SEARCH("T",'Model output'!D145)+1,2),MID(SUBSTITUTE('Model output'!D145," ",""),SEARCH("T",'Model output'!D145)+1,1)),SUBSTITUTE('Model output'!D145," ",""))),"")</f>
        <v>3</v>
      </c>
      <c r="D146" s="1" t="str">
        <f>IF(ISNUMBER(SEARCH("lymph node",'Model output'!E145)),"1", IF(AND('Model output'!E145&lt;&gt;"",ISNUMBER('Model output'!E145),'Model output'!E145&gt;0),"1",IF(OR(ISNUMBER(SEARCH("0",'Model output'!E145)), ISNUMBER(SEARCH("1",'Model output'!E145)), ISNUMBER(SEARCH("1a",'Model output'!E145)), ISNUMBER(SEARCH("1b",'Model output'!E145)), ISNUMBER(SEARCH("X",'Model output'!E145))), IF(ISNUMBER(SEARCH("pN",'Model output'!E145)),IF(OR(ISNUMBER(SEARCH("a",'Model output'!E145)),ISNUMBER(SEARCH("b",'Model output'!E145))),MID(SUBSTITUTE('Model output'!E145," ",""),SEARCH("pN",'Model output'!E145)+2,2),MID(SUBSTITUTE('Model output'!E145," ",""),SEARCH("pN",'Model output'!E145)+2,1)),IF(ISNUMBER(SEARCH("N",'Model output'!E145)),IF(OR(ISNUMBER(SEARCH("a",'Model output'!E145)),ISNUMBER(SEARCH("b",'Model output'!E145))),MID(SUBSTITUTE('Model output'!E145," ",""),SEARCH("N",'Model output'!E145)+1,2),MID(SUBSTITUTE('Model output'!E145," ",""),SEARCH("N",'Model output'!E145)+1,1)),SUBSTITUTE('Model output'!E145," ",""))),"")))</f>
        <v>1b</v>
      </c>
      <c r="E146" s="1" t="str">
        <f>IF(OR(ISNUMBER(SEARCH("Not applicable",'Model output'!F145)), ISNUMBER(SEARCH("N/A",'Model output'!F145))),"0",IF(OR(ISNUMBER(SEARCH("0",'Model output'!F145)), ISNUMBER(SEARCH("1",'Model output'!F145)), ISNUMBER(SEARCH("X",'Model output'!F145))), IF(ISNUMBER(SEARCH("pM",'Model output'!F145)),MID(SUBSTITUTE('Model output'!F145," ",""),SEARCH("pM",'Model output'!F145)+2,1),IF(ISNUMBER(SEARCH("M",'Model output'!F145)),MID(SUBSTITUTE('Model output'!F145," ",""),SEARCH("M",'Model output'!F145)+1,1),SUBSTITUTE('Model output'!F145," ",""))),""))</f>
        <v>0</v>
      </c>
      <c r="F146" t="str">
        <f t="shared" si="32"/>
        <v>positive</v>
      </c>
      <c r="G146" t="str">
        <f>IF(OR('Model output'!G145="",AND(ISNUMBER('Model output'!J145),'Model output'!J145&lt;1)),"",IF(OR(ISNUMBER(SEARCH("lateral",'Model output'!G145)),ISNUMBER(SEARCH("cervical",'Model output'!G145)),ISNUMBER(SEARCH("jugular",'Model output'!G145)),ISNUMBER(SEARCH("left neck",'Model output'!G145)),ISNUMBER(SEARCH("left anterior neck",'Model output'!G145)),ISNUMBER(SEARCH("left posterior neck",'Model output'!G145)),ISNUMBER(SEARCH("right neck",'Model output'!G145)),ISNUMBER(SEARCH("right anterior neck",'Model output'!G145)),ISNUMBER(SEARCH("right posterior neck",'Model output'!G145)),AND(ISNUMBER(SEARCH("level",'Model output'!G145)),OR(,ISNUMBER(SEARCH("II",'Model output'!G145)),ISNUMBER(SEARCH("two",'Model output'!G145)),ISNUMBER(SEARCH("2",'Model output'!G145)),ISNUMBER(SEARCH("III",'Model output'!G145)),ISNUMBER(SEARCH("three",'Model output'!G145)),ISNUMBER(SEARCH("3",'Model output'!G145)),ISNUMBER(SEARCH("IV",'Model output'!G145)),ISNUMBER(SEARCH("four",'Model output'!G145)),ISNUMBER(SEARCH("4",'Model output'!G145)),AND(ISNUMBER(SEARCH("V ",'Model output'!G145)),NOT(ISNUMBER(SEARCH("VI",'Model output'!G145)))),ISNUMBER(SEARCH("five",'Model output'!G145)),ISNUMBER(SEARCH("5",'Model output'!G145))))), "lateral", "central"))</f>
        <v>central</v>
      </c>
      <c r="H146" t="str">
        <f>IF('Model output'!H145="","negative", IF('Model output'!H145=" ", "negative", IF(ISNUMBER(SEARCH("lymph node",'Model output'!H145)),"negative","positive")))</f>
        <v>negative</v>
      </c>
      <c r="I146">
        <f>IF('Model output'!I145="","",IF(ISNUMBER('Model output'!I145),'Model output'!I145,1))</f>
        <v>39</v>
      </c>
      <c r="J146">
        <f>IF('Model output'!J145="","",IF(AND(ISNUMBER('Model output'!J145),'Model output'!J145&lt;=I146),'Model output'!J145,IF(ISNUMBER(SEARCH("0/",'Model output'!J145)),0,1)))</f>
        <v>3</v>
      </c>
      <c r="K146" t="str" cm="1">
        <f t="array" ref="K146">IF(COUNT(FIND({0,1,2,3,4,5,6,7,8,9},'Model output'!K145))&gt;0,'Model output'!K145,"")</f>
        <v>1.4 cm</v>
      </c>
      <c r="L146" s="8" t="str">
        <f t="shared" si="36"/>
        <v>1.4cm</v>
      </c>
      <c r="M146" cm="1">
        <f t="array" ref="M146">IF(L146="","",IF(ISNUMBER(SEARCH("cm",L146)),MAX(VALUE(SUBSTITUTE(_xlfn.FILTERXML("&lt;t&gt;&lt;s&gt;"&amp;SUBSTITUTE(L146,",","&lt;/s&gt;&lt;s&gt;")&amp;"&lt;/s&gt;&lt;/t&gt;","//s"),"cm",""))),MAX(VALUE(SUBSTITUTE(_xlfn.FILTERXML("&lt;t&gt;&lt;s&gt;"&amp;SUBSTITUTE(L146,",","&lt;/s&gt;&lt;s&gt;")&amp;"&lt;/s&gt;&lt;/t&gt;","//s"),"mm","")))/10))</f>
        <v>1.4</v>
      </c>
      <c r="N146" t="str">
        <f>IF('Model output'!L145="","",'Model output'!L145)</f>
        <v>papillary</v>
      </c>
      <c r="O146" t="str">
        <f>IF('Model output'!M145="","",'Model output'!M145)</f>
        <v>follicular</v>
      </c>
      <c r="P146" t="str">
        <f>IF('Model output'!N145="","",'Model output'!N145)</f>
        <v>6.2 cm</v>
      </c>
      <c r="Q146" t="str">
        <f t="shared" si="33"/>
        <v>6.2cm</v>
      </c>
      <c r="R146" cm="1">
        <f t="array" ref="R146">IF(Q146="","",IF(ISNUMBER(SEARCH("cm",Q146)),MAX(VALUE(SUBSTITUTE(_xlfn.FILTERXML("&lt;t&gt;&lt;s&gt;"&amp;SUBSTITUTE(Q146,",","&lt;/s&gt;&lt;s&gt;")&amp;"&lt;/s&gt;&lt;/t&gt;","//s"),"cm",""))),IF(ISNUMBER(SEARCH("mm",Q146)), MAX(VALUE(SUBSTITUTE(_xlfn.FILTERXML("&lt;t&gt;&lt;s&gt;"&amp;SUBSTITUTE(Q146,",","&lt;/s&gt;&lt;s&gt;")&amp;"&lt;/s&gt;&lt;/t&gt;","//s"),"mm","")))/10, MAX(VALUE(_xlfn.FILTERXML("&lt;t&gt;&lt;s&gt;"&amp;SUBSTITUTE(Q146,",","&lt;/s&gt;&lt;s&gt;")&amp;"&lt;/s&gt;&lt;/t&gt;","//s"))))))</f>
        <v>6.2</v>
      </c>
      <c r="S146" t="str">
        <f>IF(OR('Model output'!P145="",ISNUMBER(SEARCH("Not identified", 'Model output'!P145)),ISNUMBER(SEARCH("Absent",'Model output'!P145)),AND(ISNUMBER(SEARCH("No",'Model output'!P145)),NOT(ISNUMBER(SEARCH("diagnostic",'Model output'!P145)))),ISNUMBER(SEARCH("Negative",'Model output'!P145))),"negative","positive")</f>
        <v>positive</v>
      </c>
      <c r="T146">
        <f>IF('Model output'!O145="","",'Model output'!O145)</f>
        <v>1</v>
      </c>
      <c r="U146" t="str">
        <f>IF('Model output'!Q145&lt;&gt;"",'Model output'!Q145,IF('Classification result'!S146="positive",IF(ISNUMBER(SEARCH("single",'Model output'!P145)),1,IF(OR(ISNUMBER(SEARCH("&lt;4",'Model output'!P145)),ISNUMBER(SEARCH("&lt; 4",'Model output'!P145)),ISNUMBER(SEARCH("less than 4",'Model output'!P145))),"&lt;4",IF(OR(ISNUMBER(SEARCH("&gt;4",'Model output'!P145)),ISNUMBER(SEARCH("&gt; 4",'Model output'!P145)),ISNUMBER(SEARCH("4 or more",'Model output'!P145))),"&gt;4",""))),""))</f>
        <v/>
      </c>
      <c r="V146" t="str">
        <f>IF(S146="negative","",IF(OR(ISNUMBER(SEARCH("Focal",'Model output'!P145)),'Classification result'!U146&lt;4,ISNUMBER(SEARCH("Focal",'Classification result'!U146)),ISNUMBER(SEARCH("&lt;4",'Classification result'!U146)),ISNUMBER(SEARCH("&lt; 4",'Classification result'!U146))),"minimal", IF(OR(ISNUMBER(SEARCH("Extensive",'Model output'!P145)),ISNUMBER(SEARCH("Extensive",'Classification result'!U146)),ISNUMBER(SEARCH("&gt;4",'Classification result'!U146)),ISNUMBER(SEARCH("&gt; 4",'Classification result'!U146)),ISNUMBER(SEARCH("4 or more",'Classification result'!U146))),"extensive","")))</f>
        <v/>
      </c>
      <c r="W146" t="str">
        <f>IF(OR('Model output'!R145="",ISNUMBER(SEARCH("Not identified", 'Model output'!R145)),ISNUMBER(SEARCH("Absent",'Model output'!R145)),ISNUMBER(SEARCH("No",'Model output'!R145)),ISNUMBER(SEARCH("Negative",'Model output'!R145)),ISNUMBER(SEARCH("None seen",'Model output'!R145)),ISNUMBER(SEARCH("Free",'Model output'!R145)),ISNUMBER(SEARCH("Cannot be assessed",'Model output'!R145))),"negative","positive")</f>
        <v>positive</v>
      </c>
      <c r="X146" s="14" t="str">
        <f>IF('Model output'!S145="","",'Model output'!S145)</f>
        <v>Present</v>
      </c>
      <c r="Y146" t="str">
        <f>IF(OR('Model output'!S145="",ISNUMBER(SEARCH("Absent",'Model output'!S145)),ISNUMBER(SEARCH("Not identified",'Model output'!S145)),AND(ISNUMBER(SEARCH("No",'Model output'!S145)),NOT(ISNUMBER(SEARCH("carcinoma",'Model output'!S145)))),ISNUMBER(SEARCH("negative",'Model output'!S145))),"negative",IF(Z146="positive","gETE", "positive"))</f>
        <v>positive</v>
      </c>
      <c r="Z146" t="str">
        <f>IF(OR('Model output'!S145="",ISNUMBER(SEARCH("Absent",'Model output'!S145)),ISNUMBER(SEARCH("Not identified",'Model output'!S145)),ISNUMBER(SEARCH("No",'Model output'!S145)),ISNUMBER(SEARCH("Minimal",'Model output'!S145)),ISNUMBER(SEARCH("negative",'Model output'!S145))),"negative",IF(OR(ISNUMBER(SEARCH("extensive",X146)),ISNUMBER(SEARCH("skeletal muscle",X146)),ISNUMBER(SEARCH("larynx",X146)),ISNUMBER(SEARCH("trachea",X146)),ISNUMBER(SEARCH("esophagus",X146)),ISNUMBER(SEARCH("recurrent laryngeal nerve",X146))),"positive","negative"))</f>
        <v>negative</v>
      </c>
      <c r="AA146" t="str">
        <f>IF('Model output'!T145="","",IF('Model output'!T145="Not mentioned", "No", "Yes"))</f>
        <v/>
      </c>
      <c r="AB146" t="str">
        <f>IF(AA146&lt;&gt;"Yes","",IF(OR('Model output'!U145="",ISNUMBER(SEARCH("Not identified",'Model output'!U145))),"",'Model output'!U145))</f>
        <v/>
      </c>
      <c r="AC146" s="9" t="str">
        <f>IF(OR('Model output'!V145="", AND(ISERROR(SEARCH("Positive",'Model output'!V145)), ISNUMBER(SEARCH("Negative",'Model output'!V145))), ISNUMBER(SEARCH("Uninvolved",'Model output'!V145)), ISNUMBER(SEARCH("not involved",'Model output'!V145)), ISNUMBER(SEARCH("Free",'Model output'!V145)), ISNUMBER(SEARCH("1 mm",'Model output'!V145)), ISNUMBER(SEARCH("0.1 CM",'Model output'!V145)), ISNUMBER(SEARCH("less than 0.2 mm",'Model output'!V145)), ISNUMBER(SEARCH("less than 0.5 mm",'Model output'!V145)), ISNUMBER(SEARCH("very close",'Model output'!V145)), ISNUMBER(SEARCH("abut",'Model output'!V145))), "negative", "positive")</f>
        <v>negative</v>
      </c>
      <c r="AE146" s="30" t="str" cm="1">
        <f t="array" aca="1" ref="AE146" ca="1">IF(OR(AC146="positive",Z146="positive",AND(OR(ISNUMBER(SEARCH("Follicular carcinoma",N146)),ISNUMBER(SEARCH("Follicular thyroid carcinoma",N146))),V146="extensive"),AND(AND(ISNUMBER(J146),J146&gt;0),AND(ISNUMBER(M146),M146&gt;3)),OR(H146="positive",AH146=1)),"high",IF(OR(ISNUMBER(SEARCH("lateral",G146,1)),ISNUMBER(SEARCH("positive",Y146,1)),ISNUMBER(SEARCH("tall",O146,1)),ISNUMBER(SEARCH("hobnail",O146,1)),ISNUMBER(SEARCH("cribriform",O146,1)),ISNUMBER(SEARCH("diffuse",O146,1)),ISNUMBER(SEARCH("columnar",O146,1)),ISNUMBER(SEARCH("solid",O146,1)),ISNUMBER(SEARCH("tall",N146,1)),ISNUMBER(SEARCH("hobnail",N146,1)),ISNUMBER(SEARCH("cribriform",N146,1)),ISNUMBER(SEARCH("diffuse",N146,1)),ISNUMBER(SEARCH("columnar",N146,1)),ISNUMBER(SEARCH("solid",N146,1)),AND(ISNUMBER(SEARCH("papillary",N146,1)),S146="positive"),AND(AND(ISNUMBER(J146),J146&gt;=5),M146=""),AND(AND(ISNUMBER(J146),J146&gt;=5),AND(ISNUMBER(M146),M146&gt;=1)),AND(ISNUMBER(SERACH("papillary",N146)),OR(Y146="positive",Z146="positive"), ISNUMBER(SEARCH("BRAF",AB146)))),"intermediate","low"))</f>
        <v>intermediate</v>
      </c>
      <c r="AF146" s="31" t="str">
        <f t="shared" si="34"/>
        <v>3a</v>
      </c>
      <c r="AG146" s="31" t="str">
        <f t="shared" si="35"/>
        <v>1a</v>
      </c>
      <c r="AH146" s="31" t="str">
        <f t="shared" si="37"/>
        <v>0</v>
      </c>
      <c r="AI146" s="36" t="str">
        <f t="shared" si="38"/>
        <v>II</v>
      </c>
      <c r="AJ146" s="30" t="s">
        <v>873</v>
      </c>
      <c r="AK146" s="35" t="s">
        <v>882</v>
      </c>
      <c r="AL146" s="35" t="s">
        <v>881</v>
      </c>
      <c r="AM146" s="35" t="s">
        <v>880</v>
      </c>
      <c r="AN146" s="35" t="s">
        <v>878</v>
      </c>
      <c r="AO146" s="30">
        <f t="shared" ca="1" si="40"/>
        <v>1</v>
      </c>
      <c r="AP146" s="35">
        <f t="shared" si="41"/>
        <v>1</v>
      </c>
      <c r="AQ146" s="35">
        <f t="shared" si="42"/>
        <v>1</v>
      </c>
      <c r="AR146" s="35">
        <f t="shared" si="43"/>
        <v>1</v>
      </c>
      <c r="AS146" s="36">
        <f t="shared" si="39"/>
        <v>1</v>
      </c>
    </row>
    <row r="147" spans="1:45">
      <c r="A147" t="str">
        <f>'Model output'!A146</f>
        <v>TCGA-EL-A4K9</v>
      </c>
      <c r="B147" s="42">
        <v>68</v>
      </c>
      <c r="C147" s="1" t="str">
        <f>IF(OR(ISNUMBER(SEARCH("0",'Model output'!D146)), ISNUMBER(SEARCH("1",'Model output'!D146)), ISNUMBER(SEARCH("1a",'Model output'!D146)), ISNUMBER(SEARCH("1b",'Model output'!D146)), ISNUMBER(SEARCH("2",'Model output'!D146)), ISNUMBER(SEARCH("3",'Model output'!D146)), ISNUMBER(SEARCH("4a",'Model output'!D146)), ISNUMBER(SEARCH("4b",'Model output'!D146))), IF(ISNUMBER(SEARCH("pT",'Model output'!D146)),IF(OR(ISNUMBER(SEARCH("a",'Model output'!D146)),ISNUMBER(SEARCH("b",'Model output'!D146))),MID(SUBSTITUTE('Model output'!D146," ",""),SEARCH("pT",'Model output'!D146)+2,2),MID(SUBSTITUTE('Model output'!D146," ",""),SEARCH("pT",'Model output'!D146)+2,1)),IF(ISNUMBER(SEARCH("T",'Model output'!D146)),IF(OR(ISNUMBER(SEARCH("a",'Model output'!D146)),ISNUMBER(SEARCH("b",'Model output'!D146))),MID(SUBSTITUTE('Model output'!D146," ",""),SEARCH("T",'Model output'!D146)+1,2),MID(SUBSTITUTE('Model output'!D146," ",""),SEARCH("T",'Model output'!D146)+1,1)),SUBSTITUTE('Model output'!D146," ",""))),"")</f>
        <v/>
      </c>
      <c r="D147" s="1" t="str">
        <f>IF(ISNUMBER(SEARCH("lymph node",'Model output'!E146)),"1", IF(AND('Model output'!E146&lt;&gt;"",ISNUMBER('Model output'!E146),'Model output'!E146&gt;0),"1",IF(OR(ISNUMBER(SEARCH("0",'Model output'!E146)), ISNUMBER(SEARCH("1",'Model output'!E146)), ISNUMBER(SEARCH("1a",'Model output'!E146)), ISNUMBER(SEARCH("1b",'Model output'!E146)), ISNUMBER(SEARCH("X",'Model output'!E146))), IF(ISNUMBER(SEARCH("pN",'Model output'!E146)),IF(OR(ISNUMBER(SEARCH("a",'Model output'!E146)),ISNUMBER(SEARCH("b",'Model output'!E146))),MID(SUBSTITUTE('Model output'!E146," ",""),SEARCH("pN",'Model output'!E146)+2,2),MID(SUBSTITUTE('Model output'!E146," ",""),SEARCH("pN",'Model output'!E146)+2,1)),IF(ISNUMBER(SEARCH("N",'Model output'!E146)),IF(OR(ISNUMBER(SEARCH("a",'Model output'!E146)),ISNUMBER(SEARCH("b",'Model output'!E146))),MID(SUBSTITUTE('Model output'!E146," ",""),SEARCH("N",'Model output'!E146)+1,2),MID(SUBSTITUTE('Model output'!E146," ",""),SEARCH("N",'Model output'!E146)+1,1)),SUBSTITUTE('Model output'!E146," ",""))),"")))</f>
        <v/>
      </c>
      <c r="E147" s="1" t="str">
        <f>IF(OR(ISNUMBER(SEARCH("Not applicable",'Model output'!F146)), ISNUMBER(SEARCH("N/A",'Model output'!F146))),"0",IF(OR(ISNUMBER(SEARCH("0",'Model output'!F146)), ISNUMBER(SEARCH("1",'Model output'!F146)), ISNUMBER(SEARCH("X",'Model output'!F146))), IF(ISNUMBER(SEARCH("pM",'Model output'!F146)),MID(SUBSTITUTE('Model output'!F146," ",""),SEARCH("pM",'Model output'!F146)+2,1),IF(ISNUMBER(SEARCH("M",'Model output'!F146)),MID(SUBSTITUTE('Model output'!F146," ",""),SEARCH("M",'Model output'!F146)+1,1),SUBSTITUTE('Model output'!F146," ",""))),""))</f>
        <v/>
      </c>
      <c r="F147" t="str">
        <f t="shared" si="32"/>
        <v>negative</v>
      </c>
      <c r="G147" t="str">
        <f>IF(OR('Model output'!G146="",AND(ISNUMBER('Model output'!J146),'Model output'!J146&lt;1)),"",IF(OR(ISNUMBER(SEARCH("lateral",'Model output'!G146)),ISNUMBER(SEARCH("cervical",'Model output'!G146)),ISNUMBER(SEARCH("jugular",'Model output'!G146)),ISNUMBER(SEARCH("left neck",'Model output'!G146)),ISNUMBER(SEARCH("left anterior neck",'Model output'!G146)),ISNUMBER(SEARCH("left posterior neck",'Model output'!G146)),ISNUMBER(SEARCH("right neck",'Model output'!G146)),ISNUMBER(SEARCH("right anterior neck",'Model output'!G146)),ISNUMBER(SEARCH("right posterior neck",'Model output'!G146)),AND(ISNUMBER(SEARCH("level",'Model output'!G146)),OR(,ISNUMBER(SEARCH("II",'Model output'!G146)),ISNUMBER(SEARCH("two",'Model output'!G146)),ISNUMBER(SEARCH("2",'Model output'!G146)),ISNUMBER(SEARCH("III",'Model output'!G146)),ISNUMBER(SEARCH("three",'Model output'!G146)),ISNUMBER(SEARCH("3",'Model output'!G146)),ISNUMBER(SEARCH("IV",'Model output'!G146)),ISNUMBER(SEARCH("four",'Model output'!G146)),ISNUMBER(SEARCH("4",'Model output'!G146)),AND(ISNUMBER(SEARCH("V ",'Model output'!G146)),NOT(ISNUMBER(SEARCH("VI",'Model output'!G146)))),ISNUMBER(SEARCH("five",'Model output'!G146)),ISNUMBER(SEARCH("5",'Model output'!G146))))), "lateral", "central"))</f>
        <v/>
      </c>
      <c r="H147" t="str">
        <f>IF('Model output'!H146="","negative", IF('Model output'!H146=" ", "negative", IF(ISNUMBER(SEARCH("lymph node",'Model output'!H146)),"negative","positive")))</f>
        <v>negative</v>
      </c>
      <c r="I147">
        <f>IF('Model output'!I146="","",IF(ISNUMBER('Model output'!I146),'Model output'!I146,1))</f>
        <v>0</v>
      </c>
      <c r="J147">
        <f>IF('Model output'!J146="","",IF(AND(ISNUMBER('Model output'!J146),'Model output'!J146&lt;=I147),'Model output'!J146,IF(ISNUMBER(SEARCH("0/",'Model output'!J146)),0,1)))</f>
        <v>0</v>
      </c>
      <c r="K147" t="str" cm="1">
        <f t="array" ref="K147">IF(COUNT(FIND({0,1,2,3,4,5,6,7,8,9},'Model output'!K146))&gt;0,'Model output'!K146,"")</f>
        <v/>
      </c>
      <c r="L147" s="8" t="str">
        <f t="shared" si="36"/>
        <v/>
      </c>
      <c r="M147" t="str" cm="1">
        <f t="array" ref="M147">IF(L147="","",IF(ISNUMBER(SEARCH("cm",L147)),MAX(VALUE(SUBSTITUTE(_xlfn.FILTERXML("&lt;t&gt;&lt;s&gt;"&amp;SUBSTITUTE(L147,",","&lt;/s&gt;&lt;s&gt;")&amp;"&lt;/s&gt;&lt;/t&gt;","//s"),"cm",""))),MAX(VALUE(SUBSTITUTE(_xlfn.FILTERXML("&lt;t&gt;&lt;s&gt;"&amp;SUBSTITUTE(L147,",","&lt;/s&gt;&lt;s&gt;")&amp;"&lt;/s&gt;&lt;/t&gt;","//s"),"mm","")))/10))</f>
        <v/>
      </c>
      <c r="N147" t="str">
        <f>IF('Model output'!L146="","",'Model output'!L146)</f>
        <v>papillary</v>
      </c>
      <c r="O147" t="str">
        <f>IF('Model output'!M146="","",'Model output'!M146)</f>
        <v>conventional</v>
      </c>
      <c r="P147" t="str">
        <f>IF('Model output'!N146="","",'Model output'!N146)</f>
        <v>1.5 cm</v>
      </c>
      <c r="Q147" t="str">
        <f t="shared" si="33"/>
        <v>1.5cm</v>
      </c>
      <c r="R147" cm="1">
        <f t="array" ref="R147">IF(Q147="","",IF(ISNUMBER(SEARCH("cm",Q147)),MAX(VALUE(SUBSTITUTE(_xlfn.FILTERXML("&lt;t&gt;&lt;s&gt;"&amp;SUBSTITUTE(Q147,",","&lt;/s&gt;&lt;s&gt;")&amp;"&lt;/s&gt;&lt;/t&gt;","//s"),"cm",""))),IF(ISNUMBER(SEARCH("mm",Q147)), MAX(VALUE(SUBSTITUTE(_xlfn.FILTERXML("&lt;t&gt;&lt;s&gt;"&amp;SUBSTITUTE(Q147,",","&lt;/s&gt;&lt;s&gt;")&amp;"&lt;/s&gt;&lt;/t&gt;","//s"),"mm","")))/10, MAX(VALUE(_xlfn.FILTERXML("&lt;t&gt;&lt;s&gt;"&amp;SUBSTITUTE(Q147,",","&lt;/s&gt;&lt;s&gt;")&amp;"&lt;/s&gt;&lt;/t&gt;","//s"))))))</f>
        <v>1.5</v>
      </c>
      <c r="S147" t="str">
        <f>IF(OR('Model output'!P146="",ISNUMBER(SEARCH("Not identified", 'Model output'!P146)),ISNUMBER(SEARCH("Absent",'Model output'!P146)),AND(ISNUMBER(SEARCH("No",'Model output'!P146)),NOT(ISNUMBER(SEARCH("diagnostic",'Model output'!P146)))),ISNUMBER(SEARCH("Negative",'Model output'!P146))),"negative","positive")</f>
        <v>negative</v>
      </c>
      <c r="T147">
        <f>IF('Model output'!O146="","",'Model output'!O146)</f>
        <v>1</v>
      </c>
      <c r="U147" t="str">
        <f>IF('Model output'!Q146&lt;&gt;"",'Model output'!Q146,IF('Classification result'!S147="positive",IF(ISNUMBER(SEARCH("single",'Model output'!P146)),1,IF(OR(ISNUMBER(SEARCH("&lt;4",'Model output'!P146)),ISNUMBER(SEARCH("&lt; 4",'Model output'!P146)),ISNUMBER(SEARCH("less than 4",'Model output'!P146))),"&lt;4",IF(OR(ISNUMBER(SEARCH("&gt;4",'Model output'!P146)),ISNUMBER(SEARCH("&gt; 4",'Model output'!P146)),ISNUMBER(SEARCH("4 or more",'Model output'!P146))),"&gt;4",""))),""))</f>
        <v/>
      </c>
      <c r="V147" t="str">
        <f>IF(S147="negative","",IF(OR(ISNUMBER(SEARCH("Focal",'Model output'!P146)),'Classification result'!U147&lt;4,ISNUMBER(SEARCH("Focal",'Classification result'!U147)),ISNUMBER(SEARCH("&lt;4",'Classification result'!U147)),ISNUMBER(SEARCH("&lt; 4",'Classification result'!U147))),"minimal", IF(OR(ISNUMBER(SEARCH("Extensive",'Model output'!P146)),ISNUMBER(SEARCH("Extensive",'Classification result'!U147)),ISNUMBER(SEARCH("&gt;4",'Classification result'!U147)),ISNUMBER(SEARCH("&gt; 4",'Classification result'!U147)),ISNUMBER(SEARCH("4 or more",'Classification result'!U147))),"extensive","")))</f>
        <v/>
      </c>
      <c r="W147" t="str">
        <f>IF(OR('Model output'!R146="",ISNUMBER(SEARCH("Not identified", 'Model output'!R146)),ISNUMBER(SEARCH("Absent",'Model output'!R146)),ISNUMBER(SEARCH("No",'Model output'!R146)),ISNUMBER(SEARCH("Negative",'Model output'!R146)),ISNUMBER(SEARCH("None seen",'Model output'!R146)),ISNUMBER(SEARCH("Free",'Model output'!R146)),ISNUMBER(SEARCH("Cannot be assessed",'Model output'!R146))),"negative","positive")</f>
        <v>negative</v>
      </c>
      <c r="X147" s="14" t="str">
        <f>IF('Model output'!S146="","",'Model output'!S146)</f>
        <v>Present</v>
      </c>
      <c r="Y147" t="str">
        <f>IF(OR('Model output'!S146="",ISNUMBER(SEARCH("Absent",'Model output'!S146)),ISNUMBER(SEARCH("Not identified",'Model output'!S146)),AND(ISNUMBER(SEARCH("No",'Model output'!S146)),NOT(ISNUMBER(SEARCH("carcinoma",'Model output'!S146)))),ISNUMBER(SEARCH("negative",'Model output'!S146))),"negative",IF(Z147="positive","gETE", "positive"))</f>
        <v>positive</v>
      </c>
      <c r="Z147" t="str">
        <f>IF(OR('Model output'!S146="",ISNUMBER(SEARCH("Absent",'Model output'!S146)),ISNUMBER(SEARCH("Not identified",'Model output'!S146)),ISNUMBER(SEARCH("No",'Model output'!S146)),ISNUMBER(SEARCH("Minimal",'Model output'!S146)),ISNUMBER(SEARCH("negative",'Model output'!S146))),"negative",IF(OR(ISNUMBER(SEARCH("extensive",X147)),ISNUMBER(SEARCH("skeletal muscle",X147)),ISNUMBER(SEARCH("larynx",X147)),ISNUMBER(SEARCH("trachea",X147)),ISNUMBER(SEARCH("esophagus",X147)),ISNUMBER(SEARCH("recurrent laryngeal nerve",X147))),"positive","negative"))</f>
        <v>negative</v>
      </c>
      <c r="AA147" t="str">
        <f>IF('Model output'!T146="","",IF('Model output'!T146="Not mentioned", "No", "Yes"))</f>
        <v/>
      </c>
      <c r="AB147" t="str">
        <f>IF(AA147&lt;&gt;"Yes","",IF(OR('Model output'!U146="",ISNUMBER(SEARCH("Not identified",'Model output'!U146))),"",'Model output'!U146))</f>
        <v/>
      </c>
      <c r="AC147" s="9" t="str">
        <f>IF(OR('Model output'!V146="", AND(ISERROR(SEARCH("Positive",'Model output'!V146)), ISNUMBER(SEARCH("Negative",'Model output'!V146))), ISNUMBER(SEARCH("Uninvolved",'Model output'!V146)), ISNUMBER(SEARCH("not involved",'Model output'!V146)), ISNUMBER(SEARCH("Free",'Model output'!V146)), ISNUMBER(SEARCH("1 mm",'Model output'!V146)), ISNUMBER(SEARCH("0.1 CM",'Model output'!V146)), ISNUMBER(SEARCH("less than 0.2 mm",'Model output'!V146)), ISNUMBER(SEARCH("less than 0.5 mm",'Model output'!V146)), ISNUMBER(SEARCH("very close",'Model output'!V146)), ISNUMBER(SEARCH("abut",'Model output'!V146))), "negative", "positive")</f>
        <v>negative</v>
      </c>
      <c r="AE147" s="30" t="str" cm="1">
        <f t="array" aca="1" ref="AE147" ca="1">IF(OR(AC147="positive",Z147="positive",AND(OR(ISNUMBER(SEARCH("Follicular carcinoma",N147)),ISNUMBER(SEARCH("Follicular thyroid carcinoma",N147))),V147="extensive"),AND(AND(ISNUMBER(J147),J147&gt;0),AND(ISNUMBER(M147),M147&gt;3)),OR(H147="positive",AH147=1)),"high",IF(OR(ISNUMBER(SEARCH("lateral",G147,1)),ISNUMBER(SEARCH("positive",Y147,1)),ISNUMBER(SEARCH("tall",O147,1)),ISNUMBER(SEARCH("hobnail",O147,1)),ISNUMBER(SEARCH("cribriform",O147,1)),ISNUMBER(SEARCH("diffuse",O147,1)),ISNUMBER(SEARCH("columnar",O147,1)),ISNUMBER(SEARCH("solid",O147,1)),ISNUMBER(SEARCH("tall",N147,1)),ISNUMBER(SEARCH("hobnail",N147,1)),ISNUMBER(SEARCH("cribriform",N147,1)),ISNUMBER(SEARCH("diffuse",N147,1)),ISNUMBER(SEARCH("columnar",N147,1)),ISNUMBER(SEARCH("solid",N147,1)),AND(ISNUMBER(SEARCH("papillary",N147,1)),S147="positive"),AND(AND(ISNUMBER(J147),J147&gt;=5),M147=""),AND(AND(ISNUMBER(J147),J147&gt;=5),AND(ISNUMBER(M147),M147&gt;=1)),AND(ISNUMBER(SERACH("papillary",N147)),OR(Y147="positive",Z147="positive"), ISNUMBER(SEARCH("BRAF",AB147)))),"intermediate","low"))</f>
        <v>intermediate</v>
      </c>
      <c r="AF147" s="31" t="str">
        <f t="shared" si="34"/>
        <v>1b</v>
      </c>
      <c r="AG147" s="31" t="str">
        <f t="shared" si="35"/>
        <v>0</v>
      </c>
      <c r="AH147" s="31" t="str">
        <f t="shared" si="37"/>
        <v>0</v>
      </c>
      <c r="AI147" s="36" t="str">
        <f t="shared" si="38"/>
        <v>I</v>
      </c>
      <c r="AJ147" s="30" t="s">
        <v>873</v>
      </c>
      <c r="AK147" s="35" t="s">
        <v>876</v>
      </c>
      <c r="AL147" s="35" t="s">
        <v>880</v>
      </c>
      <c r="AM147" s="35" t="s">
        <v>880</v>
      </c>
      <c r="AN147" s="35" t="s">
        <v>76</v>
      </c>
      <c r="AO147" s="30">
        <f t="shared" ca="1" si="40"/>
        <v>1</v>
      </c>
      <c r="AP147" s="35">
        <f t="shared" si="41"/>
        <v>1</v>
      </c>
      <c r="AQ147" s="35">
        <f t="shared" si="42"/>
        <v>1</v>
      </c>
      <c r="AR147" s="35">
        <f t="shared" si="43"/>
        <v>1</v>
      </c>
      <c r="AS147" s="36">
        <f t="shared" si="39"/>
        <v>1</v>
      </c>
    </row>
    <row r="148" spans="1:45">
      <c r="A148" t="str">
        <f>'Model output'!A147</f>
        <v>TCGA-EL-A4KD</v>
      </c>
      <c r="B148" s="42">
        <v>41</v>
      </c>
      <c r="C148" s="1" t="str">
        <f>IF(OR(ISNUMBER(SEARCH("0",'Model output'!D147)), ISNUMBER(SEARCH("1",'Model output'!D147)), ISNUMBER(SEARCH("1a",'Model output'!D147)), ISNUMBER(SEARCH("1b",'Model output'!D147)), ISNUMBER(SEARCH("2",'Model output'!D147)), ISNUMBER(SEARCH("3",'Model output'!D147)), ISNUMBER(SEARCH("4a",'Model output'!D147)), ISNUMBER(SEARCH("4b",'Model output'!D147))), IF(ISNUMBER(SEARCH("pT",'Model output'!D147)),IF(OR(ISNUMBER(SEARCH("a",'Model output'!D147)),ISNUMBER(SEARCH("b",'Model output'!D147))),MID(SUBSTITUTE('Model output'!D147," ",""),SEARCH("pT",'Model output'!D147)+2,2),MID(SUBSTITUTE('Model output'!D147," ",""),SEARCH("pT",'Model output'!D147)+2,1)),IF(ISNUMBER(SEARCH("T",'Model output'!D147)),IF(OR(ISNUMBER(SEARCH("a",'Model output'!D147)),ISNUMBER(SEARCH("b",'Model output'!D147))),MID(SUBSTITUTE('Model output'!D147," ",""),SEARCH("T",'Model output'!D147)+1,2),MID(SUBSTITUTE('Model output'!D147," ",""),SEARCH("T",'Model output'!D147)+1,1)),SUBSTITUTE('Model output'!D147," ",""))),"")</f>
        <v>2</v>
      </c>
      <c r="D148" s="1" t="str">
        <f>IF(ISNUMBER(SEARCH("lymph node",'Model output'!E147)),"1", IF(AND('Model output'!E147&lt;&gt;"",ISNUMBER('Model output'!E147),'Model output'!E147&gt;0),"1",IF(OR(ISNUMBER(SEARCH("0",'Model output'!E147)), ISNUMBER(SEARCH("1",'Model output'!E147)), ISNUMBER(SEARCH("1a",'Model output'!E147)), ISNUMBER(SEARCH("1b",'Model output'!E147)), ISNUMBER(SEARCH("X",'Model output'!E147))), IF(ISNUMBER(SEARCH("pN",'Model output'!E147)),IF(OR(ISNUMBER(SEARCH("a",'Model output'!E147)),ISNUMBER(SEARCH("b",'Model output'!E147))),MID(SUBSTITUTE('Model output'!E147," ",""),SEARCH("pN",'Model output'!E147)+2,2),MID(SUBSTITUTE('Model output'!E147," ",""),SEARCH("pN",'Model output'!E147)+2,1)),IF(ISNUMBER(SEARCH("N",'Model output'!E147)),IF(OR(ISNUMBER(SEARCH("a",'Model output'!E147)),ISNUMBER(SEARCH("b",'Model output'!E147))),MID(SUBSTITUTE('Model output'!E147," ",""),SEARCH("N",'Model output'!E147)+1,2),MID(SUBSTITUTE('Model output'!E147," ",""),SEARCH("N",'Model output'!E147)+1,1)),SUBSTITUTE('Model output'!E147," ",""))),"")))</f>
        <v>1b</v>
      </c>
      <c r="E148" s="1" t="str">
        <f>IF(OR(ISNUMBER(SEARCH("Not applicable",'Model output'!F147)), ISNUMBER(SEARCH("N/A",'Model output'!F147))),"0",IF(OR(ISNUMBER(SEARCH("0",'Model output'!F147)), ISNUMBER(SEARCH("1",'Model output'!F147)), ISNUMBER(SEARCH("X",'Model output'!F147))), IF(ISNUMBER(SEARCH("pM",'Model output'!F147)),MID(SUBSTITUTE('Model output'!F147," ",""),SEARCH("pM",'Model output'!F147)+2,1),IF(ISNUMBER(SEARCH("M",'Model output'!F147)),MID(SUBSTITUTE('Model output'!F147," ",""),SEARCH("M",'Model output'!F147)+1,1),SUBSTITUTE('Model output'!F147," ",""))),""))</f>
        <v>0</v>
      </c>
      <c r="F148" t="str">
        <f t="shared" si="32"/>
        <v>positive</v>
      </c>
      <c r="G148" t="str">
        <f>IF(OR('Model output'!G147="",AND(ISNUMBER('Model output'!J147),'Model output'!J147&lt;1)),"",IF(OR(ISNUMBER(SEARCH("lateral",'Model output'!G147)),ISNUMBER(SEARCH("cervical",'Model output'!G147)),ISNUMBER(SEARCH("jugular",'Model output'!G147)),ISNUMBER(SEARCH("left neck",'Model output'!G147)),ISNUMBER(SEARCH("left anterior neck",'Model output'!G147)),ISNUMBER(SEARCH("left posterior neck",'Model output'!G147)),ISNUMBER(SEARCH("right neck",'Model output'!G147)),ISNUMBER(SEARCH("right anterior neck",'Model output'!G147)),ISNUMBER(SEARCH("right posterior neck",'Model output'!G147)),AND(ISNUMBER(SEARCH("level",'Model output'!G147)),OR(,ISNUMBER(SEARCH("II",'Model output'!G147)),ISNUMBER(SEARCH("two",'Model output'!G147)),ISNUMBER(SEARCH("2",'Model output'!G147)),ISNUMBER(SEARCH("III",'Model output'!G147)),ISNUMBER(SEARCH("three",'Model output'!G147)),ISNUMBER(SEARCH("3",'Model output'!G147)),ISNUMBER(SEARCH("IV",'Model output'!G147)),ISNUMBER(SEARCH("four",'Model output'!G147)),ISNUMBER(SEARCH("4",'Model output'!G147)),AND(ISNUMBER(SEARCH("V ",'Model output'!G147)),NOT(ISNUMBER(SEARCH("VI",'Model output'!G147)))),ISNUMBER(SEARCH("five",'Model output'!G147)),ISNUMBER(SEARCH("5",'Model output'!G147))))), "lateral", "central"))</f>
        <v>central</v>
      </c>
      <c r="H148" t="str">
        <f>IF('Model output'!H147="","negative", IF('Model output'!H147=" ", "negative", IF(ISNUMBER(SEARCH("lymph node",'Model output'!H147)),"negative","positive")))</f>
        <v>negative</v>
      </c>
      <c r="I148">
        <f>IF('Model output'!I147="","",IF(ISNUMBER('Model output'!I147),'Model output'!I147,1))</f>
        <v>17</v>
      </c>
      <c r="J148">
        <f>IF('Model output'!J147="","",IF(AND(ISNUMBER('Model output'!J147),'Model output'!J147&lt;=I148),'Model output'!J147,IF(ISNUMBER(SEARCH("0/",'Model output'!J147)),0,1)))</f>
        <v>4</v>
      </c>
      <c r="K148" t="str" cm="1">
        <f t="array" ref="K148">IF(COUNT(FIND({0,1,2,3,4,5,6,7,8,9},'Model output'!K147))&gt;0,'Model output'!K147,"")</f>
        <v/>
      </c>
      <c r="L148" s="8" t="str">
        <f t="shared" si="36"/>
        <v/>
      </c>
      <c r="M148" t="str" cm="1">
        <f t="array" ref="M148">IF(L148="","",IF(ISNUMBER(SEARCH("cm",L148)),MAX(VALUE(SUBSTITUTE(_xlfn.FILTERXML("&lt;t&gt;&lt;s&gt;"&amp;SUBSTITUTE(L148,",","&lt;/s&gt;&lt;s&gt;")&amp;"&lt;/s&gt;&lt;/t&gt;","//s"),"cm",""))),MAX(VALUE(SUBSTITUTE(_xlfn.FILTERXML("&lt;t&gt;&lt;s&gt;"&amp;SUBSTITUTE(L148,",","&lt;/s&gt;&lt;s&gt;")&amp;"&lt;/s&gt;&lt;/t&gt;","//s"),"mm","")))/10))</f>
        <v/>
      </c>
      <c r="N148" t="str">
        <f>IF('Model output'!L147="","",'Model output'!L147)</f>
        <v>papillary</v>
      </c>
      <c r="O148" t="str">
        <f>IF('Model output'!M147="","",'Model output'!M147)</f>
        <v>follicular</v>
      </c>
      <c r="P148" t="str">
        <f>IF('Model output'!N147="","",'Model output'!N147)</f>
        <v>4.5 cm</v>
      </c>
      <c r="Q148" t="str">
        <f t="shared" si="33"/>
        <v>4.5cm</v>
      </c>
      <c r="R148" cm="1">
        <f t="array" ref="R148">IF(Q148="","",IF(ISNUMBER(SEARCH("cm",Q148)),MAX(VALUE(SUBSTITUTE(_xlfn.FILTERXML("&lt;t&gt;&lt;s&gt;"&amp;SUBSTITUTE(Q148,",","&lt;/s&gt;&lt;s&gt;")&amp;"&lt;/s&gt;&lt;/t&gt;","//s"),"cm",""))),IF(ISNUMBER(SEARCH("mm",Q148)), MAX(VALUE(SUBSTITUTE(_xlfn.FILTERXML("&lt;t&gt;&lt;s&gt;"&amp;SUBSTITUTE(Q148,",","&lt;/s&gt;&lt;s&gt;")&amp;"&lt;/s&gt;&lt;/t&gt;","//s"),"mm","")))/10, MAX(VALUE(_xlfn.FILTERXML("&lt;t&gt;&lt;s&gt;"&amp;SUBSTITUTE(Q148,",","&lt;/s&gt;&lt;s&gt;")&amp;"&lt;/s&gt;&lt;/t&gt;","//s"))))))</f>
        <v>4.5</v>
      </c>
      <c r="S148" t="str">
        <f>IF(OR('Model output'!P147="",ISNUMBER(SEARCH("Not identified", 'Model output'!P147)),ISNUMBER(SEARCH("Absent",'Model output'!P147)),AND(ISNUMBER(SEARCH("No",'Model output'!P147)),NOT(ISNUMBER(SEARCH("diagnostic",'Model output'!P147)))),ISNUMBER(SEARCH("Negative",'Model output'!P147))),"negative","positive")</f>
        <v>negative</v>
      </c>
      <c r="T148">
        <f>IF('Model output'!O147="","",'Model output'!O147)</f>
        <v>1</v>
      </c>
      <c r="U148" t="str">
        <f>IF('Model output'!Q147&lt;&gt;"",'Model output'!Q147,IF('Classification result'!S148="positive",IF(ISNUMBER(SEARCH("single",'Model output'!P147)),1,IF(OR(ISNUMBER(SEARCH("&lt;4",'Model output'!P147)),ISNUMBER(SEARCH("&lt; 4",'Model output'!P147)),ISNUMBER(SEARCH("less than 4",'Model output'!P147))),"&lt;4",IF(OR(ISNUMBER(SEARCH("&gt;4",'Model output'!P147)),ISNUMBER(SEARCH("&gt; 4",'Model output'!P147)),ISNUMBER(SEARCH("4 or more",'Model output'!P147))),"&gt;4",""))),""))</f>
        <v/>
      </c>
      <c r="V148" t="str">
        <f>IF(S148="negative","",IF(OR(ISNUMBER(SEARCH("Focal",'Model output'!P147)),'Classification result'!U148&lt;4,ISNUMBER(SEARCH("Focal",'Classification result'!U148)),ISNUMBER(SEARCH("&lt;4",'Classification result'!U148)),ISNUMBER(SEARCH("&lt; 4",'Classification result'!U148))),"minimal", IF(OR(ISNUMBER(SEARCH("Extensive",'Model output'!P147)),ISNUMBER(SEARCH("Extensive",'Classification result'!U148)),ISNUMBER(SEARCH("&gt;4",'Classification result'!U148)),ISNUMBER(SEARCH("&gt; 4",'Classification result'!U148)),ISNUMBER(SEARCH("4 or more",'Classification result'!U148))),"extensive","")))</f>
        <v/>
      </c>
      <c r="W148" t="str">
        <f>IF(OR('Model output'!R147="",ISNUMBER(SEARCH("Not identified", 'Model output'!R147)),ISNUMBER(SEARCH("Absent",'Model output'!R147)),ISNUMBER(SEARCH("No",'Model output'!R147)),ISNUMBER(SEARCH("Negative",'Model output'!R147)),ISNUMBER(SEARCH("None seen",'Model output'!R147)),ISNUMBER(SEARCH("Free",'Model output'!R147)),ISNUMBER(SEARCH("Cannot be assessed",'Model output'!R147))),"negative","positive")</f>
        <v>negative</v>
      </c>
      <c r="X148" s="14" t="str">
        <f>IF('Model output'!S147="","",'Model output'!S147)</f>
        <v>Focally present, extending into fibroadipose tissue</v>
      </c>
      <c r="Y148" t="str">
        <f>IF(OR('Model output'!S147="",ISNUMBER(SEARCH("Absent",'Model output'!S147)),ISNUMBER(SEARCH("Not identified",'Model output'!S147)),AND(ISNUMBER(SEARCH("No",'Model output'!S147)),NOT(ISNUMBER(SEARCH("carcinoma",'Model output'!S147)))),ISNUMBER(SEARCH("negative",'Model output'!S147))),"negative",IF(Z148="positive","gETE", "positive"))</f>
        <v>positive</v>
      </c>
      <c r="Z148" t="str">
        <f>IF(OR('Model output'!S147="",ISNUMBER(SEARCH("Absent",'Model output'!S147)),ISNUMBER(SEARCH("Not identified",'Model output'!S147)),ISNUMBER(SEARCH("No",'Model output'!S147)),ISNUMBER(SEARCH("Minimal",'Model output'!S147)),ISNUMBER(SEARCH("negative",'Model output'!S147))),"negative",IF(OR(ISNUMBER(SEARCH("extensive",X148)),ISNUMBER(SEARCH("skeletal muscle",X148)),ISNUMBER(SEARCH("larynx",X148)),ISNUMBER(SEARCH("trachea",X148)),ISNUMBER(SEARCH("esophagus",X148)),ISNUMBER(SEARCH("recurrent laryngeal nerve",X148))),"positive","negative"))</f>
        <v>negative</v>
      </c>
      <c r="AA148" t="str">
        <f>IF('Model output'!T147="","",IF('Model output'!T147="Not mentioned", "No", "Yes"))</f>
        <v/>
      </c>
      <c r="AB148" t="str">
        <f>IF(AA148&lt;&gt;"Yes","",IF(OR('Model output'!U147="",ISNUMBER(SEARCH("Not identified",'Model output'!U147))),"",'Model output'!U147))</f>
        <v/>
      </c>
      <c r="AC148" s="9" t="str">
        <f>IF(OR('Model output'!V147="", AND(ISERROR(SEARCH("Positive",'Model output'!V147)), ISNUMBER(SEARCH("Negative",'Model output'!V147))), ISNUMBER(SEARCH("Uninvolved",'Model output'!V147)), ISNUMBER(SEARCH("not involved",'Model output'!V147)), ISNUMBER(SEARCH("Free",'Model output'!V147)), ISNUMBER(SEARCH("1 mm",'Model output'!V147)), ISNUMBER(SEARCH("0.1 CM",'Model output'!V147)), ISNUMBER(SEARCH("less than 0.2 mm",'Model output'!V147)), ISNUMBER(SEARCH("less than 0.5 mm",'Model output'!V147)), ISNUMBER(SEARCH("very close",'Model output'!V147)), ISNUMBER(SEARCH("abut",'Model output'!V147))), "negative", "positive")</f>
        <v>negative</v>
      </c>
      <c r="AE148" s="30" t="str" cm="1">
        <f t="array" aca="1" ref="AE148" ca="1">IF(OR(AC148="positive",Z148="positive",AND(OR(ISNUMBER(SEARCH("Follicular carcinoma",N148)),ISNUMBER(SEARCH("Follicular thyroid carcinoma",N148))),V148="extensive"),AND(AND(ISNUMBER(J148),J148&gt;0),AND(ISNUMBER(M148),M148&gt;3)),OR(H148="positive",AH148=1)),"high",IF(OR(ISNUMBER(SEARCH("lateral",G148,1)),ISNUMBER(SEARCH("positive",Y148,1)),ISNUMBER(SEARCH("tall",O148,1)),ISNUMBER(SEARCH("hobnail",O148,1)),ISNUMBER(SEARCH("cribriform",O148,1)),ISNUMBER(SEARCH("diffuse",O148,1)),ISNUMBER(SEARCH("columnar",O148,1)),ISNUMBER(SEARCH("solid",O148,1)),ISNUMBER(SEARCH("tall",N148,1)),ISNUMBER(SEARCH("hobnail",N148,1)),ISNUMBER(SEARCH("cribriform",N148,1)),ISNUMBER(SEARCH("diffuse",N148,1)),ISNUMBER(SEARCH("columnar",N148,1)),ISNUMBER(SEARCH("solid",N148,1)),AND(ISNUMBER(SEARCH("papillary",N148,1)),S148="positive"),AND(AND(ISNUMBER(J148),J148&gt;=5),M148=""),AND(AND(ISNUMBER(J148),J148&gt;=5),AND(ISNUMBER(M148),M148&gt;=1)),AND(ISNUMBER(SERACH("papillary",N148)),OR(Y148="positive",Z148="positive"), ISNUMBER(SEARCH("BRAF",AB148)))),"intermediate","low"))</f>
        <v>intermediate</v>
      </c>
      <c r="AF148" s="31" t="str">
        <f t="shared" si="34"/>
        <v>3a</v>
      </c>
      <c r="AG148" s="31" t="str">
        <f t="shared" si="35"/>
        <v>1a</v>
      </c>
      <c r="AH148" s="31" t="str">
        <f t="shared" si="37"/>
        <v>0</v>
      </c>
      <c r="AI148" s="36" t="str">
        <f t="shared" si="38"/>
        <v>I</v>
      </c>
      <c r="AJ148" s="30" t="s">
        <v>873</v>
      </c>
      <c r="AK148" s="35" t="s">
        <v>882</v>
      </c>
      <c r="AL148" s="35" t="s">
        <v>881</v>
      </c>
      <c r="AM148" s="35" t="s">
        <v>880</v>
      </c>
      <c r="AN148" s="35" t="s">
        <v>76</v>
      </c>
      <c r="AO148" s="30">
        <f t="shared" ca="1" si="40"/>
        <v>1</v>
      </c>
      <c r="AP148" s="35">
        <f t="shared" si="41"/>
        <v>1</v>
      </c>
      <c r="AQ148" s="35">
        <f t="shared" si="42"/>
        <v>1</v>
      </c>
      <c r="AR148" s="35">
        <f t="shared" si="43"/>
        <v>1</v>
      </c>
      <c r="AS148" s="36">
        <f t="shared" si="39"/>
        <v>1</v>
      </c>
    </row>
    <row r="149" spans="1:45">
      <c r="A149" t="str">
        <f>'Model output'!A148</f>
        <v>TCGA-EL-A4KG</v>
      </c>
      <c r="B149" s="42">
        <v>35</v>
      </c>
      <c r="C149" s="1" t="str">
        <f>IF(OR(ISNUMBER(SEARCH("0",'Model output'!D148)), ISNUMBER(SEARCH("1",'Model output'!D148)), ISNUMBER(SEARCH("1a",'Model output'!D148)), ISNUMBER(SEARCH("1b",'Model output'!D148)), ISNUMBER(SEARCH("2",'Model output'!D148)), ISNUMBER(SEARCH("3",'Model output'!D148)), ISNUMBER(SEARCH("4a",'Model output'!D148)), ISNUMBER(SEARCH("4b",'Model output'!D148))), IF(ISNUMBER(SEARCH("pT",'Model output'!D148)),IF(OR(ISNUMBER(SEARCH("a",'Model output'!D148)),ISNUMBER(SEARCH("b",'Model output'!D148))),MID(SUBSTITUTE('Model output'!D148," ",""),SEARCH("pT",'Model output'!D148)+2,2),MID(SUBSTITUTE('Model output'!D148," ",""),SEARCH("pT",'Model output'!D148)+2,1)),IF(ISNUMBER(SEARCH("T",'Model output'!D148)),IF(OR(ISNUMBER(SEARCH("a",'Model output'!D148)),ISNUMBER(SEARCH("b",'Model output'!D148))),MID(SUBSTITUTE('Model output'!D148," ",""),SEARCH("T",'Model output'!D148)+1,2),MID(SUBSTITUTE('Model output'!D148," ",""),SEARCH("T",'Model output'!D148)+1,1)),SUBSTITUTE('Model output'!D148," ",""))),"")</f>
        <v>2</v>
      </c>
      <c r="D149" s="1" t="str">
        <f>IF(ISNUMBER(SEARCH("lymph node",'Model output'!E148)),"1", IF(AND('Model output'!E148&lt;&gt;"",ISNUMBER('Model output'!E148),'Model output'!E148&gt;0),"1",IF(OR(ISNUMBER(SEARCH("0",'Model output'!E148)), ISNUMBER(SEARCH("1",'Model output'!E148)), ISNUMBER(SEARCH("1a",'Model output'!E148)), ISNUMBER(SEARCH("1b",'Model output'!E148)), ISNUMBER(SEARCH("X",'Model output'!E148))), IF(ISNUMBER(SEARCH("pN",'Model output'!E148)),IF(OR(ISNUMBER(SEARCH("a",'Model output'!E148)),ISNUMBER(SEARCH("b",'Model output'!E148))),MID(SUBSTITUTE('Model output'!E148," ",""),SEARCH("pN",'Model output'!E148)+2,2),MID(SUBSTITUTE('Model output'!E148," ",""),SEARCH("pN",'Model output'!E148)+2,1)),IF(ISNUMBER(SEARCH("N",'Model output'!E148)),IF(OR(ISNUMBER(SEARCH("a",'Model output'!E148)),ISNUMBER(SEARCH("b",'Model output'!E148))),MID(SUBSTITUTE('Model output'!E148," ",""),SEARCH("N",'Model output'!E148)+1,2),MID(SUBSTITUTE('Model output'!E148," ",""),SEARCH("N",'Model output'!E148)+1,1)),SUBSTITUTE('Model output'!E148," ",""))),"")))</f>
        <v>0</v>
      </c>
      <c r="E149" s="1" t="str">
        <f>IF(OR(ISNUMBER(SEARCH("Not applicable",'Model output'!F148)), ISNUMBER(SEARCH("N/A",'Model output'!F148))),"0",IF(OR(ISNUMBER(SEARCH("0",'Model output'!F148)), ISNUMBER(SEARCH("1",'Model output'!F148)), ISNUMBER(SEARCH("X",'Model output'!F148))), IF(ISNUMBER(SEARCH("pM",'Model output'!F148)),MID(SUBSTITUTE('Model output'!F148," ",""),SEARCH("pM",'Model output'!F148)+2,1),IF(ISNUMBER(SEARCH("M",'Model output'!F148)),MID(SUBSTITUTE('Model output'!F148," ",""),SEARCH("M",'Model output'!F148)+1,1),SUBSTITUTE('Model output'!F148," ",""))),""))</f>
        <v>0</v>
      </c>
      <c r="F149" t="str">
        <f t="shared" si="32"/>
        <v>negative</v>
      </c>
      <c r="G149" t="str">
        <f>IF(OR('Model output'!G148="",AND(ISNUMBER('Model output'!J148),'Model output'!J148&lt;1)),"",IF(OR(ISNUMBER(SEARCH("lateral",'Model output'!G148)),ISNUMBER(SEARCH("cervical",'Model output'!G148)),ISNUMBER(SEARCH("jugular",'Model output'!G148)),ISNUMBER(SEARCH("left neck",'Model output'!G148)),ISNUMBER(SEARCH("left anterior neck",'Model output'!G148)),ISNUMBER(SEARCH("left posterior neck",'Model output'!G148)),ISNUMBER(SEARCH("right neck",'Model output'!G148)),ISNUMBER(SEARCH("right anterior neck",'Model output'!G148)),ISNUMBER(SEARCH("right posterior neck",'Model output'!G148)),AND(ISNUMBER(SEARCH("level",'Model output'!G148)),OR(,ISNUMBER(SEARCH("II",'Model output'!G148)),ISNUMBER(SEARCH("two",'Model output'!G148)),ISNUMBER(SEARCH("2",'Model output'!G148)),ISNUMBER(SEARCH("III",'Model output'!G148)),ISNUMBER(SEARCH("three",'Model output'!G148)),ISNUMBER(SEARCH("3",'Model output'!G148)),ISNUMBER(SEARCH("IV",'Model output'!G148)),ISNUMBER(SEARCH("four",'Model output'!G148)),ISNUMBER(SEARCH("4",'Model output'!G148)),AND(ISNUMBER(SEARCH("V ",'Model output'!G148)),NOT(ISNUMBER(SEARCH("VI",'Model output'!G148)))),ISNUMBER(SEARCH("five",'Model output'!G148)),ISNUMBER(SEARCH("5",'Model output'!G148))))), "lateral", "central"))</f>
        <v/>
      </c>
      <c r="H149" t="str">
        <f>IF('Model output'!H148="","negative", IF('Model output'!H148=" ", "negative", IF(ISNUMBER(SEARCH("lymph node",'Model output'!H148)),"negative","positive")))</f>
        <v>negative</v>
      </c>
      <c r="I149">
        <f>IF('Model output'!I148="","",IF(ISNUMBER('Model output'!I148),'Model output'!I148,1))</f>
        <v>1</v>
      </c>
      <c r="J149">
        <f>IF('Model output'!J148="","",IF(AND(ISNUMBER('Model output'!J148),'Model output'!J148&lt;=I149),'Model output'!J148,IF(ISNUMBER(SEARCH("0/",'Model output'!J148)),0,1)))</f>
        <v>0</v>
      </c>
      <c r="K149" t="str" cm="1">
        <f t="array" ref="K149">IF(COUNT(FIND({0,1,2,3,4,5,6,7,8,9},'Model output'!K148))&gt;0,'Model output'!K148,"")</f>
        <v/>
      </c>
      <c r="L149" s="8" t="str">
        <f t="shared" si="36"/>
        <v/>
      </c>
      <c r="M149" t="str" cm="1">
        <f t="array" ref="M149">IF(L149="","",IF(ISNUMBER(SEARCH("cm",L149)),MAX(VALUE(SUBSTITUTE(_xlfn.FILTERXML("&lt;t&gt;&lt;s&gt;"&amp;SUBSTITUTE(L149,",","&lt;/s&gt;&lt;s&gt;")&amp;"&lt;/s&gt;&lt;/t&gt;","//s"),"cm",""))),MAX(VALUE(SUBSTITUTE(_xlfn.FILTERXML("&lt;t&gt;&lt;s&gt;"&amp;SUBSTITUTE(L149,",","&lt;/s&gt;&lt;s&gt;")&amp;"&lt;/s&gt;&lt;/t&gt;","//s"),"mm","")))/10))</f>
        <v/>
      </c>
      <c r="N149" t="str">
        <f>IF('Model output'!L148="","",'Model output'!L148)</f>
        <v>papillary</v>
      </c>
      <c r="O149" t="str">
        <f>IF('Model output'!M148="","",'Model output'!M148)</f>
        <v>conventional</v>
      </c>
      <c r="P149" t="str">
        <f>IF('Model output'!N148="","",'Model output'!N148)</f>
        <v>2 cm</v>
      </c>
      <c r="Q149" t="str">
        <f t="shared" si="33"/>
        <v>2cm</v>
      </c>
      <c r="R149" cm="1">
        <f t="array" ref="R149">IF(Q149="","",IF(ISNUMBER(SEARCH("cm",Q149)),MAX(VALUE(SUBSTITUTE(_xlfn.FILTERXML("&lt;t&gt;&lt;s&gt;"&amp;SUBSTITUTE(Q149,",","&lt;/s&gt;&lt;s&gt;")&amp;"&lt;/s&gt;&lt;/t&gt;","//s"),"cm",""))),IF(ISNUMBER(SEARCH("mm",Q149)), MAX(VALUE(SUBSTITUTE(_xlfn.FILTERXML("&lt;t&gt;&lt;s&gt;"&amp;SUBSTITUTE(Q149,",","&lt;/s&gt;&lt;s&gt;")&amp;"&lt;/s&gt;&lt;/t&gt;","//s"),"mm","")))/10, MAX(VALUE(_xlfn.FILTERXML("&lt;t&gt;&lt;s&gt;"&amp;SUBSTITUTE(Q149,",","&lt;/s&gt;&lt;s&gt;")&amp;"&lt;/s&gt;&lt;/t&gt;","//s"))))))</f>
        <v>2</v>
      </c>
      <c r="S149" t="str">
        <f>IF(OR('Model output'!P148="",ISNUMBER(SEARCH("Not identified", 'Model output'!P148)),ISNUMBER(SEARCH("Absent",'Model output'!P148)),AND(ISNUMBER(SEARCH("No",'Model output'!P148)),NOT(ISNUMBER(SEARCH("diagnostic",'Model output'!P148)))),ISNUMBER(SEARCH("Negative",'Model output'!P148))),"negative","positive")</f>
        <v>negative</v>
      </c>
      <c r="T149">
        <f>IF('Model output'!O148="","",'Model output'!O148)</f>
        <v>1</v>
      </c>
      <c r="U149" t="str">
        <f>IF('Model output'!Q148&lt;&gt;"",'Model output'!Q148,IF('Classification result'!S149="positive",IF(ISNUMBER(SEARCH("single",'Model output'!P148)),1,IF(OR(ISNUMBER(SEARCH("&lt;4",'Model output'!P148)),ISNUMBER(SEARCH("&lt; 4",'Model output'!P148)),ISNUMBER(SEARCH("less than 4",'Model output'!P148))),"&lt;4",IF(OR(ISNUMBER(SEARCH("&gt;4",'Model output'!P148)),ISNUMBER(SEARCH("&gt; 4",'Model output'!P148)),ISNUMBER(SEARCH("4 or more",'Model output'!P148))),"&gt;4",""))),""))</f>
        <v/>
      </c>
      <c r="V149" t="str">
        <f>IF(S149="negative","",IF(OR(ISNUMBER(SEARCH("Focal",'Model output'!P148)),'Classification result'!U149&lt;4,ISNUMBER(SEARCH("Focal",'Classification result'!U149)),ISNUMBER(SEARCH("&lt;4",'Classification result'!U149)),ISNUMBER(SEARCH("&lt; 4",'Classification result'!U149))),"minimal", IF(OR(ISNUMBER(SEARCH("Extensive",'Model output'!P148)),ISNUMBER(SEARCH("Extensive",'Classification result'!U149)),ISNUMBER(SEARCH("&gt;4",'Classification result'!U149)),ISNUMBER(SEARCH("&gt; 4",'Classification result'!U149)),ISNUMBER(SEARCH("4 or more",'Classification result'!U149))),"extensive","")))</f>
        <v/>
      </c>
      <c r="W149" t="str">
        <f>IF(OR('Model output'!R148="",ISNUMBER(SEARCH("Not identified", 'Model output'!R148)),ISNUMBER(SEARCH("Absent",'Model output'!R148)),ISNUMBER(SEARCH("No",'Model output'!R148)),ISNUMBER(SEARCH("Negative",'Model output'!R148)),ISNUMBER(SEARCH("None seen",'Model output'!R148)),ISNUMBER(SEARCH("Free",'Model output'!R148)),ISNUMBER(SEARCH("Cannot be assessed",'Model output'!R148))),"negative","positive")</f>
        <v>negative</v>
      </c>
      <c r="X149" s="14" t="str">
        <f>IF('Model output'!S148="","",'Model output'!S148)</f>
        <v>Present</v>
      </c>
      <c r="Y149" t="str">
        <f>IF(OR('Model output'!S148="",ISNUMBER(SEARCH("Absent",'Model output'!S148)),ISNUMBER(SEARCH("Not identified",'Model output'!S148)),AND(ISNUMBER(SEARCH("No",'Model output'!S148)),NOT(ISNUMBER(SEARCH("carcinoma",'Model output'!S148)))),ISNUMBER(SEARCH("negative",'Model output'!S148))),"negative",IF(Z149="positive","gETE", "positive"))</f>
        <v>positive</v>
      </c>
      <c r="Z149" t="str">
        <f>IF(OR('Model output'!S148="",ISNUMBER(SEARCH("Absent",'Model output'!S148)),ISNUMBER(SEARCH("Not identified",'Model output'!S148)),ISNUMBER(SEARCH("No",'Model output'!S148)),ISNUMBER(SEARCH("Minimal",'Model output'!S148)),ISNUMBER(SEARCH("negative",'Model output'!S148))),"negative",IF(OR(ISNUMBER(SEARCH("extensive",X149)),ISNUMBER(SEARCH("skeletal muscle",X149)),ISNUMBER(SEARCH("larynx",X149)),ISNUMBER(SEARCH("trachea",X149)),ISNUMBER(SEARCH("esophagus",X149)),ISNUMBER(SEARCH("recurrent laryngeal nerve",X149))),"positive","negative"))</f>
        <v>negative</v>
      </c>
      <c r="AA149" t="str">
        <f>IF('Model output'!T148="","",IF('Model output'!T148="Not mentioned", "No", "Yes"))</f>
        <v/>
      </c>
      <c r="AB149" t="str">
        <f>IF(AA149&lt;&gt;"Yes","",IF(OR('Model output'!U148="",ISNUMBER(SEARCH("Not identified",'Model output'!U148))),"",'Model output'!U148))</f>
        <v/>
      </c>
      <c r="AC149" s="9" t="str">
        <f>IF(OR('Model output'!V148="", AND(ISERROR(SEARCH("Positive",'Model output'!V148)), ISNUMBER(SEARCH("Negative",'Model output'!V148))), ISNUMBER(SEARCH("Uninvolved",'Model output'!V148)), ISNUMBER(SEARCH("not involved",'Model output'!V148)), ISNUMBER(SEARCH("Free",'Model output'!V148)), ISNUMBER(SEARCH("1 mm",'Model output'!V148)), ISNUMBER(SEARCH("0.1 CM",'Model output'!V148)), ISNUMBER(SEARCH("less than 0.2 mm",'Model output'!V148)), ISNUMBER(SEARCH("less than 0.5 mm",'Model output'!V148)), ISNUMBER(SEARCH("very close",'Model output'!V148)), ISNUMBER(SEARCH("abut",'Model output'!V148))), "negative", "positive")</f>
        <v>negative</v>
      </c>
      <c r="AE149" s="30" t="str" cm="1">
        <f t="array" aca="1" ref="AE149" ca="1">IF(OR(AC149="positive",Z149="positive",AND(OR(ISNUMBER(SEARCH("Follicular carcinoma",N149)),ISNUMBER(SEARCH("Follicular thyroid carcinoma",N149))),V149="extensive"),AND(AND(ISNUMBER(J149),J149&gt;0),AND(ISNUMBER(M149),M149&gt;3)),OR(H149="positive",AH149=1)),"high",IF(OR(ISNUMBER(SEARCH("lateral",G149,1)),ISNUMBER(SEARCH("positive",Y149,1)),ISNUMBER(SEARCH("tall",O149,1)),ISNUMBER(SEARCH("hobnail",O149,1)),ISNUMBER(SEARCH("cribriform",O149,1)),ISNUMBER(SEARCH("diffuse",O149,1)),ISNUMBER(SEARCH("columnar",O149,1)),ISNUMBER(SEARCH("solid",O149,1)),ISNUMBER(SEARCH("tall",N149,1)),ISNUMBER(SEARCH("hobnail",N149,1)),ISNUMBER(SEARCH("cribriform",N149,1)),ISNUMBER(SEARCH("diffuse",N149,1)),ISNUMBER(SEARCH("columnar",N149,1)),ISNUMBER(SEARCH("solid",N149,1)),AND(ISNUMBER(SEARCH("papillary",N149,1)),S149="positive"),AND(AND(ISNUMBER(J149),J149&gt;=5),M149=""),AND(AND(ISNUMBER(J149),J149&gt;=5),AND(ISNUMBER(M149),M149&gt;=1)),AND(ISNUMBER(SERACH("papillary",N149)),OR(Y149="positive",Z149="positive"), ISNUMBER(SEARCH("BRAF",AB149)))),"intermediate","low"))</f>
        <v>intermediate</v>
      </c>
      <c r="AF149" s="31" t="str">
        <f t="shared" si="34"/>
        <v>1b</v>
      </c>
      <c r="AG149" s="31" t="str">
        <f t="shared" si="35"/>
        <v>0</v>
      </c>
      <c r="AH149" s="31" t="str">
        <f t="shared" si="37"/>
        <v>0</v>
      </c>
      <c r="AI149" s="36" t="str">
        <f t="shared" si="38"/>
        <v>I</v>
      </c>
      <c r="AJ149" s="30" t="s">
        <v>873</v>
      </c>
      <c r="AK149" s="35" t="s">
        <v>876</v>
      </c>
      <c r="AL149" s="35" t="s">
        <v>877</v>
      </c>
      <c r="AM149" s="35" t="s">
        <v>880</v>
      </c>
      <c r="AN149" s="35" t="s">
        <v>76</v>
      </c>
      <c r="AO149" s="30">
        <f t="shared" ca="1" si="40"/>
        <v>1</v>
      </c>
      <c r="AP149" s="35">
        <f t="shared" si="41"/>
        <v>1</v>
      </c>
      <c r="AQ149" s="35">
        <f t="shared" si="42"/>
        <v>1</v>
      </c>
      <c r="AR149" s="35">
        <f t="shared" si="43"/>
        <v>1</v>
      </c>
      <c r="AS149" s="36">
        <f t="shared" si="39"/>
        <v>1</v>
      </c>
    </row>
    <row r="150" spans="1:45">
      <c r="A150" t="str">
        <f>'Model output'!A149</f>
        <v>TCGA-EL-A4KH</v>
      </c>
      <c r="B150" s="42">
        <v>36</v>
      </c>
      <c r="C150" s="1" t="str">
        <f>IF(OR(ISNUMBER(SEARCH("0",'Model output'!D149)), ISNUMBER(SEARCH("1",'Model output'!D149)), ISNUMBER(SEARCH("1a",'Model output'!D149)), ISNUMBER(SEARCH("1b",'Model output'!D149)), ISNUMBER(SEARCH("2",'Model output'!D149)), ISNUMBER(SEARCH("3",'Model output'!D149)), ISNUMBER(SEARCH("4a",'Model output'!D149)), ISNUMBER(SEARCH("4b",'Model output'!D149))), IF(ISNUMBER(SEARCH("pT",'Model output'!D149)),IF(OR(ISNUMBER(SEARCH("a",'Model output'!D149)),ISNUMBER(SEARCH("b",'Model output'!D149))),MID(SUBSTITUTE('Model output'!D149," ",""),SEARCH("pT",'Model output'!D149)+2,2),MID(SUBSTITUTE('Model output'!D149," ",""),SEARCH("pT",'Model output'!D149)+2,1)),IF(ISNUMBER(SEARCH("T",'Model output'!D149)),IF(OR(ISNUMBER(SEARCH("a",'Model output'!D149)),ISNUMBER(SEARCH("b",'Model output'!D149))),MID(SUBSTITUTE('Model output'!D149," ",""),SEARCH("T",'Model output'!D149)+1,2),MID(SUBSTITUTE('Model output'!D149," ",""),SEARCH("T",'Model output'!D149)+1,1)),SUBSTITUTE('Model output'!D149," ",""))),"")</f>
        <v/>
      </c>
      <c r="D150" s="1" t="str">
        <f>IF(ISNUMBER(SEARCH("lymph node",'Model output'!E149)),"1", IF(AND('Model output'!E149&lt;&gt;"",ISNUMBER('Model output'!E149),'Model output'!E149&gt;0),"1",IF(OR(ISNUMBER(SEARCH("0",'Model output'!E149)), ISNUMBER(SEARCH("1",'Model output'!E149)), ISNUMBER(SEARCH("1a",'Model output'!E149)), ISNUMBER(SEARCH("1b",'Model output'!E149)), ISNUMBER(SEARCH("X",'Model output'!E149))), IF(ISNUMBER(SEARCH("pN",'Model output'!E149)),IF(OR(ISNUMBER(SEARCH("a",'Model output'!E149)),ISNUMBER(SEARCH("b",'Model output'!E149))),MID(SUBSTITUTE('Model output'!E149," ",""),SEARCH("pN",'Model output'!E149)+2,2),MID(SUBSTITUTE('Model output'!E149," ",""),SEARCH("pN",'Model output'!E149)+2,1)),IF(ISNUMBER(SEARCH("N",'Model output'!E149)),IF(OR(ISNUMBER(SEARCH("a",'Model output'!E149)),ISNUMBER(SEARCH("b",'Model output'!E149))),MID(SUBSTITUTE('Model output'!E149," ",""),SEARCH("N",'Model output'!E149)+1,2),MID(SUBSTITUTE('Model output'!E149," ",""),SEARCH("N",'Model output'!E149)+1,1)),SUBSTITUTE('Model output'!E149," ",""))),"")))</f>
        <v>X</v>
      </c>
      <c r="E150" s="1" t="str">
        <f>IF(OR(ISNUMBER(SEARCH("Not applicable",'Model output'!F149)), ISNUMBER(SEARCH("N/A",'Model output'!F149))),"0",IF(OR(ISNUMBER(SEARCH("0",'Model output'!F149)), ISNUMBER(SEARCH("1",'Model output'!F149)), ISNUMBER(SEARCH("X",'Model output'!F149))), IF(ISNUMBER(SEARCH("pM",'Model output'!F149)),MID(SUBSTITUTE('Model output'!F149," ",""),SEARCH("pM",'Model output'!F149)+2,1),IF(ISNUMBER(SEARCH("M",'Model output'!F149)),MID(SUBSTITUTE('Model output'!F149," ",""),SEARCH("M",'Model output'!F149)+1,1),SUBSTITUTE('Model output'!F149," ",""))),""))</f>
        <v>X</v>
      </c>
      <c r="F150" t="str">
        <f t="shared" si="32"/>
        <v>negative</v>
      </c>
      <c r="G150" t="str">
        <f>IF(OR('Model output'!G149="",AND(ISNUMBER('Model output'!J149),'Model output'!J149&lt;1)),"",IF(OR(ISNUMBER(SEARCH("lateral",'Model output'!G149)),ISNUMBER(SEARCH("cervical",'Model output'!G149)),ISNUMBER(SEARCH("jugular",'Model output'!G149)),ISNUMBER(SEARCH("left neck",'Model output'!G149)),ISNUMBER(SEARCH("left anterior neck",'Model output'!G149)),ISNUMBER(SEARCH("left posterior neck",'Model output'!G149)),ISNUMBER(SEARCH("right neck",'Model output'!G149)),ISNUMBER(SEARCH("right anterior neck",'Model output'!G149)),ISNUMBER(SEARCH("right posterior neck",'Model output'!G149)),AND(ISNUMBER(SEARCH("level",'Model output'!G149)),OR(,ISNUMBER(SEARCH("II",'Model output'!G149)),ISNUMBER(SEARCH("two",'Model output'!G149)),ISNUMBER(SEARCH("2",'Model output'!G149)),ISNUMBER(SEARCH("III",'Model output'!G149)),ISNUMBER(SEARCH("three",'Model output'!G149)),ISNUMBER(SEARCH("3",'Model output'!G149)),ISNUMBER(SEARCH("IV",'Model output'!G149)),ISNUMBER(SEARCH("four",'Model output'!G149)),ISNUMBER(SEARCH("4",'Model output'!G149)),AND(ISNUMBER(SEARCH("V ",'Model output'!G149)),NOT(ISNUMBER(SEARCH("VI",'Model output'!G149)))),ISNUMBER(SEARCH("five",'Model output'!G149)),ISNUMBER(SEARCH("5",'Model output'!G149))))), "lateral", "central"))</f>
        <v/>
      </c>
      <c r="H150" t="str">
        <f>IF('Model output'!H149="","negative", IF('Model output'!H149=" ", "negative", IF(ISNUMBER(SEARCH("lymph node",'Model output'!H149)),"negative","positive")))</f>
        <v>negative</v>
      </c>
      <c r="I150">
        <f>IF('Model output'!I149="","",IF(ISNUMBER('Model output'!I149),'Model output'!I149,1))</f>
        <v>0</v>
      </c>
      <c r="J150">
        <f>IF('Model output'!J149="","",IF(AND(ISNUMBER('Model output'!J149),'Model output'!J149&lt;=I150),'Model output'!J149,IF(ISNUMBER(SEARCH("0/",'Model output'!J149)),0,1)))</f>
        <v>0</v>
      </c>
      <c r="K150" t="str" cm="1">
        <f t="array" ref="K150">IF(COUNT(FIND({0,1,2,3,4,5,6,7,8,9},'Model output'!K149))&gt;0,'Model output'!K149,"")</f>
        <v/>
      </c>
      <c r="L150" s="8" t="str">
        <f t="shared" si="36"/>
        <v/>
      </c>
      <c r="M150" t="str" cm="1">
        <f t="array" ref="M150">IF(L150="","",IF(ISNUMBER(SEARCH("cm",L150)),MAX(VALUE(SUBSTITUTE(_xlfn.FILTERXML("&lt;t&gt;&lt;s&gt;"&amp;SUBSTITUTE(L150,",","&lt;/s&gt;&lt;s&gt;")&amp;"&lt;/s&gt;&lt;/t&gt;","//s"),"cm",""))),MAX(VALUE(SUBSTITUTE(_xlfn.FILTERXML("&lt;t&gt;&lt;s&gt;"&amp;SUBSTITUTE(L150,",","&lt;/s&gt;&lt;s&gt;")&amp;"&lt;/s&gt;&lt;/t&gt;","//s"),"mm","")))/10))</f>
        <v/>
      </c>
      <c r="N150" t="str">
        <f>IF('Model output'!L149="","",'Model output'!L149)</f>
        <v>papillary</v>
      </c>
      <c r="O150" t="str">
        <f>IF('Model output'!M149="","",'Model output'!M149)</f>
        <v>follicular</v>
      </c>
      <c r="P150" t="str">
        <f>IF('Model output'!N149="","",'Model output'!N149)</f>
        <v>2.1 cm</v>
      </c>
      <c r="Q150" t="str">
        <f t="shared" si="33"/>
        <v>2.1cm</v>
      </c>
      <c r="R150" cm="1">
        <f t="array" ref="R150">IF(Q150="","",IF(ISNUMBER(SEARCH("cm",Q150)),MAX(VALUE(SUBSTITUTE(_xlfn.FILTERXML("&lt;t&gt;&lt;s&gt;"&amp;SUBSTITUTE(Q150,",","&lt;/s&gt;&lt;s&gt;")&amp;"&lt;/s&gt;&lt;/t&gt;","//s"),"cm",""))),IF(ISNUMBER(SEARCH("mm",Q150)), MAX(VALUE(SUBSTITUTE(_xlfn.FILTERXML("&lt;t&gt;&lt;s&gt;"&amp;SUBSTITUTE(Q150,",","&lt;/s&gt;&lt;s&gt;")&amp;"&lt;/s&gt;&lt;/t&gt;","//s"),"mm","")))/10, MAX(VALUE(_xlfn.FILTERXML("&lt;t&gt;&lt;s&gt;"&amp;SUBSTITUTE(Q150,",","&lt;/s&gt;&lt;s&gt;")&amp;"&lt;/s&gt;&lt;/t&gt;","//s"))))))</f>
        <v>2.1</v>
      </c>
      <c r="S150" t="str">
        <f>IF(OR('Model output'!P149="",ISNUMBER(SEARCH("Not identified", 'Model output'!P149)),ISNUMBER(SEARCH("Absent",'Model output'!P149)),AND(ISNUMBER(SEARCH("No",'Model output'!P149)),NOT(ISNUMBER(SEARCH("diagnostic",'Model output'!P149)))),ISNUMBER(SEARCH("Negative",'Model output'!P149))),"negative","positive")</f>
        <v>negative</v>
      </c>
      <c r="T150" t="str">
        <f>IF('Model output'!O149="","",'Model output'!O149)</f>
        <v>Multi focal</v>
      </c>
      <c r="U150" t="str">
        <f>IF('Model output'!Q149&lt;&gt;"",'Model output'!Q149,IF('Classification result'!S150="positive",IF(ISNUMBER(SEARCH("single",'Model output'!P149)),1,IF(OR(ISNUMBER(SEARCH("&lt;4",'Model output'!P149)),ISNUMBER(SEARCH("&lt; 4",'Model output'!P149)),ISNUMBER(SEARCH("less than 4",'Model output'!P149))),"&lt;4",IF(OR(ISNUMBER(SEARCH("&gt;4",'Model output'!P149)),ISNUMBER(SEARCH("&gt; 4",'Model output'!P149)),ISNUMBER(SEARCH("4 or more",'Model output'!P149))),"&gt;4",""))),""))</f>
        <v/>
      </c>
      <c r="V150" t="str">
        <f>IF(S150="negative","",IF(OR(ISNUMBER(SEARCH("Focal",'Model output'!P149)),'Classification result'!U150&lt;4,ISNUMBER(SEARCH("Focal",'Classification result'!U150)),ISNUMBER(SEARCH("&lt;4",'Classification result'!U150)),ISNUMBER(SEARCH("&lt; 4",'Classification result'!U150))),"minimal", IF(OR(ISNUMBER(SEARCH("Extensive",'Model output'!P149)),ISNUMBER(SEARCH("Extensive",'Classification result'!U150)),ISNUMBER(SEARCH("&gt;4",'Classification result'!U150)),ISNUMBER(SEARCH("&gt; 4",'Classification result'!U150)),ISNUMBER(SEARCH("4 or more",'Classification result'!U150))),"extensive","")))</f>
        <v/>
      </c>
      <c r="W150" t="str">
        <f>IF(OR('Model output'!R149="",ISNUMBER(SEARCH("Not identified", 'Model output'!R149)),ISNUMBER(SEARCH("Absent",'Model output'!R149)),ISNUMBER(SEARCH("No",'Model output'!R149)),ISNUMBER(SEARCH("Negative",'Model output'!R149)),ISNUMBER(SEARCH("None seen",'Model output'!R149)),ISNUMBER(SEARCH("Free",'Model output'!R149)),ISNUMBER(SEARCH("Cannot be assessed",'Model output'!R149))),"negative","positive")</f>
        <v>negative</v>
      </c>
      <c r="X150" s="14" t="str">
        <f>IF('Model output'!S149="","",'Model output'!S149)</f>
        <v>Absent</v>
      </c>
      <c r="Y150" t="str">
        <f>IF(OR('Model output'!S149="",ISNUMBER(SEARCH("Absent",'Model output'!S149)),ISNUMBER(SEARCH("Not identified",'Model output'!S149)),AND(ISNUMBER(SEARCH("No",'Model output'!S149)),NOT(ISNUMBER(SEARCH("carcinoma",'Model output'!S149)))),ISNUMBER(SEARCH("negative",'Model output'!S149))),"negative",IF(Z150="positive","gETE", "positive"))</f>
        <v>negative</v>
      </c>
      <c r="Z150" t="str">
        <f>IF(OR('Model output'!S149="",ISNUMBER(SEARCH("Absent",'Model output'!S149)),ISNUMBER(SEARCH("Not identified",'Model output'!S149)),ISNUMBER(SEARCH("No",'Model output'!S149)),ISNUMBER(SEARCH("Minimal",'Model output'!S149)),ISNUMBER(SEARCH("negative",'Model output'!S149))),"negative",IF(OR(ISNUMBER(SEARCH("extensive",X150)),ISNUMBER(SEARCH("skeletal muscle",X150)),ISNUMBER(SEARCH("larynx",X150)),ISNUMBER(SEARCH("trachea",X150)),ISNUMBER(SEARCH("esophagus",X150)),ISNUMBER(SEARCH("recurrent laryngeal nerve",X150))),"positive","negative"))</f>
        <v>negative</v>
      </c>
      <c r="AA150" t="str">
        <f>IF('Model output'!T149="","",IF('Model output'!T149="Not mentioned", "No", "Yes"))</f>
        <v/>
      </c>
      <c r="AB150" t="str">
        <f>IF(AA150&lt;&gt;"Yes","",IF(OR('Model output'!U149="",ISNUMBER(SEARCH("Not identified",'Model output'!U149))),"",'Model output'!U149))</f>
        <v/>
      </c>
      <c r="AC150" s="9" t="str">
        <f>IF(OR('Model output'!V149="", AND(ISERROR(SEARCH("Positive",'Model output'!V149)), ISNUMBER(SEARCH("Negative",'Model output'!V149))), ISNUMBER(SEARCH("Uninvolved",'Model output'!V149)), ISNUMBER(SEARCH("not involved",'Model output'!V149)), ISNUMBER(SEARCH("Free",'Model output'!V149)), ISNUMBER(SEARCH("1 mm",'Model output'!V149)), ISNUMBER(SEARCH("0.1 CM",'Model output'!V149)), ISNUMBER(SEARCH("less than 0.2 mm",'Model output'!V149)), ISNUMBER(SEARCH("less than 0.5 mm",'Model output'!V149)), ISNUMBER(SEARCH("very close",'Model output'!V149)), ISNUMBER(SEARCH("abut",'Model output'!V149))), "negative", "positive")</f>
        <v>negative</v>
      </c>
      <c r="AE150" s="30" t="str" cm="1">
        <f t="array" aca="1" ref="AE150" ca="1">IF(OR(AC150="positive",Z150="positive",AND(OR(ISNUMBER(SEARCH("Follicular carcinoma",N150)),ISNUMBER(SEARCH("Follicular thyroid carcinoma",N150))),V150="extensive"),AND(AND(ISNUMBER(J150),J150&gt;0),AND(ISNUMBER(M150),M150&gt;3)),OR(H150="positive",AH150=1)),"high",IF(OR(ISNUMBER(SEARCH("lateral",G150,1)),ISNUMBER(SEARCH("positive",Y150,1)),ISNUMBER(SEARCH("tall",O150,1)),ISNUMBER(SEARCH("hobnail",O150,1)),ISNUMBER(SEARCH("cribriform",O150,1)),ISNUMBER(SEARCH("diffuse",O150,1)),ISNUMBER(SEARCH("columnar",O150,1)),ISNUMBER(SEARCH("solid",O150,1)),ISNUMBER(SEARCH("tall",N150,1)),ISNUMBER(SEARCH("hobnail",N150,1)),ISNUMBER(SEARCH("cribriform",N150,1)),ISNUMBER(SEARCH("diffuse",N150,1)),ISNUMBER(SEARCH("columnar",N150,1)),ISNUMBER(SEARCH("solid",N150,1)),AND(ISNUMBER(SEARCH("papillary",N150,1)),S150="positive"),AND(AND(ISNUMBER(J150),J150&gt;=5),M150=""),AND(AND(ISNUMBER(J150),J150&gt;=5),AND(ISNUMBER(M150),M150&gt;=1)),AND(ISNUMBER(SERACH("papillary",N150)),OR(Y150="positive",Z150="positive"), ISNUMBER(SEARCH("BRAF",AB150)))),"intermediate","low"))</f>
        <v>low</v>
      </c>
      <c r="AF150" s="31" t="str">
        <f t="shared" si="34"/>
        <v>2</v>
      </c>
      <c r="AG150" s="31" t="str">
        <f t="shared" si="35"/>
        <v>0</v>
      </c>
      <c r="AH150" s="31" t="str">
        <f t="shared" si="37"/>
        <v>0</v>
      </c>
      <c r="AI150" s="36" t="str">
        <f t="shared" si="38"/>
        <v>I</v>
      </c>
      <c r="AJ150" s="30" t="s">
        <v>872</v>
      </c>
      <c r="AK150" s="35" t="s">
        <v>879</v>
      </c>
      <c r="AL150" s="35" t="s">
        <v>880</v>
      </c>
      <c r="AM150" s="35" t="s">
        <v>880</v>
      </c>
      <c r="AN150" s="35" t="s">
        <v>76</v>
      </c>
      <c r="AO150" s="30">
        <f t="shared" ca="1" si="40"/>
        <v>1</v>
      </c>
      <c r="AP150" s="35">
        <f t="shared" si="41"/>
        <v>1</v>
      </c>
      <c r="AQ150" s="35">
        <f t="shared" si="42"/>
        <v>1</v>
      </c>
      <c r="AR150" s="35">
        <f t="shared" si="43"/>
        <v>1</v>
      </c>
      <c r="AS150" s="36">
        <f t="shared" si="39"/>
        <v>1</v>
      </c>
    </row>
    <row r="151" spans="1:45">
      <c r="A151" t="str">
        <f>'Model output'!A150</f>
        <v>TCGA-EL-A4KI</v>
      </c>
      <c r="B151" s="42">
        <v>63</v>
      </c>
      <c r="C151" s="1" t="str">
        <f>IF(OR(ISNUMBER(SEARCH("0",'Model output'!D150)), ISNUMBER(SEARCH("1",'Model output'!D150)), ISNUMBER(SEARCH("1a",'Model output'!D150)), ISNUMBER(SEARCH("1b",'Model output'!D150)), ISNUMBER(SEARCH("2",'Model output'!D150)), ISNUMBER(SEARCH("3",'Model output'!D150)), ISNUMBER(SEARCH("4a",'Model output'!D150)), ISNUMBER(SEARCH("4b",'Model output'!D150))), IF(ISNUMBER(SEARCH("pT",'Model output'!D150)),IF(OR(ISNUMBER(SEARCH("a",'Model output'!D150)),ISNUMBER(SEARCH("b",'Model output'!D150))),MID(SUBSTITUTE('Model output'!D150," ",""),SEARCH("pT",'Model output'!D150)+2,2),MID(SUBSTITUTE('Model output'!D150," ",""),SEARCH("pT",'Model output'!D150)+2,1)),IF(ISNUMBER(SEARCH("T",'Model output'!D150)),IF(OR(ISNUMBER(SEARCH("a",'Model output'!D150)),ISNUMBER(SEARCH("b",'Model output'!D150))),MID(SUBSTITUTE('Model output'!D150," ",""),SEARCH("T",'Model output'!D150)+1,2),MID(SUBSTITUTE('Model output'!D150," ",""),SEARCH("T",'Model output'!D150)+1,1)),SUBSTITUTE('Model output'!D150," ",""))),"")</f>
        <v>2</v>
      </c>
      <c r="D151" s="1" t="str">
        <f>IF(ISNUMBER(SEARCH("lymph node",'Model output'!E150)),"1", IF(AND('Model output'!E150&lt;&gt;"",ISNUMBER('Model output'!E150),'Model output'!E150&gt;0),"1",IF(OR(ISNUMBER(SEARCH("0",'Model output'!E150)), ISNUMBER(SEARCH("1",'Model output'!E150)), ISNUMBER(SEARCH("1a",'Model output'!E150)), ISNUMBER(SEARCH("1b",'Model output'!E150)), ISNUMBER(SEARCH("X",'Model output'!E150))), IF(ISNUMBER(SEARCH("pN",'Model output'!E150)),IF(OR(ISNUMBER(SEARCH("a",'Model output'!E150)),ISNUMBER(SEARCH("b",'Model output'!E150))),MID(SUBSTITUTE('Model output'!E150," ",""),SEARCH("pN",'Model output'!E150)+2,2),MID(SUBSTITUTE('Model output'!E150," ",""),SEARCH("pN",'Model output'!E150)+2,1)),IF(ISNUMBER(SEARCH("N",'Model output'!E150)),IF(OR(ISNUMBER(SEARCH("a",'Model output'!E150)),ISNUMBER(SEARCH("b",'Model output'!E150))),MID(SUBSTITUTE('Model output'!E150," ",""),SEARCH("N",'Model output'!E150)+1,2),MID(SUBSTITUTE('Model output'!E150," ",""),SEARCH("N",'Model output'!E150)+1,1)),SUBSTITUTE('Model output'!E150," ",""))),"")))</f>
        <v>0</v>
      </c>
      <c r="E151" s="1" t="str">
        <f>IF(OR(ISNUMBER(SEARCH("Not applicable",'Model output'!F150)), ISNUMBER(SEARCH("N/A",'Model output'!F150))),"0",IF(OR(ISNUMBER(SEARCH("0",'Model output'!F150)), ISNUMBER(SEARCH("1",'Model output'!F150)), ISNUMBER(SEARCH("X",'Model output'!F150))), IF(ISNUMBER(SEARCH("pM",'Model output'!F150)),MID(SUBSTITUTE('Model output'!F150," ",""),SEARCH("pM",'Model output'!F150)+2,1),IF(ISNUMBER(SEARCH("M",'Model output'!F150)),MID(SUBSTITUTE('Model output'!F150," ",""),SEARCH("M",'Model output'!F150)+1,1),SUBSTITUTE('Model output'!F150," ",""))),""))</f>
        <v/>
      </c>
      <c r="F151" t="str">
        <f t="shared" si="32"/>
        <v>negative</v>
      </c>
      <c r="G151" t="str">
        <f>IF(OR('Model output'!G150="",AND(ISNUMBER('Model output'!J150),'Model output'!J150&lt;1)),"",IF(OR(ISNUMBER(SEARCH("lateral",'Model output'!G150)),ISNUMBER(SEARCH("cervical",'Model output'!G150)),ISNUMBER(SEARCH("jugular",'Model output'!G150)),ISNUMBER(SEARCH("left neck",'Model output'!G150)),ISNUMBER(SEARCH("left anterior neck",'Model output'!G150)),ISNUMBER(SEARCH("left posterior neck",'Model output'!G150)),ISNUMBER(SEARCH("right neck",'Model output'!G150)),ISNUMBER(SEARCH("right anterior neck",'Model output'!G150)),ISNUMBER(SEARCH("right posterior neck",'Model output'!G150)),AND(ISNUMBER(SEARCH("level",'Model output'!G150)),OR(,ISNUMBER(SEARCH("II",'Model output'!G150)),ISNUMBER(SEARCH("two",'Model output'!G150)),ISNUMBER(SEARCH("2",'Model output'!G150)),ISNUMBER(SEARCH("III",'Model output'!G150)),ISNUMBER(SEARCH("three",'Model output'!G150)),ISNUMBER(SEARCH("3",'Model output'!G150)),ISNUMBER(SEARCH("IV",'Model output'!G150)),ISNUMBER(SEARCH("four",'Model output'!G150)),ISNUMBER(SEARCH("4",'Model output'!G150)),AND(ISNUMBER(SEARCH("V ",'Model output'!G150)),NOT(ISNUMBER(SEARCH("VI",'Model output'!G150)))),ISNUMBER(SEARCH("five",'Model output'!G150)),ISNUMBER(SEARCH("5",'Model output'!G150))))), "lateral", "central"))</f>
        <v/>
      </c>
      <c r="H151" t="str">
        <f>IF('Model output'!H150="","negative", IF('Model output'!H150=" ", "negative", IF(ISNUMBER(SEARCH("lymph node",'Model output'!H150)),"negative","positive")))</f>
        <v>negative</v>
      </c>
      <c r="I151">
        <f>IF('Model output'!I150="","",IF(ISNUMBER('Model output'!I150),'Model output'!I150,1))</f>
        <v>1</v>
      </c>
      <c r="J151">
        <f>IF('Model output'!J150="","",IF(AND(ISNUMBER('Model output'!J150),'Model output'!J150&lt;=I151),'Model output'!J150,IF(ISNUMBER(SEARCH("0/",'Model output'!J150)),0,1)))</f>
        <v>0</v>
      </c>
      <c r="K151" t="str" cm="1">
        <f t="array" ref="K151">IF(COUNT(FIND({0,1,2,3,4,5,6,7,8,9},'Model output'!K150))&gt;0,'Model output'!K150,"")</f>
        <v/>
      </c>
      <c r="L151" s="8" t="str">
        <f t="shared" si="36"/>
        <v/>
      </c>
      <c r="M151" t="str" cm="1">
        <f t="array" ref="M151">IF(L151="","",IF(ISNUMBER(SEARCH("cm",L151)),MAX(VALUE(SUBSTITUTE(_xlfn.FILTERXML("&lt;t&gt;&lt;s&gt;"&amp;SUBSTITUTE(L151,",","&lt;/s&gt;&lt;s&gt;")&amp;"&lt;/s&gt;&lt;/t&gt;","//s"),"cm",""))),MAX(VALUE(SUBSTITUTE(_xlfn.FILTERXML("&lt;t&gt;&lt;s&gt;"&amp;SUBSTITUTE(L151,",","&lt;/s&gt;&lt;s&gt;")&amp;"&lt;/s&gt;&lt;/t&gt;","//s"),"mm","")))/10))</f>
        <v/>
      </c>
      <c r="N151" t="str">
        <f>IF('Model output'!L150="","",'Model output'!L150)</f>
        <v>papillary</v>
      </c>
      <c r="O151" t="str">
        <f>IF('Model output'!M150="","",'Model output'!M150)</f>
        <v/>
      </c>
      <c r="P151" t="str">
        <f>IF('Model output'!N150="","",'Model output'!N150)</f>
        <v>3.4 cm</v>
      </c>
      <c r="Q151" t="str">
        <f t="shared" si="33"/>
        <v>3.4cm</v>
      </c>
      <c r="R151" cm="1">
        <f t="array" ref="R151">IF(Q151="","",IF(ISNUMBER(SEARCH("cm",Q151)),MAX(VALUE(SUBSTITUTE(_xlfn.FILTERXML("&lt;t&gt;&lt;s&gt;"&amp;SUBSTITUTE(Q151,",","&lt;/s&gt;&lt;s&gt;")&amp;"&lt;/s&gt;&lt;/t&gt;","//s"),"cm",""))),IF(ISNUMBER(SEARCH("mm",Q151)), MAX(VALUE(SUBSTITUTE(_xlfn.FILTERXML("&lt;t&gt;&lt;s&gt;"&amp;SUBSTITUTE(Q151,",","&lt;/s&gt;&lt;s&gt;")&amp;"&lt;/s&gt;&lt;/t&gt;","//s"),"mm","")))/10, MAX(VALUE(_xlfn.FILTERXML("&lt;t&gt;&lt;s&gt;"&amp;SUBSTITUTE(Q151,",","&lt;/s&gt;&lt;s&gt;")&amp;"&lt;/s&gt;&lt;/t&gt;","//s"))))))</f>
        <v>3.4</v>
      </c>
      <c r="S151" t="str">
        <f>IF(OR('Model output'!P150="",ISNUMBER(SEARCH("Not identified", 'Model output'!P150)),ISNUMBER(SEARCH("Absent",'Model output'!P150)),AND(ISNUMBER(SEARCH("No",'Model output'!P150)),NOT(ISNUMBER(SEARCH("diagnostic",'Model output'!P150)))),ISNUMBER(SEARCH("Negative",'Model output'!P150))),"negative","positive")</f>
        <v>positive</v>
      </c>
      <c r="T151" t="str">
        <f>IF('Model output'!O150="","",'Model output'!O150)</f>
        <v>Multi-focal</v>
      </c>
      <c r="U151" t="str">
        <f>IF('Model output'!Q150&lt;&gt;"",'Model output'!Q150,IF('Classification result'!S151="positive",IF(ISNUMBER(SEARCH("single",'Model output'!P150)),1,IF(OR(ISNUMBER(SEARCH("&lt;4",'Model output'!P150)),ISNUMBER(SEARCH("&lt; 4",'Model output'!P150)),ISNUMBER(SEARCH("less than 4",'Model output'!P150))),"&lt;4",IF(OR(ISNUMBER(SEARCH("&gt;4",'Model output'!P150)),ISNUMBER(SEARCH("&gt; 4",'Model output'!P150)),ISNUMBER(SEARCH("4 or more",'Model output'!P150))),"&gt;4",""))),""))</f>
        <v/>
      </c>
      <c r="V151" t="str">
        <f>IF(S151="negative","",IF(OR(ISNUMBER(SEARCH("Focal",'Model output'!P150)),'Classification result'!U151&lt;4,ISNUMBER(SEARCH("Focal",'Classification result'!U151)),ISNUMBER(SEARCH("&lt;4",'Classification result'!U151)),ISNUMBER(SEARCH("&lt; 4",'Classification result'!U151))),"minimal", IF(OR(ISNUMBER(SEARCH("Extensive",'Model output'!P150)),ISNUMBER(SEARCH("Extensive",'Classification result'!U151)),ISNUMBER(SEARCH("&gt;4",'Classification result'!U151)),ISNUMBER(SEARCH("&gt; 4",'Classification result'!U151)),ISNUMBER(SEARCH("4 or more",'Classification result'!U151))),"extensive","")))</f>
        <v/>
      </c>
      <c r="W151" t="str">
        <f>IF(OR('Model output'!R150="",ISNUMBER(SEARCH("Not identified", 'Model output'!R150)),ISNUMBER(SEARCH("Absent",'Model output'!R150)),ISNUMBER(SEARCH("No",'Model output'!R150)),ISNUMBER(SEARCH("Negative",'Model output'!R150)),ISNUMBER(SEARCH("None seen",'Model output'!R150)),ISNUMBER(SEARCH("Free",'Model output'!R150)),ISNUMBER(SEARCH("Cannot be assessed",'Model output'!R150))),"negative","positive")</f>
        <v>positive</v>
      </c>
      <c r="X151" s="14" t="str">
        <f>IF('Model output'!S150="","",'Model output'!S150)</f>
        <v>favor into fibrous tissue</v>
      </c>
      <c r="Y151" t="str">
        <f>IF(OR('Model output'!S150="",ISNUMBER(SEARCH("Absent",'Model output'!S150)),ISNUMBER(SEARCH("Not identified",'Model output'!S150)),AND(ISNUMBER(SEARCH("No",'Model output'!S150)),NOT(ISNUMBER(SEARCH("carcinoma",'Model output'!S150)))),ISNUMBER(SEARCH("negative",'Model output'!S150))),"negative",IF(Z151="positive","gETE", "positive"))</f>
        <v>positive</v>
      </c>
      <c r="Z151" t="str">
        <f>IF(OR('Model output'!S150="",ISNUMBER(SEARCH("Absent",'Model output'!S150)),ISNUMBER(SEARCH("Not identified",'Model output'!S150)),ISNUMBER(SEARCH("No",'Model output'!S150)),ISNUMBER(SEARCH("Minimal",'Model output'!S150)),ISNUMBER(SEARCH("negative",'Model output'!S150))),"negative",IF(OR(ISNUMBER(SEARCH("extensive",X151)),ISNUMBER(SEARCH("skeletal muscle",X151)),ISNUMBER(SEARCH("larynx",X151)),ISNUMBER(SEARCH("trachea",X151)),ISNUMBER(SEARCH("esophagus",X151)),ISNUMBER(SEARCH("recurrent laryngeal nerve",X151))),"positive","negative"))</f>
        <v>negative</v>
      </c>
      <c r="AA151" t="str">
        <f>IF('Model output'!T150="","",IF('Model output'!T150="Not mentioned", "No", "Yes"))</f>
        <v/>
      </c>
      <c r="AB151" t="str">
        <f>IF(AA151&lt;&gt;"Yes","",IF(OR('Model output'!U150="",ISNUMBER(SEARCH("Not identified",'Model output'!U150))),"",'Model output'!U150))</f>
        <v/>
      </c>
      <c r="AC151" s="9" t="str">
        <f>IF(OR('Model output'!V150="", AND(ISERROR(SEARCH("Positive",'Model output'!V150)), ISNUMBER(SEARCH("Negative",'Model output'!V150))), ISNUMBER(SEARCH("Uninvolved",'Model output'!V150)), ISNUMBER(SEARCH("not involved",'Model output'!V150)), ISNUMBER(SEARCH("Free",'Model output'!V150)), ISNUMBER(SEARCH("1 mm",'Model output'!V150)), ISNUMBER(SEARCH("0.1 CM",'Model output'!V150)), ISNUMBER(SEARCH("less than 0.2 mm",'Model output'!V150)), ISNUMBER(SEARCH("less than 0.5 mm",'Model output'!V150)), ISNUMBER(SEARCH("very close",'Model output'!V150)), ISNUMBER(SEARCH("abut",'Model output'!V150))), "negative", "positive")</f>
        <v>negative</v>
      </c>
      <c r="AE151" s="30" t="str" cm="1">
        <f t="array" aca="1" ref="AE151" ca="1">IF(OR(AC151="positive",Z151="positive",AND(OR(ISNUMBER(SEARCH("Follicular carcinoma",N151)),ISNUMBER(SEARCH("Follicular thyroid carcinoma",N151))),V151="extensive"),AND(AND(ISNUMBER(J151),J151&gt;0),AND(ISNUMBER(M151),M151&gt;3)),OR(H151="positive",AH151=1)),"high",IF(OR(ISNUMBER(SEARCH("lateral",G151,1)),ISNUMBER(SEARCH("positive",Y151,1)),ISNUMBER(SEARCH("tall",O151,1)),ISNUMBER(SEARCH("hobnail",O151,1)),ISNUMBER(SEARCH("cribriform",O151,1)),ISNUMBER(SEARCH("diffuse",O151,1)),ISNUMBER(SEARCH("columnar",O151,1)),ISNUMBER(SEARCH("solid",O151,1)),ISNUMBER(SEARCH("tall",N151,1)),ISNUMBER(SEARCH("hobnail",N151,1)),ISNUMBER(SEARCH("cribriform",N151,1)),ISNUMBER(SEARCH("diffuse",N151,1)),ISNUMBER(SEARCH("columnar",N151,1)),ISNUMBER(SEARCH("solid",N151,1)),AND(ISNUMBER(SEARCH("papillary",N151,1)),S151="positive"),AND(AND(ISNUMBER(J151),J151&gt;=5),M151=""),AND(AND(ISNUMBER(J151),J151&gt;=5),AND(ISNUMBER(M151),M151&gt;=1)),AND(ISNUMBER(SERACH("papillary",N151)),OR(Y151="positive",Z151="positive"), ISNUMBER(SEARCH("BRAF",AB151)))),"intermediate","low"))</f>
        <v>intermediate</v>
      </c>
      <c r="AF151" s="31" t="str">
        <f t="shared" si="34"/>
        <v>2</v>
      </c>
      <c r="AG151" s="31" t="str">
        <f t="shared" si="35"/>
        <v>0</v>
      </c>
      <c r="AH151" s="31" t="str">
        <f t="shared" si="37"/>
        <v>0</v>
      </c>
      <c r="AI151" s="36" t="str">
        <f t="shared" si="38"/>
        <v>I</v>
      </c>
      <c r="AJ151" s="30" t="s">
        <v>873</v>
      </c>
      <c r="AK151" s="35" t="s">
        <v>879</v>
      </c>
      <c r="AL151" s="35" t="s">
        <v>877</v>
      </c>
      <c r="AM151" s="35" t="s">
        <v>880</v>
      </c>
      <c r="AN151" s="35" t="s">
        <v>76</v>
      </c>
      <c r="AO151" s="30">
        <f t="shared" ca="1" si="40"/>
        <v>1</v>
      </c>
      <c r="AP151" s="35">
        <f t="shared" si="41"/>
        <v>1</v>
      </c>
      <c r="AQ151" s="35">
        <f t="shared" si="42"/>
        <v>1</v>
      </c>
      <c r="AR151" s="35">
        <f t="shared" si="43"/>
        <v>1</v>
      </c>
      <c r="AS151" s="36">
        <f t="shared" si="39"/>
        <v>1</v>
      </c>
    </row>
    <row r="152" spans="1:45">
      <c r="A152" t="str">
        <f>'Model output'!A151</f>
        <v>TCGA-EM-A1CU</v>
      </c>
      <c r="B152" s="42">
        <v>31</v>
      </c>
      <c r="C152" s="1" t="str">
        <f>IF(OR(ISNUMBER(SEARCH("0",'Model output'!D151)), ISNUMBER(SEARCH("1",'Model output'!D151)), ISNUMBER(SEARCH("1a",'Model output'!D151)), ISNUMBER(SEARCH("1b",'Model output'!D151)), ISNUMBER(SEARCH("2",'Model output'!D151)), ISNUMBER(SEARCH("3",'Model output'!D151)), ISNUMBER(SEARCH("4a",'Model output'!D151)), ISNUMBER(SEARCH("4b",'Model output'!D151))), IF(ISNUMBER(SEARCH("pT",'Model output'!D151)),IF(OR(ISNUMBER(SEARCH("a",'Model output'!D151)),ISNUMBER(SEARCH("b",'Model output'!D151))),MID(SUBSTITUTE('Model output'!D151," ",""),SEARCH("pT",'Model output'!D151)+2,2),MID(SUBSTITUTE('Model output'!D151," ",""),SEARCH("pT",'Model output'!D151)+2,1)),IF(ISNUMBER(SEARCH("T",'Model output'!D151)),IF(OR(ISNUMBER(SEARCH("a",'Model output'!D151)),ISNUMBER(SEARCH("b",'Model output'!D151))),MID(SUBSTITUTE('Model output'!D151," ",""),SEARCH("T",'Model output'!D151)+1,2),MID(SUBSTITUTE('Model output'!D151," ",""),SEARCH("T",'Model output'!D151)+1,1)),SUBSTITUTE('Model output'!D151," ",""))),"")</f>
        <v>3</v>
      </c>
      <c r="D152" s="1" t="str">
        <f>IF(ISNUMBER(SEARCH("lymph node",'Model output'!E151)),"1", IF(AND('Model output'!E151&lt;&gt;"",ISNUMBER('Model output'!E151),'Model output'!E151&gt;0),"1",IF(OR(ISNUMBER(SEARCH("0",'Model output'!E151)), ISNUMBER(SEARCH("1",'Model output'!E151)), ISNUMBER(SEARCH("1a",'Model output'!E151)), ISNUMBER(SEARCH("1b",'Model output'!E151)), ISNUMBER(SEARCH("X",'Model output'!E151))), IF(ISNUMBER(SEARCH("pN",'Model output'!E151)),IF(OR(ISNUMBER(SEARCH("a",'Model output'!E151)),ISNUMBER(SEARCH("b",'Model output'!E151))),MID(SUBSTITUTE('Model output'!E151," ",""),SEARCH("pN",'Model output'!E151)+2,2),MID(SUBSTITUTE('Model output'!E151," ",""),SEARCH("pN",'Model output'!E151)+2,1)),IF(ISNUMBER(SEARCH("N",'Model output'!E151)),IF(OR(ISNUMBER(SEARCH("a",'Model output'!E151)),ISNUMBER(SEARCH("b",'Model output'!E151))),MID(SUBSTITUTE('Model output'!E151," ",""),SEARCH("N",'Model output'!E151)+1,2),MID(SUBSTITUTE('Model output'!E151," ",""),SEARCH("N",'Model output'!E151)+1,1)),SUBSTITUTE('Model output'!E151," ",""))),"")))</f>
        <v>1a</v>
      </c>
      <c r="E152" s="1" t="str">
        <f>IF(OR(ISNUMBER(SEARCH("Not applicable",'Model output'!F151)), ISNUMBER(SEARCH("N/A",'Model output'!F151))),"0",IF(OR(ISNUMBER(SEARCH("0",'Model output'!F151)), ISNUMBER(SEARCH("1",'Model output'!F151)), ISNUMBER(SEARCH("X",'Model output'!F151))), IF(ISNUMBER(SEARCH("pM",'Model output'!F151)),MID(SUBSTITUTE('Model output'!F151," ",""),SEARCH("pM",'Model output'!F151)+2,1),IF(ISNUMBER(SEARCH("M",'Model output'!F151)),MID(SUBSTITUTE('Model output'!F151," ",""),SEARCH("M",'Model output'!F151)+1,1),SUBSTITUTE('Model output'!F151," ",""))),""))</f>
        <v>X</v>
      </c>
      <c r="F152" t="str">
        <f t="shared" si="32"/>
        <v>positive</v>
      </c>
      <c r="G152" t="str">
        <f>IF(OR('Model output'!G151="",AND(ISNUMBER('Model output'!J151),'Model output'!J151&lt;1)),"",IF(OR(ISNUMBER(SEARCH("lateral",'Model output'!G151)),ISNUMBER(SEARCH("cervical",'Model output'!G151)),ISNUMBER(SEARCH("jugular",'Model output'!G151)),ISNUMBER(SEARCH("left neck",'Model output'!G151)),ISNUMBER(SEARCH("left anterior neck",'Model output'!G151)),ISNUMBER(SEARCH("left posterior neck",'Model output'!G151)),ISNUMBER(SEARCH("right neck",'Model output'!G151)),ISNUMBER(SEARCH("right anterior neck",'Model output'!G151)),ISNUMBER(SEARCH("right posterior neck",'Model output'!G151)),AND(ISNUMBER(SEARCH("level",'Model output'!G151)),OR(,ISNUMBER(SEARCH("II",'Model output'!G151)),ISNUMBER(SEARCH("two",'Model output'!G151)),ISNUMBER(SEARCH("2",'Model output'!G151)),ISNUMBER(SEARCH("III",'Model output'!G151)),ISNUMBER(SEARCH("three",'Model output'!G151)),ISNUMBER(SEARCH("3",'Model output'!G151)),ISNUMBER(SEARCH("IV",'Model output'!G151)),ISNUMBER(SEARCH("four",'Model output'!G151)),ISNUMBER(SEARCH("4",'Model output'!G151)),AND(ISNUMBER(SEARCH("V ",'Model output'!G151)),NOT(ISNUMBER(SEARCH("VI",'Model output'!G151)))),ISNUMBER(SEARCH("five",'Model output'!G151)),ISNUMBER(SEARCH("5",'Model output'!G151))))), "lateral", "central"))</f>
        <v>central</v>
      </c>
      <c r="H152" t="str">
        <f>IF('Model output'!H151="","negative", IF('Model output'!H151=" ", "negative", IF(ISNUMBER(SEARCH("lymph node",'Model output'!H151)),"negative","positive")))</f>
        <v>negative</v>
      </c>
      <c r="I152">
        <f>IF('Model output'!I151="","",IF(ISNUMBER('Model output'!I151),'Model output'!I151,1))</f>
        <v>20</v>
      </c>
      <c r="J152">
        <f>IF('Model output'!J151="","",IF(AND(ISNUMBER('Model output'!J151),'Model output'!J151&lt;=I152),'Model output'!J151,IF(ISNUMBER(SEARCH("0/",'Model output'!J151)),0,1)))</f>
        <v>1</v>
      </c>
      <c r="K152" t="str" cm="1">
        <f t="array" ref="K152">IF(COUNT(FIND({0,1,2,3,4,5,6,7,8,9},'Model output'!K151))&gt;0,'Model output'!K151,"")</f>
        <v/>
      </c>
      <c r="L152" s="8" t="str">
        <f t="shared" si="36"/>
        <v/>
      </c>
      <c r="M152" t="str" cm="1">
        <f t="array" ref="M152">IF(L152="","",IF(ISNUMBER(SEARCH("cm",L152)),MAX(VALUE(SUBSTITUTE(_xlfn.FILTERXML("&lt;t&gt;&lt;s&gt;"&amp;SUBSTITUTE(L152,",","&lt;/s&gt;&lt;s&gt;")&amp;"&lt;/s&gt;&lt;/t&gt;","//s"),"cm",""))),MAX(VALUE(SUBSTITUTE(_xlfn.FILTERXML("&lt;t&gt;&lt;s&gt;"&amp;SUBSTITUTE(L152,",","&lt;/s&gt;&lt;s&gt;")&amp;"&lt;/s&gt;&lt;/t&gt;","//s"),"mm","")))/10))</f>
        <v/>
      </c>
      <c r="N152" t="str">
        <f>IF('Model output'!L151="","",'Model output'!L151)</f>
        <v>papillary</v>
      </c>
      <c r="O152" t="str">
        <f>IF('Model output'!M151="","",'Model output'!M151)</f>
        <v>classical</v>
      </c>
      <c r="P152" t="str">
        <f>IF('Model output'!N151="","",'Model output'!N151)</f>
        <v>6.5 cm</v>
      </c>
      <c r="Q152" t="str">
        <f t="shared" si="33"/>
        <v>6.5cm</v>
      </c>
      <c r="R152" cm="1">
        <f t="array" ref="R152">IF(Q152="","",IF(ISNUMBER(SEARCH("cm",Q152)),MAX(VALUE(SUBSTITUTE(_xlfn.FILTERXML("&lt;t&gt;&lt;s&gt;"&amp;SUBSTITUTE(Q152,",","&lt;/s&gt;&lt;s&gt;")&amp;"&lt;/s&gt;&lt;/t&gt;","//s"),"cm",""))),IF(ISNUMBER(SEARCH("mm",Q152)), MAX(VALUE(SUBSTITUTE(_xlfn.FILTERXML("&lt;t&gt;&lt;s&gt;"&amp;SUBSTITUTE(Q152,",","&lt;/s&gt;&lt;s&gt;")&amp;"&lt;/s&gt;&lt;/t&gt;","//s"),"mm","")))/10, MAX(VALUE(_xlfn.FILTERXML("&lt;t&gt;&lt;s&gt;"&amp;SUBSTITUTE(Q152,",","&lt;/s&gt;&lt;s&gt;")&amp;"&lt;/s&gt;&lt;/t&gt;","//s"))))))</f>
        <v>6.5</v>
      </c>
      <c r="S152" t="str">
        <f>IF(OR('Model output'!P151="",ISNUMBER(SEARCH("Not identified", 'Model output'!P151)),ISNUMBER(SEARCH("Absent",'Model output'!P151)),AND(ISNUMBER(SEARCH("No",'Model output'!P151)),NOT(ISNUMBER(SEARCH("diagnostic",'Model output'!P151)))),ISNUMBER(SEARCH("Negative",'Model output'!P151))),"negative","positive")</f>
        <v>negative</v>
      </c>
      <c r="T152">
        <f>IF('Model output'!O151="","",'Model output'!O151)</f>
        <v>2</v>
      </c>
      <c r="U152" t="str">
        <f>IF('Model output'!Q151&lt;&gt;"",'Model output'!Q151,IF('Classification result'!S152="positive",IF(ISNUMBER(SEARCH("single",'Model output'!P151)),1,IF(OR(ISNUMBER(SEARCH("&lt;4",'Model output'!P151)),ISNUMBER(SEARCH("&lt; 4",'Model output'!P151)),ISNUMBER(SEARCH("less than 4",'Model output'!P151))),"&lt;4",IF(OR(ISNUMBER(SEARCH("&gt;4",'Model output'!P151)),ISNUMBER(SEARCH("&gt; 4",'Model output'!P151)),ISNUMBER(SEARCH("4 or more",'Model output'!P151))),"&gt;4",""))),""))</f>
        <v/>
      </c>
      <c r="V152" t="str">
        <f>IF(S152="negative","",IF(OR(ISNUMBER(SEARCH("Focal",'Model output'!P151)),'Classification result'!U152&lt;4,ISNUMBER(SEARCH("Focal",'Classification result'!U152)),ISNUMBER(SEARCH("&lt;4",'Classification result'!U152)),ISNUMBER(SEARCH("&lt; 4",'Classification result'!U152))),"minimal", IF(OR(ISNUMBER(SEARCH("Extensive",'Model output'!P151)),ISNUMBER(SEARCH("Extensive",'Classification result'!U152)),ISNUMBER(SEARCH("&gt;4",'Classification result'!U152)),ISNUMBER(SEARCH("&gt; 4",'Classification result'!U152)),ISNUMBER(SEARCH("4 or more",'Classification result'!U152))),"extensive","")))</f>
        <v/>
      </c>
      <c r="W152" t="str">
        <f>IF(OR('Model output'!R151="",ISNUMBER(SEARCH("Not identified", 'Model output'!R151)),ISNUMBER(SEARCH("Absent",'Model output'!R151)),ISNUMBER(SEARCH("No",'Model output'!R151)),ISNUMBER(SEARCH("Negative",'Model output'!R151)),ISNUMBER(SEARCH("None seen",'Model output'!R151)),ISNUMBER(SEARCH("Free",'Model output'!R151)),ISNUMBER(SEARCH("Cannot be assessed",'Model output'!R151))),"negative","positive")</f>
        <v>positive</v>
      </c>
      <c r="X152" s="14" t="str">
        <f>IF('Model output'!S151="","",'Model output'!S151)</f>
        <v>Absent</v>
      </c>
      <c r="Y152" t="str">
        <f>IF(OR('Model output'!S151="",ISNUMBER(SEARCH("Absent",'Model output'!S151)),ISNUMBER(SEARCH("Not identified",'Model output'!S151)),AND(ISNUMBER(SEARCH("No",'Model output'!S151)),NOT(ISNUMBER(SEARCH("carcinoma",'Model output'!S151)))),ISNUMBER(SEARCH("negative",'Model output'!S151))),"negative",IF(Z152="positive","gETE", "positive"))</f>
        <v>negative</v>
      </c>
      <c r="Z152" t="str">
        <f>IF(OR('Model output'!S151="",ISNUMBER(SEARCH("Absent",'Model output'!S151)),ISNUMBER(SEARCH("Not identified",'Model output'!S151)),ISNUMBER(SEARCH("No",'Model output'!S151)),ISNUMBER(SEARCH("Minimal",'Model output'!S151)),ISNUMBER(SEARCH("negative",'Model output'!S151))),"negative",IF(OR(ISNUMBER(SEARCH("extensive",X152)),ISNUMBER(SEARCH("skeletal muscle",X152)),ISNUMBER(SEARCH("larynx",X152)),ISNUMBER(SEARCH("trachea",X152)),ISNUMBER(SEARCH("esophagus",X152)),ISNUMBER(SEARCH("recurrent laryngeal nerve",X152))),"positive","negative"))</f>
        <v>negative</v>
      </c>
      <c r="AA152" t="str">
        <f>IF('Model output'!T151="","",IF('Model output'!T151="Not mentioned", "No", "Yes"))</f>
        <v/>
      </c>
      <c r="AB152" t="str">
        <f>IF(AA152&lt;&gt;"Yes","",IF(OR('Model output'!U151="",ISNUMBER(SEARCH("Not identified",'Model output'!U151))),"",'Model output'!U151))</f>
        <v/>
      </c>
      <c r="AC152" s="9" t="str">
        <f>IF(OR('Model output'!V151="", AND(ISERROR(SEARCH("Positive",'Model output'!V151)), ISNUMBER(SEARCH("Negative",'Model output'!V151))), ISNUMBER(SEARCH("Uninvolved",'Model output'!V151)), ISNUMBER(SEARCH("not involved",'Model output'!V151)), ISNUMBER(SEARCH("Free",'Model output'!V151)), ISNUMBER(SEARCH("1 mm",'Model output'!V151)), ISNUMBER(SEARCH("0.1 CM",'Model output'!V151)), ISNUMBER(SEARCH("less than 0.2 mm",'Model output'!V151)), ISNUMBER(SEARCH("less than 0.5 mm",'Model output'!V151)), ISNUMBER(SEARCH("very close",'Model output'!V151)), ISNUMBER(SEARCH("abut",'Model output'!V151))), "negative", "positive")</f>
        <v>negative</v>
      </c>
      <c r="AE152" s="30" t="str" cm="1">
        <f t="array" aca="1" ref="AE152" ca="1">IF(OR(AC152="positive",Z152="positive",AND(OR(ISNUMBER(SEARCH("Follicular carcinoma",N152)),ISNUMBER(SEARCH("Follicular thyroid carcinoma",N152))),V152="extensive"),AND(AND(ISNUMBER(J152),J152&gt;0),AND(ISNUMBER(M152),M152&gt;3)),OR(H152="positive",AH152=1)),"high",IF(OR(ISNUMBER(SEARCH("lateral",G152,1)),ISNUMBER(SEARCH("positive",Y152,1)),ISNUMBER(SEARCH("tall",O152,1)),ISNUMBER(SEARCH("hobnail",O152,1)),ISNUMBER(SEARCH("cribriform",O152,1)),ISNUMBER(SEARCH("diffuse",O152,1)),ISNUMBER(SEARCH("columnar",O152,1)),ISNUMBER(SEARCH("solid",O152,1)),ISNUMBER(SEARCH("tall",N152,1)),ISNUMBER(SEARCH("hobnail",N152,1)),ISNUMBER(SEARCH("cribriform",N152,1)),ISNUMBER(SEARCH("diffuse",N152,1)),ISNUMBER(SEARCH("columnar",N152,1)),ISNUMBER(SEARCH("solid",N152,1)),AND(ISNUMBER(SEARCH("papillary",N152,1)),S152="positive"),AND(AND(ISNUMBER(J152),J152&gt;=5),M152=""),AND(AND(ISNUMBER(J152),J152&gt;=5),AND(ISNUMBER(M152),M152&gt;=1)),AND(ISNUMBER(SERACH("papillary",N152)),OR(Y152="positive",Z152="positive"), ISNUMBER(SEARCH("BRAF",AB152)))),"intermediate","low"))</f>
        <v>low</v>
      </c>
      <c r="AF152" s="31" t="str">
        <f t="shared" si="34"/>
        <v>3a</v>
      </c>
      <c r="AG152" s="31" t="str">
        <f t="shared" si="35"/>
        <v>1a</v>
      </c>
      <c r="AH152" s="31" t="str">
        <f t="shared" si="37"/>
        <v>0</v>
      </c>
      <c r="AI152" s="36" t="str">
        <f t="shared" si="38"/>
        <v>I</v>
      </c>
      <c r="AJ152" s="30" t="s">
        <v>872</v>
      </c>
      <c r="AK152" s="35" t="s">
        <v>882</v>
      </c>
      <c r="AL152" s="35" t="s">
        <v>881</v>
      </c>
      <c r="AM152" s="35" t="s">
        <v>880</v>
      </c>
      <c r="AN152" s="35" t="s">
        <v>76</v>
      </c>
      <c r="AO152" s="30">
        <f t="shared" ca="1" si="40"/>
        <v>1</v>
      </c>
      <c r="AP152" s="35">
        <f t="shared" si="41"/>
        <v>1</v>
      </c>
      <c r="AQ152" s="35">
        <f t="shared" si="42"/>
        <v>1</v>
      </c>
      <c r="AR152" s="35">
        <f t="shared" si="43"/>
        <v>1</v>
      </c>
      <c r="AS152" s="36">
        <f t="shared" si="39"/>
        <v>1</v>
      </c>
    </row>
    <row r="153" spans="1:45">
      <c r="A153" t="str">
        <f>'Model output'!A152</f>
        <v>TCGA-EM-A1CV</v>
      </c>
      <c r="B153" s="42">
        <v>32</v>
      </c>
      <c r="C153" s="1" t="str">
        <f>IF(OR(ISNUMBER(SEARCH("0",'Model output'!D152)), ISNUMBER(SEARCH("1",'Model output'!D152)), ISNUMBER(SEARCH("1a",'Model output'!D152)), ISNUMBER(SEARCH("1b",'Model output'!D152)), ISNUMBER(SEARCH("2",'Model output'!D152)), ISNUMBER(SEARCH("3",'Model output'!D152)), ISNUMBER(SEARCH("4a",'Model output'!D152)), ISNUMBER(SEARCH("4b",'Model output'!D152))), IF(ISNUMBER(SEARCH("pT",'Model output'!D152)),IF(OR(ISNUMBER(SEARCH("a",'Model output'!D152)),ISNUMBER(SEARCH("b",'Model output'!D152))),MID(SUBSTITUTE('Model output'!D152," ",""),SEARCH("pT",'Model output'!D152)+2,2),MID(SUBSTITUTE('Model output'!D152," ",""),SEARCH("pT",'Model output'!D152)+2,1)),IF(ISNUMBER(SEARCH("T",'Model output'!D152)),IF(OR(ISNUMBER(SEARCH("a",'Model output'!D152)),ISNUMBER(SEARCH("b",'Model output'!D152))),MID(SUBSTITUTE('Model output'!D152," ",""),SEARCH("T",'Model output'!D152)+1,2),MID(SUBSTITUTE('Model output'!D152," ",""),SEARCH("T",'Model output'!D152)+1,1)),SUBSTITUTE('Model output'!D152," ",""))),"")</f>
        <v>1</v>
      </c>
      <c r="D153" s="1" t="str">
        <f>IF(ISNUMBER(SEARCH("lymph node",'Model output'!E152)),"1", IF(AND('Model output'!E152&lt;&gt;"",ISNUMBER('Model output'!E152),'Model output'!E152&gt;0),"1",IF(OR(ISNUMBER(SEARCH("0",'Model output'!E152)), ISNUMBER(SEARCH("1",'Model output'!E152)), ISNUMBER(SEARCH("1a",'Model output'!E152)), ISNUMBER(SEARCH("1b",'Model output'!E152)), ISNUMBER(SEARCH("X",'Model output'!E152))), IF(ISNUMBER(SEARCH("pN",'Model output'!E152)),IF(OR(ISNUMBER(SEARCH("a",'Model output'!E152)),ISNUMBER(SEARCH("b",'Model output'!E152))),MID(SUBSTITUTE('Model output'!E152," ",""),SEARCH("pN",'Model output'!E152)+2,2),MID(SUBSTITUTE('Model output'!E152," ",""),SEARCH("pN",'Model output'!E152)+2,1)),IF(ISNUMBER(SEARCH("N",'Model output'!E152)),IF(OR(ISNUMBER(SEARCH("a",'Model output'!E152)),ISNUMBER(SEARCH("b",'Model output'!E152))),MID(SUBSTITUTE('Model output'!E152," ",""),SEARCH("N",'Model output'!E152)+1,2),MID(SUBSTITUTE('Model output'!E152," ",""),SEARCH("N",'Model output'!E152)+1,1)),SUBSTITUTE('Model output'!E152," ",""))),"")))</f>
        <v>0</v>
      </c>
      <c r="E153" s="1" t="str">
        <f>IF(OR(ISNUMBER(SEARCH("Not applicable",'Model output'!F152)), ISNUMBER(SEARCH("N/A",'Model output'!F152))),"0",IF(OR(ISNUMBER(SEARCH("0",'Model output'!F152)), ISNUMBER(SEARCH("1",'Model output'!F152)), ISNUMBER(SEARCH("X",'Model output'!F152))), IF(ISNUMBER(SEARCH("pM",'Model output'!F152)),MID(SUBSTITUTE('Model output'!F152," ",""),SEARCH("pM",'Model output'!F152)+2,1),IF(ISNUMBER(SEARCH("M",'Model output'!F152)),MID(SUBSTITUTE('Model output'!F152," ",""),SEARCH("M",'Model output'!F152)+1,1),SUBSTITUTE('Model output'!F152," ",""))),""))</f>
        <v>0</v>
      </c>
      <c r="F153" t="str">
        <f t="shared" si="32"/>
        <v>negative</v>
      </c>
      <c r="G153" t="str">
        <f>IF(OR('Model output'!G152="",AND(ISNUMBER('Model output'!J152),'Model output'!J152&lt;1)),"",IF(OR(ISNUMBER(SEARCH("lateral",'Model output'!G152)),ISNUMBER(SEARCH("cervical",'Model output'!G152)),ISNUMBER(SEARCH("jugular",'Model output'!G152)),ISNUMBER(SEARCH("left neck",'Model output'!G152)),ISNUMBER(SEARCH("left anterior neck",'Model output'!G152)),ISNUMBER(SEARCH("left posterior neck",'Model output'!G152)),ISNUMBER(SEARCH("right neck",'Model output'!G152)),ISNUMBER(SEARCH("right anterior neck",'Model output'!G152)),ISNUMBER(SEARCH("right posterior neck",'Model output'!G152)),AND(ISNUMBER(SEARCH("level",'Model output'!G152)),OR(,ISNUMBER(SEARCH("II",'Model output'!G152)),ISNUMBER(SEARCH("two",'Model output'!G152)),ISNUMBER(SEARCH("2",'Model output'!G152)),ISNUMBER(SEARCH("III",'Model output'!G152)),ISNUMBER(SEARCH("three",'Model output'!G152)),ISNUMBER(SEARCH("3",'Model output'!G152)),ISNUMBER(SEARCH("IV",'Model output'!G152)),ISNUMBER(SEARCH("four",'Model output'!G152)),ISNUMBER(SEARCH("4",'Model output'!G152)),AND(ISNUMBER(SEARCH("V ",'Model output'!G152)),NOT(ISNUMBER(SEARCH("VI",'Model output'!G152)))),ISNUMBER(SEARCH("five",'Model output'!G152)),ISNUMBER(SEARCH("5",'Model output'!G152))))), "lateral", "central"))</f>
        <v/>
      </c>
      <c r="H153" t="str">
        <f>IF('Model output'!H152="","negative", IF('Model output'!H152=" ", "negative", IF(ISNUMBER(SEARCH("lymph node",'Model output'!H152)),"negative","positive")))</f>
        <v>negative</v>
      </c>
      <c r="I153">
        <f>IF('Model output'!I152="","",IF(ISNUMBER('Model output'!I152),'Model output'!I152,1))</f>
        <v>3</v>
      </c>
      <c r="J153">
        <f>IF('Model output'!J152="","",IF(AND(ISNUMBER('Model output'!J152),'Model output'!J152&lt;=I153),'Model output'!J152,IF(ISNUMBER(SEARCH("0/",'Model output'!J152)),0,1)))</f>
        <v>0</v>
      </c>
      <c r="K153" t="str" cm="1">
        <f t="array" ref="K153">IF(COUNT(FIND({0,1,2,3,4,5,6,7,8,9},'Model output'!K152))&gt;0,'Model output'!K152,"")</f>
        <v/>
      </c>
      <c r="L153" s="8" t="str">
        <f t="shared" si="36"/>
        <v/>
      </c>
      <c r="M153" t="str" cm="1">
        <f t="array" ref="M153">IF(L153="","",IF(ISNUMBER(SEARCH("cm",L153)),MAX(VALUE(SUBSTITUTE(_xlfn.FILTERXML("&lt;t&gt;&lt;s&gt;"&amp;SUBSTITUTE(L153,",","&lt;/s&gt;&lt;s&gt;")&amp;"&lt;/s&gt;&lt;/t&gt;","//s"),"cm",""))),MAX(VALUE(SUBSTITUTE(_xlfn.FILTERXML("&lt;t&gt;&lt;s&gt;"&amp;SUBSTITUTE(L153,",","&lt;/s&gt;&lt;s&gt;")&amp;"&lt;/s&gt;&lt;/t&gt;","//s"),"mm","")))/10))</f>
        <v/>
      </c>
      <c r="N153" t="str">
        <f>IF('Model output'!L152="","",'Model output'!L152)</f>
        <v>papillary</v>
      </c>
      <c r="O153" t="str">
        <f>IF('Model output'!M152="","",'Model output'!M152)</f>
        <v>classical</v>
      </c>
      <c r="P153" t="str">
        <f>IF('Model output'!N152="","",'Model output'!N152)</f>
        <v>1.1cm</v>
      </c>
      <c r="Q153" t="str">
        <f t="shared" si="33"/>
        <v>1.1cm</v>
      </c>
      <c r="R153" cm="1">
        <f t="array" ref="R153">IF(Q153="","",IF(ISNUMBER(SEARCH("cm",Q153)),MAX(VALUE(SUBSTITUTE(_xlfn.FILTERXML("&lt;t&gt;&lt;s&gt;"&amp;SUBSTITUTE(Q153,",","&lt;/s&gt;&lt;s&gt;")&amp;"&lt;/s&gt;&lt;/t&gt;","//s"),"cm",""))),IF(ISNUMBER(SEARCH("mm",Q153)), MAX(VALUE(SUBSTITUTE(_xlfn.FILTERXML("&lt;t&gt;&lt;s&gt;"&amp;SUBSTITUTE(Q153,",","&lt;/s&gt;&lt;s&gt;")&amp;"&lt;/s&gt;&lt;/t&gt;","//s"),"mm","")))/10, MAX(VALUE(_xlfn.FILTERXML("&lt;t&gt;&lt;s&gt;"&amp;SUBSTITUTE(Q153,",","&lt;/s&gt;&lt;s&gt;")&amp;"&lt;/s&gt;&lt;/t&gt;","//s"))))))</f>
        <v>1.1000000000000001</v>
      </c>
      <c r="S153" t="str">
        <f>IF(OR('Model output'!P152="",ISNUMBER(SEARCH("Not identified", 'Model output'!P152)),ISNUMBER(SEARCH("Absent",'Model output'!P152)),AND(ISNUMBER(SEARCH("No",'Model output'!P152)),NOT(ISNUMBER(SEARCH("diagnostic",'Model output'!P152)))),ISNUMBER(SEARCH("Negative",'Model output'!P152))),"negative","positive")</f>
        <v>negative</v>
      </c>
      <c r="T153">
        <f>IF('Model output'!O152="","",'Model output'!O152)</f>
        <v>2</v>
      </c>
      <c r="U153" t="str">
        <f>IF('Model output'!Q152&lt;&gt;"",'Model output'!Q152,IF('Classification result'!S153="positive",IF(ISNUMBER(SEARCH("single",'Model output'!P152)),1,IF(OR(ISNUMBER(SEARCH("&lt;4",'Model output'!P152)),ISNUMBER(SEARCH("&lt; 4",'Model output'!P152)),ISNUMBER(SEARCH("less than 4",'Model output'!P152))),"&lt;4",IF(OR(ISNUMBER(SEARCH("&gt;4",'Model output'!P152)),ISNUMBER(SEARCH("&gt; 4",'Model output'!P152)),ISNUMBER(SEARCH("4 or more",'Model output'!P152))),"&gt;4",""))),""))</f>
        <v/>
      </c>
      <c r="V153" t="str">
        <f>IF(S153="negative","",IF(OR(ISNUMBER(SEARCH("Focal",'Model output'!P152)),'Classification result'!U153&lt;4,ISNUMBER(SEARCH("Focal",'Classification result'!U153)),ISNUMBER(SEARCH("&lt;4",'Classification result'!U153)),ISNUMBER(SEARCH("&lt; 4",'Classification result'!U153))),"minimal", IF(OR(ISNUMBER(SEARCH("Extensive",'Model output'!P152)),ISNUMBER(SEARCH("Extensive",'Classification result'!U153)),ISNUMBER(SEARCH("&gt;4",'Classification result'!U153)),ISNUMBER(SEARCH("&gt; 4",'Classification result'!U153)),ISNUMBER(SEARCH("4 or more",'Classification result'!U153))),"extensive","")))</f>
        <v/>
      </c>
      <c r="W153" t="str">
        <f>IF(OR('Model output'!R152="",ISNUMBER(SEARCH("Not identified", 'Model output'!R152)),ISNUMBER(SEARCH("Absent",'Model output'!R152)),ISNUMBER(SEARCH("No",'Model output'!R152)),ISNUMBER(SEARCH("Negative",'Model output'!R152)),ISNUMBER(SEARCH("None seen",'Model output'!R152)),ISNUMBER(SEARCH("Free",'Model output'!R152)),ISNUMBER(SEARCH("Cannot be assessed",'Model output'!R152))),"negative","positive")</f>
        <v>positive</v>
      </c>
      <c r="X153" s="14" t="str">
        <f>IF('Model output'!S152="","",'Model output'!S152)</f>
        <v>Not identified</v>
      </c>
      <c r="Y153" t="str">
        <f>IF(OR('Model output'!S152="",ISNUMBER(SEARCH("Absent",'Model output'!S152)),ISNUMBER(SEARCH("Not identified",'Model output'!S152)),AND(ISNUMBER(SEARCH("No",'Model output'!S152)),NOT(ISNUMBER(SEARCH("carcinoma",'Model output'!S152)))),ISNUMBER(SEARCH("negative",'Model output'!S152))),"negative",IF(Z153="positive","gETE", "positive"))</f>
        <v>negative</v>
      </c>
      <c r="Z153" t="str">
        <f>IF(OR('Model output'!S152="",ISNUMBER(SEARCH("Absent",'Model output'!S152)),ISNUMBER(SEARCH("Not identified",'Model output'!S152)),ISNUMBER(SEARCH("No",'Model output'!S152)),ISNUMBER(SEARCH("Minimal",'Model output'!S152)),ISNUMBER(SEARCH("negative",'Model output'!S152))),"negative",IF(OR(ISNUMBER(SEARCH("extensive",X153)),ISNUMBER(SEARCH("skeletal muscle",X153)),ISNUMBER(SEARCH("larynx",X153)),ISNUMBER(SEARCH("trachea",X153)),ISNUMBER(SEARCH("esophagus",X153)),ISNUMBER(SEARCH("recurrent laryngeal nerve",X153))),"positive","negative"))</f>
        <v>negative</v>
      </c>
      <c r="AA153" t="str">
        <f>IF('Model output'!T152="","",IF('Model output'!T152="Not mentioned", "No", "Yes"))</f>
        <v/>
      </c>
      <c r="AB153" t="str">
        <f>IF(AA153&lt;&gt;"Yes","",IF(OR('Model output'!U152="",ISNUMBER(SEARCH("Not identified",'Model output'!U152))),"",'Model output'!U152))</f>
        <v/>
      </c>
      <c r="AC153" s="9" t="str">
        <f>IF(OR('Model output'!V152="", AND(ISERROR(SEARCH("Positive",'Model output'!V152)), ISNUMBER(SEARCH("Negative",'Model output'!V152))), ISNUMBER(SEARCH("Uninvolved",'Model output'!V152)), ISNUMBER(SEARCH("not involved",'Model output'!V152)), ISNUMBER(SEARCH("Free",'Model output'!V152)), ISNUMBER(SEARCH("1 mm",'Model output'!V152)), ISNUMBER(SEARCH("0.1 CM",'Model output'!V152)), ISNUMBER(SEARCH("less than 0.2 mm",'Model output'!V152)), ISNUMBER(SEARCH("less than 0.5 mm",'Model output'!V152)), ISNUMBER(SEARCH("very close",'Model output'!V152)), ISNUMBER(SEARCH("abut",'Model output'!V152))), "negative", "positive")</f>
        <v>negative</v>
      </c>
      <c r="AE153" s="30" t="str" cm="1">
        <f t="array" aca="1" ref="AE153" ca="1">IF(OR(AC153="positive",Z153="positive",AND(OR(ISNUMBER(SEARCH("Follicular carcinoma",N153)),ISNUMBER(SEARCH("Follicular thyroid carcinoma",N153))),V153="extensive"),AND(AND(ISNUMBER(J153),J153&gt;0),AND(ISNUMBER(M153),M153&gt;3)),OR(H153="positive",AH153=1)),"high",IF(OR(ISNUMBER(SEARCH("lateral",G153,1)),ISNUMBER(SEARCH("positive",Y153,1)),ISNUMBER(SEARCH("tall",O153,1)),ISNUMBER(SEARCH("hobnail",O153,1)),ISNUMBER(SEARCH("cribriform",O153,1)),ISNUMBER(SEARCH("diffuse",O153,1)),ISNUMBER(SEARCH("columnar",O153,1)),ISNUMBER(SEARCH("solid",O153,1)),ISNUMBER(SEARCH("tall",N153,1)),ISNUMBER(SEARCH("hobnail",N153,1)),ISNUMBER(SEARCH("cribriform",N153,1)),ISNUMBER(SEARCH("diffuse",N153,1)),ISNUMBER(SEARCH("columnar",N153,1)),ISNUMBER(SEARCH("solid",N153,1)),AND(ISNUMBER(SEARCH("papillary",N153,1)),S153="positive"),AND(AND(ISNUMBER(J153),J153&gt;=5),M153=""),AND(AND(ISNUMBER(J153),J153&gt;=5),AND(ISNUMBER(M153),M153&gt;=1)),AND(ISNUMBER(SERACH("papillary",N153)),OR(Y153="positive",Z153="positive"), ISNUMBER(SEARCH("BRAF",AB153)))),"intermediate","low"))</f>
        <v>low</v>
      </c>
      <c r="AF153" s="31" t="str">
        <f t="shared" si="34"/>
        <v>1b</v>
      </c>
      <c r="AG153" s="31" t="str">
        <f t="shared" si="35"/>
        <v>0</v>
      </c>
      <c r="AH153" s="31" t="str">
        <f t="shared" si="37"/>
        <v>0</v>
      </c>
      <c r="AI153" s="36" t="str">
        <f t="shared" si="38"/>
        <v>I</v>
      </c>
      <c r="AJ153" s="30" t="s">
        <v>872</v>
      </c>
      <c r="AK153" s="35" t="s">
        <v>876</v>
      </c>
      <c r="AL153" s="35" t="s">
        <v>877</v>
      </c>
      <c r="AM153" s="35" t="s">
        <v>880</v>
      </c>
      <c r="AN153" s="35" t="s">
        <v>76</v>
      </c>
      <c r="AO153" s="30">
        <f t="shared" ca="1" si="40"/>
        <v>1</v>
      </c>
      <c r="AP153" s="35">
        <f t="shared" si="41"/>
        <v>1</v>
      </c>
      <c r="AQ153" s="35">
        <f t="shared" si="42"/>
        <v>1</v>
      </c>
      <c r="AR153" s="35">
        <f t="shared" si="43"/>
        <v>1</v>
      </c>
      <c r="AS153" s="36">
        <f t="shared" si="39"/>
        <v>1</v>
      </c>
    </row>
    <row r="154" spans="1:45">
      <c r="A154" t="str">
        <f>'Model output'!A153</f>
        <v>TCGA-EM-A1CW</v>
      </c>
      <c r="B154" s="42">
        <v>39</v>
      </c>
      <c r="C154" s="1" t="str">
        <f>IF(OR(ISNUMBER(SEARCH("0",'Model output'!D153)), ISNUMBER(SEARCH("1",'Model output'!D153)), ISNUMBER(SEARCH("1a",'Model output'!D153)), ISNUMBER(SEARCH("1b",'Model output'!D153)), ISNUMBER(SEARCH("2",'Model output'!D153)), ISNUMBER(SEARCH("3",'Model output'!D153)), ISNUMBER(SEARCH("4a",'Model output'!D153)), ISNUMBER(SEARCH("4b",'Model output'!D153))), IF(ISNUMBER(SEARCH("pT",'Model output'!D153)),IF(OR(ISNUMBER(SEARCH("a",'Model output'!D153)),ISNUMBER(SEARCH("b",'Model output'!D153))),MID(SUBSTITUTE('Model output'!D153," ",""),SEARCH("pT",'Model output'!D153)+2,2),MID(SUBSTITUTE('Model output'!D153," ",""),SEARCH("pT",'Model output'!D153)+2,1)),IF(ISNUMBER(SEARCH("T",'Model output'!D153)),IF(OR(ISNUMBER(SEARCH("a",'Model output'!D153)),ISNUMBER(SEARCH("b",'Model output'!D153))),MID(SUBSTITUTE('Model output'!D153," ",""),SEARCH("T",'Model output'!D153)+1,2),MID(SUBSTITUTE('Model output'!D153," ",""),SEARCH("T",'Model output'!D153)+1,1)),SUBSTITUTE('Model output'!D153," ",""))),"")</f>
        <v>3</v>
      </c>
      <c r="D154" s="1" t="str">
        <f>IF(ISNUMBER(SEARCH("lymph node",'Model output'!E153)),"1", IF(AND('Model output'!E153&lt;&gt;"",ISNUMBER('Model output'!E153),'Model output'!E153&gt;0),"1",IF(OR(ISNUMBER(SEARCH("0",'Model output'!E153)), ISNUMBER(SEARCH("1",'Model output'!E153)), ISNUMBER(SEARCH("1a",'Model output'!E153)), ISNUMBER(SEARCH("1b",'Model output'!E153)), ISNUMBER(SEARCH("X",'Model output'!E153))), IF(ISNUMBER(SEARCH("pN",'Model output'!E153)),IF(OR(ISNUMBER(SEARCH("a",'Model output'!E153)),ISNUMBER(SEARCH("b",'Model output'!E153))),MID(SUBSTITUTE('Model output'!E153," ",""),SEARCH("pN",'Model output'!E153)+2,2),MID(SUBSTITUTE('Model output'!E153," ",""),SEARCH("pN",'Model output'!E153)+2,1)),IF(ISNUMBER(SEARCH("N",'Model output'!E153)),IF(OR(ISNUMBER(SEARCH("a",'Model output'!E153)),ISNUMBER(SEARCH("b",'Model output'!E153))),MID(SUBSTITUTE('Model output'!E153," ",""),SEARCH("N",'Model output'!E153)+1,2),MID(SUBSTITUTE('Model output'!E153," ",""),SEARCH("N",'Model output'!E153)+1,1)),SUBSTITUTE('Model output'!E153," ",""))),"")))</f>
        <v>0</v>
      </c>
      <c r="E154" s="1" t="str">
        <f>IF(OR(ISNUMBER(SEARCH("Not applicable",'Model output'!F153)), ISNUMBER(SEARCH("N/A",'Model output'!F153))),"0",IF(OR(ISNUMBER(SEARCH("0",'Model output'!F153)), ISNUMBER(SEARCH("1",'Model output'!F153)), ISNUMBER(SEARCH("X",'Model output'!F153))), IF(ISNUMBER(SEARCH("pM",'Model output'!F153)),MID(SUBSTITUTE('Model output'!F153," ",""),SEARCH("pM",'Model output'!F153)+2,1),IF(ISNUMBER(SEARCH("M",'Model output'!F153)),MID(SUBSTITUTE('Model output'!F153," ",""),SEARCH("M",'Model output'!F153)+1,1),SUBSTITUTE('Model output'!F153," ",""))),""))</f>
        <v>X</v>
      </c>
      <c r="F154" t="str">
        <f t="shared" si="32"/>
        <v>negative</v>
      </c>
      <c r="G154" t="str">
        <f>IF(OR('Model output'!G153="",AND(ISNUMBER('Model output'!J153),'Model output'!J153&lt;1)),"",IF(OR(ISNUMBER(SEARCH("lateral",'Model output'!G153)),ISNUMBER(SEARCH("cervical",'Model output'!G153)),ISNUMBER(SEARCH("jugular",'Model output'!G153)),ISNUMBER(SEARCH("left neck",'Model output'!G153)),ISNUMBER(SEARCH("left anterior neck",'Model output'!G153)),ISNUMBER(SEARCH("left posterior neck",'Model output'!G153)),ISNUMBER(SEARCH("right neck",'Model output'!G153)),ISNUMBER(SEARCH("right anterior neck",'Model output'!G153)),ISNUMBER(SEARCH("right posterior neck",'Model output'!G153)),AND(ISNUMBER(SEARCH("level",'Model output'!G153)),OR(,ISNUMBER(SEARCH("II",'Model output'!G153)),ISNUMBER(SEARCH("two",'Model output'!G153)),ISNUMBER(SEARCH("2",'Model output'!G153)),ISNUMBER(SEARCH("III",'Model output'!G153)),ISNUMBER(SEARCH("three",'Model output'!G153)),ISNUMBER(SEARCH("3",'Model output'!G153)),ISNUMBER(SEARCH("IV",'Model output'!G153)),ISNUMBER(SEARCH("four",'Model output'!G153)),ISNUMBER(SEARCH("4",'Model output'!G153)),AND(ISNUMBER(SEARCH("V ",'Model output'!G153)),NOT(ISNUMBER(SEARCH("VI",'Model output'!G153)))),ISNUMBER(SEARCH("five",'Model output'!G153)),ISNUMBER(SEARCH("5",'Model output'!G153))))), "lateral", "central"))</f>
        <v/>
      </c>
      <c r="H154" t="str">
        <f>IF('Model output'!H153="","negative", IF('Model output'!H153=" ", "negative", IF(ISNUMBER(SEARCH("lymph node",'Model output'!H153)),"negative","positive")))</f>
        <v>negative</v>
      </c>
      <c r="I154">
        <f>IF('Model output'!I153="","",IF(ISNUMBER('Model output'!I153),'Model output'!I153,1))</f>
        <v>1</v>
      </c>
      <c r="J154">
        <f>IF('Model output'!J153="","",IF(AND(ISNUMBER('Model output'!J153),'Model output'!J153&lt;=I154),'Model output'!J153,IF(ISNUMBER(SEARCH("0/",'Model output'!J153)),0,1)))</f>
        <v>0</v>
      </c>
      <c r="K154" t="str" cm="1">
        <f t="array" ref="K154">IF(COUNT(FIND({0,1,2,3,4,5,6,7,8,9},'Model output'!K153))&gt;0,'Model output'!K153,"")</f>
        <v/>
      </c>
      <c r="L154" s="8" t="str">
        <f t="shared" si="36"/>
        <v/>
      </c>
      <c r="M154" t="str" cm="1">
        <f t="array" ref="M154">IF(L154="","",IF(ISNUMBER(SEARCH("cm",L154)),MAX(VALUE(SUBSTITUTE(_xlfn.FILTERXML("&lt;t&gt;&lt;s&gt;"&amp;SUBSTITUTE(L154,",","&lt;/s&gt;&lt;s&gt;")&amp;"&lt;/s&gt;&lt;/t&gt;","//s"),"cm",""))),MAX(VALUE(SUBSTITUTE(_xlfn.FILTERXML("&lt;t&gt;&lt;s&gt;"&amp;SUBSTITUTE(L154,",","&lt;/s&gt;&lt;s&gt;")&amp;"&lt;/s&gt;&lt;/t&gt;","//s"),"mm","")))/10))</f>
        <v/>
      </c>
      <c r="N154" t="str">
        <f>IF('Model output'!L153="","",'Model output'!L153)</f>
        <v>papillary</v>
      </c>
      <c r="O154" t="str">
        <f>IF('Model output'!M153="","",'Model output'!M153)</f>
        <v>follicular</v>
      </c>
      <c r="P154" t="str">
        <f>IF('Model output'!N153="","",'Model output'!N153)</f>
        <v>4.5 cm</v>
      </c>
      <c r="Q154" t="str">
        <f t="shared" si="33"/>
        <v>4.5cm</v>
      </c>
      <c r="R154" cm="1">
        <f t="array" ref="R154">IF(Q154="","",IF(ISNUMBER(SEARCH("cm",Q154)),MAX(VALUE(SUBSTITUTE(_xlfn.FILTERXML("&lt;t&gt;&lt;s&gt;"&amp;SUBSTITUTE(Q154,",","&lt;/s&gt;&lt;s&gt;")&amp;"&lt;/s&gt;&lt;/t&gt;","//s"),"cm",""))),IF(ISNUMBER(SEARCH("mm",Q154)), MAX(VALUE(SUBSTITUTE(_xlfn.FILTERXML("&lt;t&gt;&lt;s&gt;"&amp;SUBSTITUTE(Q154,",","&lt;/s&gt;&lt;s&gt;")&amp;"&lt;/s&gt;&lt;/t&gt;","//s"),"mm","")))/10, MAX(VALUE(_xlfn.FILTERXML("&lt;t&gt;&lt;s&gt;"&amp;SUBSTITUTE(Q154,",","&lt;/s&gt;&lt;s&gt;")&amp;"&lt;/s&gt;&lt;/t&gt;","//s"))))))</f>
        <v>4.5</v>
      </c>
      <c r="S154" t="str">
        <f>IF(OR('Model output'!P153="",ISNUMBER(SEARCH("Not identified", 'Model output'!P153)),ISNUMBER(SEARCH("Absent",'Model output'!P153)),AND(ISNUMBER(SEARCH("No",'Model output'!P153)),NOT(ISNUMBER(SEARCH("diagnostic",'Model output'!P153)))),ISNUMBER(SEARCH("Negative",'Model output'!P153))),"negative","positive")</f>
        <v>negative</v>
      </c>
      <c r="T154">
        <f>IF('Model output'!O153="","",'Model output'!O153)</f>
        <v>3</v>
      </c>
      <c r="U154" t="str">
        <f>IF('Model output'!Q153&lt;&gt;"",'Model output'!Q153,IF('Classification result'!S154="positive",IF(ISNUMBER(SEARCH("single",'Model output'!P153)),1,IF(OR(ISNUMBER(SEARCH("&lt;4",'Model output'!P153)),ISNUMBER(SEARCH("&lt; 4",'Model output'!P153)),ISNUMBER(SEARCH("less than 4",'Model output'!P153))),"&lt;4",IF(OR(ISNUMBER(SEARCH("&gt;4",'Model output'!P153)),ISNUMBER(SEARCH("&gt; 4",'Model output'!P153)),ISNUMBER(SEARCH("4 or more",'Model output'!P153))),"&gt;4",""))),""))</f>
        <v/>
      </c>
      <c r="V154" t="str">
        <f>IF(S154="negative","",IF(OR(ISNUMBER(SEARCH("Focal",'Model output'!P153)),'Classification result'!U154&lt;4,ISNUMBER(SEARCH("Focal",'Classification result'!U154)),ISNUMBER(SEARCH("&lt;4",'Classification result'!U154)),ISNUMBER(SEARCH("&lt; 4",'Classification result'!U154))),"minimal", IF(OR(ISNUMBER(SEARCH("Extensive",'Model output'!P153)),ISNUMBER(SEARCH("Extensive",'Classification result'!U154)),ISNUMBER(SEARCH("&gt;4",'Classification result'!U154)),ISNUMBER(SEARCH("&gt; 4",'Classification result'!U154)),ISNUMBER(SEARCH("4 or more",'Classification result'!U154))),"extensive","")))</f>
        <v/>
      </c>
      <c r="W154" t="str">
        <f>IF(OR('Model output'!R153="",ISNUMBER(SEARCH("Not identified", 'Model output'!R153)),ISNUMBER(SEARCH("Absent",'Model output'!R153)),ISNUMBER(SEARCH("No",'Model output'!R153)),ISNUMBER(SEARCH("Negative",'Model output'!R153)),ISNUMBER(SEARCH("None seen",'Model output'!R153)),ISNUMBER(SEARCH("Free",'Model output'!R153)),ISNUMBER(SEARCH("Cannot be assessed",'Model output'!R153))),"negative","positive")</f>
        <v>negative</v>
      </c>
      <c r="X154" s="14" t="str">
        <f>IF('Model output'!S153="","",'Model output'!S153)</f>
        <v>Absent</v>
      </c>
      <c r="Y154" t="str">
        <f>IF(OR('Model output'!S153="",ISNUMBER(SEARCH("Absent",'Model output'!S153)),ISNUMBER(SEARCH("Not identified",'Model output'!S153)),AND(ISNUMBER(SEARCH("No",'Model output'!S153)),NOT(ISNUMBER(SEARCH("carcinoma",'Model output'!S153)))),ISNUMBER(SEARCH("negative",'Model output'!S153))),"negative",IF(Z154="positive","gETE", "positive"))</f>
        <v>negative</v>
      </c>
      <c r="Z154" t="str">
        <f>IF(OR('Model output'!S153="",ISNUMBER(SEARCH("Absent",'Model output'!S153)),ISNUMBER(SEARCH("Not identified",'Model output'!S153)),ISNUMBER(SEARCH("No",'Model output'!S153)),ISNUMBER(SEARCH("Minimal",'Model output'!S153)),ISNUMBER(SEARCH("negative",'Model output'!S153))),"negative",IF(OR(ISNUMBER(SEARCH("extensive",X154)),ISNUMBER(SEARCH("skeletal muscle",X154)),ISNUMBER(SEARCH("larynx",X154)),ISNUMBER(SEARCH("trachea",X154)),ISNUMBER(SEARCH("esophagus",X154)),ISNUMBER(SEARCH("recurrent laryngeal nerve",X154))),"positive","negative"))</f>
        <v>negative</v>
      </c>
      <c r="AA154" t="str">
        <f>IF('Model output'!T153="","",IF('Model output'!T153="Not mentioned", "No", "Yes"))</f>
        <v/>
      </c>
      <c r="AB154" t="str">
        <f>IF(AA154&lt;&gt;"Yes","",IF(OR('Model output'!U153="",ISNUMBER(SEARCH("Not identified",'Model output'!U153))),"",'Model output'!U153))</f>
        <v/>
      </c>
      <c r="AC154" s="9" t="str">
        <f>IF(OR('Model output'!V153="", AND(ISERROR(SEARCH("Positive",'Model output'!V153)), ISNUMBER(SEARCH("Negative",'Model output'!V153))), ISNUMBER(SEARCH("Uninvolved",'Model output'!V153)), ISNUMBER(SEARCH("not involved",'Model output'!V153)), ISNUMBER(SEARCH("Free",'Model output'!V153)), ISNUMBER(SEARCH("1 mm",'Model output'!V153)), ISNUMBER(SEARCH("0.1 CM",'Model output'!V153)), ISNUMBER(SEARCH("less than 0.2 mm",'Model output'!V153)), ISNUMBER(SEARCH("less than 0.5 mm",'Model output'!V153)), ISNUMBER(SEARCH("very close",'Model output'!V153)), ISNUMBER(SEARCH("abut",'Model output'!V153))), "negative", "positive")</f>
        <v>negative</v>
      </c>
      <c r="AE154" s="30" t="str" cm="1">
        <f t="array" aca="1" ref="AE154" ca="1">IF(OR(AC154="positive",Z154="positive",AND(OR(ISNUMBER(SEARCH("Follicular carcinoma",N154)),ISNUMBER(SEARCH("Follicular thyroid carcinoma",N154))),V154="extensive"),AND(AND(ISNUMBER(J154),J154&gt;0),AND(ISNUMBER(M154),M154&gt;3)),OR(H154="positive",AH154=1)),"high",IF(OR(ISNUMBER(SEARCH("lateral",G154,1)),ISNUMBER(SEARCH("positive",Y154,1)),ISNUMBER(SEARCH("tall",O154,1)),ISNUMBER(SEARCH("hobnail",O154,1)),ISNUMBER(SEARCH("cribriform",O154,1)),ISNUMBER(SEARCH("diffuse",O154,1)),ISNUMBER(SEARCH("columnar",O154,1)),ISNUMBER(SEARCH("solid",O154,1)),ISNUMBER(SEARCH("tall",N154,1)),ISNUMBER(SEARCH("hobnail",N154,1)),ISNUMBER(SEARCH("cribriform",N154,1)),ISNUMBER(SEARCH("diffuse",N154,1)),ISNUMBER(SEARCH("columnar",N154,1)),ISNUMBER(SEARCH("solid",N154,1)),AND(ISNUMBER(SEARCH("papillary",N154,1)),S154="positive"),AND(AND(ISNUMBER(J154),J154&gt;=5),M154=""),AND(AND(ISNUMBER(J154),J154&gt;=5),AND(ISNUMBER(M154),M154&gt;=1)),AND(ISNUMBER(SERACH("papillary",N154)),OR(Y154="positive",Z154="positive"), ISNUMBER(SEARCH("BRAF",AB154)))),"intermediate","low"))</f>
        <v>low</v>
      </c>
      <c r="AF154" s="31" t="str">
        <f t="shared" si="34"/>
        <v>3a</v>
      </c>
      <c r="AG154" s="31" t="str">
        <f t="shared" si="35"/>
        <v>0</v>
      </c>
      <c r="AH154" s="31" t="str">
        <f t="shared" si="37"/>
        <v>0</v>
      </c>
      <c r="AI154" s="36" t="str">
        <f t="shared" si="38"/>
        <v>I</v>
      </c>
      <c r="AJ154" s="30" t="s">
        <v>872</v>
      </c>
      <c r="AK154" s="35" t="s">
        <v>882</v>
      </c>
      <c r="AL154" s="35" t="s">
        <v>877</v>
      </c>
      <c r="AM154" s="35" t="s">
        <v>880</v>
      </c>
      <c r="AN154" s="35" t="s">
        <v>76</v>
      </c>
      <c r="AO154" s="30">
        <f t="shared" ca="1" si="40"/>
        <v>1</v>
      </c>
      <c r="AP154" s="35">
        <f t="shared" si="41"/>
        <v>1</v>
      </c>
      <c r="AQ154" s="35">
        <f t="shared" si="42"/>
        <v>1</v>
      </c>
      <c r="AR154" s="35">
        <f t="shared" si="43"/>
        <v>1</v>
      </c>
      <c r="AS154" s="36">
        <f t="shared" si="39"/>
        <v>1</v>
      </c>
    </row>
    <row r="155" spans="1:45">
      <c r="A155" t="str">
        <f>'Model output'!A154</f>
        <v>TCGA-EM-A1YA</v>
      </c>
      <c r="B155" s="42">
        <v>74</v>
      </c>
      <c r="C155" s="1" t="str">
        <f>IF(OR(ISNUMBER(SEARCH("0",'Model output'!D154)), ISNUMBER(SEARCH("1",'Model output'!D154)), ISNUMBER(SEARCH("1a",'Model output'!D154)), ISNUMBER(SEARCH("1b",'Model output'!D154)), ISNUMBER(SEARCH("2",'Model output'!D154)), ISNUMBER(SEARCH("3",'Model output'!D154)), ISNUMBER(SEARCH("4a",'Model output'!D154)), ISNUMBER(SEARCH("4b",'Model output'!D154))), IF(ISNUMBER(SEARCH("pT",'Model output'!D154)),IF(OR(ISNUMBER(SEARCH("a",'Model output'!D154)),ISNUMBER(SEARCH("b",'Model output'!D154))),MID(SUBSTITUTE('Model output'!D154," ",""),SEARCH("pT",'Model output'!D154)+2,2),MID(SUBSTITUTE('Model output'!D154," ",""),SEARCH("pT",'Model output'!D154)+2,1)),IF(ISNUMBER(SEARCH("T",'Model output'!D154)),IF(OR(ISNUMBER(SEARCH("a",'Model output'!D154)),ISNUMBER(SEARCH("b",'Model output'!D154))),MID(SUBSTITUTE('Model output'!D154," ",""),SEARCH("T",'Model output'!D154)+1,2),MID(SUBSTITUTE('Model output'!D154," ",""),SEARCH("T",'Model output'!D154)+1,1)),SUBSTITUTE('Model output'!D154," ",""))),"")</f>
        <v>2</v>
      </c>
      <c r="D155" s="1" t="str">
        <f>IF(ISNUMBER(SEARCH("lymph node",'Model output'!E154)),"1", IF(AND('Model output'!E154&lt;&gt;"",ISNUMBER('Model output'!E154),'Model output'!E154&gt;0),"1",IF(OR(ISNUMBER(SEARCH("0",'Model output'!E154)), ISNUMBER(SEARCH("1",'Model output'!E154)), ISNUMBER(SEARCH("1a",'Model output'!E154)), ISNUMBER(SEARCH("1b",'Model output'!E154)), ISNUMBER(SEARCH("X",'Model output'!E154))), IF(ISNUMBER(SEARCH("pN",'Model output'!E154)),IF(OR(ISNUMBER(SEARCH("a",'Model output'!E154)),ISNUMBER(SEARCH("b",'Model output'!E154))),MID(SUBSTITUTE('Model output'!E154," ",""),SEARCH("pN",'Model output'!E154)+2,2),MID(SUBSTITUTE('Model output'!E154," ",""),SEARCH("pN",'Model output'!E154)+2,1)),IF(ISNUMBER(SEARCH("N",'Model output'!E154)),IF(OR(ISNUMBER(SEARCH("a",'Model output'!E154)),ISNUMBER(SEARCH("b",'Model output'!E154))),MID(SUBSTITUTE('Model output'!E154," ",""),SEARCH("N",'Model output'!E154)+1,2),MID(SUBSTITUTE('Model output'!E154," ",""),SEARCH("N",'Model output'!E154)+1,1)),SUBSTITUTE('Model output'!E154," ",""))),"")))</f>
        <v>X</v>
      </c>
      <c r="E155" s="1" t="str">
        <f>IF(OR(ISNUMBER(SEARCH("Not applicable",'Model output'!F154)), ISNUMBER(SEARCH("N/A",'Model output'!F154))),"0",IF(OR(ISNUMBER(SEARCH("0",'Model output'!F154)), ISNUMBER(SEARCH("1",'Model output'!F154)), ISNUMBER(SEARCH("X",'Model output'!F154))), IF(ISNUMBER(SEARCH("pM",'Model output'!F154)),MID(SUBSTITUTE('Model output'!F154," ",""),SEARCH("pM",'Model output'!F154)+2,1),IF(ISNUMBER(SEARCH("M",'Model output'!F154)),MID(SUBSTITUTE('Model output'!F154," ",""),SEARCH("M",'Model output'!F154)+1,1),SUBSTITUTE('Model output'!F154," ",""))),""))</f>
        <v>X</v>
      </c>
      <c r="F155" t="str">
        <f t="shared" si="32"/>
        <v>negative</v>
      </c>
      <c r="G155" t="str">
        <f>IF(OR('Model output'!G154="",AND(ISNUMBER('Model output'!J154),'Model output'!J154&lt;1)),"",IF(OR(ISNUMBER(SEARCH("lateral",'Model output'!G154)),ISNUMBER(SEARCH("cervical",'Model output'!G154)),ISNUMBER(SEARCH("jugular",'Model output'!G154)),ISNUMBER(SEARCH("left neck",'Model output'!G154)),ISNUMBER(SEARCH("left anterior neck",'Model output'!G154)),ISNUMBER(SEARCH("left posterior neck",'Model output'!G154)),ISNUMBER(SEARCH("right neck",'Model output'!G154)),ISNUMBER(SEARCH("right anterior neck",'Model output'!G154)),ISNUMBER(SEARCH("right posterior neck",'Model output'!G154)),AND(ISNUMBER(SEARCH("level",'Model output'!G154)),OR(,ISNUMBER(SEARCH("II",'Model output'!G154)),ISNUMBER(SEARCH("two",'Model output'!G154)),ISNUMBER(SEARCH("2",'Model output'!G154)),ISNUMBER(SEARCH("III",'Model output'!G154)),ISNUMBER(SEARCH("three",'Model output'!G154)),ISNUMBER(SEARCH("3",'Model output'!G154)),ISNUMBER(SEARCH("IV",'Model output'!G154)),ISNUMBER(SEARCH("four",'Model output'!G154)),ISNUMBER(SEARCH("4",'Model output'!G154)),AND(ISNUMBER(SEARCH("V ",'Model output'!G154)),NOT(ISNUMBER(SEARCH("VI",'Model output'!G154)))),ISNUMBER(SEARCH("five",'Model output'!G154)),ISNUMBER(SEARCH("5",'Model output'!G154))))), "lateral", "central"))</f>
        <v/>
      </c>
      <c r="H155" t="str">
        <f>IF('Model output'!H154="","negative", IF('Model output'!H154=" ", "negative", IF(ISNUMBER(SEARCH("lymph node",'Model output'!H154)),"negative","positive")))</f>
        <v>negative</v>
      </c>
      <c r="I155" t="str">
        <f>IF('Model output'!I154="","",IF(ISNUMBER('Model output'!I154),'Model output'!I154,1))</f>
        <v/>
      </c>
      <c r="J155" t="str">
        <f>IF('Model output'!J154="","",IF(AND(ISNUMBER('Model output'!J154),'Model output'!J154&lt;=I155),'Model output'!J154,IF(ISNUMBER(SEARCH("0/",'Model output'!J154)),0,1)))</f>
        <v/>
      </c>
      <c r="K155" t="str" cm="1">
        <f t="array" ref="K155">IF(COUNT(FIND({0,1,2,3,4,5,6,7,8,9},'Model output'!K154))&gt;0,'Model output'!K154,"")</f>
        <v/>
      </c>
      <c r="L155" s="8" t="str">
        <f t="shared" si="36"/>
        <v/>
      </c>
      <c r="M155" t="str" cm="1">
        <f t="array" ref="M155">IF(L155="","",IF(ISNUMBER(SEARCH("cm",L155)),MAX(VALUE(SUBSTITUTE(_xlfn.FILTERXML("&lt;t&gt;&lt;s&gt;"&amp;SUBSTITUTE(L155,",","&lt;/s&gt;&lt;s&gt;")&amp;"&lt;/s&gt;&lt;/t&gt;","//s"),"cm",""))),MAX(VALUE(SUBSTITUTE(_xlfn.FILTERXML("&lt;t&gt;&lt;s&gt;"&amp;SUBSTITUTE(L155,",","&lt;/s&gt;&lt;s&gt;")&amp;"&lt;/s&gt;&lt;/t&gt;","//s"),"mm","")))/10))</f>
        <v/>
      </c>
      <c r="N155" t="str">
        <f>IF('Model output'!L154="","",'Model output'!L154)</f>
        <v>Papillary</v>
      </c>
      <c r="O155" t="str">
        <f>IF('Model output'!M154="","",'Model output'!M154)</f>
        <v>oncocytic</v>
      </c>
      <c r="P155" t="str">
        <f>IF('Model output'!N154="","",'Model output'!N154)</f>
        <v>3.7 cm</v>
      </c>
      <c r="Q155" t="str">
        <f t="shared" si="33"/>
        <v>3.7cm</v>
      </c>
      <c r="R155" cm="1">
        <f t="array" ref="R155">IF(Q155="","",IF(ISNUMBER(SEARCH("cm",Q155)),MAX(VALUE(SUBSTITUTE(_xlfn.FILTERXML("&lt;t&gt;&lt;s&gt;"&amp;SUBSTITUTE(Q155,",","&lt;/s&gt;&lt;s&gt;")&amp;"&lt;/s&gt;&lt;/t&gt;","//s"),"cm",""))),IF(ISNUMBER(SEARCH("mm",Q155)), MAX(VALUE(SUBSTITUTE(_xlfn.FILTERXML("&lt;t&gt;&lt;s&gt;"&amp;SUBSTITUTE(Q155,",","&lt;/s&gt;&lt;s&gt;")&amp;"&lt;/s&gt;&lt;/t&gt;","//s"),"mm","")))/10, MAX(VALUE(_xlfn.FILTERXML("&lt;t&gt;&lt;s&gt;"&amp;SUBSTITUTE(Q155,",","&lt;/s&gt;&lt;s&gt;")&amp;"&lt;/s&gt;&lt;/t&gt;","//s"))))))</f>
        <v>3.7</v>
      </c>
      <c r="S155" t="str">
        <f>IF(OR('Model output'!P154="",ISNUMBER(SEARCH("Not identified", 'Model output'!P154)),ISNUMBER(SEARCH("Absent",'Model output'!P154)),AND(ISNUMBER(SEARCH("No",'Model output'!P154)),NOT(ISNUMBER(SEARCH("diagnostic",'Model output'!P154)))),ISNUMBER(SEARCH("Negative",'Model output'!P154))),"negative","positive")</f>
        <v>negative</v>
      </c>
      <c r="T155">
        <f>IF('Model output'!O154="","",'Model output'!O154)</f>
        <v>1</v>
      </c>
      <c r="U155" t="str">
        <f>IF('Model output'!Q154&lt;&gt;"",'Model output'!Q154,IF('Classification result'!S155="positive",IF(ISNUMBER(SEARCH("single",'Model output'!P154)),1,IF(OR(ISNUMBER(SEARCH("&lt;4",'Model output'!P154)),ISNUMBER(SEARCH("&lt; 4",'Model output'!P154)),ISNUMBER(SEARCH("less than 4",'Model output'!P154))),"&lt;4",IF(OR(ISNUMBER(SEARCH("&gt;4",'Model output'!P154)),ISNUMBER(SEARCH("&gt; 4",'Model output'!P154)),ISNUMBER(SEARCH("4 or more",'Model output'!P154))),"&gt;4",""))),""))</f>
        <v/>
      </c>
      <c r="V155" t="str">
        <f>IF(S155="negative","",IF(OR(ISNUMBER(SEARCH("Focal",'Model output'!P154)),'Classification result'!U155&lt;4,ISNUMBER(SEARCH("Focal",'Classification result'!U155)),ISNUMBER(SEARCH("&lt;4",'Classification result'!U155)),ISNUMBER(SEARCH("&lt; 4",'Classification result'!U155))),"minimal", IF(OR(ISNUMBER(SEARCH("Extensive",'Model output'!P154)),ISNUMBER(SEARCH("Extensive",'Classification result'!U155)),ISNUMBER(SEARCH("&gt;4",'Classification result'!U155)),ISNUMBER(SEARCH("&gt; 4",'Classification result'!U155)),ISNUMBER(SEARCH("4 or more",'Classification result'!U155))),"extensive","")))</f>
        <v/>
      </c>
      <c r="W155" t="str">
        <f>IF(OR('Model output'!R154="",ISNUMBER(SEARCH("Not identified", 'Model output'!R154)),ISNUMBER(SEARCH("Absent",'Model output'!R154)),ISNUMBER(SEARCH("No",'Model output'!R154)),ISNUMBER(SEARCH("Negative",'Model output'!R154)),ISNUMBER(SEARCH("None seen",'Model output'!R154)),ISNUMBER(SEARCH("Free",'Model output'!R154)),ISNUMBER(SEARCH("Cannot be assessed",'Model output'!R154))),"negative","positive")</f>
        <v>positive</v>
      </c>
      <c r="X155" s="14" t="str">
        <f>IF('Model output'!S154="","",'Model output'!S154)</f>
        <v>Absent</v>
      </c>
      <c r="Y155" t="str">
        <f>IF(OR('Model output'!S154="",ISNUMBER(SEARCH("Absent",'Model output'!S154)),ISNUMBER(SEARCH("Not identified",'Model output'!S154)),AND(ISNUMBER(SEARCH("No",'Model output'!S154)),NOT(ISNUMBER(SEARCH("carcinoma",'Model output'!S154)))),ISNUMBER(SEARCH("negative",'Model output'!S154))),"negative",IF(Z155="positive","gETE", "positive"))</f>
        <v>negative</v>
      </c>
      <c r="Z155" t="str">
        <f>IF(OR('Model output'!S154="",ISNUMBER(SEARCH("Absent",'Model output'!S154)),ISNUMBER(SEARCH("Not identified",'Model output'!S154)),ISNUMBER(SEARCH("No",'Model output'!S154)),ISNUMBER(SEARCH("Minimal",'Model output'!S154)),ISNUMBER(SEARCH("negative",'Model output'!S154))),"negative",IF(OR(ISNUMBER(SEARCH("extensive",X155)),ISNUMBER(SEARCH("skeletal muscle",X155)),ISNUMBER(SEARCH("larynx",X155)),ISNUMBER(SEARCH("trachea",X155)),ISNUMBER(SEARCH("esophagus",X155)),ISNUMBER(SEARCH("recurrent laryngeal nerve",X155))),"positive","negative"))</f>
        <v>negative</v>
      </c>
      <c r="AA155" t="str">
        <f>IF('Model output'!T154="","",IF('Model output'!T154="Not mentioned", "No", "Yes"))</f>
        <v/>
      </c>
      <c r="AB155" t="str">
        <f>IF(AA155&lt;&gt;"Yes","",IF(OR('Model output'!U154="",ISNUMBER(SEARCH("Not identified",'Model output'!U154))),"",'Model output'!U154))</f>
        <v/>
      </c>
      <c r="AC155" s="9" t="str">
        <f>IF(OR('Model output'!V154="", AND(ISERROR(SEARCH("Positive",'Model output'!V154)), ISNUMBER(SEARCH("Negative",'Model output'!V154))), ISNUMBER(SEARCH("Uninvolved",'Model output'!V154)), ISNUMBER(SEARCH("not involved",'Model output'!V154)), ISNUMBER(SEARCH("Free",'Model output'!V154)), ISNUMBER(SEARCH("1 mm",'Model output'!V154)), ISNUMBER(SEARCH("0.1 CM",'Model output'!V154)), ISNUMBER(SEARCH("less than 0.2 mm",'Model output'!V154)), ISNUMBER(SEARCH("less than 0.5 mm",'Model output'!V154)), ISNUMBER(SEARCH("very close",'Model output'!V154)), ISNUMBER(SEARCH("abut",'Model output'!V154))), "negative", "positive")</f>
        <v>negative</v>
      </c>
      <c r="AE155" s="30" t="str" cm="1">
        <f t="array" aca="1" ref="AE155" ca="1">IF(OR(AC155="positive",Z155="positive",AND(OR(ISNUMBER(SEARCH("Follicular carcinoma",N155)),ISNUMBER(SEARCH("Follicular thyroid carcinoma",N155))),V155="extensive"),AND(AND(ISNUMBER(J155),J155&gt;0),AND(ISNUMBER(M155),M155&gt;3)),OR(H155="positive",AH155=1)),"high",IF(OR(ISNUMBER(SEARCH("lateral",G155,1)),ISNUMBER(SEARCH("positive",Y155,1)),ISNUMBER(SEARCH("tall",O155,1)),ISNUMBER(SEARCH("hobnail",O155,1)),ISNUMBER(SEARCH("cribriform",O155,1)),ISNUMBER(SEARCH("diffuse",O155,1)),ISNUMBER(SEARCH("columnar",O155,1)),ISNUMBER(SEARCH("solid",O155,1)),ISNUMBER(SEARCH("tall",N155,1)),ISNUMBER(SEARCH("hobnail",N155,1)),ISNUMBER(SEARCH("cribriform",N155,1)),ISNUMBER(SEARCH("diffuse",N155,1)),ISNUMBER(SEARCH("columnar",N155,1)),ISNUMBER(SEARCH("solid",N155,1)),AND(ISNUMBER(SEARCH("papillary",N155,1)),S155="positive"),AND(AND(ISNUMBER(J155),J155&gt;=5),M155=""),AND(AND(ISNUMBER(J155),J155&gt;=5),AND(ISNUMBER(M155),M155&gt;=1)),AND(ISNUMBER(SERACH("papillary",N155)),OR(Y155="positive",Z155="positive"), ISNUMBER(SEARCH("BRAF",AB155)))),"intermediate","low"))</f>
        <v>low</v>
      </c>
      <c r="AF155" s="31" t="str">
        <f t="shared" si="34"/>
        <v>2</v>
      </c>
      <c r="AG155" s="31" t="str">
        <f t="shared" si="35"/>
        <v>0</v>
      </c>
      <c r="AH155" s="31" t="str">
        <f t="shared" si="37"/>
        <v>0</v>
      </c>
      <c r="AI155" s="36" t="str">
        <f t="shared" si="38"/>
        <v>I</v>
      </c>
      <c r="AJ155" s="30" t="s">
        <v>872</v>
      </c>
      <c r="AK155" s="35" t="s">
        <v>879</v>
      </c>
      <c r="AL155" s="35" t="s">
        <v>880</v>
      </c>
      <c r="AM155" s="35" t="s">
        <v>880</v>
      </c>
      <c r="AN155" s="35" t="s">
        <v>76</v>
      </c>
      <c r="AO155" s="30">
        <f t="shared" ca="1" si="40"/>
        <v>1</v>
      </c>
      <c r="AP155" s="35">
        <f t="shared" si="41"/>
        <v>1</v>
      </c>
      <c r="AQ155" s="35">
        <f t="shared" si="42"/>
        <v>1</v>
      </c>
      <c r="AR155" s="35">
        <f t="shared" si="43"/>
        <v>1</v>
      </c>
      <c r="AS155" s="36">
        <f t="shared" si="39"/>
        <v>1</v>
      </c>
    </row>
    <row r="156" spans="1:45">
      <c r="A156" t="str">
        <f>'Model output'!A155</f>
        <v>TCGA-EM-A1YB</v>
      </c>
      <c r="B156" s="42">
        <v>73</v>
      </c>
      <c r="C156" s="1" t="str">
        <f>IF(OR(ISNUMBER(SEARCH("0",'Model output'!D155)), ISNUMBER(SEARCH("1",'Model output'!D155)), ISNUMBER(SEARCH("1a",'Model output'!D155)), ISNUMBER(SEARCH("1b",'Model output'!D155)), ISNUMBER(SEARCH("2",'Model output'!D155)), ISNUMBER(SEARCH("3",'Model output'!D155)), ISNUMBER(SEARCH("4a",'Model output'!D155)), ISNUMBER(SEARCH("4b",'Model output'!D155))), IF(ISNUMBER(SEARCH("pT",'Model output'!D155)),IF(OR(ISNUMBER(SEARCH("a",'Model output'!D155)),ISNUMBER(SEARCH("b",'Model output'!D155))),MID(SUBSTITUTE('Model output'!D155," ",""),SEARCH("pT",'Model output'!D155)+2,2),MID(SUBSTITUTE('Model output'!D155," ",""),SEARCH("pT",'Model output'!D155)+2,1)),IF(ISNUMBER(SEARCH("T",'Model output'!D155)),IF(OR(ISNUMBER(SEARCH("a",'Model output'!D155)),ISNUMBER(SEARCH("b",'Model output'!D155))),MID(SUBSTITUTE('Model output'!D155," ",""),SEARCH("T",'Model output'!D155)+1,2),MID(SUBSTITUTE('Model output'!D155," ",""),SEARCH("T",'Model output'!D155)+1,1)),SUBSTITUTE('Model output'!D155," ",""))),"")</f>
        <v>2</v>
      </c>
      <c r="D156" s="1" t="str">
        <f>IF(ISNUMBER(SEARCH("lymph node",'Model output'!E155)),"1", IF(AND('Model output'!E155&lt;&gt;"",ISNUMBER('Model output'!E155),'Model output'!E155&gt;0),"1",IF(OR(ISNUMBER(SEARCH("0",'Model output'!E155)), ISNUMBER(SEARCH("1",'Model output'!E155)), ISNUMBER(SEARCH("1a",'Model output'!E155)), ISNUMBER(SEARCH("1b",'Model output'!E155)), ISNUMBER(SEARCH("X",'Model output'!E155))), IF(ISNUMBER(SEARCH("pN",'Model output'!E155)),IF(OR(ISNUMBER(SEARCH("a",'Model output'!E155)),ISNUMBER(SEARCH("b",'Model output'!E155))),MID(SUBSTITUTE('Model output'!E155," ",""),SEARCH("pN",'Model output'!E155)+2,2),MID(SUBSTITUTE('Model output'!E155," ",""),SEARCH("pN",'Model output'!E155)+2,1)),IF(ISNUMBER(SEARCH("N",'Model output'!E155)),IF(OR(ISNUMBER(SEARCH("a",'Model output'!E155)),ISNUMBER(SEARCH("b",'Model output'!E155))),MID(SUBSTITUTE('Model output'!E155," ",""),SEARCH("N",'Model output'!E155)+1,2),MID(SUBSTITUTE('Model output'!E155," ",""),SEARCH("N",'Model output'!E155)+1,1)),SUBSTITUTE('Model output'!E155," ",""))),"")))</f>
        <v>X</v>
      </c>
      <c r="E156" s="1" t="str">
        <f>IF(OR(ISNUMBER(SEARCH("Not applicable",'Model output'!F155)), ISNUMBER(SEARCH("N/A",'Model output'!F155))),"0",IF(OR(ISNUMBER(SEARCH("0",'Model output'!F155)), ISNUMBER(SEARCH("1",'Model output'!F155)), ISNUMBER(SEARCH("X",'Model output'!F155))), IF(ISNUMBER(SEARCH("pM",'Model output'!F155)),MID(SUBSTITUTE('Model output'!F155," ",""),SEARCH("pM",'Model output'!F155)+2,1),IF(ISNUMBER(SEARCH("M",'Model output'!F155)),MID(SUBSTITUTE('Model output'!F155," ",""),SEARCH("M",'Model output'!F155)+1,1),SUBSTITUTE('Model output'!F155," ",""))),""))</f>
        <v/>
      </c>
      <c r="F156" t="str">
        <f t="shared" si="32"/>
        <v>negative</v>
      </c>
      <c r="G156" t="str">
        <f>IF(OR('Model output'!G155="",AND(ISNUMBER('Model output'!J155),'Model output'!J155&lt;1)),"",IF(OR(ISNUMBER(SEARCH("lateral",'Model output'!G155)),ISNUMBER(SEARCH("cervical",'Model output'!G155)),ISNUMBER(SEARCH("jugular",'Model output'!G155)),ISNUMBER(SEARCH("left neck",'Model output'!G155)),ISNUMBER(SEARCH("left anterior neck",'Model output'!G155)),ISNUMBER(SEARCH("left posterior neck",'Model output'!G155)),ISNUMBER(SEARCH("right neck",'Model output'!G155)),ISNUMBER(SEARCH("right anterior neck",'Model output'!G155)),ISNUMBER(SEARCH("right posterior neck",'Model output'!G155)),AND(ISNUMBER(SEARCH("level",'Model output'!G155)),OR(,ISNUMBER(SEARCH("II",'Model output'!G155)),ISNUMBER(SEARCH("two",'Model output'!G155)),ISNUMBER(SEARCH("2",'Model output'!G155)),ISNUMBER(SEARCH("III",'Model output'!G155)),ISNUMBER(SEARCH("three",'Model output'!G155)),ISNUMBER(SEARCH("3",'Model output'!G155)),ISNUMBER(SEARCH("IV",'Model output'!G155)),ISNUMBER(SEARCH("four",'Model output'!G155)),ISNUMBER(SEARCH("4",'Model output'!G155)),AND(ISNUMBER(SEARCH("V ",'Model output'!G155)),NOT(ISNUMBER(SEARCH("VI",'Model output'!G155)))),ISNUMBER(SEARCH("five",'Model output'!G155)),ISNUMBER(SEARCH("5",'Model output'!G155))))), "lateral", "central"))</f>
        <v/>
      </c>
      <c r="H156" t="str">
        <f>IF('Model output'!H155="","negative", IF('Model output'!H155=" ", "negative", IF(ISNUMBER(SEARCH("lymph node",'Model output'!H155)),"negative","positive")))</f>
        <v>negative</v>
      </c>
      <c r="I156">
        <f>IF('Model output'!I155="","",IF(ISNUMBER('Model output'!I155),'Model output'!I155,1))</f>
        <v>0</v>
      </c>
      <c r="J156">
        <f>IF('Model output'!J155="","",IF(AND(ISNUMBER('Model output'!J155),'Model output'!J155&lt;=I156),'Model output'!J155,IF(ISNUMBER(SEARCH("0/",'Model output'!J155)),0,1)))</f>
        <v>0</v>
      </c>
      <c r="K156" t="str" cm="1">
        <f t="array" ref="K156">IF(COUNT(FIND({0,1,2,3,4,5,6,7,8,9},'Model output'!K155))&gt;0,'Model output'!K155,"")</f>
        <v/>
      </c>
      <c r="L156" s="8" t="str">
        <f t="shared" si="36"/>
        <v/>
      </c>
      <c r="M156" t="str" cm="1">
        <f t="array" ref="M156">IF(L156="","",IF(ISNUMBER(SEARCH("cm",L156)),MAX(VALUE(SUBSTITUTE(_xlfn.FILTERXML("&lt;t&gt;&lt;s&gt;"&amp;SUBSTITUTE(L156,",","&lt;/s&gt;&lt;s&gt;")&amp;"&lt;/s&gt;&lt;/t&gt;","//s"),"cm",""))),MAX(VALUE(SUBSTITUTE(_xlfn.FILTERXML("&lt;t&gt;&lt;s&gt;"&amp;SUBSTITUTE(L156,",","&lt;/s&gt;&lt;s&gt;")&amp;"&lt;/s&gt;&lt;/t&gt;","//s"),"mm","")))/10))</f>
        <v/>
      </c>
      <c r="N156" t="str">
        <f>IF('Model output'!L155="","",'Model output'!L155)</f>
        <v>papillary</v>
      </c>
      <c r="O156" t="str">
        <f>IF('Model output'!M155="","",'Model output'!M155)</f>
        <v>oncocytic</v>
      </c>
      <c r="P156" t="str">
        <f>IF('Model output'!N155="","",'Model output'!N155)</f>
        <v>2.7cm</v>
      </c>
      <c r="Q156" t="str">
        <f t="shared" si="33"/>
        <v>2.7cm</v>
      </c>
      <c r="R156" cm="1">
        <f t="array" ref="R156">IF(Q156="","",IF(ISNUMBER(SEARCH("cm",Q156)),MAX(VALUE(SUBSTITUTE(_xlfn.FILTERXML("&lt;t&gt;&lt;s&gt;"&amp;SUBSTITUTE(Q156,",","&lt;/s&gt;&lt;s&gt;")&amp;"&lt;/s&gt;&lt;/t&gt;","//s"),"cm",""))),IF(ISNUMBER(SEARCH("mm",Q156)), MAX(VALUE(SUBSTITUTE(_xlfn.FILTERXML("&lt;t&gt;&lt;s&gt;"&amp;SUBSTITUTE(Q156,",","&lt;/s&gt;&lt;s&gt;")&amp;"&lt;/s&gt;&lt;/t&gt;","//s"),"mm","")))/10, MAX(VALUE(_xlfn.FILTERXML("&lt;t&gt;&lt;s&gt;"&amp;SUBSTITUTE(Q156,",","&lt;/s&gt;&lt;s&gt;")&amp;"&lt;/s&gt;&lt;/t&gt;","//s"))))))</f>
        <v>2.7</v>
      </c>
      <c r="S156" t="str">
        <f>IF(OR('Model output'!P155="",ISNUMBER(SEARCH("Not identified", 'Model output'!P155)),ISNUMBER(SEARCH("Absent",'Model output'!P155)),AND(ISNUMBER(SEARCH("No",'Model output'!P155)),NOT(ISNUMBER(SEARCH("diagnostic",'Model output'!P155)))),ISNUMBER(SEARCH("Negative",'Model output'!P155))),"negative","positive")</f>
        <v>negative</v>
      </c>
      <c r="T156">
        <f>IF('Model output'!O155="","",'Model output'!O155)</f>
        <v>1</v>
      </c>
      <c r="U156" t="str">
        <f>IF('Model output'!Q155&lt;&gt;"",'Model output'!Q155,IF('Classification result'!S156="positive",IF(ISNUMBER(SEARCH("single",'Model output'!P155)),1,IF(OR(ISNUMBER(SEARCH("&lt;4",'Model output'!P155)),ISNUMBER(SEARCH("&lt; 4",'Model output'!P155)),ISNUMBER(SEARCH("less than 4",'Model output'!P155))),"&lt;4",IF(OR(ISNUMBER(SEARCH("&gt;4",'Model output'!P155)),ISNUMBER(SEARCH("&gt; 4",'Model output'!P155)),ISNUMBER(SEARCH("4 or more",'Model output'!P155))),"&gt;4",""))),""))</f>
        <v/>
      </c>
      <c r="V156" t="str">
        <f>IF(S156="negative","",IF(OR(ISNUMBER(SEARCH("Focal",'Model output'!P155)),'Classification result'!U156&lt;4,ISNUMBER(SEARCH("Focal",'Classification result'!U156)),ISNUMBER(SEARCH("&lt;4",'Classification result'!U156)),ISNUMBER(SEARCH("&lt; 4",'Classification result'!U156))),"minimal", IF(OR(ISNUMBER(SEARCH("Extensive",'Model output'!P155)),ISNUMBER(SEARCH("Extensive",'Classification result'!U156)),ISNUMBER(SEARCH("&gt;4",'Classification result'!U156)),ISNUMBER(SEARCH("&gt; 4",'Classification result'!U156)),ISNUMBER(SEARCH("4 or more",'Classification result'!U156))),"extensive","")))</f>
        <v/>
      </c>
      <c r="W156" t="str">
        <f>IF(OR('Model output'!R155="",ISNUMBER(SEARCH("Not identified", 'Model output'!R155)),ISNUMBER(SEARCH("Absent",'Model output'!R155)),ISNUMBER(SEARCH("No",'Model output'!R155)),ISNUMBER(SEARCH("Negative",'Model output'!R155)),ISNUMBER(SEARCH("None seen",'Model output'!R155)),ISNUMBER(SEARCH("Free",'Model output'!R155)),ISNUMBER(SEARCH("Cannot be assessed",'Model output'!R155))),"negative","positive")</f>
        <v>positive</v>
      </c>
      <c r="X156" s="14" t="str">
        <f>IF('Model output'!S155="","",'Model output'!S155)</f>
        <v>Not identified</v>
      </c>
      <c r="Y156" t="str">
        <f>IF(OR('Model output'!S155="",ISNUMBER(SEARCH("Absent",'Model output'!S155)),ISNUMBER(SEARCH("Not identified",'Model output'!S155)),AND(ISNUMBER(SEARCH("No",'Model output'!S155)),NOT(ISNUMBER(SEARCH("carcinoma",'Model output'!S155)))),ISNUMBER(SEARCH("negative",'Model output'!S155))),"negative",IF(Z156="positive","gETE", "positive"))</f>
        <v>negative</v>
      </c>
      <c r="Z156" t="str">
        <f>IF(OR('Model output'!S155="",ISNUMBER(SEARCH("Absent",'Model output'!S155)),ISNUMBER(SEARCH("Not identified",'Model output'!S155)),ISNUMBER(SEARCH("No",'Model output'!S155)),ISNUMBER(SEARCH("Minimal",'Model output'!S155)),ISNUMBER(SEARCH("negative",'Model output'!S155))),"negative",IF(OR(ISNUMBER(SEARCH("extensive",X156)),ISNUMBER(SEARCH("skeletal muscle",X156)),ISNUMBER(SEARCH("larynx",X156)),ISNUMBER(SEARCH("trachea",X156)),ISNUMBER(SEARCH("esophagus",X156)),ISNUMBER(SEARCH("recurrent laryngeal nerve",X156))),"positive","negative"))</f>
        <v>negative</v>
      </c>
      <c r="AA156" t="str">
        <f>IF('Model output'!T155="","",IF('Model output'!T155="Not mentioned", "No", "Yes"))</f>
        <v/>
      </c>
      <c r="AB156" t="str">
        <f>IF(AA156&lt;&gt;"Yes","",IF(OR('Model output'!U155="",ISNUMBER(SEARCH("Not identified",'Model output'!U155))),"",'Model output'!U155))</f>
        <v/>
      </c>
      <c r="AC156" s="9" t="str">
        <f>IF(OR('Model output'!V155="", AND(ISERROR(SEARCH("Positive",'Model output'!V155)), ISNUMBER(SEARCH("Negative",'Model output'!V155))), ISNUMBER(SEARCH("Uninvolved",'Model output'!V155)), ISNUMBER(SEARCH("not involved",'Model output'!V155)), ISNUMBER(SEARCH("Free",'Model output'!V155)), ISNUMBER(SEARCH("1 mm",'Model output'!V155)), ISNUMBER(SEARCH("0.1 CM",'Model output'!V155)), ISNUMBER(SEARCH("less than 0.2 mm",'Model output'!V155)), ISNUMBER(SEARCH("less than 0.5 mm",'Model output'!V155)), ISNUMBER(SEARCH("very close",'Model output'!V155)), ISNUMBER(SEARCH("abut",'Model output'!V155))), "negative", "positive")</f>
        <v>negative</v>
      </c>
      <c r="AE156" s="30" t="str" cm="1">
        <f t="array" aca="1" ref="AE156" ca="1">IF(OR(AC156="positive",Z156="positive",AND(OR(ISNUMBER(SEARCH("Follicular carcinoma",N156)),ISNUMBER(SEARCH("Follicular thyroid carcinoma",N156))),V156="extensive"),AND(AND(ISNUMBER(J156),J156&gt;0),AND(ISNUMBER(M156),M156&gt;3)),OR(H156="positive",AH156=1)),"high",IF(OR(ISNUMBER(SEARCH("lateral",G156,1)),ISNUMBER(SEARCH("positive",Y156,1)),ISNUMBER(SEARCH("tall",O156,1)),ISNUMBER(SEARCH("hobnail",O156,1)),ISNUMBER(SEARCH("cribriform",O156,1)),ISNUMBER(SEARCH("diffuse",O156,1)),ISNUMBER(SEARCH("columnar",O156,1)),ISNUMBER(SEARCH("solid",O156,1)),ISNUMBER(SEARCH("tall",N156,1)),ISNUMBER(SEARCH("hobnail",N156,1)),ISNUMBER(SEARCH("cribriform",N156,1)),ISNUMBER(SEARCH("diffuse",N156,1)),ISNUMBER(SEARCH("columnar",N156,1)),ISNUMBER(SEARCH("solid",N156,1)),AND(ISNUMBER(SEARCH("papillary",N156,1)),S156="positive"),AND(AND(ISNUMBER(J156),J156&gt;=5),M156=""),AND(AND(ISNUMBER(J156),J156&gt;=5),AND(ISNUMBER(M156),M156&gt;=1)),AND(ISNUMBER(SERACH("papillary",N156)),OR(Y156="positive",Z156="positive"), ISNUMBER(SEARCH("BRAF",AB156)))),"intermediate","low"))</f>
        <v>low</v>
      </c>
      <c r="AF156" s="31" t="str">
        <f t="shared" si="34"/>
        <v>2</v>
      </c>
      <c r="AG156" s="31" t="str">
        <f t="shared" si="35"/>
        <v>0</v>
      </c>
      <c r="AH156" s="31" t="str">
        <f t="shared" si="37"/>
        <v>0</v>
      </c>
      <c r="AI156" s="36" t="str">
        <f t="shared" si="38"/>
        <v>I</v>
      </c>
      <c r="AJ156" s="30" t="s">
        <v>872</v>
      </c>
      <c r="AK156" s="35" t="s">
        <v>879</v>
      </c>
      <c r="AL156" s="35" t="s">
        <v>880</v>
      </c>
      <c r="AM156" s="35" t="s">
        <v>880</v>
      </c>
      <c r="AN156" s="35" t="s">
        <v>76</v>
      </c>
      <c r="AO156" s="30">
        <f t="shared" ca="1" si="40"/>
        <v>1</v>
      </c>
      <c r="AP156" s="35">
        <f t="shared" si="41"/>
        <v>1</v>
      </c>
      <c r="AQ156" s="35">
        <f t="shared" si="42"/>
        <v>1</v>
      </c>
      <c r="AR156" s="35">
        <f t="shared" si="43"/>
        <v>1</v>
      </c>
      <c r="AS156" s="36">
        <f t="shared" si="39"/>
        <v>1</v>
      </c>
    </row>
    <row r="157" spans="1:45">
      <c r="A157" t="str">
        <f>'Model output'!A156</f>
        <v>TCGA-EM-A22I</v>
      </c>
      <c r="B157" s="42">
        <v>52</v>
      </c>
      <c r="C157" s="1" t="str">
        <f>IF(OR(ISNUMBER(SEARCH("0",'Model output'!D156)), ISNUMBER(SEARCH("1",'Model output'!D156)), ISNUMBER(SEARCH("1a",'Model output'!D156)), ISNUMBER(SEARCH("1b",'Model output'!D156)), ISNUMBER(SEARCH("2",'Model output'!D156)), ISNUMBER(SEARCH("3",'Model output'!D156)), ISNUMBER(SEARCH("4a",'Model output'!D156)), ISNUMBER(SEARCH("4b",'Model output'!D156))), IF(ISNUMBER(SEARCH("pT",'Model output'!D156)),IF(OR(ISNUMBER(SEARCH("a",'Model output'!D156)),ISNUMBER(SEARCH("b",'Model output'!D156))),MID(SUBSTITUTE('Model output'!D156," ",""),SEARCH("pT",'Model output'!D156)+2,2),MID(SUBSTITUTE('Model output'!D156," ",""),SEARCH("pT",'Model output'!D156)+2,1)),IF(ISNUMBER(SEARCH("T",'Model output'!D156)),IF(OR(ISNUMBER(SEARCH("a",'Model output'!D156)),ISNUMBER(SEARCH("b",'Model output'!D156))),MID(SUBSTITUTE('Model output'!D156," ",""),SEARCH("T",'Model output'!D156)+1,2),MID(SUBSTITUTE('Model output'!D156," ",""),SEARCH("T",'Model output'!D156)+1,1)),SUBSTITUTE('Model output'!D156," ",""))),"")</f>
        <v>3</v>
      </c>
      <c r="D157" s="1" t="str">
        <f>IF(ISNUMBER(SEARCH("lymph node",'Model output'!E156)),"1", IF(AND('Model output'!E156&lt;&gt;"",ISNUMBER('Model output'!E156),'Model output'!E156&gt;0),"1",IF(OR(ISNUMBER(SEARCH("0",'Model output'!E156)), ISNUMBER(SEARCH("1",'Model output'!E156)), ISNUMBER(SEARCH("1a",'Model output'!E156)), ISNUMBER(SEARCH("1b",'Model output'!E156)), ISNUMBER(SEARCH("X",'Model output'!E156))), IF(ISNUMBER(SEARCH("pN",'Model output'!E156)),IF(OR(ISNUMBER(SEARCH("a",'Model output'!E156)),ISNUMBER(SEARCH("b",'Model output'!E156))),MID(SUBSTITUTE('Model output'!E156," ",""),SEARCH("pN",'Model output'!E156)+2,2),MID(SUBSTITUTE('Model output'!E156," ",""),SEARCH("pN",'Model output'!E156)+2,1)),IF(ISNUMBER(SEARCH("N",'Model output'!E156)),IF(OR(ISNUMBER(SEARCH("a",'Model output'!E156)),ISNUMBER(SEARCH("b",'Model output'!E156))),MID(SUBSTITUTE('Model output'!E156," ",""),SEARCH("N",'Model output'!E156)+1,2),MID(SUBSTITUTE('Model output'!E156," ",""),SEARCH("N",'Model output'!E156)+1,1)),SUBSTITUTE('Model output'!E156," ",""))),"")))</f>
        <v>0</v>
      </c>
      <c r="E157" s="1" t="str">
        <f>IF(OR(ISNUMBER(SEARCH("Not applicable",'Model output'!F156)), ISNUMBER(SEARCH("N/A",'Model output'!F156))),"0",IF(OR(ISNUMBER(SEARCH("0",'Model output'!F156)), ISNUMBER(SEARCH("1",'Model output'!F156)), ISNUMBER(SEARCH("X",'Model output'!F156))), IF(ISNUMBER(SEARCH("pM",'Model output'!F156)),MID(SUBSTITUTE('Model output'!F156," ",""),SEARCH("pM",'Model output'!F156)+2,1),IF(ISNUMBER(SEARCH("M",'Model output'!F156)),MID(SUBSTITUTE('Model output'!F156," ",""),SEARCH("M",'Model output'!F156)+1,1),SUBSTITUTE('Model output'!F156," ",""))),""))</f>
        <v/>
      </c>
      <c r="F157" t="str">
        <f t="shared" si="32"/>
        <v>negative</v>
      </c>
      <c r="G157" t="str">
        <f>IF(OR('Model output'!G156="",AND(ISNUMBER('Model output'!J156),'Model output'!J156&lt;1)),"",IF(OR(ISNUMBER(SEARCH("lateral",'Model output'!G156)),ISNUMBER(SEARCH("cervical",'Model output'!G156)),ISNUMBER(SEARCH("jugular",'Model output'!G156)),ISNUMBER(SEARCH("left neck",'Model output'!G156)),ISNUMBER(SEARCH("left anterior neck",'Model output'!G156)),ISNUMBER(SEARCH("left posterior neck",'Model output'!G156)),ISNUMBER(SEARCH("right neck",'Model output'!G156)),ISNUMBER(SEARCH("right anterior neck",'Model output'!G156)),ISNUMBER(SEARCH("right posterior neck",'Model output'!G156)),AND(ISNUMBER(SEARCH("level",'Model output'!G156)),OR(,ISNUMBER(SEARCH("II",'Model output'!G156)),ISNUMBER(SEARCH("two",'Model output'!G156)),ISNUMBER(SEARCH("2",'Model output'!G156)),ISNUMBER(SEARCH("III",'Model output'!G156)),ISNUMBER(SEARCH("three",'Model output'!G156)),ISNUMBER(SEARCH("3",'Model output'!G156)),ISNUMBER(SEARCH("IV",'Model output'!G156)),ISNUMBER(SEARCH("four",'Model output'!G156)),ISNUMBER(SEARCH("4",'Model output'!G156)),AND(ISNUMBER(SEARCH("V ",'Model output'!G156)),NOT(ISNUMBER(SEARCH("VI",'Model output'!G156)))),ISNUMBER(SEARCH("five",'Model output'!G156)),ISNUMBER(SEARCH("5",'Model output'!G156))))), "lateral", "central"))</f>
        <v/>
      </c>
      <c r="H157" t="str">
        <f>IF('Model output'!H156="","negative", IF('Model output'!H156=" ", "negative", IF(ISNUMBER(SEARCH("lymph node",'Model output'!H156)),"negative","positive")))</f>
        <v>negative</v>
      </c>
      <c r="I157">
        <f>IF('Model output'!I156="","",IF(ISNUMBER('Model output'!I156),'Model output'!I156,1))</f>
        <v>1</v>
      </c>
      <c r="J157">
        <f>IF('Model output'!J156="","",IF(AND(ISNUMBER('Model output'!J156),'Model output'!J156&lt;=I157),'Model output'!J156,IF(ISNUMBER(SEARCH("0/",'Model output'!J156)),0,1)))</f>
        <v>0</v>
      </c>
      <c r="K157" t="str" cm="1">
        <f t="array" ref="K157">IF(COUNT(FIND({0,1,2,3,4,5,6,7,8,9},'Model output'!K156))&gt;0,'Model output'!K156,"")</f>
        <v/>
      </c>
      <c r="L157" s="8" t="str">
        <f t="shared" si="36"/>
        <v/>
      </c>
      <c r="M157" t="str" cm="1">
        <f t="array" ref="M157">IF(L157="","",IF(ISNUMBER(SEARCH("cm",L157)),MAX(VALUE(SUBSTITUTE(_xlfn.FILTERXML("&lt;t&gt;&lt;s&gt;"&amp;SUBSTITUTE(L157,",","&lt;/s&gt;&lt;s&gt;")&amp;"&lt;/s&gt;&lt;/t&gt;","//s"),"cm",""))),MAX(VALUE(SUBSTITUTE(_xlfn.FILTERXML("&lt;t&gt;&lt;s&gt;"&amp;SUBSTITUTE(L157,",","&lt;/s&gt;&lt;s&gt;")&amp;"&lt;/s&gt;&lt;/t&gt;","//s"),"mm","")))/10))</f>
        <v/>
      </c>
      <c r="N157" t="str">
        <f>IF('Model output'!L156="","",'Model output'!L156)</f>
        <v>papillary</v>
      </c>
      <c r="O157" t="str">
        <f>IF('Model output'!M156="","",'Model output'!M156)</f>
        <v>classical</v>
      </c>
      <c r="P157" t="str">
        <f>IF('Model output'!N156="","",'Model output'!N156)</f>
        <v>2.1 cm</v>
      </c>
      <c r="Q157" t="str">
        <f t="shared" si="33"/>
        <v>2.1cm</v>
      </c>
      <c r="R157" cm="1">
        <f t="array" ref="R157">IF(Q157="","",IF(ISNUMBER(SEARCH("cm",Q157)),MAX(VALUE(SUBSTITUTE(_xlfn.FILTERXML("&lt;t&gt;&lt;s&gt;"&amp;SUBSTITUTE(Q157,",","&lt;/s&gt;&lt;s&gt;")&amp;"&lt;/s&gt;&lt;/t&gt;","//s"),"cm",""))),IF(ISNUMBER(SEARCH("mm",Q157)), MAX(VALUE(SUBSTITUTE(_xlfn.FILTERXML("&lt;t&gt;&lt;s&gt;"&amp;SUBSTITUTE(Q157,",","&lt;/s&gt;&lt;s&gt;")&amp;"&lt;/s&gt;&lt;/t&gt;","//s"),"mm","")))/10, MAX(VALUE(_xlfn.FILTERXML("&lt;t&gt;&lt;s&gt;"&amp;SUBSTITUTE(Q157,",","&lt;/s&gt;&lt;s&gt;")&amp;"&lt;/s&gt;&lt;/t&gt;","//s"))))))</f>
        <v>2.1</v>
      </c>
      <c r="S157" t="str">
        <f>IF(OR('Model output'!P156="",ISNUMBER(SEARCH("Not identified", 'Model output'!P156)),ISNUMBER(SEARCH("Absent",'Model output'!P156)),AND(ISNUMBER(SEARCH("No",'Model output'!P156)),NOT(ISNUMBER(SEARCH("diagnostic",'Model output'!P156)))),ISNUMBER(SEARCH("Negative",'Model output'!P156))),"negative","positive")</f>
        <v>positive</v>
      </c>
      <c r="T157">
        <f>IF('Model output'!O156="","",'Model output'!O156)</f>
        <v>2</v>
      </c>
      <c r="U157" t="str">
        <f>IF('Model output'!Q156&lt;&gt;"",'Model output'!Q156,IF('Classification result'!S157="positive",IF(ISNUMBER(SEARCH("single",'Model output'!P156)),1,IF(OR(ISNUMBER(SEARCH("&lt;4",'Model output'!P156)),ISNUMBER(SEARCH("&lt; 4",'Model output'!P156)),ISNUMBER(SEARCH("less than 4",'Model output'!P156))),"&lt;4",IF(OR(ISNUMBER(SEARCH("&gt;4",'Model output'!P156)),ISNUMBER(SEARCH("&gt; 4",'Model output'!P156)),ISNUMBER(SEARCH("4 or more",'Model output'!P156))),"&gt;4",""))),""))</f>
        <v/>
      </c>
      <c r="V157" t="str">
        <f>IF(S157="negative","",IF(OR(ISNUMBER(SEARCH("Focal",'Model output'!P156)),'Classification result'!U157&lt;4,ISNUMBER(SEARCH("Focal",'Classification result'!U157)),ISNUMBER(SEARCH("&lt;4",'Classification result'!U157)),ISNUMBER(SEARCH("&lt; 4",'Classification result'!U157))),"minimal", IF(OR(ISNUMBER(SEARCH("Extensive",'Model output'!P156)),ISNUMBER(SEARCH("Extensive",'Classification result'!U157)),ISNUMBER(SEARCH("&gt;4",'Classification result'!U157)),ISNUMBER(SEARCH("&gt; 4",'Classification result'!U157)),ISNUMBER(SEARCH("4 or more",'Classification result'!U157))),"extensive","")))</f>
        <v/>
      </c>
      <c r="W157" t="str">
        <f>IF(OR('Model output'!R156="",ISNUMBER(SEARCH("Not identified", 'Model output'!R156)),ISNUMBER(SEARCH("Absent",'Model output'!R156)),ISNUMBER(SEARCH("No",'Model output'!R156)),ISNUMBER(SEARCH("Negative",'Model output'!R156)),ISNUMBER(SEARCH("None seen",'Model output'!R156)),ISNUMBER(SEARCH("Free",'Model output'!R156)),ISNUMBER(SEARCH("Cannot be assessed",'Model output'!R156))),"negative","positive")</f>
        <v>positive</v>
      </c>
      <c r="X157" s="14" t="str">
        <f>IF('Model output'!S156="","",'Model output'!S156)</f>
        <v>Present, minimal</v>
      </c>
      <c r="Y157" t="str">
        <f>IF(OR('Model output'!S156="",ISNUMBER(SEARCH("Absent",'Model output'!S156)),ISNUMBER(SEARCH("Not identified",'Model output'!S156)),AND(ISNUMBER(SEARCH("No",'Model output'!S156)),NOT(ISNUMBER(SEARCH("carcinoma",'Model output'!S156)))),ISNUMBER(SEARCH("negative",'Model output'!S156))),"negative",IF(Z157="positive","gETE", "positive"))</f>
        <v>positive</v>
      </c>
      <c r="Z157" t="str">
        <f>IF(OR('Model output'!S156="",ISNUMBER(SEARCH("Absent",'Model output'!S156)),ISNUMBER(SEARCH("Not identified",'Model output'!S156)),ISNUMBER(SEARCH("No",'Model output'!S156)),ISNUMBER(SEARCH("Minimal",'Model output'!S156)),ISNUMBER(SEARCH("negative",'Model output'!S156))),"negative",IF(OR(ISNUMBER(SEARCH("extensive",X157)),ISNUMBER(SEARCH("skeletal muscle",X157)),ISNUMBER(SEARCH("larynx",X157)),ISNUMBER(SEARCH("trachea",X157)),ISNUMBER(SEARCH("esophagus",X157)),ISNUMBER(SEARCH("recurrent laryngeal nerve",X157))),"positive","negative"))</f>
        <v>negative</v>
      </c>
      <c r="AA157" t="str">
        <f>IF('Model output'!T156="","",IF('Model output'!T156="Not mentioned", "No", "Yes"))</f>
        <v/>
      </c>
      <c r="AB157" t="str">
        <f>IF(AA157&lt;&gt;"Yes","",IF(OR('Model output'!U156="",ISNUMBER(SEARCH("Not identified",'Model output'!U156))),"",'Model output'!U156))</f>
        <v/>
      </c>
      <c r="AC157" s="9" t="str">
        <f>IF(OR('Model output'!V156="", AND(ISERROR(SEARCH("Positive",'Model output'!V156)), ISNUMBER(SEARCH("Negative",'Model output'!V156))), ISNUMBER(SEARCH("Uninvolved",'Model output'!V156)), ISNUMBER(SEARCH("not involved",'Model output'!V156)), ISNUMBER(SEARCH("Free",'Model output'!V156)), ISNUMBER(SEARCH("1 mm",'Model output'!V156)), ISNUMBER(SEARCH("0.1 CM",'Model output'!V156)), ISNUMBER(SEARCH("less than 0.2 mm",'Model output'!V156)), ISNUMBER(SEARCH("less than 0.5 mm",'Model output'!V156)), ISNUMBER(SEARCH("very close",'Model output'!V156)), ISNUMBER(SEARCH("abut",'Model output'!V156))), "negative", "positive")</f>
        <v>positive</v>
      </c>
      <c r="AE157" s="30" t="str" cm="1">
        <f t="array" ref="AE157">IF(OR(AC157="positive",Z157="positive",AND(OR(ISNUMBER(SEARCH("Follicular carcinoma",N157)),ISNUMBER(SEARCH("Follicular thyroid carcinoma",N157))),V157="extensive"),AND(AND(ISNUMBER(J157),J157&gt;0),AND(ISNUMBER(M157),M157&gt;3)),OR(H157="positive",AH157=1)),"high",IF(OR(ISNUMBER(SEARCH("lateral",G157,1)),ISNUMBER(SEARCH("positive",Y157,1)),ISNUMBER(SEARCH("tall",O157,1)),ISNUMBER(SEARCH("hobnail",O157,1)),ISNUMBER(SEARCH("cribriform",O157,1)),ISNUMBER(SEARCH("diffuse",O157,1)),ISNUMBER(SEARCH("columnar",O157,1)),ISNUMBER(SEARCH("solid",O157,1)),ISNUMBER(SEARCH("tall",N157,1)),ISNUMBER(SEARCH("hobnail",N157,1)),ISNUMBER(SEARCH("cribriform",N157,1)),ISNUMBER(SEARCH("diffuse",N157,1)),ISNUMBER(SEARCH("columnar",N157,1)),ISNUMBER(SEARCH("solid",N157,1)),AND(ISNUMBER(SEARCH("papillary",N157,1)),S157="positive"),AND(AND(ISNUMBER(J157),J157&gt;=5),M157=""),AND(AND(ISNUMBER(J157),J157&gt;=5),AND(ISNUMBER(M157),M157&gt;=1)),AND(ISNUMBER(SERACH("papillary",N157)),OR(Y157="positive",Z157="positive"), ISNUMBER(SEARCH("BRAF",AB157)))),"intermediate","low"))</f>
        <v>high</v>
      </c>
      <c r="AF157" s="31" t="str">
        <f t="shared" si="34"/>
        <v>2</v>
      </c>
      <c r="AG157" s="31" t="str">
        <f t="shared" si="35"/>
        <v>0</v>
      </c>
      <c r="AH157" s="31" t="str">
        <f t="shared" si="37"/>
        <v>0</v>
      </c>
      <c r="AI157" s="36" t="str">
        <f t="shared" si="38"/>
        <v>I</v>
      </c>
      <c r="AJ157" s="30" t="s">
        <v>871</v>
      </c>
      <c r="AK157" s="35" t="s">
        <v>879</v>
      </c>
      <c r="AL157" s="35" t="s">
        <v>877</v>
      </c>
      <c r="AM157" s="35" t="s">
        <v>880</v>
      </c>
      <c r="AN157" s="35" t="s">
        <v>76</v>
      </c>
      <c r="AO157" s="30">
        <f t="shared" si="40"/>
        <v>1</v>
      </c>
      <c r="AP157" s="35">
        <f t="shared" si="41"/>
        <v>1</v>
      </c>
      <c r="AQ157" s="35">
        <f t="shared" si="42"/>
        <v>1</v>
      </c>
      <c r="AR157" s="35">
        <f t="shared" si="43"/>
        <v>1</v>
      </c>
      <c r="AS157" s="36">
        <f t="shared" si="39"/>
        <v>1</v>
      </c>
    </row>
    <row r="158" spans="1:45">
      <c r="A158" t="str">
        <f>'Model output'!A157</f>
        <v>TCGA-EM-A22J</v>
      </c>
      <c r="B158" s="42">
        <v>56</v>
      </c>
      <c r="C158" s="1" t="str">
        <f>IF(OR(ISNUMBER(SEARCH("0",'Model output'!D157)), ISNUMBER(SEARCH("1",'Model output'!D157)), ISNUMBER(SEARCH("1a",'Model output'!D157)), ISNUMBER(SEARCH("1b",'Model output'!D157)), ISNUMBER(SEARCH("2",'Model output'!D157)), ISNUMBER(SEARCH("3",'Model output'!D157)), ISNUMBER(SEARCH("4a",'Model output'!D157)), ISNUMBER(SEARCH("4b",'Model output'!D157))), IF(ISNUMBER(SEARCH("pT",'Model output'!D157)),IF(OR(ISNUMBER(SEARCH("a",'Model output'!D157)),ISNUMBER(SEARCH("b",'Model output'!D157))),MID(SUBSTITUTE('Model output'!D157," ",""),SEARCH("pT",'Model output'!D157)+2,2),MID(SUBSTITUTE('Model output'!D157," ",""),SEARCH("pT",'Model output'!D157)+2,1)),IF(ISNUMBER(SEARCH("T",'Model output'!D157)),IF(OR(ISNUMBER(SEARCH("a",'Model output'!D157)),ISNUMBER(SEARCH("b",'Model output'!D157))),MID(SUBSTITUTE('Model output'!D157," ",""),SEARCH("T",'Model output'!D157)+1,2),MID(SUBSTITUTE('Model output'!D157," ",""),SEARCH("T",'Model output'!D157)+1,1)),SUBSTITUTE('Model output'!D157," ",""))),"")</f>
        <v>2</v>
      </c>
      <c r="D158" s="1" t="str">
        <f>IF(ISNUMBER(SEARCH("lymph node",'Model output'!E157)),"1", IF(AND('Model output'!E157&lt;&gt;"",ISNUMBER('Model output'!E157),'Model output'!E157&gt;0),"1",IF(OR(ISNUMBER(SEARCH("0",'Model output'!E157)), ISNUMBER(SEARCH("1",'Model output'!E157)), ISNUMBER(SEARCH("1a",'Model output'!E157)), ISNUMBER(SEARCH("1b",'Model output'!E157)), ISNUMBER(SEARCH("X",'Model output'!E157))), IF(ISNUMBER(SEARCH("pN",'Model output'!E157)),IF(OR(ISNUMBER(SEARCH("a",'Model output'!E157)),ISNUMBER(SEARCH("b",'Model output'!E157))),MID(SUBSTITUTE('Model output'!E157," ",""),SEARCH("pN",'Model output'!E157)+2,2),MID(SUBSTITUTE('Model output'!E157," ",""),SEARCH("pN",'Model output'!E157)+2,1)),IF(ISNUMBER(SEARCH("N",'Model output'!E157)),IF(OR(ISNUMBER(SEARCH("a",'Model output'!E157)),ISNUMBER(SEARCH("b",'Model output'!E157))),MID(SUBSTITUTE('Model output'!E157," ",""),SEARCH("N",'Model output'!E157)+1,2),MID(SUBSTITUTE('Model output'!E157," ",""),SEARCH("N",'Model output'!E157)+1,1)),SUBSTITUTE('Model output'!E157," ",""))),"")))</f>
        <v>0</v>
      </c>
      <c r="E158" s="1" t="str">
        <f>IF(OR(ISNUMBER(SEARCH("Not applicable",'Model output'!F157)), ISNUMBER(SEARCH("N/A",'Model output'!F157))),"0",IF(OR(ISNUMBER(SEARCH("0",'Model output'!F157)), ISNUMBER(SEARCH("1",'Model output'!F157)), ISNUMBER(SEARCH("X",'Model output'!F157))), IF(ISNUMBER(SEARCH("pM",'Model output'!F157)),MID(SUBSTITUTE('Model output'!F157," ",""),SEARCH("pM",'Model output'!F157)+2,1),IF(ISNUMBER(SEARCH("M",'Model output'!F157)),MID(SUBSTITUTE('Model output'!F157," ",""),SEARCH("M",'Model output'!F157)+1,1),SUBSTITUTE('Model output'!F157," ",""))),""))</f>
        <v/>
      </c>
      <c r="F158" t="str">
        <f t="shared" si="32"/>
        <v>negative</v>
      </c>
      <c r="G158" t="str">
        <f>IF(OR('Model output'!G157="",AND(ISNUMBER('Model output'!J157),'Model output'!J157&lt;1)),"",IF(OR(ISNUMBER(SEARCH("lateral",'Model output'!G157)),ISNUMBER(SEARCH("cervical",'Model output'!G157)),ISNUMBER(SEARCH("jugular",'Model output'!G157)),ISNUMBER(SEARCH("left neck",'Model output'!G157)),ISNUMBER(SEARCH("left anterior neck",'Model output'!G157)),ISNUMBER(SEARCH("left posterior neck",'Model output'!G157)),ISNUMBER(SEARCH("right neck",'Model output'!G157)),ISNUMBER(SEARCH("right anterior neck",'Model output'!G157)),ISNUMBER(SEARCH("right posterior neck",'Model output'!G157)),AND(ISNUMBER(SEARCH("level",'Model output'!G157)),OR(,ISNUMBER(SEARCH("II",'Model output'!G157)),ISNUMBER(SEARCH("two",'Model output'!G157)),ISNUMBER(SEARCH("2",'Model output'!G157)),ISNUMBER(SEARCH("III",'Model output'!G157)),ISNUMBER(SEARCH("three",'Model output'!G157)),ISNUMBER(SEARCH("3",'Model output'!G157)),ISNUMBER(SEARCH("IV",'Model output'!G157)),ISNUMBER(SEARCH("four",'Model output'!G157)),ISNUMBER(SEARCH("4",'Model output'!G157)),AND(ISNUMBER(SEARCH("V ",'Model output'!G157)),NOT(ISNUMBER(SEARCH("VI",'Model output'!G157)))),ISNUMBER(SEARCH("five",'Model output'!G157)),ISNUMBER(SEARCH("5",'Model output'!G157))))), "lateral", "central"))</f>
        <v/>
      </c>
      <c r="H158" t="str">
        <f>IF('Model output'!H157="","negative", IF('Model output'!H157=" ", "negative", IF(ISNUMBER(SEARCH("lymph node",'Model output'!H157)),"negative","positive")))</f>
        <v>negative</v>
      </c>
      <c r="I158">
        <f>IF('Model output'!I157="","",IF(ISNUMBER('Model output'!I157),'Model output'!I157,1))</f>
        <v>1</v>
      </c>
      <c r="J158">
        <f>IF('Model output'!J157="","",IF(AND(ISNUMBER('Model output'!J157),'Model output'!J157&lt;=I158),'Model output'!J157,IF(ISNUMBER(SEARCH("0/",'Model output'!J157)),0,1)))</f>
        <v>0</v>
      </c>
      <c r="K158" t="str" cm="1">
        <f t="array" ref="K158">IF(COUNT(FIND({0,1,2,3,4,5,6,7,8,9},'Model output'!K157))&gt;0,'Model output'!K157,"")</f>
        <v/>
      </c>
      <c r="L158" s="8" t="str">
        <f t="shared" si="36"/>
        <v/>
      </c>
      <c r="M158" t="str" cm="1">
        <f t="array" ref="M158">IF(L158="","",IF(ISNUMBER(SEARCH("cm",L158)),MAX(VALUE(SUBSTITUTE(_xlfn.FILTERXML("&lt;t&gt;&lt;s&gt;"&amp;SUBSTITUTE(L158,",","&lt;/s&gt;&lt;s&gt;")&amp;"&lt;/s&gt;&lt;/t&gt;","//s"),"cm",""))),MAX(VALUE(SUBSTITUTE(_xlfn.FILTERXML("&lt;t&gt;&lt;s&gt;"&amp;SUBSTITUTE(L158,",","&lt;/s&gt;&lt;s&gt;")&amp;"&lt;/s&gt;&lt;/t&gt;","//s"),"mm","")))/10))</f>
        <v/>
      </c>
      <c r="N158" t="str">
        <f>IF('Model output'!L157="","",'Model output'!L157)</f>
        <v>papillary</v>
      </c>
      <c r="O158" t="str">
        <f>IF('Model output'!M157="","",'Model output'!M157)</f>
        <v>mixed solid and follicular variant with oncocytic change</v>
      </c>
      <c r="P158" t="str">
        <f>IF('Model output'!N157="","",'Model output'!N157)</f>
        <v>2.5cm</v>
      </c>
      <c r="Q158" t="str">
        <f t="shared" si="33"/>
        <v>2.5cm</v>
      </c>
      <c r="R158" cm="1">
        <f t="array" ref="R158">IF(Q158="","",IF(ISNUMBER(SEARCH("cm",Q158)),MAX(VALUE(SUBSTITUTE(_xlfn.FILTERXML("&lt;t&gt;&lt;s&gt;"&amp;SUBSTITUTE(Q158,",","&lt;/s&gt;&lt;s&gt;")&amp;"&lt;/s&gt;&lt;/t&gt;","//s"),"cm",""))),IF(ISNUMBER(SEARCH("mm",Q158)), MAX(VALUE(SUBSTITUTE(_xlfn.FILTERXML("&lt;t&gt;&lt;s&gt;"&amp;SUBSTITUTE(Q158,",","&lt;/s&gt;&lt;s&gt;")&amp;"&lt;/s&gt;&lt;/t&gt;","//s"),"mm","")))/10, MAX(VALUE(_xlfn.FILTERXML("&lt;t&gt;&lt;s&gt;"&amp;SUBSTITUTE(Q158,",","&lt;/s&gt;&lt;s&gt;")&amp;"&lt;/s&gt;&lt;/t&gt;","//s"))))))</f>
        <v>2.5</v>
      </c>
      <c r="S158" t="str">
        <f>IF(OR('Model output'!P157="",ISNUMBER(SEARCH("Not identified", 'Model output'!P157)),ISNUMBER(SEARCH("Absent",'Model output'!P157)),AND(ISNUMBER(SEARCH("No",'Model output'!P157)),NOT(ISNUMBER(SEARCH("diagnostic",'Model output'!P157)))),ISNUMBER(SEARCH("Negative",'Model output'!P157))),"negative","positive")</f>
        <v>negative</v>
      </c>
      <c r="T158">
        <f>IF('Model output'!O157="","",'Model output'!O157)</f>
        <v>1</v>
      </c>
      <c r="U158" t="str">
        <f>IF('Model output'!Q157&lt;&gt;"",'Model output'!Q157,IF('Classification result'!S158="positive",IF(ISNUMBER(SEARCH("single",'Model output'!P157)),1,IF(OR(ISNUMBER(SEARCH("&lt;4",'Model output'!P157)),ISNUMBER(SEARCH("&lt; 4",'Model output'!P157)),ISNUMBER(SEARCH("less than 4",'Model output'!P157))),"&lt;4",IF(OR(ISNUMBER(SEARCH("&gt;4",'Model output'!P157)),ISNUMBER(SEARCH("&gt; 4",'Model output'!P157)),ISNUMBER(SEARCH("4 or more",'Model output'!P157))),"&gt;4",""))),""))</f>
        <v/>
      </c>
      <c r="V158" t="str">
        <f>IF(S158="negative","",IF(OR(ISNUMBER(SEARCH("Focal",'Model output'!P157)),'Classification result'!U158&lt;4,ISNUMBER(SEARCH("Focal",'Classification result'!U158)),ISNUMBER(SEARCH("&lt;4",'Classification result'!U158)),ISNUMBER(SEARCH("&lt; 4",'Classification result'!U158))),"minimal", IF(OR(ISNUMBER(SEARCH("Extensive",'Model output'!P157)),ISNUMBER(SEARCH("Extensive",'Classification result'!U158)),ISNUMBER(SEARCH("&gt;4",'Classification result'!U158)),ISNUMBER(SEARCH("&gt; 4",'Classification result'!U158)),ISNUMBER(SEARCH("4 or more",'Classification result'!U158))),"extensive","")))</f>
        <v/>
      </c>
      <c r="W158" t="str">
        <f>IF(OR('Model output'!R157="",ISNUMBER(SEARCH("Not identified", 'Model output'!R157)),ISNUMBER(SEARCH("Absent",'Model output'!R157)),ISNUMBER(SEARCH("No",'Model output'!R157)),ISNUMBER(SEARCH("Negative",'Model output'!R157)),ISNUMBER(SEARCH("None seen",'Model output'!R157)),ISNUMBER(SEARCH("Free",'Model output'!R157)),ISNUMBER(SEARCH("Cannot be assessed",'Model output'!R157))),"negative","positive")</f>
        <v>positive</v>
      </c>
      <c r="X158" s="14" t="str">
        <f>IF('Model output'!S157="","",'Model output'!S157)</f>
        <v>Not identified</v>
      </c>
      <c r="Y158" t="str">
        <f>IF(OR('Model output'!S157="",ISNUMBER(SEARCH("Absent",'Model output'!S157)),ISNUMBER(SEARCH("Not identified",'Model output'!S157)),AND(ISNUMBER(SEARCH("No",'Model output'!S157)),NOT(ISNUMBER(SEARCH("carcinoma",'Model output'!S157)))),ISNUMBER(SEARCH("negative",'Model output'!S157))),"negative",IF(Z158="positive","gETE", "positive"))</f>
        <v>negative</v>
      </c>
      <c r="Z158" t="str">
        <f>IF(OR('Model output'!S157="",ISNUMBER(SEARCH("Absent",'Model output'!S157)),ISNUMBER(SEARCH("Not identified",'Model output'!S157)),ISNUMBER(SEARCH("No",'Model output'!S157)),ISNUMBER(SEARCH("Minimal",'Model output'!S157)),ISNUMBER(SEARCH("negative",'Model output'!S157))),"negative",IF(OR(ISNUMBER(SEARCH("extensive",X158)),ISNUMBER(SEARCH("skeletal muscle",X158)),ISNUMBER(SEARCH("larynx",X158)),ISNUMBER(SEARCH("trachea",X158)),ISNUMBER(SEARCH("esophagus",X158)),ISNUMBER(SEARCH("recurrent laryngeal nerve",X158))),"positive","negative"))</f>
        <v>negative</v>
      </c>
      <c r="AA158" t="str">
        <f>IF('Model output'!T157="","",IF('Model output'!T157="Not mentioned", "No", "Yes"))</f>
        <v/>
      </c>
      <c r="AB158" t="str">
        <f>IF(AA158&lt;&gt;"Yes","",IF(OR('Model output'!U157="",ISNUMBER(SEARCH("Not identified",'Model output'!U157))),"",'Model output'!U157))</f>
        <v/>
      </c>
      <c r="AC158" s="9" t="str">
        <f>IF(OR('Model output'!V157="", AND(ISERROR(SEARCH("Positive",'Model output'!V157)), ISNUMBER(SEARCH("Negative",'Model output'!V157))), ISNUMBER(SEARCH("Uninvolved",'Model output'!V157)), ISNUMBER(SEARCH("not involved",'Model output'!V157)), ISNUMBER(SEARCH("Free",'Model output'!V157)), ISNUMBER(SEARCH("1 mm",'Model output'!V157)), ISNUMBER(SEARCH("0.1 CM",'Model output'!V157)), ISNUMBER(SEARCH("less than 0.2 mm",'Model output'!V157)), ISNUMBER(SEARCH("less than 0.5 mm",'Model output'!V157)), ISNUMBER(SEARCH("very close",'Model output'!V157)), ISNUMBER(SEARCH("abut",'Model output'!V157))), "negative", "positive")</f>
        <v>negative</v>
      </c>
      <c r="AE158" s="30" t="str" cm="1">
        <f t="array" aca="1" ref="AE158" ca="1">IF(OR(AC158="positive",Z158="positive",AND(OR(ISNUMBER(SEARCH("Follicular carcinoma",N158)),ISNUMBER(SEARCH("Follicular thyroid carcinoma",N158))),V158="extensive"),AND(AND(ISNUMBER(J158),J158&gt;0),AND(ISNUMBER(M158),M158&gt;3)),OR(H158="positive",AH158=1)),"high",IF(OR(ISNUMBER(SEARCH("lateral",G158,1)),ISNUMBER(SEARCH("positive",Y158,1)),ISNUMBER(SEARCH("tall",O158,1)),ISNUMBER(SEARCH("hobnail",O158,1)),ISNUMBER(SEARCH("cribriform",O158,1)),ISNUMBER(SEARCH("diffuse",O158,1)),ISNUMBER(SEARCH("columnar",O158,1)),ISNUMBER(SEARCH("solid",O158,1)),ISNUMBER(SEARCH("tall",N158,1)),ISNUMBER(SEARCH("hobnail",N158,1)),ISNUMBER(SEARCH("cribriform",N158,1)),ISNUMBER(SEARCH("diffuse",N158,1)),ISNUMBER(SEARCH("columnar",N158,1)),ISNUMBER(SEARCH("solid",N158,1)),AND(ISNUMBER(SEARCH("papillary",N158,1)),S158="positive"),AND(AND(ISNUMBER(J158),J158&gt;=5),M158=""),AND(AND(ISNUMBER(J158),J158&gt;=5),AND(ISNUMBER(M158),M158&gt;=1)),AND(ISNUMBER(SERACH("papillary",N158)),OR(Y158="positive",Z158="positive"), ISNUMBER(SEARCH("BRAF",AB158)))),"intermediate","low"))</f>
        <v>intermediate</v>
      </c>
      <c r="AF158" s="31" t="str">
        <f t="shared" si="34"/>
        <v>2</v>
      </c>
      <c r="AG158" s="31" t="str">
        <f t="shared" si="35"/>
        <v>0</v>
      </c>
      <c r="AH158" s="31" t="str">
        <f t="shared" si="37"/>
        <v>0</v>
      </c>
      <c r="AI158" s="36" t="str">
        <f t="shared" si="38"/>
        <v>I</v>
      </c>
      <c r="AJ158" s="30" t="s">
        <v>873</v>
      </c>
      <c r="AK158" s="35" t="s">
        <v>879</v>
      </c>
      <c r="AL158" s="35" t="s">
        <v>877</v>
      </c>
      <c r="AM158" s="35" t="s">
        <v>880</v>
      </c>
      <c r="AN158" s="35" t="s">
        <v>76</v>
      </c>
      <c r="AO158" s="30">
        <f t="shared" ca="1" si="40"/>
        <v>1</v>
      </c>
      <c r="AP158" s="35">
        <f t="shared" si="41"/>
        <v>1</v>
      </c>
      <c r="AQ158" s="35">
        <f t="shared" si="42"/>
        <v>1</v>
      </c>
      <c r="AR158" s="35">
        <f t="shared" si="43"/>
        <v>1</v>
      </c>
      <c r="AS158" s="36">
        <f t="shared" si="39"/>
        <v>1</v>
      </c>
    </row>
    <row r="159" spans="1:45">
      <c r="A159" t="str">
        <f>'Model output'!A158</f>
        <v>TCGA-EM-A22K</v>
      </c>
      <c r="B159" s="42">
        <v>46</v>
      </c>
      <c r="C159" s="1" t="str">
        <f>IF(OR(ISNUMBER(SEARCH("0",'Model output'!D158)), ISNUMBER(SEARCH("1",'Model output'!D158)), ISNUMBER(SEARCH("1a",'Model output'!D158)), ISNUMBER(SEARCH("1b",'Model output'!D158)), ISNUMBER(SEARCH("2",'Model output'!D158)), ISNUMBER(SEARCH("3",'Model output'!D158)), ISNUMBER(SEARCH("4a",'Model output'!D158)), ISNUMBER(SEARCH("4b",'Model output'!D158))), IF(ISNUMBER(SEARCH("pT",'Model output'!D158)),IF(OR(ISNUMBER(SEARCH("a",'Model output'!D158)),ISNUMBER(SEARCH("b",'Model output'!D158))),MID(SUBSTITUTE('Model output'!D158," ",""),SEARCH("pT",'Model output'!D158)+2,2),MID(SUBSTITUTE('Model output'!D158," ",""),SEARCH("pT",'Model output'!D158)+2,1)),IF(ISNUMBER(SEARCH("T",'Model output'!D158)),IF(OR(ISNUMBER(SEARCH("a",'Model output'!D158)),ISNUMBER(SEARCH("b",'Model output'!D158))),MID(SUBSTITUTE('Model output'!D158," ",""),SEARCH("T",'Model output'!D158)+1,2),MID(SUBSTITUTE('Model output'!D158," ",""),SEARCH("T",'Model output'!D158)+1,1)),SUBSTITUTE('Model output'!D158," ",""))),"")</f>
        <v>1b</v>
      </c>
      <c r="D159" s="1" t="str">
        <f>IF(ISNUMBER(SEARCH("lymph node",'Model output'!E158)),"1", IF(AND('Model output'!E158&lt;&gt;"",ISNUMBER('Model output'!E158),'Model output'!E158&gt;0),"1",IF(OR(ISNUMBER(SEARCH("0",'Model output'!E158)), ISNUMBER(SEARCH("1",'Model output'!E158)), ISNUMBER(SEARCH("1a",'Model output'!E158)), ISNUMBER(SEARCH("1b",'Model output'!E158)), ISNUMBER(SEARCH("X",'Model output'!E158))), IF(ISNUMBER(SEARCH("pN",'Model output'!E158)),IF(OR(ISNUMBER(SEARCH("a",'Model output'!E158)),ISNUMBER(SEARCH("b",'Model output'!E158))),MID(SUBSTITUTE('Model output'!E158," ",""),SEARCH("pN",'Model output'!E158)+2,2),MID(SUBSTITUTE('Model output'!E158," ",""),SEARCH("pN",'Model output'!E158)+2,1)),IF(ISNUMBER(SEARCH("N",'Model output'!E158)),IF(OR(ISNUMBER(SEARCH("a",'Model output'!E158)),ISNUMBER(SEARCH("b",'Model output'!E158))),MID(SUBSTITUTE('Model output'!E158," ",""),SEARCH("N",'Model output'!E158)+1,2),MID(SUBSTITUTE('Model output'!E158," ",""),SEARCH("N",'Model output'!E158)+1,1)),SUBSTITUTE('Model output'!E158," ",""))),"")))</f>
        <v>1b</v>
      </c>
      <c r="E159" s="1" t="str">
        <f>IF(OR(ISNUMBER(SEARCH("Not applicable",'Model output'!F158)), ISNUMBER(SEARCH("N/A",'Model output'!F158))),"0",IF(OR(ISNUMBER(SEARCH("0",'Model output'!F158)), ISNUMBER(SEARCH("1",'Model output'!F158)), ISNUMBER(SEARCH("X",'Model output'!F158))), IF(ISNUMBER(SEARCH("pM",'Model output'!F158)),MID(SUBSTITUTE('Model output'!F158," ",""),SEARCH("pM",'Model output'!F158)+2,1),IF(ISNUMBER(SEARCH("M",'Model output'!F158)),MID(SUBSTITUTE('Model output'!F158," ",""),SEARCH("M",'Model output'!F158)+1,1),SUBSTITUTE('Model output'!F158," ",""))),""))</f>
        <v>0</v>
      </c>
      <c r="F159" t="str">
        <f t="shared" si="32"/>
        <v>positive</v>
      </c>
      <c r="G159" t="str">
        <f>IF(OR('Model output'!G158="",AND(ISNUMBER('Model output'!J158),'Model output'!J158&lt;1)),"",IF(OR(ISNUMBER(SEARCH("lateral",'Model output'!G158)),ISNUMBER(SEARCH("cervical",'Model output'!G158)),ISNUMBER(SEARCH("jugular",'Model output'!G158)),ISNUMBER(SEARCH("left neck",'Model output'!G158)),ISNUMBER(SEARCH("left anterior neck",'Model output'!G158)),ISNUMBER(SEARCH("left posterior neck",'Model output'!G158)),ISNUMBER(SEARCH("right neck",'Model output'!G158)),ISNUMBER(SEARCH("right anterior neck",'Model output'!G158)),ISNUMBER(SEARCH("right posterior neck",'Model output'!G158)),AND(ISNUMBER(SEARCH("level",'Model output'!G158)),OR(,ISNUMBER(SEARCH("II",'Model output'!G158)),ISNUMBER(SEARCH("two",'Model output'!G158)),ISNUMBER(SEARCH("2",'Model output'!G158)),ISNUMBER(SEARCH("III",'Model output'!G158)),ISNUMBER(SEARCH("three",'Model output'!G158)),ISNUMBER(SEARCH("3",'Model output'!G158)),ISNUMBER(SEARCH("IV",'Model output'!G158)),ISNUMBER(SEARCH("four",'Model output'!G158)),ISNUMBER(SEARCH("4",'Model output'!G158)),AND(ISNUMBER(SEARCH("V ",'Model output'!G158)),NOT(ISNUMBER(SEARCH("VI",'Model output'!G158)))),ISNUMBER(SEARCH("five",'Model output'!G158)),ISNUMBER(SEARCH("5",'Model output'!G158))))), "lateral", "central"))</f>
        <v>central</v>
      </c>
      <c r="H159" t="str">
        <f>IF('Model output'!H158="","negative", IF('Model output'!H158=" ", "negative", IF(ISNUMBER(SEARCH("lymph node",'Model output'!H158)),"negative","positive")))</f>
        <v>negative</v>
      </c>
      <c r="I159">
        <f>IF('Model output'!I158="","",IF(ISNUMBER('Model output'!I158),'Model output'!I158,1))</f>
        <v>83</v>
      </c>
      <c r="J159">
        <f>IF('Model output'!J158="","",IF(AND(ISNUMBER('Model output'!J158),'Model output'!J158&lt;=I159),'Model output'!J158,IF(ISNUMBER(SEARCH("0/",'Model output'!J158)),0,1)))</f>
        <v>10</v>
      </c>
      <c r="K159" t="str" cm="1">
        <f t="array" ref="K159">IF(COUNT(FIND({0,1,2,3,4,5,6,7,8,9},'Model output'!K158))&gt;0,'Model output'!K158,"")</f>
        <v/>
      </c>
      <c r="L159" s="8" t="str">
        <f t="shared" si="36"/>
        <v/>
      </c>
      <c r="M159" t="str" cm="1">
        <f t="array" ref="M159">IF(L159="","",IF(ISNUMBER(SEARCH("cm",L159)),MAX(VALUE(SUBSTITUTE(_xlfn.FILTERXML("&lt;t&gt;&lt;s&gt;"&amp;SUBSTITUTE(L159,",","&lt;/s&gt;&lt;s&gt;")&amp;"&lt;/s&gt;&lt;/t&gt;","//s"),"cm",""))),MAX(VALUE(SUBSTITUTE(_xlfn.FILTERXML("&lt;t&gt;&lt;s&gt;"&amp;SUBSTITUTE(L159,",","&lt;/s&gt;&lt;s&gt;")&amp;"&lt;/s&gt;&lt;/t&gt;","//s"),"mm","")))/10))</f>
        <v/>
      </c>
      <c r="N159" t="str">
        <f>IF('Model output'!L158="","",'Model output'!L158)</f>
        <v>papillary</v>
      </c>
      <c r="O159" t="str">
        <f>IF('Model output'!M158="","",'Model output'!M158)</f>
        <v>classical, follicular</v>
      </c>
      <c r="P159" t="str">
        <f>IF('Model output'!N158="","",'Model output'!N158)</f>
        <v>1.1 cm</v>
      </c>
      <c r="Q159" t="str">
        <f t="shared" si="33"/>
        <v>1.1cm</v>
      </c>
      <c r="R159" cm="1">
        <f t="array" ref="R159">IF(Q159="","",IF(ISNUMBER(SEARCH("cm",Q159)),MAX(VALUE(SUBSTITUTE(_xlfn.FILTERXML("&lt;t&gt;&lt;s&gt;"&amp;SUBSTITUTE(Q159,",","&lt;/s&gt;&lt;s&gt;")&amp;"&lt;/s&gt;&lt;/t&gt;","//s"),"cm",""))),IF(ISNUMBER(SEARCH("mm",Q159)), MAX(VALUE(SUBSTITUTE(_xlfn.FILTERXML("&lt;t&gt;&lt;s&gt;"&amp;SUBSTITUTE(Q159,",","&lt;/s&gt;&lt;s&gt;")&amp;"&lt;/s&gt;&lt;/t&gt;","//s"),"mm","")))/10, MAX(VALUE(_xlfn.FILTERXML("&lt;t&gt;&lt;s&gt;"&amp;SUBSTITUTE(Q159,",","&lt;/s&gt;&lt;s&gt;")&amp;"&lt;/s&gt;&lt;/t&gt;","//s"))))))</f>
        <v>1.1000000000000001</v>
      </c>
      <c r="S159" t="str">
        <f>IF(OR('Model output'!P158="",ISNUMBER(SEARCH("Not identified", 'Model output'!P158)),ISNUMBER(SEARCH("Absent",'Model output'!P158)),AND(ISNUMBER(SEARCH("No",'Model output'!P158)),NOT(ISNUMBER(SEARCH("diagnostic",'Model output'!P158)))),ISNUMBER(SEARCH("Negative",'Model output'!P158))),"negative","positive")</f>
        <v>negative</v>
      </c>
      <c r="T159">
        <f>IF('Model output'!O158="","",'Model output'!O158)</f>
        <v>2</v>
      </c>
      <c r="U159" t="str">
        <f>IF('Model output'!Q158&lt;&gt;"",'Model output'!Q158,IF('Classification result'!S159="positive",IF(ISNUMBER(SEARCH("single",'Model output'!P158)),1,IF(OR(ISNUMBER(SEARCH("&lt;4",'Model output'!P158)),ISNUMBER(SEARCH("&lt; 4",'Model output'!P158)),ISNUMBER(SEARCH("less than 4",'Model output'!P158))),"&lt;4",IF(OR(ISNUMBER(SEARCH("&gt;4",'Model output'!P158)),ISNUMBER(SEARCH("&gt; 4",'Model output'!P158)),ISNUMBER(SEARCH("4 or more",'Model output'!P158))),"&gt;4",""))),""))</f>
        <v/>
      </c>
      <c r="V159" t="str">
        <f>IF(S159="negative","",IF(OR(ISNUMBER(SEARCH("Focal",'Model output'!P158)),'Classification result'!U159&lt;4,ISNUMBER(SEARCH("Focal",'Classification result'!U159)),ISNUMBER(SEARCH("&lt;4",'Classification result'!U159)),ISNUMBER(SEARCH("&lt; 4",'Classification result'!U159))),"minimal", IF(OR(ISNUMBER(SEARCH("Extensive",'Model output'!P158)),ISNUMBER(SEARCH("Extensive",'Classification result'!U159)),ISNUMBER(SEARCH("&gt;4",'Classification result'!U159)),ISNUMBER(SEARCH("&gt; 4",'Classification result'!U159)),ISNUMBER(SEARCH("4 or more",'Classification result'!U159))),"extensive","")))</f>
        <v/>
      </c>
      <c r="W159" t="str">
        <f>IF(OR('Model output'!R158="",ISNUMBER(SEARCH("Not identified", 'Model output'!R158)),ISNUMBER(SEARCH("Absent",'Model output'!R158)),ISNUMBER(SEARCH("No",'Model output'!R158)),ISNUMBER(SEARCH("Negative",'Model output'!R158)),ISNUMBER(SEARCH("None seen",'Model output'!R158)),ISNUMBER(SEARCH("Free",'Model output'!R158)),ISNUMBER(SEARCH("Cannot be assessed",'Model output'!R158))),"negative","positive")</f>
        <v>positive</v>
      </c>
      <c r="X159" s="14" t="str">
        <f>IF('Model output'!S158="","",'Model output'!S158)</f>
        <v>Not identified</v>
      </c>
      <c r="Y159" t="str">
        <f>IF(OR('Model output'!S158="",ISNUMBER(SEARCH("Absent",'Model output'!S158)),ISNUMBER(SEARCH("Not identified",'Model output'!S158)),AND(ISNUMBER(SEARCH("No",'Model output'!S158)),NOT(ISNUMBER(SEARCH("carcinoma",'Model output'!S158)))),ISNUMBER(SEARCH("negative",'Model output'!S158))),"negative",IF(Z159="positive","gETE", "positive"))</f>
        <v>negative</v>
      </c>
      <c r="Z159" t="str">
        <f>IF(OR('Model output'!S158="",ISNUMBER(SEARCH("Absent",'Model output'!S158)),ISNUMBER(SEARCH("Not identified",'Model output'!S158)),ISNUMBER(SEARCH("No",'Model output'!S158)),ISNUMBER(SEARCH("Minimal",'Model output'!S158)),ISNUMBER(SEARCH("negative",'Model output'!S158))),"negative",IF(OR(ISNUMBER(SEARCH("extensive",X159)),ISNUMBER(SEARCH("skeletal muscle",X159)),ISNUMBER(SEARCH("larynx",X159)),ISNUMBER(SEARCH("trachea",X159)),ISNUMBER(SEARCH("esophagus",X159)),ISNUMBER(SEARCH("recurrent laryngeal nerve",X159))),"positive","negative"))</f>
        <v>negative</v>
      </c>
      <c r="AA159" t="str">
        <f>IF('Model output'!T158="","",IF('Model output'!T158="Not mentioned", "No", "Yes"))</f>
        <v/>
      </c>
      <c r="AB159" t="str">
        <f>IF(AA159&lt;&gt;"Yes","",IF(OR('Model output'!U158="",ISNUMBER(SEARCH("Not identified",'Model output'!U158))),"",'Model output'!U158))</f>
        <v/>
      </c>
      <c r="AC159" s="9" t="str">
        <f>IF(OR('Model output'!V158="", AND(ISERROR(SEARCH("Positive",'Model output'!V158)), ISNUMBER(SEARCH("Negative",'Model output'!V158))), ISNUMBER(SEARCH("Uninvolved",'Model output'!V158)), ISNUMBER(SEARCH("not involved",'Model output'!V158)), ISNUMBER(SEARCH("Free",'Model output'!V158)), ISNUMBER(SEARCH("1 mm",'Model output'!V158)), ISNUMBER(SEARCH("0.1 CM",'Model output'!V158)), ISNUMBER(SEARCH("less than 0.2 mm",'Model output'!V158)), ISNUMBER(SEARCH("less than 0.5 mm",'Model output'!V158)), ISNUMBER(SEARCH("very close",'Model output'!V158)), ISNUMBER(SEARCH("abut",'Model output'!V158))), "negative", "positive")</f>
        <v>positive</v>
      </c>
      <c r="AE159" s="30" t="str" cm="1">
        <f t="array" ref="AE159">IF(OR(AC159="positive",Z159="positive",AND(OR(ISNUMBER(SEARCH("Follicular carcinoma",N159)),ISNUMBER(SEARCH("Follicular thyroid carcinoma",N159))),V159="extensive"),AND(AND(ISNUMBER(J159),J159&gt;0),AND(ISNUMBER(M159),M159&gt;3)),OR(H159="positive",AH159=1)),"high",IF(OR(ISNUMBER(SEARCH("lateral",G159,1)),ISNUMBER(SEARCH("positive",Y159,1)),ISNUMBER(SEARCH("tall",O159,1)),ISNUMBER(SEARCH("hobnail",O159,1)),ISNUMBER(SEARCH("cribriform",O159,1)),ISNUMBER(SEARCH("diffuse",O159,1)),ISNUMBER(SEARCH("columnar",O159,1)),ISNUMBER(SEARCH("solid",O159,1)),ISNUMBER(SEARCH("tall",N159,1)),ISNUMBER(SEARCH("hobnail",N159,1)),ISNUMBER(SEARCH("cribriform",N159,1)),ISNUMBER(SEARCH("diffuse",N159,1)),ISNUMBER(SEARCH("columnar",N159,1)),ISNUMBER(SEARCH("solid",N159,1)),AND(ISNUMBER(SEARCH("papillary",N159,1)),S159="positive"),AND(AND(ISNUMBER(J159),J159&gt;=5),M159=""),AND(AND(ISNUMBER(J159),J159&gt;=5),AND(ISNUMBER(M159),M159&gt;=1)),AND(ISNUMBER(SERACH("papillary",N159)),OR(Y159="positive",Z159="positive"), ISNUMBER(SEARCH("BRAF",AB159)))),"intermediate","low"))</f>
        <v>high</v>
      </c>
      <c r="AF159" s="31" t="str">
        <f t="shared" si="34"/>
        <v>1b</v>
      </c>
      <c r="AG159" s="31" t="str">
        <f t="shared" si="35"/>
        <v>1a</v>
      </c>
      <c r="AH159" s="31" t="str">
        <f t="shared" si="37"/>
        <v>0</v>
      </c>
      <c r="AI159" s="36" t="str">
        <f t="shared" si="38"/>
        <v>I</v>
      </c>
      <c r="AJ159" s="30" t="s">
        <v>871</v>
      </c>
      <c r="AK159" s="35" t="s">
        <v>876</v>
      </c>
      <c r="AL159" s="35" t="s">
        <v>876</v>
      </c>
      <c r="AM159" s="35" t="s">
        <v>880</v>
      </c>
      <c r="AN159" s="35" t="s">
        <v>76</v>
      </c>
      <c r="AO159" s="30">
        <f t="shared" si="40"/>
        <v>1</v>
      </c>
      <c r="AP159" s="35">
        <f t="shared" si="41"/>
        <v>1</v>
      </c>
      <c r="AQ159" s="35">
        <f t="shared" si="42"/>
        <v>0</v>
      </c>
      <c r="AR159" s="35">
        <f t="shared" si="43"/>
        <v>1</v>
      </c>
      <c r="AS159" s="36">
        <f t="shared" si="39"/>
        <v>1</v>
      </c>
    </row>
    <row r="160" spans="1:45">
      <c r="A160" t="str">
        <f>'Model output'!A159</f>
        <v>TCGA-EM-A22L</v>
      </c>
      <c r="B160" s="42">
        <v>33</v>
      </c>
      <c r="C160" s="1" t="str">
        <f>IF(OR(ISNUMBER(SEARCH("0",'Model output'!D159)), ISNUMBER(SEARCH("1",'Model output'!D159)), ISNUMBER(SEARCH("1a",'Model output'!D159)), ISNUMBER(SEARCH("1b",'Model output'!D159)), ISNUMBER(SEARCH("2",'Model output'!D159)), ISNUMBER(SEARCH("3",'Model output'!D159)), ISNUMBER(SEARCH("4a",'Model output'!D159)), ISNUMBER(SEARCH("4b",'Model output'!D159))), IF(ISNUMBER(SEARCH("pT",'Model output'!D159)),IF(OR(ISNUMBER(SEARCH("a",'Model output'!D159)),ISNUMBER(SEARCH("b",'Model output'!D159))),MID(SUBSTITUTE('Model output'!D159," ",""),SEARCH("pT",'Model output'!D159)+2,2),MID(SUBSTITUTE('Model output'!D159," ",""),SEARCH("pT",'Model output'!D159)+2,1)),IF(ISNUMBER(SEARCH("T",'Model output'!D159)),IF(OR(ISNUMBER(SEARCH("a",'Model output'!D159)),ISNUMBER(SEARCH("b",'Model output'!D159))),MID(SUBSTITUTE('Model output'!D159," ",""),SEARCH("T",'Model output'!D159)+1,2),MID(SUBSTITUTE('Model output'!D159," ",""),SEARCH("T",'Model output'!D159)+1,1)),SUBSTITUTE('Model output'!D159," ",""))),"")</f>
        <v>2</v>
      </c>
      <c r="D160" s="1" t="str">
        <f>IF(ISNUMBER(SEARCH("lymph node",'Model output'!E159)),"1", IF(AND('Model output'!E159&lt;&gt;"",ISNUMBER('Model output'!E159),'Model output'!E159&gt;0),"1",IF(OR(ISNUMBER(SEARCH("0",'Model output'!E159)), ISNUMBER(SEARCH("1",'Model output'!E159)), ISNUMBER(SEARCH("1a",'Model output'!E159)), ISNUMBER(SEARCH("1b",'Model output'!E159)), ISNUMBER(SEARCH("X",'Model output'!E159))), IF(ISNUMBER(SEARCH("pN",'Model output'!E159)),IF(OR(ISNUMBER(SEARCH("a",'Model output'!E159)),ISNUMBER(SEARCH("b",'Model output'!E159))),MID(SUBSTITUTE('Model output'!E159," ",""),SEARCH("pN",'Model output'!E159)+2,2),MID(SUBSTITUTE('Model output'!E159," ",""),SEARCH("pN",'Model output'!E159)+2,1)),IF(ISNUMBER(SEARCH("N",'Model output'!E159)),IF(OR(ISNUMBER(SEARCH("a",'Model output'!E159)),ISNUMBER(SEARCH("b",'Model output'!E159))),MID(SUBSTITUTE('Model output'!E159," ",""),SEARCH("N",'Model output'!E159)+1,2),MID(SUBSTITUTE('Model output'!E159," ",""),SEARCH("N",'Model output'!E159)+1,1)),SUBSTITUTE('Model output'!E159," ",""))),"")))</f>
        <v/>
      </c>
      <c r="E160" s="1" t="str">
        <f>IF(OR(ISNUMBER(SEARCH("Not applicable",'Model output'!F159)), ISNUMBER(SEARCH("N/A",'Model output'!F159))),"0",IF(OR(ISNUMBER(SEARCH("0",'Model output'!F159)), ISNUMBER(SEARCH("1",'Model output'!F159)), ISNUMBER(SEARCH("X",'Model output'!F159))), IF(ISNUMBER(SEARCH("pM",'Model output'!F159)),MID(SUBSTITUTE('Model output'!F159," ",""),SEARCH("pM",'Model output'!F159)+2,1),IF(ISNUMBER(SEARCH("M",'Model output'!F159)),MID(SUBSTITUTE('Model output'!F159," ",""),SEARCH("M",'Model output'!F159)+1,1),SUBSTITUTE('Model output'!F159," ",""))),""))</f>
        <v/>
      </c>
      <c r="F160" t="str">
        <f t="shared" si="32"/>
        <v>negative</v>
      </c>
      <c r="G160" t="str">
        <f>IF(OR('Model output'!G159="",AND(ISNUMBER('Model output'!J159),'Model output'!J159&lt;1)),"",IF(OR(ISNUMBER(SEARCH("lateral",'Model output'!G159)),ISNUMBER(SEARCH("cervical",'Model output'!G159)),ISNUMBER(SEARCH("jugular",'Model output'!G159)),ISNUMBER(SEARCH("left neck",'Model output'!G159)),ISNUMBER(SEARCH("left anterior neck",'Model output'!G159)),ISNUMBER(SEARCH("left posterior neck",'Model output'!G159)),ISNUMBER(SEARCH("right neck",'Model output'!G159)),ISNUMBER(SEARCH("right anterior neck",'Model output'!G159)),ISNUMBER(SEARCH("right posterior neck",'Model output'!G159)),AND(ISNUMBER(SEARCH("level",'Model output'!G159)),OR(,ISNUMBER(SEARCH("II",'Model output'!G159)),ISNUMBER(SEARCH("two",'Model output'!G159)),ISNUMBER(SEARCH("2",'Model output'!G159)),ISNUMBER(SEARCH("III",'Model output'!G159)),ISNUMBER(SEARCH("three",'Model output'!G159)),ISNUMBER(SEARCH("3",'Model output'!G159)),ISNUMBER(SEARCH("IV",'Model output'!G159)),ISNUMBER(SEARCH("four",'Model output'!G159)),ISNUMBER(SEARCH("4",'Model output'!G159)),AND(ISNUMBER(SEARCH("V ",'Model output'!G159)),NOT(ISNUMBER(SEARCH("VI",'Model output'!G159)))),ISNUMBER(SEARCH("five",'Model output'!G159)),ISNUMBER(SEARCH("5",'Model output'!G159))))), "lateral", "central"))</f>
        <v/>
      </c>
      <c r="H160" t="str">
        <f>IF('Model output'!H159="","negative", IF('Model output'!H159=" ", "negative", IF(ISNUMBER(SEARCH("lymph node",'Model output'!H159)),"negative","positive")))</f>
        <v>negative</v>
      </c>
      <c r="I160">
        <f>IF('Model output'!I159="","",IF(ISNUMBER('Model output'!I159),'Model output'!I159,1))</f>
        <v>1</v>
      </c>
      <c r="J160">
        <f>IF('Model output'!J159="","",IF(AND(ISNUMBER('Model output'!J159),'Model output'!J159&lt;=I160),'Model output'!J159,IF(ISNUMBER(SEARCH("0/",'Model output'!J159)),0,1)))</f>
        <v>0</v>
      </c>
      <c r="K160" t="str" cm="1">
        <f t="array" ref="K160">IF(COUNT(FIND({0,1,2,3,4,5,6,7,8,9},'Model output'!K159))&gt;0,'Model output'!K159,"")</f>
        <v/>
      </c>
      <c r="L160" s="8" t="str">
        <f t="shared" si="36"/>
        <v/>
      </c>
      <c r="M160" t="str" cm="1">
        <f t="array" ref="M160">IF(L160="","",IF(ISNUMBER(SEARCH("cm",L160)),MAX(VALUE(SUBSTITUTE(_xlfn.FILTERXML("&lt;t&gt;&lt;s&gt;"&amp;SUBSTITUTE(L160,",","&lt;/s&gt;&lt;s&gt;")&amp;"&lt;/s&gt;&lt;/t&gt;","//s"),"cm",""))),MAX(VALUE(SUBSTITUTE(_xlfn.FILTERXML("&lt;t&gt;&lt;s&gt;"&amp;SUBSTITUTE(L160,",","&lt;/s&gt;&lt;s&gt;")&amp;"&lt;/s&gt;&lt;/t&gt;","//s"),"mm","")))/10))</f>
        <v/>
      </c>
      <c r="N160" t="str">
        <f>IF('Model output'!L159="","",'Model output'!L159)</f>
        <v>papillary</v>
      </c>
      <c r="O160" t="str">
        <f>IF('Model output'!M159="","",'Model output'!M159)</f>
        <v>follicular</v>
      </c>
      <c r="P160" t="str">
        <f>IF('Model output'!N159="","",'Model output'!N159)</f>
        <v>2.2cm</v>
      </c>
      <c r="Q160" t="str">
        <f t="shared" si="33"/>
        <v>2.2cm</v>
      </c>
      <c r="R160" cm="1">
        <f t="array" ref="R160">IF(Q160="","",IF(ISNUMBER(SEARCH("cm",Q160)),MAX(VALUE(SUBSTITUTE(_xlfn.FILTERXML("&lt;t&gt;&lt;s&gt;"&amp;SUBSTITUTE(Q160,",","&lt;/s&gt;&lt;s&gt;")&amp;"&lt;/s&gt;&lt;/t&gt;","//s"),"cm",""))),IF(ISNUMBER(SEARCH("mm",Q160)), MAX(VALUE(SUBSTITUTE(_xlfn.FILTERXML("&lt;t&gt;&lt;s&gt;"&amp;SUBSTITUTE(Q160,",","&lt;/s&gt;&lt;s&gt;")&amp;"&lt;/s&gt;&lt;/t&gt;","//s"),"mm","")))/10, MAX(VALUE(_xlfn.FILTERXML("&lt;t&gt;&lt;s&gt;"&amp;SUBSTITUTE(Q160,",","&lt;/s&gt;&lt;s&gt;")&amp;"&lt;/s&gt;&lt;/t&gt;","//s"))))))</f>
        <v>2.2000000000000002</v>
      </c>
      <c r="S160" t="str">
        <f>IF(OR('Model output'!P159="",ISNUMBER(SEARCH("Not identified", 'Model output'!P159)),ISNUMBER(SEARCH("Absent",'Model output'!P159)),AND(ISNUMBER(SEARCH("No",'Model output'!P159)),NOT(ISNUMBER(SEARCH("diagnostic",'Model output'!P159)))),ISNUMBER(SEARCH("Negative",'Model output'!P159))),"negative","positive")</f>
        <v>positive</v>
      </c>
      <c r="T160">
        <f>IF('Model output'!O159="","",'Model output'!O159)</f>
        <v>2</v>
      </c>
      <c r="U160" t="str">
        <f>IF('Model output'!Q159&lt;&gt;"",'Model output'!Q159,IF('Classification result'!S160="positive",IF(ISNUMBER(SEARCH("single",'Model output'!P159)),1,IF(OR(ISNUMBER(SEARCH("&lt;4",'Model output'!P159)),ISNUMBER(SEARCH("&lt; 4",'Model output'!P159)),ISNUMBER(SEARCH("less than 4",'Model output'!P159))),"&lt;4",IF(OR(ISNUMBER(SEARCH("&gt;4",'Model output'!P159)),ISNUMBER(SEARCH("&gt; 4",'Model output'!P159)),ISNUMBER(SEARCH("4 or more",'Model output'!P159))),"&gt;4",""))),""))</f>
        <v/>
      </c>
      <c r="V160" t="str">
        <f>IF(S160="negative","",IF(OR(ISNUMBER(SEARCH("Focal",'Model output'!P159)),'Classification result'!U160&lt;4,ISNUMBER(SEARCH("Focal",'Classification result'!U160)),ISNUMBER(SEARCH("&lt;4",'Classification result'!U160)),ISNUMBER(SEARCH("&lt; 4",'Classification result'!U160))),"minimal", IF(OR(ISNUMBER(SEARCH("Extensive",'Model output'!P159)),ISNUMBER(SEARCH("Extensive",'Classification result'!U160)),ISNUMBER(SEARCH("&gt;4",'Classification result'!U160)),ISNUMBER(SEARCH("&gt; 4",'Classification result'!U160)),ISNUMBER(SEARCH("4 or more",'Classification result'!U160))),"extensive","")))</f>
        <v/>
      </c>
      <c r="W160" t="str">
        <f>IF(OR('Model output'!R159="",ISNUMBER(SEARCH("Not identified", 'Model output'!R159)),ISNUMBER(SEARCH("Absent",'Model output'!R159)),ISNUMBER(SEARCH("No",'Model output'!R159)),ISNUMBER(SEARCH("Negative",'Model output'!R159)),ISNUMBER(SEARCH("None seen",'Model output'!R159)),ISNUMBER(SEARCH("Free",'Model output'!R159)),ISNUMBER(SEARCH("Cannot be assessed",'Model output'!R159))),"negative","positive")</f>
        <v>positive</v>
      </c>
      <c r="X160" s="14" t="str">
        <f>IF('Model output'!S159="","",'Model output'!S159)</f>
        <v>Not identified</v>
      </c>
      <c r="Y160" t="str">
        <f>IF(OR('Model output'!S159="",ISNUMBER(SEARCH("Absent",'Model output'!S159)),ISNUMBER(SEARCH("Not identified",'Model output'!S159)),AND(ISNUMBER(SEARCH("No",'Model output'!S159)),NOT(ISNUMBER(SEARCH("carcinoma",'Model output'!S159)))),ISNUMBER(SEARCH("negative",'Model output'!S159))),"negative",IF(Z160="positive","gETE", "positive"))</f>
        <v>negative</v>
      </c>
      <c r="Z160" t="str">
        <f>IF(OR('Model output'!S159="",ISNUMBER(SEARCH("Absent",'Model output'!S159)),ISNUMBER(SEARCH("Not identified",'Model output'!S159)),ISNUMBER(SEARCH("No",'Model output'!S159)),ISNUMBER(SEARCH("Minimal",'Model output'!S159)),ISNUMBER(SEARCH("negative",'Model output'!S159))),"negative",IF(OR(ISNUMBER(SEARCH("extensive",X160)),ISNUMBER(SEARCH("skeletal muscle",X160)),ISNUMBER(SEARCH("larynx",X160)),ISNUMBER(SEARCH("trachea",X160)),ISNUMBER(SEARCH("esophagus",X160)),ISNUMBER(SEARCH("recurrent laryngeal nerve",X160))),"positive","negative"))</f>
        <v>negative</v>
      </c>
      <c r="AA160" t="str">
        <f>IF('Model output'!T159="","",IF('Model output'!T159="Not mentioned", "No", "Yes"))</f>
        <v/>
      </c>
      <c r="AB160" t="str">
        <f>IF(AA160&lt;&gt;"Yes","",IF(OR('Model output'!U159="",ISNUMBER(SEARCH("Not identified",'Model output'!U159))),"",'Model output'!U159))</f>
        <v/>
      </c>
      <c r="AC160" s="9" t="str">
        <f>IF(OR('Model output'!V159="", AND(ISERROR(SEARCH("Positive",'Model output'!V159)), ISNUMBER(SEARCH("Negative",'Model output'!V159))), ISNUMBER(SEARCH("Uninvolved",'Model output'!V159)), ISNUMBER(SEARCH("not involved",'Model output'!V159)), ISNUMBER(SEARCH("Free",'Model output'!V159)), ISNUMBER(SEARCH("1 mm",'Model output'!V159)), ISNUMBER(SEARCH("0.1 CM",'Model output'!V159)), ISNUMBER(SEARCH("less than 0.2 mm",'Model output'!V159)), ISNUMBER(SEARCH("less than 0.5 mm",'Model output'!V159)), ISNUMBER(SEARCH("very close",'Model output'!V159)), ISNUMBER(SEARCH("abut",'Model output'!V159))), "negative", "positive")</f>
        <v>negative</v>
      </c>
      <c r="AE160" s="30" t="str" cm="1">
        <f t="array" aca="1" ref="AE160" ca="1">IF(OR(AC160="positive",Z160="positive",AND(OR(ISNUMBER(SEARCH("Follicular carcinoma",N160)),ISNUMBER(SEARCH("Follicular thyroid carcinoma",N160))),V160="extensive"),AND(AND(ISNUMBER(J160),J160&gt;0),AND(ISNUMBER(M160),M160&gt;3)),OR(H160="positive",AH160=1)),"high",IF(OR(ISNUMBER(SEARCH("lateral",G160,1)),ISNUMBER(SEARCH("positive",Y160,1)),ISNUMBER(SEARCH("tall",O160,1)),ISNUMBER(SEARCH("hobnail",O160,1)),ISNUMBER(SEARCH("cribriform",O160,1)),ISNUMBER(SEARCH("diffuse",O160,1)),ISNUMBER(SEARCH("columnar",O160,1)),ISNUMBER(SEARCH("solid",O160,1)),ISNUMBER(SEARCH("tall",N160,1)),ISNUMBER(SEARCH("hobnail",N160,1)),ISNUMBER(SEARCH("cribriform",N160,1)),ISNUMBER(SEARCH("diffuse",N160,1)),ISNUMBER(SEARCH("columnar",N160,1)),ISNUMBER(SEARCH("solid",N160,1)),AND(ISNUMBER(SEARCH("papillary",N160,1)),S160="positive"),AND(AND(ISNUMBER(J160),J160&gt;=5),M160=""),AND(AND(ISNUMBER(J160),J160&gt;=5),AND(ISNUMBER(M160),M160&gt;=1)),AND(ISNUMBER(SERACH("papillary",N160)),OR(Y160="positive",Z160="positive"), ISNUMBER(SEARCH("BRAF",AB160)))),"intermediate","low"))</f>
        <v>intermediate</v>
      </c>
      <c r="AF160" s="31" t="str">
        <f t="shared" si="34"/>
        <v>2</v>
      </c>
      <c r="AG160" s="31" t="str">
        <f t="shared" si="35"/>
        <v>0</v>
      </c>
      <c r="AH160" s="31" t="str">
        <f t="shared" si="37"/>
        <v>0</v>
      </c>
      <c r="AI160" s="36" t="str">
        <f t="shared" si="38"/>
        <v>I</v>
      </c>
      <c r="AJ160" s="30" t="s">
        <v>873</v>
      </c>
      <c r="AK160" s="35" t="s">
        <v>879</v>
      </c>
      <c r="AL160" s="35" t="s">
        <v>877</v>
      </c>
      <c r="AM160" s="35" t="s">
        <v>880</v>
      </c>
      <c r="AN160" s="35" t="s">
        <v>76</v>
      </c>
      <c r="AO160" s="30">
        <f t="shared" ca="1" si="40"/>
        <v>1</v>
      </c>
      <c r="AP160" s="35">
        <f t="shared" si="41"/>
        <v>1</v>
      </c>
      <c r="AQ160" s="35">
        <f t="shared" si="42"/>
        <v>1</v>
      </c>
      <c r="AR160" s="35">
        <f t="shared" si="43"/>
        <v>1</v>
      </c>
      <c r="AS160" s="36">
        <f t="shared" si="39"/>
        <v>1</v>
      </c>
    </row>
    <row r="161" spans="1:45">
      <c r="A161" t="str">
        <f>'Model output'!A160</f>
        <v>TCGA-EM-A22M</v>
      </c>
      <c r="B161" s="42">
        <v>52</v>
      </c>
      <c r="C161" s="1" t="str">
        <f>IF(OR(ISNUMBER(SEARCH("0",'Model output'!D160)), ISNUMBER(SEARCH("1",'Model output'!D160)), ISNUMBER(SEARCH("1a",'Model output'!D160)), ISNUMBER(SEARCH("1b",'Model output'!D160)), ISNUMBER(SEARCH("2",'Model output'!D160)), ISNUMBER(SEARCH("3",'Model output'!D160)), ISNUMBER(SEARCH("4a",'Model output'!D160)), ISNUMBER(SEARCH("4b",'Model output'!D160))), IF(ISNUMBER(SEARCH("pT",'Model output'!D160)),IF(OR(ISNUMBER(SEARCH("a",'Model output'!D160)),ISNUMBER(SEARCH("b",'Model output'!D160))),MID(SUBSTITUTE('Model output'!D160," ",""),SEARCH("pT",'Model output'!D160)+2,2),MID(SUBSTITUTE('Model output'!D160," ",""),SEARCH("pT",'Model output'!D160)+2,1)),IF(ISNUMBER(SEARCH("T",'Model output'!D160)),IF(OR(ISNUMBER(SEARCH("a",'Model output'!D160)),ISNUMBER(SEARCH("b",'Model output'!D160))),MID(SUBSTITUTE('Model output'!D160," ",""),SEARCH("T",'Model output'!D160)+1,2),MID(SUBSTITUTE('Model output'!D160," ",""),SEARCH("T",'Model output'!D160)+1,1)),SUBSTITUTE('Model output'!D160," ",""))),"")</f>
        <v>1b</v>
      </c>
      <c r="D161" s="1" t="str">
        <f>IF(ISNUMBER(SEARCH("lymph node",'Model output'!E160)),"1", IF(AND('Model output'!E160&lt;&gt;"",ISNUMBER('Model output'!E160),'Model output'!E160&gt;0),"1",IF(OR(ISNUMBER(SEARCH("0",'Model output'!E160)), ISNUMBER(SEARCH("1",'Model output'!E160)), ISNUMBER(SEARCH("1a",'Model output'!E160)), ISNUMBER(SEARCH("1b",'Model output'!E160)), ISNUMBER(SEARCH("X",'Model output'!E160))), IF(ISNUMBER(SEARCH("pN",'Model output'!E160)),IF(OR(ISNUMBER(SEARCH("a",'Model output'!E160)),ISNUMBER(SEARCH("b",'Model output'!E160))),MID(SUBSTITUTE('Model output'!E160," ",""),SEARCH("pN",'Model output'!E160)+2,2),MID(SUBSTITUTE('Model output'!E160," ",""),SEARCH("pN",'Model output'!E160)+2,1)),IF(ISNUMBER(SEARCH("N",'Model output'!E160)),IF(OR(ISNUMBER(SEARCH("a",'Model output'!E160)),ISNUMBER(SEARCH("b",'Model output'!E160))),MID(SUBSTITUTE('Model output'!E160," ",""),SEARCH("N",'Model output'!E160)+1,2),MID(SUBSTITUTE('Model output'!E160," ",""),SEARCH("N",'Model output'!E160)+1,1)),SUBSTITUTE('Model output'!E160," ",""))),"")))</f>
        <v>0</v>
      </c>
      <c r="E161" s="1" t="str">
        <f>IF(OR(ISNUMBER(SEARCH("Not applicable",'Model output'!F160)), ISNUMBER(SEARCH("N/A",'Model output'!F160))),"0",IF(OR(ISNUMBER(SEARCH("0",'Model output'!F160)), ISNUMBER(SEARCH("1",'Model output'!F160)), ISNUMBER(SEARCH("X",'Model output'!F160))), IF(ISNUMBER(SEARCH("pM",'Model output'!F160)),MID(SUBSTITUTE('Model output'!F160," ",""),SEARCH("pM",'Model output'!F160)+2,1),IF(ISNUMBER(SEARCH("M",'Model output'!F160)),MID(SUBSTITUTE('Model output'!F160," ",""),SEARCH("M",'Model output'!F160)+1,1),SUBSTITUTE('Model output'!F160," ",""))),""))</f>
        <v/>
      </c>
      <c r="F161" t="str">
        <f t="shared" si="32"/>
        <v>negative</v>
      </c>
      <c r="G161" t="str">
        <f>IF(OR('Model output'!G160="",AND(ISNUMBER('Model output'!J160),'Model output'!J160&lt;1)),"",IF(OR(ISNUMBER(SEARCH("lateral",'Model output'!G160)),ISNUMBER(SEARCH("cervical",'Model output'!G160)),ISNUMBER(SEARCH("jugular",'Model output'!G160)),ISNUMBER(SEARCH("left neck",'Model output'!G160)),ISNUMBER(SEARCH("left anterior neck",'Model output'!G160)),ISNUMBER(SEARCH("left posterior neck",'Model output'!G160)),ISNUMBER(SEARCH("right neck",'Model output'!G160)),ISNUMBER(SEARCH("right anterior neck",'Model output'!G160)),ISNUMBER(SEARCH("right posterior neck",'Model output'!G160)),AND(ISNUMBER(SEARCH("level",'Model output'!G160)),OR(,ISNUMBER(SEARCH("II",'Model output'!G160)),ISNUMBER(SEARCH("two",'Model output'!G160)),ISNUMBER(SEARCH("2",'Model output'!G160)),ISNUMBER(SEARCH("III",'Model output'!G160)),ISNUMBER(SEARCH("three",'Model output'!G160)),ISNUMBER(SEARCH("3",'Model output'!G160)),ISNUMBER(SEARCH("IV",'Model output'!G160)),ISNUMBER(SEARCH("four",'Model output'!G160)),ISNUMBER(SEARCH("4",'Model output'!G160)),AND(ISNUMBER(SEARCH("V ",'Model output'!G160)),NOT(ISNUMBER(SEARCH("VI",'Model output'!G160)))),ISNUMBER(SEARCH("five",'Model output'!G160)),ISNUMBER(SEARCH("5",'Model output'!G160))))), "lateral", "central"))</f>
        <v/>
      </c>
      <c r="H161" t="str">
        <f>IF('Model output'!H160="","negative", IF('Model output'!H160=" ", "negative", IF(ISNUMBER(SEARCH("lymph node",'Model output'!H160)),"negative","positive")))</f>
        <v>negative</v>
      </c>
      <c r="I161">
        <f>IF('Model output'!I160="","",IF(ISNUMBER('Model output'!I160),'Model output'!I160,1))</f>
        <v>3</v>
      </c>
      <c r="J161">
        <f>IF('Model output'!J160="","",IF(AND(ISNUMBER('Model output'!J160),'Model output'!J160&lt;=I161),'Model output'!J160,IF(ISNUMBER(SEARCH("0/",'Model output'!J160)),0,1)))</f>
        <v>0</v>
      </c>
      <c r="K161" t="str" cm="1">
        <f t="array" ref="K161">IF(COUNT(FIND({0,1,2,3,4,5,6,7,8,9},'Model output'!K160))&gt;0,'Model output'!K160,"")</f>
        <v/>
      </c>
      <c r="L161" s="8" t="str">
        <f t="shared" si="36"/>
        <v/>
      </c>
      <c r="M161" t="str" cm="1">
        <f t="array" ref="M161">IF(L161="","",IF(ISNUMBER(SEARCH("cm",L161)),MAX(VALUE(SUBSTITUTE(_xlfn.FILTERXML("&lt;t&gt;&lt;s&gt;"&amp;SUBSTITUTE(L161,",","&lt;/s&gt;&lt;s&gt;")&amp;"&lt;/s&gt;&lt;/t&gt;","//s"),"cm",""))),MAX(VALUE(SUBSTITUTE(_xlfn.FILTERXML("&lt;t&gt;&lt;s&gt;"&amp;SUBSTITUTE(L161,",","&lt;/s&gt;&lt;s&gt;")&amp;"&lt;/s&gt;&lt;/t&gt;","//s"),"mm","")))/10))</f>
        <v/>
      </c>
      <c r="N161" t="str">
        <f>IF('Model output'!L160="","",'Model output'!L160)</f>
        <v>papillary</v>
      </c>
      <c r="O161" t="str">
        <f>IF('Model output'!M160="","",'Model output'!M160)</f>
        <v>mixed follicular and columnar cell variant, focal tall cell change and Warthin-like component</v>
      </c>
      <c r="P161" t="str">
        <f>IF('Model output'!N160="","",'Model output'!N160)</f>
        <v>1.7cm</v>
      </c>
      <c r="Q161" t="str">
        <f t="shared" si="33"/>
        <v>1.7cm</v>
      </c>
      <c r="R161" cm="1">
        <f t="array" ref="R161">IF(Q161="","",IF(ISNUMBER(SEARCH("cm",Q161)),MAX(VALUE(SUBSTITUTE(_xlfn.FILTERXML("&lt;t&gt;&lt;s&gt;"&amp;SUBSTITUTE(Q161,",","&lt;/s&gt;&lt;s&gt;")&amp;"&lt;/s&gt;&lt;/t&gt;","//s"),"cm",""))),IF(ISNUMBER(SEARCH("mm",Q161)), MAX(VALUE(SUBSTITUTE(_xlfn.FILTERXML("&lt;t&gt;&lt;s&gt;"&amp;SUBSTITUTE(Q161,",","&lt;/s&gt;&lt;s&gt;")&amp;"&lt;/s&gt;&lt;/t&gt;","//s"),"mm","")))/10, MAX(VALUE(_xlfn.FILTERXML("&lt;t&gt;&lt;s&gt;"&amp;SUBSTITUTE(Q161,",","&lt;/s&gt;&lt;s&gt;")&amp;"&lt;/s&gt;&lt;/t&gt;","//s"))))))</f>
        <v>1.7</v>
      </c>
      <c r="S161" t="str">
        <f>IF(OR('Model output'!P160="",ISNUMBER(SEARCH("Not identified", 'Model output'!P160)),ISNUMBER(SEARCH("Absent",'Model output'!P160)),AND(ISNUMBER(SEARCH("No",'Model output'!P160)),NOT(ISNUMBER(SEARCH("diagnostic",'Model output'!P160)))),ISNUMBER(SEARCH("Negative",'Model output'!P160))),"negative","positive")</f>
        <v>negative</v>
      </c>
      <c r="T161">
        <f>IF('Model output'!O160="","",'Model output'!O160)</f>
        <v>2</v>
      </c>
      <c r="U161" t="str">
        <f>IF('Model output'!Q160&lt;&gt;"",'Model output'!Q160,IF('Classification result'!S161="positive",IF(ISNUMBER(SEARCH("single",'Model output'!P160)),1,IF(OR(ISNUMBER(SEARCH("&lt;4",'Model output'!P160)),ISNUMBER(SEARCH("&lt; 4",'Model output'!P160)),ISNUMBER(SEARCH("less than 4",'Model output'!P160))),"&lt;4",IF(OR(ISNUMBER(SEARCH("&gt;4",'Model output'!P160)),ISNUMBER(SEARCH("&gt; 4",'Model output'!P160)),ISNUMBER(SEARCH("4 or more",'Model output'!P160))),"&gt;4",""))),""))</f>
        <v/>
      </c>
      <c r="V161" t="str">
        <f>IF(S161="negative","",IF(OR(ISNUMBER(SEARCH("Focal",'Model output'!P160)),'Classification result'!U161&lt;4,ISNUMBER(SEARCH("Focal",'Classification result'!U161)),ISNUMBER(SEARCH("&lt;4",'Classification result'!U161)),ISNUMBER(SEARCH("&lt; 4",'Classification result'!U161))),"minimal", IF(OR(ISNUMBER(SEARCH("Extensive",'Model output'!P160)),ISNUMBER(SEARCH("Extensive",'Classification result'!U161)),ISNUMBER(SEARCH("&gt;4",'Classification result'!U161)),ISNUMBER(SEARCH("&gt; 4",'Classification result'!U161)),ISNUMBER(SEARCH("4 or more",'Classification result'!U161))),"extensive","")))</f>
        <v/>
      </c>
      <c r="W161" t="str">
        <f>IF(OR('Model output'!R160="",ISNUMBER(SEARCH("Not identified", 'Model output'!R160)),ISNUMBER(SEARCH("Absent",'Model output'!R160)),ISNUMBER(SEARCH("No",'Model output'!R160)),ISNUMBER(SEARCH("Negative",'Model output'!R160)),ISNUMBER(SEARCH("None seen",'Model output'!R160)),ISNUMBER(SEARCH("Free",'Model output'!R160)),ISNUMBER(SEARCH("Cannot be assessed",'Model output'!R160))),"negative","positive")</f>
        <v>positive</v>
      </c>
      <c r="X161" s="14" t="str">
        <f>IF('Model output'!S160="","",'Model output'!S160)</f>
        <v>Not identified</v>
      </c>
      <c r="Y161" t="str">
        <f>IF(OR('Model output'!S160="",ISNUMBER(SEARCH("Absent",'Model output'!S160)),ISNUMBER(SEARCH("Not identified",'Model output'!S160)),AND(ISNUMBER(SEARCH("No",'Model output'!S160)),NOT(ISNUMBER(SEARCH("carcinoma",'Model output'!S160)))),ISNUMBER(SEARCH("negative",'Model output'!S160))),"negative",IF(Z161="positive","gETE", "positive"))</f>
        <v>negative</v>
      </c>
      <c r="Z161" t="str">
        <f>IF(OR('Model output'!S160="",ISNUMBER(SEARCH("Absent",'Model output'!S160)),ISNUMBER(SEARCH("Not identified",'Model output'!S160)),ISNUMBER(SEARCH("No",'Model output'!S160)),ISNUMBER(SEARCH("Minimal",'Model output'!S160)),ISNUMBER(SEARCH("negative",'Model output'!S160))),"negative",IF(OR(ISNUMBER(SEARCH("extensive",X161)),ISNUMBER(SEARCH("skeletal muscle",X161)),ISNUMBER(SEARCH("larynx",X161)),ISNUMBER(SEARCH("trachea",X161)),ISNUMBER(SEARCH("esophagus",X161)),ISNUMBER(SEARCH("recurrent laryngeal nerve",X161))),"positive","negative"))</f>
        <v>negative</v>
      </c>
      <c r="AA161" t="str">
        <f>IF('Model output'!T160="","",IF('Model output'!T160="Not mentioned", "No", "Yes"))</f>
        <v/>
      </c>
      <c r="AB161" t="str">
        <f>IF(AA161&lt;&gt;"Yes","",IF(OR('Model output'!U160="",ISNUMBER(SEARCH("Not identified",'Model output'!U160))),"",'Model output'!U160))</f>
        <v/>
      </c>
      <c r="AC161" s="9" t="str">
        <f>IF(OR('Model output'!V160="", AND(ISERROR(SEARCH("Positive",'Model output'!V160)), ISNUMBER(SEARCH("Negative",'Model output'!V160))), ISNUMBER(SEARCH("Uninvolved",'Model output'!V160)), ISNUMBER(SEARCH("not involved",'Model output'!V160)), ISNUMBER(SEARCH("Free",'Model output'!V160)), ISNUMBER(SEARCH("1 mm",'Model output'!V160)), ISNUMBER(SEARCH("0.1 CM",'Model output'!V160)), ISNUMBER(SEARCH("less than 0.2 mm",'Model output'!V160)), ISNUMBER(SEARCH("less than 0.5 mm",'Model output'!V160)), ISNUMBER(SEARCH("very close",'Model output'!V160)), ISNUMBER(SEARCH("abut",'Model output'!V160))), "negative", "positive")</f>
        <v>negative</v>
      </c>
      <c r="AE161" s="30" t="str" cm="1">
        <f t="array" aca="1" ref="AE161" ca="1">IF(OR(AC161="positive",Z161="positive",AND(OR(ISNUMBER(SEARCH("Follicular carcinoma",N161)),ISNUMBER(SEARCH("Follicular thyroid carcinoma",N161))),V161="extensive"),AND(AND(ISNUMBER(J161),J161&gt;0),AND(ISNUMBER(M161),M161&gt;3)),OR(H161="positive",AH161=1)),"high",IF(OR(ISNUMBER(SEARCH("lateral",G161,1)),ISNUMBER(SEARCH("positive",Y161,1)),ISNUMBER(SEARCH("tall",O161,1)),ISNUMBER(SEARCH("hobnail",O161,1)),ISNUMBER(SEARCH("cribriform",O161,1)),ISNUMBER(SEARCH("diffuse",O161,1)),ISNUMBER(SEARCH("columnar",O161,1)),ISNUMBER(SEARCH("solid",O161,1)),ISNUMBER(SEARCH("tall",N161,1)),ISNUMBER(SEARCH("hobnail",N161,1)),ISNUMBER(SEARCH("cribriform",N161,1)),ISNUMBER(SEARCH("diffuse",N161,1)),ISNUMBER(SEARCH("columnar",N161,1)),ISNUMBER(SEARCH("solid",N161,1)),AND(ISNUMBER(SEARCH("papillary",N161,1)),S161="positive"),AND(AND(ISNUMBER(J161),J161&gt;=5),M161=""),AND(AND(ISNUMBER(J161),J161&gt;=5),AND(ISNUMBER(M161),M161&gt;=1)),AND(ISNUMBER(SERACH("papillary",N161)),OR(Y161="positive",Z161="positive"), ISNUMBER(SEARCH("BRAF",AB161)))),"intermediate","low"))</f>
        <v>intermediate</v>
      </c>
      <c r="AF161" s="31" t="str">
        <f t="shared" si="34"/>
        <v>1b</v>
      </c>
      <c r="AG161" s="31" t="str">
        <f t="shared" si="35"/>
        <v>0</v>
      </c>
      <c r="AH161" s="31" t="str">
        <f t="shared" si="37"/>
        <v>0</v>
      </c>
      <c r="AI161" s="36" t="str">
        <f t="shared" si="38"/>
        <v>I</v>
      </c>
      <c r="AJ161" s="30" t="s">
        <v>873</v>
      </c>
      <c r="AK161" s="35" t="s">
        <v>876</v>
      </c>
      <c r="AL161" s="35" t="s">
        <v>877</v>
      </c>
      <c r="AM161" s="35" t="s">
        <v>880</v>
      </c>
      <c r="AN161" s="35" t="s">
        <v>76</v>
      </c>
      <c r="AO161" s="30">
        <f t="shared" ca="1" si="40"/>
        <v>1</v>
      </c>
      <c r="AP161" s="35">
        <f t="shared" si="41"/>
        <v>1</v>
      </c>
      <c r="AQ161" s="35">
        <f t="shared" si="42"/>
        <v>1</v>
      </c>
      <c r="AR161" s="35">
        <f t="shared" si="43"/>
        <v>1</v>
      </c>
      <c r="AS161" s="36">
        <f t="shared" si="39"/>
        <v>1</v>
      </c>
    </row>
    <row r="162" spans="1:45">
      <c r="A162" t="str">
        <f>'Model output'!A161</f>
        <v>TCGA-EM-A22N</v>
      </c>
      <c r="B162" s="42">
        <v>68</v>
      </c>
      <c r="C162" s="1" t="str">
        <f>IF(OR(ISNUMBER(SEARCH("0",'Model output'!D161)), ISNUMBER(SEARCH("1",'Model output'!D161)), ISNUMBER(SEARCH("1a",'Model output'!D161)), ISNUMBER(SEARCH("1b",'Model output'!D161)), ISNUMBER(SEARCH("2",'Model output'!D161)), ISNUMBER(SEARCH("3",'Model output'!D161)), ISNUMBER(SEARCH("4a",'Model output'!D161)), ISNUMBER(SEARCH("4b",'Model output'!D161))), IF(ISNUMBER(SEARCH("pT",'Model output'!D161)),IF(OR(ISNUMBER(SEARCH("a",'Model output'!D161)),ISNUMBER(SEARCH("b",'Model output'!D161))),MID(SUBSTITUTE('Model output'!D161," ",""),SEARCH("pT",'Model output'!D161)+2,2),MID(SUBSTITUTE('Model output'!D161," ",""),SEARCH("pT",'Model output'!D161)+2,1)),IF(ISNUMBER(SEARCH("T",'Model output'!D161)),IF(OR(ISNUMBER(SEARCH("a",'Model output'!D161)),ISNUMBER(SEARCH("b",'Model output'!D161))),MID(SUBSTITUTE('Model output'!D161," ",""),SEARCH("T",'Model output'!D161)+1,2),MID(SUBSTITUTE('Model output'!D161," ",""),SEARCH("T",'Model output'!D161)+1,1)),SUBSTITUTE('Model output'!D161," ",""))),"")</f>
        <v>1b</v>
      </c>
      <c r="D162" s="1" t="str">
        <f>IF(ISNUMBER(SEARCH("lymph node",'Model output'!E161)),"1", IF(AND('Model output'!E161&lt;&gt;"",ISNUMBER('Model output'!E161),'Model output'!E161&gt;0),"1",IF(OR(ISNUMBER(SEARCH("0",'Model output'!E161)), ISNUMBER(SEARCH("1",'Model output'!E161)), ISNUMBER(SEARCH("1a",'Model output'!E161)), ISNUMBER(SEARCH("1b",'Model output'!E161)), ISNUMBER(SEARCH("X",'Model output'!E161))), IF(ISNUMBER(SEARCH("pN",'Model output'!E161)),IF(OR(ISNUMBER(SEARCH("a",'Model output'!E161)),ISNUMBER(SEARCH("b",'Model output'!E161))),MID(SUBSTITUTE('Model output'!E161," ",""),SEARCH("pN",'Model output'!E161)+2,2),MID(SUBSTITUTE('Model output'!E161," ",""),SEARCH("pN",'Model output'!E161)+2,1)),IF(ISNUMBER(SEARCH("N",'Model output'!E161)),IF(OR(ISNUMBER(SEARCH("a",'Model output'!E161)),ISNUMBER(SEARCH("b",'Model output'!E161))),MID(SUBSTITUTE('Model output'!E161," ",""),SEARCH("N",'Model output'!E161)+1,2),MID(SUBSTITUTE('Model output'!E161," ",""),SEARCH("N",'Model output'!E161)+1,1)),SUBSTITUTE('Model output'!E161," ",""))),"")))</f>
        <v>0</v>
      </c>
      <c r="E162" s="1" t="str">
        <f>IF(OR(ISNUMBER(SEARCH("Not applicable",'Model output'!F161)), ISNUMBER(SEARCH("N/A",'Model output'!F161))),"0",IF(OR(ISNUMBER(SEARCH("0",'Model output'!F161)), ISNUMBER(SEARCH("1",'Model output'!F161)), ISNUMBER(SEARCH("X",'Model output'!F161))), IF(ISNUMBER(SEARCH("pM",'Model output'!F161)),MID(SUBSTITUTE('Model output'!F161," ",""),SEARCH("pM",'Model output'!F161)+2,1),IF(ISNUMBER(SEARCH("M",'Model output'!F161)),MID(SUBSTITUTE('Model output'!F161," ",""),SEARCH("M",'Model output'!F161)+1,1),SUBSTITUTE('Model output'!F161," ",""))),""))</f>
        <v/>
      </c>
      <c r="F162" t="str">
        <f t="shared" si="32"/>
        <v>negative</v>
      </c>
      <c r="G162" t="str">
        <f>IF(OR('Model output'!G161="",AND(ISNUMBER('Model output'!J161),'Model output'!J161&lt;1)),"",IF(OR(ISNUMBER(SEARCH("lateral",'Model output'!G161)),ISNUMBER(SEARCH("cervical",'Model output'!G161)),ISNUMBER(SEARCH("jugular",'Model output'!G161)),ISNUMBER(SEARCH("left neck",'Model output'!G161)),ISNUMBER(SEARCH("left anterior neck",'Model output'!G161)),ISNUMBER(SEARCH("left posterior neck",'Model output'!G161)),ISNUMBER(SEARCH("right neck",'Model output'!G161)),ISNUMBER(SEARCH("right anterior neck",'Model output'!G161)),ISNUMBER(SEARCH("right posterior neck",'Model output'!G161)),AND(ISNUMBER(SEARCH("level",'Model output'!G161)),OR(,ISNUMBER(SEARCH("II",'Model output'!G161)),ISNUMBER(SEARCH("two",'Model output'!G161)),ISNUMBER(SEARCH("2",'Model output'!G161)),ISNUMBER(SEARCH("III",'Model output'!G161)),ISNUMBER(SEARCH("three",'Model output'!G161)),ISNUMBER(SEARCH("3",'Model output'!G161)),ISNUMBER(SEARCH("IV",'Model output'!G161)),ISNUMBER(SEARCH("four",'Model output'!G161)),ISNUMBER(SEARCH("4",'Model output'!G161)),AND(ISNUMBER(SEARCH("V ",'Model output'!G161)),NOT(ISNUMBER(SEARCH("VI",'Model output'!G161)))),ISNUMBER(SEARCH("five",'Model output'!G161)),ISNUMBER(SEARCH("5",'Model output'!G161))))), "lateral", "central"))</f>
        <v/>
      </c>
      <c r="H162" t="str">
        <f>IF('Model output'!H161="","negative", IF('Model output'!H161=" ", "negative", IF(ISNUMBER(SEARCH("lymph node",'Model output'!H161)),"negative","positive")))</f>
        <v>negative</v>
      </c>
      <c r="I162">
        <f>IF('Model output'!I161="","",IF(ISNUMBER('Model output'!I161),'Model output'!I161,1))</f>
        <v>2</v>
      </c>
      <c r="J162">
        <f>IF('Model output'!J161="","",IF(AND(ISNUMBER('Model output'!J161),'Model output'!J161&lt;=I162),'Model output'!J161,IF(ISNUMBER(SEARCH("0/",'Model output'!J161)),0,1)))</f>
        <v>0</v>
      </c>
      <c r="K162" t="str" cm="1">
        <f t="array" ref="K162">IF(COUNT(FIND({0,1,2,3,4,5,6,7,8,9},'Model output'!K161))&gt;0,'Model output'!K161,"")</f>
        <v/>
      </c>
      <c r="L162" s="8" t="str">
        <f t="shared" si="36"/>
        <v/>
      </c>
      <c r="M162" t="str" cm="1">
        <f t="array" ref="M162">IF(L162="","",IF(ISNUMBER(SEARCH("cm",L162)),MAX(VALUE(SUBSTITUTE(_xlfn.FILTERXML("&lt;t&gt;&lt;s&gt;"&amp;SUBSTITUTE(L162,",","&lt;/s&gt;&lt;s&gt;")&amp;"&lt;/s&gt;&lt;/t&gt;","//s"),"cm",""))),MAX(VALUE(SUBSTITUTE(_xlfn.FILTERXML("&lt;t&gt;&lt;s&gt;"&amp;SUBSTITUTE(L162,",","&lt;/s&gt;&lt;s&gt;")&amp;"&lt;/s&gt;&lt;/t&gt;","//s"),"mm","")))/10))</f>
        <v/>
      </c>
      <c r="N162" t="str">
        <f>IF('Model output'!L161="","",'Model output'!L161)</f>
        <v>papillary</v>
      </c>
      <c r="O162" t="str">
        <f>IF('Model output'!M161="","",'Model output'!M161)</f>
        <v>oncocytic follicular</v>
      </c>
      <c r="P162" t="str">
        <f>IF('Model output'!N161="","",'Model output'!N161)</f>
        <v>2.0cm</v>
      </c>
      <c r="Q162" t="str">
        <f t="shared" si="33"/>
        <v>2.0cm</v>
      </c>
      <c r="R162" cm="1">
        <f t="array" ref="R162">IF(Q162="","",IF(ISNUMBER(SEARCH("cm",Q162)),MAX(VALUE(SUBSTITUTE(_xlfn.FILTERXML("&lt;t&gt;&lt;s&gt;"&amp;SUBSTITUTE(Q162,",","&lt;/s&gt;&lt;s&gt;")&amp;"&lt;/s&gt;&lt;/t&gt;","//s"),"cm",""))),IF(ISNUMBER(SEARCH("mm",Q162)), MAX(VALUE(SUBSTITUTE(_xlfn.FILTERXML("&lt;t&gt;&lt;s&gt;"&amp;SUBSTITUTE(Q162,",","&lt;/s&gt;&lt;s&gt;")&amp;"&lt;/s&gt;&lt;/t&gt;","//s"),"mm","")))/10, MAX(VALUE(_xlfn.FILTERXML("&lt;t&gt;&lt;s&gt;"&amp;SUBSTITUTE(Q162,",","&lt;/s&gt;&lt;s&gt;")&amp;"&lt;/s&gt;&lt;/t&gt;","//s"))))))</f>
        <v>2</v>
      </c>
      <c r="S162" t="str">
        <f>IF(OR('Model output'!P161="",ISNUMBER(SEARCH("Not identified", 'Model output'!P161)),ISNUMBER(SEARCH("Absent",'Model output'!P161)),AND(ISNUMBER(SEARCH("No",'Model output'!P161)),NOT(ISNUMBER(SEARCH("diagnostic",'Model output'!P161)))),ISNUMBER(SEARCH("Negative",'Model output'!P161))),"negative","positive")</f>
        <v>negative</v>
      </c>
      <c r="T162">
        <f>IF('Model output'!O161="","",'Model output'!O161)</f>
        <v>2</v>
      </c>
      <c r="U162" t="str">
        <f>IF('Model output'!Q161&lt;&gt;"",'Model output'!Q161,IF('Classification result'!S162="positive",IF(ISNUMBER(SEARCH("single",'Model output'!P161)),1,IF(OR(ISNUMBER(SEARCH("&lt;4",'Model output'!P161)),ISNUMBER(SEARCH("&lt; 4",'Model output'!P161)),ISNUMBER(SEARCH("less than 4",'Model output'!P161))),"&lt;4",IF(OR(ISNUMBER(SEARCH("&gt;4",'Model output'!P161)),ISNUMBER(SEARCH("&gt; 4",'Model output'!P161)),ISNUMBER(SEARCH("4 or more",'Model output'!P161))),"&gt;4",""))),""))</f>
        <v/>
      </c>
      <c r="V162" t="str">
        <f>IF(S162="negative","",IF(OR(ISNUMBER(SEARCH("Focal",'Model output'!P161)),'Classification result'!U162&lt;4,ISNUMBER(SEARCH("Focal",'Classification result'!U162)),ISNUMBER(SEARCH("&lt;4",'Classification result'!U162)),ISNUMBER(SEARCH("&lt; 4",'Classification result'!U162))),"minimal", IF(OR(ISNUMBER(SEARCH("Extensive",'Model output'!P161)),ISNUMBER(SEARCH("Extensive",'Classification result'!U162)),ISNUMBER(SEARCH("&gt;4",'Classification result'!U162)),ISNUMBER(SEARCH("&gt; 4",'Classification result'!U162)),ISNUMBER(SEARCH("4 or more",'Classification result'!U162))),"extensive","")))</f>
        <v/>
      </c>
      <c r="W162" t="str">
        <f>IF(OR('Model output'!R161="",ISNUMBER(SEARCH("Not identified", 'Model output'!R161)),ISNUMBER(SEARCH("Absent",'Model output'!R161)),ISNUMBER(SEARCH("No",'Model output'!R161)),ISNUMBER(SEARCH("Negative",'Model output'!R161)),ISNUMBER(SEARCH("None seen",'Model output'!R161)),ISNUMBER(SEARCH("Free",'Model output'!R161)),ISNUMBER(SEARCH("Cannot be assessed",'Model output'!R161))),"negative","positive")</f>
        <v>positive</v>
      </c>
      <c r="X162" s="14" t="str">
        <f>IF('Model output'!S161="","",'Model output'!S161)</f>
        <v>Not identified</v>
      </c>
      <c r="Y162" t="str">
        <f>IF(OR('Model output'!S161="",ISNUMBER(SEARCH("Absent",'Model output'!S161)),ISNUMBER(SEARCH("Not identified",'Model output'!S161)),AND(ISNUMBER(SEARCH("No",'Model output'!S161)),NOT(ISNUMBER(SEARCH("carcinoma",'Model output'!S161)))),ISNUMBER(SEARCH("negative",'Model output'!S161))),"negative",IF(Z162="positive","gETE", "positive"))</f>
        <v>negative</v>
      </c>
      <c r="Z162" t="str">
        <f>IF(OR('Model output'!S161="",ISNUMBER(SEARCH("Absent",'Model output'!S161)),ISNUMBER(SEARCH("Not identified",'Model output'!S161)),ISNUMBER(SEARCH("No",'Model output'!S161)),ISNUMBER(SEARCH("Minimal",'Model output'!S161)),ISNUMBER(SEARCH("negative",'Model output'!S161))),"negative",IF(OR(ISNUMBER(SEARCH("extensive",X162)),ISNUMBER(SEARCH("skeletal muscle",X162)),ISNUMBER(SEARCH("larynx",X162)),ISNUMBER(SEARCH("trachea",X162)),ISNUMBER(SEARCH("esophagus",X162)),ISNUMBER(SEARCH("recurrent laryngeal nerve",X162))),"positive","negative"))</f>
        <v>negative</v>
      </c>
      <c r="AA162" t="str">
        <f>IF('Model output'!T161="","",IF('Model output'!T161="Not mentioned", "No", "Yes"))</f>
        <v/>
      </c>
      <c r="AB162" t="str">
        <f>IF(AA162&lt;&gt;"Yes","",IF(OR('Model output'!U161="",ISNUMBER(SEARCH("Not identified",'Model output'!U161))),"",'Model output'!U161))</f>
        <v/>
      </c>
      <c r="AC162" s="9" t="str">
        <f>IF(OR('Model output'!V161="", AND(ISERROR(SEARCH("Positive",'Model output'!V161)), ISNUMBER(SEARCH("Negative",'Model output'!V161))), ISNUMBER(SEARCH("Uninvolved",'Model output'!V161)), ISNUMBER(SEARCH("not involved",'Model output'!V161)), ISNUMBER(SEARCH("Free",'Model output'!V161)), ISNUMBER(SEARCH("1 mm",'Model output'!V161)), ISNUMBER(SEARCH("0.1 CM",'Model output'!V161)), ISNUMBER(SEARCH("less than 0.2 mm",'Model output'!V161)), ISNUMBER(SEARCH("less than 0.5 mm",'Model output'!V161)), ISNUMBER(SEARCH("very close",'Model output'!V161)), ISNUMBER(SEARCH("abut",'Model output'!V161))), "negative", "positive")</f>
        <v>negative</v>
      </c>
      <c r="AE162" s="30" t="str" cm="1">
        <f t="array" aca="1" ref="AE162" ca="1">IF(OR(AC162="positive",Z162="positive",AND(OR(ISNUMBER(SEARCH("Follicular carcinoma",N162)),ISNUMBER(SEARCH("Follicular thyroid carcinoma",N162))),V162="extensive"),AND(AND(ISNUMBER(J162),J162&gt;0),AND(ISNUMBER(M162),M162&gt;3)),OR(H162="positive",AH162=1)),"high",IF(OR(ISNUMBER(SEARCH("lateral",G162,1)),ISNUMBER(SEARCH("positive",Y162,1)),ISNUMBER(SEARCH("tall",O162,1)),ISNUMBER(SEARCH("hobnail",O162,1)),ISNUMBER(SEARCH("cribriform",O162,1)),ISNUMBER(SEARCH("diffuse",O162,1)),ISNUMBER(SEARCH("columnar",O162,1)),ISNUMBER(SEARCH("solid",O162,1)),ISNUMBER(SEARCH("tall",N162,1)),ISNUMBER(SEARCH("hobnail",N162,1)),ISNUMBER(SEARCH("cribriform",N162,1)),ISNUMBER(SEARCH("diffuse",N162,1)),ISNUMBER(SEARCH("columnar",N162,1)),ISNUMBER(SEARCH("solid",N162,1)),AND(ISNUMBER(SEARCH("papillary",N162,1)),S162="positive"),AND(AND(ISNUMBER(J162),J162&gt;=5),M162=""),AND(AND(ISNUMBER(J162),J162&gt;=5),AND(ISNUMBER(M162),M162&gt;=1)),AND(ISNUMBER(SERACH("papillary",N162)),OR(Y162="positive",Z162="positive"), ISNUMBER(SEARCH("BRAF",AB162)))),"intermediate","low"))</f>
        <v>low</v>
      </c>
      <c r="AF162" s="31" t="str">
        <f t="shared" si="34"/>
        <v>1b</v>
      </c>
      <c r="AG162" s="31" t="str">
        <f t="shared" si="35"/>
        <v>0</v>
      </c>
      <c r="AH162" s="31" t="str">
        <f t="shared" si="37"/>
        <v>0</v>
      </c>
      <c r="AI162" s="36" t="str">
        <f t="shared" si="38"/>
        <v>I</v>
      </c>
      <c r="AJ162" s="30" t="s">
        <v>872</v>
      </c>
      <c r="AK162" s="35" t="s">
        <v>876</v>
      </c>
      <c r="AL162" s="35" t="s">
        <v>877</v>
      </c>
      <c r="AM162" s="35" t="s">
        <v>880</v>
      </c>
      <c r="AN162" s="35" t="s">
        <v>76</v>
      </c>
      <c r="AO162" s="30">
        <f t="shared" ca="1" si="40"/>
        <v>1</v>
      </c>
      <c r="AP162" s="35">
        <f t="shared" si="41"/>
        <v>1</v>
      </c>
      <c r="AQ162" s="35">
        <f t="shared" si="42"/>
        <v>1</v>
      </c>
      <c r="AR162" s="35">
        <f t="shared" si="43"/>
        <v>1</v>
      </c>
      <c r="AS162" s="36">
        <f t="shared" si="39"/>
        <v>1</v>
      </c>
    </row>
    <row r="163" spans="1:45">
      <c r="A163" t="str">
        <f>'Model output'!A162</f>
        <v>TCGA-EM-A22O</v>
      </c>
      <c r="B163" s="42">
        <v>75</v>
      </c>
      <c r="C163" s="1" t="str">
        <f>IF(OR(ISNUMBER(SEARCH("0",'Model output'!D162)), ISNUMBER(SEARCH("1",'Model output'!D162)), ISNUMBER(SEARCH("1a",'Model output'!D162)), ISNUMBER(SEARCH("1b",'Model output'!D162)), ISNUMBER(SEARCH("2",'Model output'!D162)), ISNUMBER(SEARCH("3",'Model output'!D162)), ISNUMBER(SEARCH("4a",'Model output'!D162)), ISNUMBER(SEARCH("4b",'Model output'!D162))), IF(ISNUMBER(SEARCH("pT",'Model output'!D162)),IF(OR(ISNUMBER(SEARCH("a",'Model output'!D162)),ISNUMBER(SEARCH("b",'Model output'!D162))),MID(SUBSTITUTE('Model output'!D162," ",""),SEARCH("pT",'Model output'!D162)+2,2),MID(SUBSTITUTE('Model output'!D162," ",""),SEARCH("pT",'Model output'!D162)+2,1)),IF(ISNUMBER(SEARCH("T",'Model output'!D162)),IF(OR(ISNUMBER(SEARCH("a",'Model output'!D162)),ISNUMBER(SEARCH("b",'Model output'!D162))),MID(SUBSTITUTE('Model output'!D162," ",""),SEARCH("T",'Model output'!D162)+1,2),MID(SUBSTITUTE('Model output'!D162," ",""),SEARCH("T",'Model output'!D162)+1,1)),SUBSTITUTE('Model output'!D162," ",""))),"")</f>
        <v>4a</v>
      </c>
      <c r="D163" s="1" t="str">
        <f>IF(ISNUMBER(SEARCH("lymph node",'Model output'!E162)),"1", IF(AND('Model output'!E162&lt;&gt;"",ISNUMBER('Model output'!E162),'Model output'!E162&gt;0),"1",IF(OR(ISNUMBER(SEARCH("0",'Model output'!E162)), ISNUMBER(SEARCH("1",'Model output'!E162)), ISNUMBER(SEARCH("1a",'Model output'!E162)), ISNUMBER(SEARCH("1b",'Model output'!E162)), ISNUMBER(SEARCH("X",'Model output'!E162))), IF(ISNUMBER(SEARCH("pN",'Model output'!E162)),IF(OR(ISNUMBER(SEARCH("a",'Model output'!E162)),ISNUMBER(SEARCH("b",'Model output'!E162))),MID(SUBSTITUTE('Model output'!E162," ",""),SEARCH("pN",'Model output'!E162)+2,2),MID(SUBSTITUTE('Model output'!E162," ",""),SEARCH("pN",'Model output'!E162)+2,1)),IF(ISNUMBER(SEARCH("N",'Model output'!E162)),IF(OR(ISNUMBER(SEARCH("a",'Model output'!E162)),ISNUMBER(SEARCH("b",'Model output'!E162))),MID(SUBSTITUTE('Model output'!E162," ",""),SEARCH("N",'Model output'!E162)+1,2),MID(SUBSTITUTE('Model output'!E162," ",""),SEARCH("N",'Model output'!E162)+1,1)),SUBSTITUTE('Model output'!E162," ",""))),"")))</f>
        <v>1a</v>
      </c>
      <c r="E163" s="1" t="str">
        <f>IF(OR(ISNUMBER(SEARCH("Not applicable",'Model output'!F162)), ISNUMBER(SEARCH("N/A",'Model output'!F162))),"0",IF(OR(ISNUMBER(SEARCH("0",'Model output'!F162)), ISNUMBER(SEARCH("1",'Model output'!F162)), ISNUMBER(SEARCH("X",'Model output'!F162))), IF(ISNUMBER(SEARCH("pM",'Model output'!F162)),MID(SUBSTITUTE('Model output'!F162," ",""),SEARCH("pM",'Model output'!F162)+2,1),IF(ISNUMBER(SEARCH("M",'Model output'!F162)),MID(SUBSTITUTE('Model output'!F162," ",""),SEARCH("M",'Model output'!F162)+1,1),SUBSTITUTE('Model output'!F162," ",""))),""))</f>
        <v>0</v>
      </c>
      <c r="F163" t="str">
        <f t="shared" si="32"/>
        <v>positive</v>
      </c>
      <c r="G163" t="str">
        <f>IF(OR('Model output'!G162="",AND(ISNUMBER('Model output'!J162),'Model output'!J162&lt;1)),"",IF(OR(ISNUMBER(SEARCH("lateral",'Model output'!G162)),ISNUMBER(SEARCH("cervical",'Model output'!G162)),ISNUMBER(SEARCH("jugular",'Model output'!G162)),ISNUMBER(SEARCH("left neck",'Model output'!G162)),ISNUMBER(SEARCH("left anterior neck",'Model output'!G162)),ISNUMBER(SEARCH("left posterior neck",'Model output'!G162)),ISNUMBER(SEARCH("right neck",'Model output'!G162)),ISNUMBER(SEARCH("right anterior neck",'Model output'!G162)),ISNUMBER(SEARCH("right posterior neck",'Model output'!G162)),AND(ISNUMBER(SEARCH("level",'Model output'!G162)),OR(,ISNUMBER(SEARCH("II",'Model output'!G162)),ISNUMBER(SEARCH("two",'Model output'!G162)),ISNUMBER(SEARCH("2",'Model output'!G162)),ISNUMBER(SEARCH("III",'Model output'!G162)),ISNUMBER(SEARCH("three",'Model output'!G162)),ISNUMBER(SEARCH("3",'Model output'!G162)),ISNUMBER(SEARCH("IV",'Model output'!G162)),ISNUMBER(SEARCH("four",'Model output'!G162)),ISNUMBER(SEARCH("4",'Model output'!G162)),AND(ISNUMBER(SEARCH("V ",'Model output'!G162)),NOT(ISNUMBER(SEARCH("VI",'Model output'!G162)))),ISNUMBER(SEARCH("five",'Model output'!G162)),ISNUMBER(SEARCH("5",'Model output'!G162))))), "lateral", "central"))</f>
        <v>central</v>
      </c>
      <c r="H163" t="str">
        <f>IF('Model output'!H162="","negative", IF('Model output'!H162=" ", "negative", IF(ISNUMBER(SEARCH("lymph node",'Model output'!H162)),"negative","positive")))</f>
        <v>negative</v>
      </c>
      <c r="I163">
        <f>IF('Model output'!I162="","",IF(ISNUMBER('Model output'!I162),'Model output'!I162,1))</f>
        <v>1</v>
      </c>
      <c r="J163">
        <f>IF('Model output'!J162="","",IF(AND(ISNUMBER('Model output'!J162),'Model output'!J162&lt;=I163),'Model output'!J162,IF(ISNUMBER(SEARCH("0/",'Model output'!J162)),0,1)))</f>
        <v>1</v>
      </c>
      <c r="K163" t="str" cm="1">
        <f t="array" ref="K163">IF(COUNT(FIND({0,1,2,3,4,5,6,7,8,9},'Model output'!K162))&gt;0,'Model output'!K162,"")</f>
        <v/>
      </c>
      <c r="L163" s="8" t="str">
        <f t="shared" si="36"/>
        <v/>
      </c>
      <c r="M163" t="str" cm="1">
        <f t="array" ref="M163">IF(L163="","",IF(ISNUMBER(SEARCH("cm",L163)),MAX(VALUE(SUBSTITUTE(_xlfn.FILTERXML("&lt;t&gt;&lt;s&gt;"&amp;SUBSTITUTE(L163,",","&lt;/s&gt;&lt;s&gt;")&amp;"&lt;/s&gt;&lt;/t&gt;","//s"),"cm",""))),MAX(VALUE(SUBSTITUTE(_xlfn.FILTERXML("&lt;t&gt;&lt;s&gt;"&amp;SUBSTITUTE(L163,",","&lt;/s&gt;&lt;s&gt;")&amp;"&lt;/s&gt;&lt;/t&gt;","//s"),"mm","")))/10))</f>
        <v/>
      </c>
      <c r="N163" t="str">
        <f>IF('Model output'!L162="","",'Model output'!L162)</f>
        <v>papillary</v>
      </c>
      <c r="O163" t="str">
        <f>IF('Model output'!M162="","",'Model output'!M162)</f>
        <v>classical</v>
      </c>
      <c r="P163" t="str">
        <f>IF('Model output'!N162="","",'Model output'!N162)</f>
        <v>6.6cm</v>
      </c>
      <c r="Q163" t="str">
        <f t="shared" si="33"/>
        <v>6.6cm</v>
      </c>
      <c r="R163" cm="1">
        <f t="array" ref="R163">IF(Q163="","",IF(ISNUMBER(SEARCH("cm",Q163)),MAX(VALUE(SUBSTITUTE(_xlfn.FILTERXML("&lt;t&gt;&lt;s&gt;"&amp;SUBSTITUTE(Q163,",","&lt;/s&gt;&lt;s&gt;")&amp;"&lt;/s&gt;&lt;/t&gt;","//s"),"cm",""))),IF(ISNUMBER(SEARCH("mm",Q163)), MAX(VALUE(SUBSTITUTE(_xlfn.FILTERXML("&lt;t&gt;&lt;s&gt;"&amp;SUBSTITUTE(Q163,",","&lt;/s&gt;&lt;s&gt;")&amp;"&lt;/s&gt;&lt;/t&gt;","//s"),"mm","")))/10, MAX(VALUE(_xlfn.FILTERXML("&lt;t&gt;&lt;s&gt;"&amp;SUBSTITUTE(Q163,",","&lt;/s&gt;&lt;s&gt;")&amp;"&lt;/s&gt;&lt;/t&gt;","//s"))))))</f>
        <v>6.6</v>
      </c>
      <c r="S163" t="str">
        <f>IF(OR('Model output'!P162="",ISNUMBER(SEARCH("Not identified", 'Model output'!P162)),ISNUMBER(SEARCH("Absent",'Model output'!P162)),AND(ISNUMBER(SEARCH("No",'Model output'!P162)),NOT(ISNUMBER(SEARCH("diagnostic",'Model output'!P162)))),ISNUMBER(SEARCH("Negative",'Model output'!P162))),"negative","positive")</f>
        <v>positive</v>
      </c>
      <c r="T163">
        <f>IF('Model output'!O162="","",'Model output'!O162)</f>
        <v>2</v>
      </c>
      <c r="U163" t="str">
        <f>IF('Model output'!Q162&lt;&gt;"",'Model output'!Q162,IF('Classification result'!S163="positive",IF(ISNUMBER(SEARCH("single",'Model output'!P162)),1,IF(OR(ISNUMBER(SEARCH("&lt;4",'Model output'!P162)),ISNUMBER(SEARCH("&lt; 4",'Model output'!P162)),ISNUMBER(SEARCH("less than 4",'Model output'!P162))),"&lt;4",IF(OR(ISNUMBER(SEARCH("&gt;4",'Model output'!P162)),ISNUMBER(SEARCH("&gt; 4",'Model output'!P162)),ISNUMBER(SEARCH("4 or more",'Model output'!P162))),"&gt;4",""))),""))</f>
        <v>less than 4</v>
      </c>
      <c r="V163" t="str">
        <f>IF(S163="negative","",IF(OR(ISNUMBER(SEARCH("Focal",'Model output'!P162)),'Classification result'!U163&lt;4,ISNUMBER(SEARCH("Focal",'Classification result'!U163)),ISNUMBER(SEARCH("&lt;4",'Classification result'!U163)),ISNUMBER(SEARCH("&lt; 4",'Classification result'!U163))),"minimal", IF(OR(ISNUMBER(SEARCH("Extensive",'Model output'!P162)),ISNUMBER(SEARCH("Extensive",'Classification result'!U163)),ISNUMBER(SEARCH("&gt;4",'Classification result'!U163)),ISNUMBER(SEARCH("&gt; 4",'Classification result'!U163)),ISNUMBER(SEARCH("4 or more",'Classification result'!U163))),"extensive","")))</f>
        <v>minimal</v>
      </c>
      <c r="W163" t="str">
        <f>IF(OR('Model output'!R162="",ISNUMBER(SEARCH("Not identified", 'Model output'!R162)),ISNUMBER(SEARCH("Absent",'Model output'!R162)),ISNUMBER(SEARCH("No",'Model output'!R162)),ISNUMBER(SEARCH("Negative",'Model output'!R162)),ISNUMBER(SEARCH("None seen",'Model output'!R162)),ISNUMBER(SEARCH("Free",'Model output'!R162)),ISNUMBER(SEARCH("Cannot be assessed",'Model output'!R162))),"negative","positive")</f>
        <v>positive</v>
      </c>
      <c r="X163" s="14" t="str">
        <f>IF('Model output'!S162="","",'Model output'!S162)</f>
        <v>Present, extensive</v>
      </c>
      <c r="Y163" t="str">
        <f>IF(OR('Model output'!S162="",ISNUMBER(SEARCH("Absent",'Model output'!S162)),ISNUMBER(SEARCH("Not identified",'Model output'!S162)),AND(ISNUMBER(SEARCH("No",'Model output'!S162)),NOT(ISNUMBER(SEARCH("carcinoma",'Model output'!S162)))),ISNUMBER(SEARCH("negative",'Model output'!S162))),"negative",IF(Z163="positive","gETE", "positive"))</f>
        <v>gETE</v>
      </c>
      <c r="Z163" t="str">
        <f>IF(OR('Model output'!S162="",ISNUMBER(SEARCH("Absent",'Model output'!S162)),ISNUMBER(SEARCH("Not identified",'Model output'!S162)),ISNUMBER(SEARCH("No",'Model output'!S162)),ISNUMBER(SEARCH("Minimal",'Model output'!S162)),ISNUMBER(SEARCH("negative",'Model output'!S162))),"negative",IF(OR(ISNUMBER(SEARCH("extensive",X163)),ISNUMBER(SEARCH("skeletal muscle",X163)),ISNUMBER(SEARCH("larynx",X163)),ISNUMBER(SEARCH("trachea",X163)),ISNUMBER(SEARCH("esophagus",X163)),ISNUMBER(SEARCH("recurrent laryngeal nerve",X163))),"positive","negative"))</f>
        <v>positive</v>
      </c>
      <c r="AA163" t="str">
        <f>IF('Model output'!T162="","",IF('Model output'!T162="Not mentioned", "No", "Yes"))</f>
        <v/>
      </c>
      <c r="AB163" t="str">
        <f>IF(AA163&lt;&gt;"Yes","",IF(OR('Model output'!U162="",ISNUMBER(SEARCH("Not identified",'Model output'!U162))),"",'Model output'!U162))</f>
        <v/>
      </c>
      <c r="AC163" s="9" t="str">
        <f>IF(OR('Model output'!V162="", AND(ISERROR(SEARCH("Positive",'Model output'!V162)), ISNUMBER(SEARCH("Negative",'Model output'!V162))), ISNUMBER(SEARCH("Uninvolved",'Model output'!V162)), ISNUMBER(SEARCH("not involved",'Model output'!V162)), ISNUMBER(SEARCH("Free",'Model output'!V162)), ISNUMBER(SEARCH("1 mm",'Model output'!V162)), ISNUMBER(SEARCH("0.1 CM",'Model output'!V162)), ISNUMBER(SEARCH("less than 0.2 mm",'Model output'!V162)), ISNUMBER(SEARCH("less than 0.5 mm",'Model output'!V162)), ISNUMBER(SEARCH("very close",'Model output'!V162)), ISNUMBER(SEARCH("abut",'Model output'!V162))), "negative", "positive")</f>
        <v>positive</v>
      </c>
      <c r="AE163" s="30" t="str" cm="1">
        <f t="array" ref="AE163">IF(OR(AC163="positive",Z163="positive",AND(OR(ISNUMBER(SEARCH("Follicular carcinoma",N163)),ISNUMBER(SEARCH("Follicular thyroid carcinoma",N163))),V163="extensive"),AND(AND(ISNUMBER(J163),J163&gt;0),AND(ISNUMBER(M163),M163&gt;3)),OR(H163="positive",AH163=1)),"high",IF(OR(ISNUMBER(SEARCH("lateral",G163,1)),ISNUMBER(SEARCH("positive",Y163,1)),ISNUMBER(SEARCH("tall",O163,1)),ISNUMBER(SEARCH("hobnail",O163,1)),ISNUMBER(SEARCH("cribriform",O163,1)),ISNUMBER(SEARCH("diffuse",O163,1)),ISNUMBER(SEARCH("columnar",O163,1)),ISNUMBER(SEARCH("solid",O163,1)),ISNUMBER(SEARCH("tall",N163,1)),ISNUMBER(SEARCH("hobnail",N163,1)),ISNUMBER(SEARCH("cribriform",N163,1)),ISNUMBER(SEARCH("diffuse",N163,1)),ISNUMBER(SEARCH("columnar",N163,1)),ISNUMBER(SEARCH("solid",N163,1)),AND(ISNUMBER(SEARCH("papillary",N163,1)),S163="positive"),AND(AND(ISNUMBER(J163),J163&gt;=5),M163=""),AND(AND(ISNUMBER(J163),J163&gt;=5),AND(ISNUMBER(M163),M163&gt;=1)),AND(ISNUMBER(SERACH("papillary",N163)),OR(Y163="positive",Z163="positive"), ISNUMBER(SEARCH("BRAF",AB163)))),"intermediate","low"))</f>
        <v>high</v>
      </c>
      <c r="AF163" s="31" t="str">
        <f t="shared" si="34"/>
        <v>3b</v>
      </c>
      <c r="AG163" s="31" t="str">
        <f t="shared" si="35"/>
        <v>1a</v>
      </c>
      <c r="AH163" s="31" t="str">
        <f t="shared" si="37"/>
        <v>0</v>
      </c>
      <c r="AI163" s="36" t="str">
        <f t="shared" si="38"/>
        <v>II</v>
      </c>
      <c r="AJ163" s="30" t="s">
        <v>871</v>
      </c>
      <c r="AK163" s="35" t="s">
        <v>883</v>
      </c>
      <c r="AL163" s="35" t="s">
        <v>881</v>
      </c>
      <c r="AM163" s="35" t="s">
        <v>880</v>
      </c>
      <c r="AN163" s="35" t="s">
        <v>884</v>
      </c>
      <c r="AO163" s="30">
        <f t="shared" si="40"/>
        <v>1</v>
      </c>
      <c r="AP163" s="35">
        <f t="shared" si="41"/>
        <v>0</v>
      </c>
      <c r="AQ163" s="35">
        <f t="shared" si="42"/>
        <v>1</v>
      </c>
      <c r="AR163" s="35">
        <f t="shared" si="43"/>
        <v>1</v>
      </c>
      <c r="AS163" s="36">
        <f t="shared" si="39"/>
        <v>0</v>
      </c>
    </row>
    <row r="164" spans="1:45">
      <c r="A164" t="str">
        <f>'Model output'!A163</f>
        <v>TCGA-EM-A22P</v>
      </c>
      <c r="B164" s="42">
        <v>64</v>
      </c>
      <c r="C164" s="1" t="str">
        <f>IF(OR(ISNUMBER(SEARCH("0",'Model output'!D163)), ISNUMBER(SEARCH("1",'Model output'!D163)), ISNUMBER(SEARCH("1a",'Model output'!D163)), ISNUMBER(SEARCH("1b",'Model output'!D163)), ISNUMBER(SEARCH("2",'Model output'!D163)), ISNUMBER(SEARCH("3",'Model output'!D163)), ISNUMBER(SEARCH("4a",'Model output'!D163)), ISNUMBER(SEARCH("4b",'Model output'!D163))), IF(ISNUMBER(SEARCH("pT",'Model output'!D163)),IF(OR(ISNUMBER(SEARCH("a",'Model output'!D163)),ISNUMBER(SEARCH("b",'Model output'!D163))),MID(SUBSTITUTE('Model output'!D163," ",""),SEARCH("pT",'Model output'!D163)+2,2),MID(SUBSTITUTE('Model output'!D163," ",""),SEARCH("pT",'Model output'!D163)+2,1)),IF(ISNUMBER(SEARCH("T",'Model output'!D163)),IF(OR(ISNUMBER(SEARCH("a",'Model output'!D163)),ISNUMBER(SEARCH("b",'Model output'!D163))),MID(SUBSTITUTE('Model output'!D163," ",""),SEARCH("T",'Model output'!D163)+1,2),MID(SUBSTITUTE('Model output'!D163," ",""),SEARCH("T",'Model output'!D163)+1,1)),SUBSTITUTE('Model output'!D163," ",""))),"")</f>
        <v>1b</v>
      </c>
      <c r="D164" s="1" t="str">
        <f>IF(ISNUMBER(SEARCH("lymph node",'Model output'!E163)),"1", IF(AND('Model output'!E163&lt;&gt;"",ISNUMBER('Model output'!E163),'Model output'!E163&gt;0),"1",IF(OR(ISNUMBER(SEARCH("0",'Model output'!E163)), ISNUMBER(SEARCH("1",'Model output'!E163)), ISNUMBER(SEARCH("1a",'Model output'!E163)), ISNUMBER(SEARCH("1b",'Model output'!E163)), ISNUMBER(SEARCH("X",'Model output'!E163))), IF(ISNUMBER(SEARCH("pN",'Model output'!E163)),IF(OR(ISNUMBER(SEARCH("a",'Model output'!E163)),ISNUMBER(SEARCH("b",'Model output'!E163))),MID(SUBSTITUTE('Model output'!E163," ",""),SEARCH("pN",'Model output'!E163)+2,2),MID(SUBSTITUTE('Model output'!E163," ",""),SEARCH("pN",'Model output'!E163)+2,1)),IF(ISNUMBER(SEARCH("N",'Model output'!E163)),IF(OR(ISNUMBER(SEARCH("a",'Model output'!E163)),ISNUMBER(SEARCH("b",'Model output'!E163))),MID(SUBSTITUTE('Model output'!E163," ",""),SEARCH("N",'Model output'!E163)+1,2),MID(SUBSTITUTE('Model output'!E163," ",""),SEARCH("N",'Model output'!E163)+1,1)),SUBSTITUTE('Model output'!E163," ",""))),"")))</f>
        <v>1b</v>
      </c>
      <c r="E164" s="1" t="str">
        <f>IF(OR(ISNUMBER(SEARCH("Not applicable",'Model output'!F163)), ISNUMBER(SEARCH("N/A",'Model output'!F163))),"0",IF(OR(ISNUMBER(SEARCH("0",'Model output'!F163)), ISNUMBER(SEARCH("1",'Model output'!F163)), ISNUMBER(SEARCH("X",'Model output'!F163))), IF(ISNUMBER(SEARCH("pM",'Model output'!F163)),MID(SUBSTITUTE('Model output'!F163," ",""),SEARCH("pM",'Model output'!F163)+2,1),IF(ISNUMBER(SEARCH("M",'Model output'!F163)),MID(SUBSTITUTE('Model output'!F163," ",""),SEARCH("M",'Model output'!F163)+1,1),SUBSTITUTE('Model output'!F163," ",""))),""))</f>
        <v>0</v>
      </c>
      <c r="F164" t="str">
        <f t="shared" si="32"/>
        <v>positive</v>
      </c>
      <c r="G164" t="str">
        <f>IF(OR('Model output'!G163="",AND(ISNUMBER('Model output'!J163),'Model output'!J163&lt;1)),"",IF(OR(ISNUMBER(SEARCH("lateral",'Model output'!G163)),ISNUMBER(SEARCH("cervical",'Model output'!G163)),ISNUMBER(SEARCH("jugular",'Model output'!G163)),ISNUMBER(SEARCH("left neck",'Model output'!G163)),ISNUMBER(SEARCH("left anterior neck",'Model output'!G163)),ISNUMBER(SEARCH("left posterior neck",'Model output'!G163)),ISNUMBER(SEARCH("right neck",'Model output'!G163)),ISNUMBER(SEARCH("right anterior neck",'Model output'!G163)),ISNUMBER(SEARCH("right posterior neck",'Model output'!G163)),AND(ISNUMBER(SEARCH("level",'Model output'!G163)),OR(,ISNUMBER(SEARCH("II",'Model output'!G163)),ISNUMBER(SEARCH("two",'Model output'!G163)),ISNUMBER(SEARCH("2",'Model output'!G163)),ISNUMBER(SEARCH("III",'Model output'!G163)),ISNUMBER(SEARCH("three",'Model output'!G163)),ISNUMBER(SEARCH("3",'Model output'!G163)),ISNUMBER(SEARCH("IV",'Model output'!G163)),ISNUMBER(SEARCH("four",'Model output'!G163)),ISNUMBER(SEARCH("4",'Model output'!G163)),AND(ISNUMBER(SEARCH("V ",'Model output'!G163)),NOT(ISNUMBER(SEARCH("VI",'Model output'!G163)))),ISNUMBER(SEARCH("five",'Model output'!G163)),ISNUMBER(SEARCH("5",'Model output'!G163))))), "lateral", "central"))</f>
        <v>central</v>
      </c>
      <c r="H164" t="str">
        <f>IF('Model output'!H163="","negative", IF('Model output'!H163=" ", "negative", IF(ISNUMBER(SEARCH("lymph node",'Model output'!H163)),"negative","positive")))</f>
        <v>negative</v>
      </c>
      <c r="I164">
        <f>IF('Model output'!I163="","",IF(ISNUMBER('Model output'!I163),'Model output'!I163,1))</f>
        <v>28</v>
      </c>
      <c r="J164">
        <f>IF('Model output'!J163="","",IF(AND(ISNUMBER('Model output'!J163),'Model output'!J163&lt;=I164),'Model output'!J163,IF(ISNUMBER(SEARCH("0/",'Model output'!J163)),0,1)))</f>
        <v>14</v>
      </c>
      <c r="K164" t="str" cm="1">
        <f t="array" ref="K164">IF(COUNT(FIND({0,1,2,3,4,5,6,7,8,9},'Model output'!K163))&gt;0,'Model output'!K163,"")</f>
        <v/>
      </c>
      <c r="L164" s="8" t="str">
        <f t="shared" si="36"/>
        <v/>
      </c>
      <c r="M164" t="str" cm="1">
        <f t="array" ref="M164">IF(L164="","",IF(ISNUMBER(SEARCH("cm",L164)),MAX(VALUE(SUBSTITUTE(_xlfn.FILTERXML("&lt;t&gt;&lt;s&gt;"&amp;SUBSTITUTE(L164,",","&lt;/s&gt;&lt;s&gt;")&amp;"&lt;/s&gt;&lt;/t&gt;","//s"),"cm",""))),MAX(VALUE(SUBSTITUTE(_xlfn.FILTERXML("&lt;t&gt;&lt;s&gt;"&amp;SUBSTITUTE(L164,",","&lt;/s&gt;&lt;s&gt;")&amp;"&lt;/s&gt;&lt;/t&gt;","//s"),"mm","")))/10))</f>
        <v/>
      </c>
      <c r="N164" t="str">
        <f>IF('Model output'!L163="","",'Model output'!L163)</f>
        <v>papillary</v>
      </c>
      <c r="O164" t="str">
        <f>IF('Model output'!M163="","",'Model output'!M163)</f>
        <v>classical (usual)</v>
      </c>
      <c r="P164" t="str">
        <f>IF('Model output'!N163="","",'Model output'!N163)</f>
        <v>1.2cm</v>
      </c>
      <c r="Q164" t="str">
        <f t="shared" si="33"/>
        <v>1.2cm</v>
      </c>
      <c r="R164" cm="1">
        <f t="array" ref="R164">IF(Q164="","",IF(ISNUMBER(SEARCH("cm",Q164)),MAX(VALUE(SUBSTITUTE(_xlfn.FILTERXML("&lt;t&gt;&lt;s&gt;"&amp;SUBSTITUTE(Q164,",","&lt;/s&gt;&lt;s&gt;")&amp;"&lt;/s&gt;&lt;/t&gt;","//s"),"cm",""))),IF(ISNUMBER(SEARCH("mm",Q164)), MAX(VALUE(SUBSTITUTE(_xlfn.FILTERXML("&lt;t&gt;&lt;s&gt;"&amp;SUBSTITUTE(Q164,",","&lt;/s&gt;&lt;s&gt;")&amp;"&lt;/s&gt;&lt;/t&gt;","//s"),"mm","")))/10, MAX(VALUE(_xlfn.FILTERXML("&lt;t&gt;&lt;s&gt;"&amp;SUBSTITUTE(Q164,",","&lt;/s&gt;&lt;s&gt;")&amp;"&lt;/s&gt;&lt;/t&gt;","//s"))))))</f>
        <v>1.2</v>
      </c>
      <c r="S164" t="str">
        <f>IF(OR('Model output'!P163="",ISNUMBER(SEARCH("Not identified", 'Model output'!P163)),ISNUMBER(SEARCH("Absent",'Model output'!P163)),AND(ISNUMBER(SEARCH("No",'Model output'!P163)),NOT(ISNUMBER(SEARCH("diagnostic",'Model output'!P163)))),ISNUMBER(SEARCH("Negative",'Model output'!P163))),"negative","positive")</f>
        <v>negative</v>
      </c>
      <c r="T164">
        <f>IF('Model output'!O163="","",'Model output'!O163)</f>
        <v>2</v>
      </c>
      <c r="U164" t="str">
        <f>IF('Model output'!Q163&lt;&gt;"",'Model output'!Q163,IF('Classification result'!S164="positive",IF(ISNUMBER(SEARCH("single",'Model output'!P163)),1,IF(OR(ISNUMBER(SEARCH("&lt;4",'Model output'!P163)),ISNUMBER(SEARCH("&lt; 4",'Model output'!P163)),ISNUMBER(SEARCH("less than 4",'Model output'!P163))),"&lt;4",IF(OR(ISNUMBER(SEARCH("&gt;4",'Model output'!P163)),ISNUMBER(SEARCH("&gt; 4",'Model output'!P163)),ISNUMBER(SEARCH("4 or more",'Model output'!P163))),"&gt;4",""))),""))</f>
        <v/>
      </c>
      <c r="V164" t="str">
        <f>IF(S164="negative","",IF(OR(ISNUMBER(SEARCH("Focal",'Model output'!P163)),'Classification result'!U164&lt;4,ISNUMBER(SEARCH("Focal",'Classification result'!U164)),ISNUMBER(SEARCH("&lt;4",'Classification result'!U164)),ISNUMBER(SEARCH("&lt; 4",'Classification result'!U164))),"minimal", IF(OR(ISNUMBER(SEARCH("Extensive",'Model output'!P163)),ISNUMBER(SEARCH("Extensive",'Classification result'!U164)),ISNUMBER(SEARCH("&gt;4",'Classification result'!U164)),ISNUMBER(SEARCH("&gt; 4",'Classification result'!U164)),ISNUMBER(SEARCH("4 or more",'Classification result'!U164))),"extensive","")))</f>
        <v/>
      </c>
      <c r="W164" t="str">
        <f>IF(OR('Model output'!R163="",ISNUMBER(SEARCH("Not identified", 'Model output'!R163)),ISNUMBER(SEARCH("Absent",'Model output'!R163)),ISNUMBER(SEARCH("No",'Model output'!R163)),ISNUMBER(SEARCH("Negative",'Model output'!R163)),ISNUMBER(SEARCH("None seen",'Model output'!R163)),ISNUMBER(SEARCH("Free",'Model output'!R163)),ISNUMBER(SEARCH("Cannot be assessed",'Model output'!R163))),"negative","positive")</f>
        <v>positive</v>
      </c>
      <c r="X164" s="14" t="str">
        <f>IF('Model output'!S163="","",'Model output'!S163)</f>
        <v>Cannot be assessed</v>
      </c>
      <c r="Y164" t="str">
        <f>IF(OR('Model output'!S163="",ISNUMBER(SEARCH("Absent",'Model output'!S163)),ISNUMBER(SEARCH("Not identified",'Model output'!S163)),AND(ISNUMBER(SEARCH("No",'Model output'!S163)),NOT(ISNUMBER(SEARCH("carcinoma",'Model output'!S163)))),ISNUMBER(SEARCH("negative",'Model output'!S163))),"negative",IF(Z164="positive","gETE", "positive"))</f>
        <v>negative</v>
      </c>
      <c r="Z164" t="str">
        <f>IF(OR('Model output'!S163="",ISNUMBER(SEARCH("Absent",'Model output'!S163)),ISNUMBER(SEARCH("Not identified",'Model output'!S163)),ISNUMBER(SEARCH("No",'Model output'!S163)),ISNUMBER(SEARCH("Minimal",'Model output'!S163)),ISNUMBER(SEARCH("negative",'Model output'!S163))),"negative",IF(OR(ISNUMBER(SEARCH("extensive",X164)),ISNUMBER(SEARCH("skeletal muscle",X164)),ISNUMBER(SEARCH("larynx",X164)),ISNUMBER(SEARCH("trachea",X164)),ISNUMBER(SEARCH("esophagus",X164)),ISNUMBER(SEARCH("recurrent laryngeal nerve",X164))),"positive","negative"))</f>
        <v>negative</v>
      </c>
      <c r="AA164" t="str">
        <f>IF('Model output'!T163="","",IF('Model output'!T163="Not mentioned", "No", "Yes"))</f>
        <v/>
      </c>
      <c r="AB164" t="str">
        <f>IF(AA164&lt;&gt;"Yes","",IF(OR('Model output'!U163="",ISNUMBER(SEARCH("Not identified",'Model output'!U163))),"",'Model output'!U163))</f>
        <v/>
      </c>
      <c r="AC164" s="9" t="str">
        <f>IF(OR('Model output'!V163="", AND(ISERROR(SEARCH("Positive",'Model output'!V163)), ISNUMBER(SEARCH("Negative",'Model output'!V163))), ISNUMBER(SEARCH("Uninvolved",'Model output'!V163)), ISNUMBER(SEARCH("not involved",'Model output'!V163)), ISNUMBER(SEARCH("Free",'Model output'!V163)), ISNUMBER(SEARCH("1 mm",'Model output'!V163)), ISNUMBER(SEARCH("0.1 CM",'Model output'!V163)), ISNUMBER(SEARCH("less than 0.2 mm",'Model output'!V163)), ISNUMBER(SEARCH("less than 0.5 mm",'Model output'!V163)), ISNUMBER(SEARCH("very close",'Model output'!V163)), ISNUMBER(SEARCH("abut",'Model output'!V163))), "negative", "positive")</f>
        <v>positive</v>
      </c>
      <c r="AE164" s="30" t="str" cm="1">
        <f t="array" ref="AE164">IF(OR(AC164="positive",Z164="positive",AND(OR(ISNUMBER(SEARCH("Follicular carcinoma",N164)),ISNUMBER(SEARCH("Follicular thyroid carcinoma",N164))),V164="extensive"),AND(AND(ISNUMBER(J164),J164&gt;0),AND(ISNUMBER(M164),M164&gt;3)),OR(H164="positive",AH164=1)),"high",IF(OR(ISNUMBER(SEARCH("lateral",G164,1)),ISNUMBER(SEARCH("positive",Y164,1)),ISNUMBER(SEARCH("tall",O164,1)),ISNUMBER(SEARCH("hobnail",O164,1)),ISNUMBER(SEARCH("cribriform",O164,1)),ISNUMBER(SEARCH("diffuse",O164,1)),ISNUMBER(SEARCH("columnar",O164,1)),ISNUMBER(SEARCH("solid",O164,1)),ISNUMBER(SEARCH("tall",N164,1)),ISNUMBER(SEARCH("hobnail",N164,1)),ISNUMBER(SEARCH("cribriform",N164,1)),ISNUMBER(SEARCH("diffuse",N164,1)),ISNUMBER(SEARCH("columnar",N164,1)),ISNUMBER(SEARCH("solid",N164,1)),AND(ISNUMBER(SEARCH("papillary",N164,1)),S164="positive"),AND(AND(ISNUMBER(J164),J164&gt;=5),M164=""),AND(AND(ISNUMBER(J164),J164&gt;=5),AND(ISNUMBER(M164),M164&gt;=1)),AND(ISNUMBER(SERACH("papillary",N164)),OR(Y164="positive",Z164="positive"), ISNUMBER(SEARCH("BRAF",AB164)))),"intermediate","low"))</f>
        <v>high</v>
      </c>
      <c r="AF164" s="31" t="str">
        <f t="shared" si="34"/>
        <v>1b</v>
      </c>
      <c r="AG164" s="31" t="str">
        <f t="shared" si="35"/>
        <v>1a</v>
      </c>
      <c r="AH164" s="31" t="str">
        <f t="shared" si="37"/>
        <v>0</v>
      </c>
      <c r="AI164" s="36" t="str">
        <f t="shared" si="38"/>
        <v>II</v>
      </c>
      <c r="AJ164" s="30" t="s">
        <v>871</v>
      </c>
      <c r="AK164" s="35" t="s">
        <v>876</v>
      </c>
      <c r="AL164" s="35" t="s">
        <v>876</v>
      </c>
      <c r="AM164" s="35" t="s">
        <v>880</v>
      </c>
      <c r="AN164" s="35" t="s">
        <v>878</v>
      </c>
      <c r="AO164" s="30">
        <f t="shared" ref="AO164:AO191" si="44">IF(AE164=AJ164,1,0)</f>
        <v>1</v>
      </c>
      <c r="AP164" s="35">
        <f t="shared" ref="AP164:AP191" si="45">IF(AF164=AK164, 1, IF(AND(AF164="x", AK164="0"), 1, IF(AND(AF164="0", AK164="x"), 1, 0)))</f>
        <v>1</v>
      </c>
      <c r="AQ164" s="35">
        <f t="shared" ref="AQ164:AQ191" si="46">IF(AG164=AL164, 1, IF(AND(AG164="x", AL164="0"), 1, IF(AND(AG164="0", AL164="x"), 1, 0)))</f>
        <v>0</v>
      </c>
      <c r="AR164" s="35">
        <f t="shared" ref="AR164:AR191" si="47">IF(AH164=AM164, 1, IF(AND(AH164="x", AM164="0"), 1, IF(AND(AH164="0", AM164="x"), 1, 0)))</f>
        <v>1</v>
      </c>
      <c r="AS164" s="36">
        <f t="shared" si="39"/>
        <v>1</v>
      </c>
    </row>
    <row r="165" spans="1:45">
      <c r="A165" t="str">
        <f>'Model output'!A164</f>
        <v>TCGA-EM-A22Q</v>
      </c>
      <c r="B165" s="42">
        <v>36</v>
      </c>
      <c r="C165" s="1" t="str">
        <f>IF(OR(ISNUMBER(SEARCH("0",'Model output'!D164)), ISNUMBER(SEARCH("1",'Model output'!D164)), ISNUMBER(SEARCH("1a",'Model output'!D164)), ISNUMBER(SEARCH("1b",'Model output'!D164)), ISNUMBER(SEARCH("2",'Model output'!D164)), ISNUMBER(SEARCH("3",'Model output'!D164)), ISNUMBER(SEARCH("4a",'Model output'!D164)), ISNUMBER(SEARCH("4b",'Model output'!D164))), IF(ISNUMBER(SEARCH("pT",'Model output'!D164)),IF(OR(ISNUMBER(SEARCH("a",'Model output'!D164)),ISNUMBER(SEARCH("b",'Model output'!D164))),MID(SUBSTITUTE('Model output'!D164," ",""),SEARCH("pT",'Model output'!D164)+2,2),MID(SUBSTITUTE('Model output'!D164," ",""),SEARCH("pT",'Model output'!D164)+2,1)),IF(ISNUMBER(SEARCH("T",'Model output'!D164)),IF(OR(ISNUMBER(SEARCH("a",'Model output'!D164)),ISNUMBER(SEARCH("b",'Model output'!D164))),MID(SUBSTITUTE('Model output'!D164," ",""),SEARCH("T",'Model output'!D164)+1,2),MID(SUBSTITUTE('Model output'!D164," ",""),SEARCH("T",'Model output'!D164)+1,1)),SUBSTITUTE('Model output'!D164," ",""))),"")</f>
        <v>3</v>
      </c>
      <c r="D165" s="1" t="str">
        <f>IF(ISNUMBER(SEARCH("lymph node",'Model output'!E164)),"1", IF(AND('Model output'!E164&lt;&gt;"",ISNUMBER('Model output'!E164),'Model output'!E164&gt;0),"1",IF(OR(ISNUMBER(SEARCH("0",'Model output'!E164)), ISNUMBER(SEARCH("1",'Model output'!E164)), ISNUMBER(SEARCH("1a",'Model output'!E164)), ISNUMBER(SEARCH("1b",'Model output'!E164)), ISNUMBER(SEARCH("X",'Model output'!E164))), IF(ISNUMBER(SEARCH("pN",'Model output'!E164)),IF(OR(ISNUMBER(SEARCH("a",'Model output'!E164)),ISNUMBER(SEARCH("b",'Model output'!E164))),MID(SUBSTITUTE('Model output'!E164," ",""),SEARCH("pN",'Model output'!E164)+2,2),MID(SUBSTITUTE('Model output'!E164," ",""),SEARCH("pN",'Model output'!E164)+2,1)),IF(ISNUMBER(SEARCH("N",'Model output'!E164)),IF(OR(ISNUMBER(SEARCH("a",'Model output'!E164)),ISNUMBER(SEARCH("b",'Model output'!E164))),MID(SUBSTITUTE('Model output'!E164," ",""),SEARCH("N",'Model output'!E164)+1,2),MID(SUBSTITUTE('Model output'!E164," ",""),SEARCH("N",'Model output'!E164)+1,1)),SUBSTITUTE('Model output'!E164," ",""))),"")))</f>
        <v>0</v>
      </c>
      <c r="E165" s="1" t="str">
        <f>IF(OR(ISNUMBER(SEARCH("Not applicable",'Model output'!F164)), ISNUMBER(SEARCH("N/A",'Model output'!F164))),"0",IF(OR(ISNUMBER(SEARCH("0",'Model output'!F164)), ISNUMBER(SEARCH("1",'Model output'!F164)), ISNUMBER(SEARCH("X",'Model output'!F164))), IF(ISNUMBER(SEARCH("pM",'Model output'!F164)),MID(SUBSTITUTE('Model output'!F164," ",""),SEARCH("pM",'Model output'!F164)+2,1),IF(ISNUMBER(SEARCH("M",'Model output'!F164)),MID(SUBSTITUTE('Model output'!F164," ",""),SEARCH("M",'Model output'!F164)+1,1),SUBSTITUTE('Model output'!F164," ",""))),""))</f>
        <v/>
      </c>
      <c r="F165" t="str">
        <f t="shared" si="32"/>
        <v>negative</v>
      </c>
      <c r="G165" t="str">
        <f>IF(OR('Model output'!G164="",AND(ISNUMBER('Model output'!J164),'Model output'!J164&lt;1)),"",IF(OR(ISNUMBER(SEARCH("lateral",'Model output'!G164)),ISNUMBER(SEARCH("cervical",'Model output'!G164)),ISNUMBER(SEARCH("jugular",'Model output'!G164)),ISNUMBER(SEARCH("left neck",'Model output'!G164)),ISNUMBER(SEARCH("left anterior neck",'Model output'!G164)),ISNUMBER(SEARCH("left posterior neck",'Model output'!G164)),ISNUMBER(SEARCH("right neck",'Model output'!G164)),ISNUMBER(SEARCH("right anterior neck",'Model output'!G164)),ISNUMBER(SEARCH("right posterior neck",'Model output'!G164)),AND(ISNUMBER(SEARCH("level",'Model output'!G164)),OR(,ISNUMBER(SEARCH("II",'Model output'!G164)),ISNUMBER(SEARCH("two",'Model output'!G164)),ISNUMBER(SEARCH("2",'Model output'!G164)),ISNUMBER(SEARCH("III",'Model output'!G164)),ISNUMBER(SEARCH("three",'Model output'!G164)),ISNUMBER(SEARCH("3",'Model output'!G164)),ISNUMBER(SEARCH("IV",'Model output'!G164)),ISNUMBER(SEARCH("four",'Model output'!G164)),ISNUMBER(SEARCH("4",'Model output'!G164)),AND(ISNUMBER(SEARCH("V ",'Model output'!G164)),NOT(ISNUMBER(SEARCH("VI",'Model output'!G164)))),ISNUMBER(SEARCH("five",'Model output'!G164)),ISNUMBER(SEARCH("5",'Model output'!G164))))), "lateral", "central"))</f>
        <v/>
      </c>
      <c r="H165" t="str">
        <f>IF('Model output'!H164="","negative", IF('Model output'!H164=" ", "negative", IF(ISNUMBER(SEARCH("lymph node",'Model output'!H164)),"negative","positive")))</f>
        <v>negative</v>
      </c>
      <c r="I165">
        <f>IF('Model output'!I164="","",IF(ISNUMBER('Model output'!I164),'Model output'!I164,1))</f>
        <v>9</v>
      </c>
      <c r="J165">
        <f>IF('Model output'!J164="","",IF(AND(ISNUMBER('Model output'!J164),'Model output'!J164&lt;=I165),'Model output'!J164,IF(ISNUMBER(SEARCH("0/",'Model output'!J164)),0,1)))</f>
        <v>0</v>
      </c>
      <c r="K165" t="str" cm="1">
        <f t="array" ref="K165">IF(COUNT(FIND({0,1,2,3,4,5,6,7,8,9},'Model output'!K164))&gt;0,'Model output'!K164,"")</f>
        <v/>
      </c>
      <c r="L165" s="8" t="str">
        <f t="shared" si="36"/>
        <v/>
      </c>
      <c r="M165" t="str" cm="1">
        <f t="array" ref="M165">IF(L165="","",IF(ISNUMBER(SEARCH("cm",L165)),MAX(VALUE(SUBSTITUTE(_xlfn.FILTERXML("&lt;t&gt;&lt;s&gt;"&amp;SUBSTITUTE(L165,",","&lt;/s&gt;&lt;s&gt;")&amp;"&lt;/s&gt;&lt;/t&gt;","//s"),"cm",""))),MAX(VALUE(SUBSTITUTE(_xlfn.FILTERXML("&lt;t&gt;&lt;s&gt;"&amp;SUBSTITUTE(L165,",","&lt;/s&gt;&lt;s&gt;")&amp;"&lt;/s&gt;&lt;/t&gt;","//s"),"mm","")))/10))</f>
        <v/>
      </c>
      <c r="N165" t="str">
        <f>IF('Model output'!L164="","",'Model output'!L164)</f>
        <v>papillary</v>
      </c>
      <c r="O165" t="str">
        <f>IF('Model output'!M164="","",'Model output'!M164)</f>
        <v>follicular variant</v>
      </c>
      <c r="P165" t="str">
        <f>IF('Model output'!N164="","",'Model output'!N164)</f>
        <v>5.4cm</v>
      </c>
      <c r="Q165" t="str">
        <f t="shared" si="33"/>
        <v>5.4cm</v>
      </c>
      <c r="R165" cm="1">
        <f t="array" ref="R165">IF(Q165="","",IF(ISNUMBER(SEARCH("cm",Q165)),MAX(VALUE(SUBSTITUTE(_xlfn.FILTERXML("&lt;t&gt;&lt;s&gt;"&amp;SUBSTITUTE(Q165,",","&lt;/s&gt;&lt;s&gt;")&amp;"&lt;/s&gt;&lt;/t&gt;","//s"),"cm",""))),IF(ISNUMBER(SEARCH("mm",Q165)), MAX(VALUE(SUBSTITUTE(_xlfn.FILTERXML("&lt;t&gt;&lt;s&gt;"&amp;SUBSTITUTE(Q165,",","&lt;/s&gt;&lt;s&gt;")&amp;"&lt;/s&gt;&lt;/t&gt;","//s"),"mm","")))/10, MAX(VALUE(_xlfn.FILTERXML("&lt;t&gt;&lt;s&gt;"&amp;SUBSTITUTE(Q165,",","&lt;/s&gt;&lt;s&gt;")&amp;"&lt;/s&gt;&lt;/t&gt;","//s"))))))</f>
        <v>5.4</v>
      </c>
      <c r="S165" t="str">
        <f>IF(OR('Model output'!P164="",ISNUMBER(SEARCH("Not identified", 'Model output'!P164)),ISNUMBER(SEARCH("Absent",'Model output'!P164)),AND(ISNUMBER(SEARCH("No",'Model output'!P164)),NOT(ISNUMBER(SEARCH("diagnostic",'Model output'!P164)))),ISNUMBER(SEARCH("Negative",'Model output'!P164))),"negative","positive")</f>
        <v>negative</v>
      </c>
      <c r="T165">
        <f>IF('Model output'!O164="","",'Model output'!O164)</f>
        <v>1</v>
      </c>
      <c r="U165" t="str">
        <f>IF('Model output'!Q164&lt;&gt;"",'Model output'!Q164,IF('Classification result'!S165="positive",IF(ISNUMBER(SEARCH("single",'Model output'!P164)),1,IF(OR(ISNUMBER(SEARCH("&lt;4",'Model output'!P164)),ISNUMBER(SEARCH("&lt; 4",'Model output'!P164)),ISNUMBER(SEARCH("less than 4",'Model output'!P164))),"&lt;4",IF(OR(ISNUMBER(SEARCH("&gt;4",'Model output'!P164)),ISNUMBER(SEARCH("&gt; 4",'Model output'!P164)),ISNUMBER(SEARCH("4 or more",'Model output'!P164))),"&gt;4",""))),""))</f>
        <v/>
      </c>
      <c r="V165" t="str">
        <f>IF(S165="negative","",IF(OR(ISNUMBER(SEARCH("Focal",'Model output'!P164)),'Classification result'!U165&lt;4,ISNUMBER(SEARCH("Focal",'Classification result'!U165)),ISNUMBER(SEARCH("&lt;4",'Classification result'!U165)),ISNUMBER(SEARCH("&lt; 4",'Classification result'!U165))),"minimal", IF(OR(ISNUMBER(SEARCH("Extensive",'Model output'!P164)),ISNUMBER(SEARCH("Extensive",'Classification result'!U165)),ISNUMBER(SEARCH("&gt;4",'Classification result'!U165)),ISNUMBER(SEARCH("&gt; 4",'Classification result'!U165)),ISNUMBER(SEARCH("4 or more",'Classification result'!U165))),"extensive","")))</f>
        <v/>
      </c>
      <c r="W165" t="str">
        <f>IF(OR('Model output'!R164="",ISNUMBER(SEARCH("Not identified", 'Model output'!R164)),ISNUMBER(SEARCH("Absent",'Model output'!R164)),ISNUMBER(SEARCH("No",'Model output'!R164)),ISNUMBER(SEARCH("Negative",'Model output'!R164)),ISNUMBER(SEARCH("None seen",'Model output'!R164)),ISNUMBER(SEARCH("Free",'Model output'!R164)),ISNUMBER(SEARCH("Cannot be assessed",'Model output'!R164))),"negative","positive")</f>
        <v>positive</v>
      </c>
      <c r="X165" s="14" t="str">
        <f>IF('Model output'!S164="","",'Model output'!S164)</f>
        <v>Not identified</v>
      </c>
      <c r="Y165" t="str">
        <f>IF(OR('Model output'!S164="",ISNUMBER(SEARCH("Absent",'Model output'!S164)),ISNUMBER(SEARCH("Not identified",'Model output'!S164)),AND(ISNUMBER(SEARCH("No",'Model output'!S164)),NOT(ISNUMBER(SEARCH("carcinoma",'Model output'!S164)))),ISNUMBER(SEARCH("negative",'Model output'!S164))),"negative",IF(Z165="positive","gETE", "positive"))</f>
        <v>negative</v>
      </c>
      <c r="Z165" t="str">
        <f>IF(OR('Model output'!S164="",ISNUMBER(SEARCH("Absent",'Model output'!S164)),ISNUMBER(SEARCH("Not identified",'Model output'!S164)),ISNUMBER(SEARCH("No",'Model output'!S164)),ISNUMBER(SEARCH("Minimal",'Model output'!S164)),ISNUMBER(SEARCH("negative",'Model output'!S164))),"negative",IF(OR(ISNUMBER(SEARCH("extensive",X165)),ISNUMBER(SEARCH("skeletal muscle",X165)),ISNUMBER(SEARCH("larynx",X165)),ISNUMBER(SEARCH("trachea",X165)),ISNUMBER(SEARCH("esophagus",X165)),ISNUMBER(SEARCH("recurrent laryngeal nerve",X165))),"positive","negative"))</f>
        <v>negative</v>
      </c>
      <c r="AA165" t="str">
        <f>IF('Model output'!T164="","",IF('Model output'!T164="Not mentioned", "No", "Yes"))</f>
        <v/>
      </c>
      <c r="AB165" t="str">
        <f>IF(AA165&lt;&gt;"Yes","",IF(OR('Model output'!U164="",ISNUMBER(SEARCH("Not identified",'Model output'!U164))),"",'Model output'!U164))</f>
        <v/>
      </c>
      <c r="AC165" s="9" t="str">
        <f>IF(OR('Model output'!V164="", AND(ISERROR(SEARCH("Positive",'Model output'!V164)), ISNUMBER(SEARCH("Negative",'Model output'!V164))), ISNUMBER(SEARCH("Uninvolved",'Model output'!V164)), ISNUMBER(SEARCH("not involved",'Model output'!V164)), ISNUMBER(SEARCH("Free",'Model output'!V164)), ISNUMBER(SEARCH("1 mm",'Model output'!V164)), ISNUMBER(SEARCH("0.1 CM",'Model output'!V164)), ISNUMBER(SEARCH("less than 0.2 mm",'Model output'!V164)), ISNUMBER(SEARCH("less than 0.5 mm",'Model output'!V164)), ISNUMBER(SEARCH("very close",'Model output'!V164)), ISNUMBER(SEARCH("abut",'Model output'!V164))), "negative", "positive")</f>
        <v>negative</v>
      </c>
      <c r="AE165" s="30" t="str" cm="1">
        <f t="array" aca="1" ref="AE165" ca="1">IF(OR(AC165="positive",Z165="positive",AND(OR(ISNUMBER(SEARCH("Follicular carcinoma",N165)),ISNUMBER(SEARCH("Follicular thyroid carcinoma",N165))),V165="extensive"),AND(AND(ISNUMBER(J165),J165&gt;0),AND(ISNUMBER(M165),M165&gt;3)),OR(H165="positive",AH165=1)),"high",IF(OR(ISNUMBER(SEARCH("lateral",G165,1)),ISNUMBER(SEARCH("positive",Y165,1)),ISNUMBER(SEARCH("tall",O165,1)),ISNUMBER(SEARCH("hobnail",O165,1)),ISNUMBER(SEARCH("cribriform",O165,1)),ISNUMBER(SEARCH("diffuse",O165,1)),ISNUMBER(SEARCH("columnar",O165,1)),ISNUMBER(SEARCH("solid",O165,1)),ISNUMBER(SEARCH("tall",N165,1)),ISNUMBER(SEARCH("hobnail",N165,1)),ISNUMBER(SEARCH("cribriform",N165,1)),ISNUMBER(SEARCH("diffuse",N165,1)),ISNUMBER(SEARCH("columnar",N165,1)),ISNUMBER(SEARCH("solid",N165,1)),AND(ISNUMBER(SEARCH("papillary",N165,1)),S165="positive"),AND(AND(ISNUMBER(J165),J165&gt;=5),M165=""),AND(AND(ISNUMBER(J165),J165&gt;=5),AND(ISNUMBER(M165),M165&gt;=1)),AND(ISNUMBER(SERACH("papillary",N165)),OR(Y165="positive",Z165="positive"), ISNUMBER(SEARCH("BRAF",AB165)))),"intermediate","low"))</f>
        <v>low</v>
      </c>
      <c r="AF165" s="31" t="str">
        <f t="shared" si="34"/>
        <v>3a</v>
      </c>
      <c r="AG165" s="31" t="str">
        <f t="shared" si="35"/>
        <v>0</v>
      </c>
      <c r="AH165" s="31" t="str">
        <f t="shared" si="37"/>
        <v>0</v>
      </c>
      <c r="AI165" s="36" t="str">
        <f t="shared" si="38"/>
        <v>I</v>
      </c>
      <c r="AJ165" s="30" t="s">
        <v>872</v>
      </c>
      <c r="AK165" s="35" t="s">
        <v>882</v>
      </c>
      <c r="AL165" s="35" t="s">
        <v>877</v>
      </c>
      <c r="AM165" s="35" t="s">
        <v>880</v>
      </c>
      <c r="AN165" s="35" t="s">
        <v>76</v>
      </c>
      <c r="AO165" s="30">
        <f t="shared" ca="1" si="44"/>
        <v>1</v>
      </c>
      <c r="AP165" s="35">
        <f t="shared" si="45"/>
        <v>1</v>
      </c>
      <c r="AQ165" s="35">
        <f t="shared" si="46"/>
        <v>1</v>
      </c>
      <c r="AR165" s="35">
        <f t="shared" si="47"/>
        <v>1</v>
      </c>
      <c r="AS165" s="36">
        <f t="shared" si="39"/>
        <v>1</v>
      </c>
    </row>
    <row r="166" spans="1:45">
      <c r="A166" t="str">
        <f>'Model output'!A165</f>
        <v>TCGA-EM-A2CJ</v>
      </c>
      <c r="B166" s="42">
        <v>49</v>
      </c>
      <c r="C166" s="1" t="str">
        <f>IF(OR(ISNUMBER(SEARCH("0",'Model output'!D165)), ISNUMBER(SEARCH("1",'Model output'!D165)), ISNUMBER(SEARCH("1a",'Model output'!D165)), ISNUMBER(SEARCH("1b",'Model output'!D165)), ISNUMBER(SEARCH("2",'Model output'!D165)), ISNUMBER(SEARCH("3",'Model output'!D165)), ISNUMBER(SEARCH("4a",'Model output'!D165)), ISNUMBER(SEARCH("4b",'Model output'!D165))), IF(ISNUMBER(SEARCH("pT",'Model output'!D165)),IF(OR(ISNUMBER(SEARCH("a",'Model output'!D165)),ISNUMBER(SEARCH("b",'Model output'!D165))),MID(SUBSTITUTE('Model output'!D165," ",""),SEARCH("pT",'Model output'!D165)+2,2),MID(SUBSTITUTE('Model output'!D165," ",""),SEARCH("pT",'Model output'!D165)+2,1)),IF(ISNUMBER(SEARCH("T",'Model output'!D165)),IF(OR(ISNUMBER(SEARCH("a",'Model output'!D165)),ISNUMBER(SEARCH("b",'Model output'!D165))),MID(SUBSTITUTE('Model output'!D165," ",""),SEARCH("T",'Model output'!D165)+1,2),MID(SUBSTITUTE('Model output'!D165," ",""),SEARCH("T",'Model output'!D165)+1,1)),SUBSTITUTE('Model output'!D165," ",""))),"")</f>
        <v>1b</v>
      </c>
      <c r="D166" s="1" t="str">
        <f>IF(ISNUMBER(SEARCH("lymph node",'Model output'!E165)),"1", IF(AND('Model output'!E165&lt;&gt;"",ISNUMBER('Model output'!E165),'Model output'!E165&gt;0),"1",IF(OR(ISNUMBER(SEARCH("0",'Model output'!E165)), ISNUMBER(SEARCH("1",'Model output'!E165)), ISNUMBER(SEARCH("1a",'Model output'!E165)), ISNUMBER(SEARCH("1b",'Model output'!E165)), ISNUMBER(SEARCH("X",'Model output'!E165))), IF(ISNUMBER(SEARCH("pN",'Model output'!E165)),IF(OR(ISNUMBER(SEARCH("a",'Model output'!E165)),ISNUMBER(SEARCH("b",'Model output'!E165))),MID(SUBSTITUTE('Model output'!E165," ",""),SEARCH("pN",'Model output'!E165)+2,2),MID(SUBSTITUTE('Model output'!E165," ",""),SEARCH("pN",'Model output'!E165)+2,1)),IF(ISNUMBER(SEARCH("N",'Model output'!E165)),IF(OR(ISNUMBER(SEARCH("a",'Model output'!E165)),ISNUMBER(SEARCH("b",'Model output'!E165))),MID(SUBSTITUTE('Model output'!E165," ",""),SEARCH("N",'Model output'!E165)+1,2),MID(SUBSTITUTE('Model output'!E165," ",""),SEARCH("N",'Model output'!E165)+1,1)),SUBSTITUTE('Model output'!E165," ",""))),"")))</f>
        <v>X</v>
      </c>
      <c r="E166" s="1" t="str">
        <f>IF(OR(ISNUMBER(SEARCH("Not applicable",'Model output'!F165)), ISNUMBER(SEARCH("N/A",'Model output'!F165))),"0",IF(OR(ISNUMBER(SEARCH("0",'Model output'!F165)), ISNUMBER(SEARCH("1",'Model output'!F165)), ISNUMBER(SEARCH("X",'Model output'!F165))), IF(ISNUMBER(SEARCH("pM",'Model output'!F165)),MID(SUBSTITUTE('Model output'!F165," ",""),SEARCH("pM",'Model output'!F165)+2,1),IF(ISNUMBER(SEARCH("M",'Model output'!F165)),MID(SUBSTITUTE('Model output'!F165," ",""),SEARCH("M",'Model output'!F165)+1,1),SUBSTITUTE('Model output'!F165," ",""))),""))</f>
        <v/>
      </c>
      <c r="F166" t="str">
        <f t="shared" si="32"/>
        <v>negative</v>
      </c>
      <c r="G166" t="str">
        <f>IF(OR('Model output'!G165="",AND(ISNUMBER('Model output'!J165),'Model output'!J165&lt;1)),"",IF(OR(ISNUMBER(SEARCH("lateral",'Model output'!G165)),ISNUMBER(SEARCH("cervical",'Model output'!G165)),ISNUMBER(SEARCH("jugular",'Model output'!G165)),ISNUMBER(SEARCH("left neck",'Model output'!G165)),ISNUMBER(SEARCH("left anterior neck",'Model output'!G165)),ISNUMBER(SEARCH("left posterior neck",'Model output'!G165)),ISNUMBER(SEARCH("right neck",'Model output'!G165)),ISNUMBER(SEARCH("right anterior neck",'Model output'!G165)),ISNUMBER(SEARCH("right posterior neck",'Model output'!G165)),AND(ISNUMBER(SEARCH("level",'Model output'!G165)),OR(,ISNUMBER(SEARCH("II",'Model output'!G165)),ISNUMBER(SEARCH("two",'Model output'!G165)),ISNUMBER(SEARCH("2",'Model output'!G165)),ISNUMBER(SEARCH("III",'Model output'!G165)),ISNUMBER(SEARCH("three",'Model output'!G165)),ISNUMBER(SEARCH("3",'Model output'!G165)),ISNUMBER(SEARCH("IV",'Model output'!G165)),ISNUMBER(SEARCH("four",'Model output'!G165)),ISNUMBER(SEARCH("4",'Model output'!G165)),AND(ISNUMBER(SEARCH("V ",'Model output'!G165)),NOT(ISNUMBER(SEARCH("VI",'Model output'!G165)))),ISNUMBER(SEARCH("five",'Model output'!G165)),ISNUMBER(SEARCH("5",'Model output'!G165))))), "lateral", "central"))</f>
        <v/>
      </c>
      <c r="H166" t="str">
        <f>IF('Model output'!H165="","negative", IF('Model output'!H165=" ", "negative", IF(ISNUMBER(SEARCH("lymph node",'Model output'!H165)),"negative","positive")))</f>
        <v>negative</v>
      </c>
      <c r="I166">
        <f>IF('Model output'!I165="","",IF(ISNUMBER('Model output'!I165),'Model output'!I165,1))</f>
        <v>0</v>
      </c>
      <c r="J166">
        <f>IF('Model output'!J165="","",IF(AND(ISNUMBER('Model output'!J165),'Model output'!J165&lt;=I166),'Model output'!J165,IF(ISNUMBER(SEARCH("0/",'Model output'!J165)),0,1)))</f>
        <v>0</v>
      </c>
      <c r="K166" t="str" cm="1">
        <f t="array" ref="K166">IF(COUNT(FIND({0,1,2,3,4,5,6,7,8,9},'Model output'!K165))&gt;0,'Model output'!K165,"")</f>
        <v/>
      </c>
      <c r="L166" s="8" t="str">
        <f t="shared" si="36"/>
        <v/>
      </c>
      <c r="M166" t="str" cm="1">
        <f t="array" ref="M166">IF(L166="","",IF(ISNUMBER(SEARCH("cm",L166)),MAX(VALUE(SUBSTITUTE(_xlfn.FILTERXML("&lt;t&gt;&lt;s&gt;"&amp;SUBSTITUTE(L166,",","&lt;/s&gt;&lt;s&gt;")&amp;"&lt;/s&gt;&lt;/t&gt;","//s"),"cm",""))),MAX(VALUE(SUBSTITUTE(_xlfn.FILTERXML("&lt;t&gt;&lt;s&gt;"&amp;SUBSTITUTE(L166,",","&lt;/s&gt;&lt;s&gt;")&amp;"&lt;/s&gt;&lt;/t&gt;","//s"),"mm","")))/10))</f>
        <v/>
      </c>
      <c r="N166" t="str">
        <f>IF('Model output'!L165="","",'Model output'!L165)</f>
        <v>papillary</v>
      </c>
      <c r="O166" t="str">
        <f>IF('Model output'!M165="","",'Model output'!M165)</f>
        <v>follicular variant</v>
      </c>
      <c r="P166" t="str">
        <f>IF('Model output'!N165="","",'Model output'!N165)</f>
        <v>1.2cm</v>
      </c>
      <c r="Q166" t="str">
        <f t="shared" si="33"/>
        <v>1.2cm</v>
      </c>
      <c r="R166" cm="1">
        <f t="array" ref="R166">IF(Q166="","",IF(ISNUMBER(SEARCH("cm",Q166)),MAX(VALUE(SUBSTITUTE(_xlfn.FILTERXML("&lt;t&gt;&lt;s&gt;"&amp;SUBSTITUTE(Q166,",","&lt;/s&gt;&lt;s&gt;")&amp;"&lt;/s&gt;&lt;/t&gt;","//s"),"cm",""))),IF(ISNUMBER(SEARCH("mm",Q166)), MAX(VALUE(SUBSTITUTE(_xlfn.FILTERXML("&lt;t&gt;&lt;s&gt;"&amp;SUBSTITUTE(Q166,",","&lt;/s&gt;&lt;s&gt;")&amp;"&lt;/s&gt;&lt;/t&gt;","//s"),"mm","")))/10, MAX(VALUE(_xlfn.FILTERXML("&lt;t&gt;&lt;s&gt;"&amp;SUBSTITUTE(Q166,",","&lt;/s&gt;&lt;s&gt;")&amp;"&lt;/s&gt;&lt;/t&gt;","//s"))))))</f>
        <v>1.2</v>
      </c>
      <c r="S166" t="str">
        <f>IF(OR('Model output'!P165="",ISNUMBER(SEARCH("Not identified", 'Model output'!P165)),ISNUMBER(SEARCH("Absent",'Model output'!P165)),AND(ISNUMBER(SEARCH("No",'Model output'!P165)),NOT(ISNUMBER(SEARCH("diagnostic",'Model output'!P165)))),ISNUMBER(SEARCH("Negative",'Model output'!P165))),"negative","positive")</f>
        <v>negative</v>
      </c>
      <c r="T166">
        <f>IF('Model output'!O165="","",'Model output'!O165)</f>
        <v>2</v>
      </c>
      <c r="U166" t="str">
        <f>IF('Model output'!Q165&lt;&gt;"",'Model output'!Q165,IF('Classification result'!S166="positive",IF(ISNUMBER(SEARCH("single",'Model output'!P165)),1,IF(OR(ISNUMBER(SEARCH("&lt;4",'Model output'!P165)),ISNUMBER(SEARCH("&lt; 4",'Model output'!P165)),ISNUMBER(SEARCH("less than 4",'Model output'!P165))),"&lt;4",IF(OR(ISNUMBER(SEARCH("&gt;4",'Model output'!P165)),ISNUMBER(SEARCH("&gt; 4",'Model output'!P165)),ISNUMBER(SEARCH("4 or more",'Model output'!P165))),"&gt;4",""))),""))</f>
        <v/>
      </c>
      <c r="V166" t="str">
        <f>IF(S166="negative","",IF(OR(ISNUMBER(SEARCH("Focal",'Model output'!P165)),'Classification result'!U166&lt;4,ISNUMBER(SEARCH("Focal",'Classification result'!U166)),ISNUMBER(SEARCH("&lt;4",'Classification result'!U166)),ISNUMBER(SEARCH("&lt; 4",'Classification result'!U166))),"minimal", IF(OR(ISNUMBER(SEARCH("Extensive",'Model output'!P165)),ISNUMBER(SEARCH("Extensive",'Classification result'!U166)),ISNUMBER(SEARCH("&gt;4",'Classification result'!U166)),ISNUMBER(SEARCH("&gt; 4",'Classification result'!U166)),ISNUMBER(SEARCH("4 or more",'Classification result'!U166))),"extensive","")))</f>
        <v/>
      </c>
      <c r="W166" t="str">
        <f>IF(OR('Model output'!R165="",ISNUMBER(SEARCH("Not identified", 'Model output'!R165)),ISNUMBER(SEARCH("Absent",'Model output'!R165)),ISNUMBER(SEARCH("No",'Model output'!R165)),ISNUMBER(SEARCH("Negative",'Model output'!R165)),ISNUMBER(SEARCH("None seen",'Model output'!R165)),ISNUMBER(SEARCH("Free",'Model output'!R165)),ISNUMBER(SEARCH("Cannot be assessed",'Model output'!R165))),"negative","positive")</f>
        <v>positive</v>
      </c>
      <c r="X166" s="14" t="str">
        <f>IF('Model output'!S165="","",'Model output'!S165)</f>
        <v>Not identified</v>
      </c>
      <c r="Y166" t="str">
        <f>IF(OR('Model output'!S165="",ISNUMBER(SEARCH("Absent",'Model output'!S165)),ISNUMBER(SEARCH("Not identified",'Model output'!S165)),AND(ISNUMBER(SEARCH("No",'Model output'!S165)),NOT(ISNUMBER(SEARCH("carcinoma",'Model output'!S165)))),ISNUMBER(SEARCH("negative",'Model output'!S165))),"negative",IF(Z166="positive","gETE", "positive"))</f>
        <v>negative</v>
      </c>
      <c r="Z166" t="str">
        <f>IF(OR('Model output'!S165="",ISNUMBER(SEARCH("Absent",'Model output'!S165)),ISNUMBER(SEARCH("Not identified",'Model output'!S165)),ISNUMBER(SEARCH("No",'Model output'!S165)),ISNUMBER(SEARCH("Minimal",'Model output'!S165)),ISNUMBER(SEARCH("negative",'Model output'!S165))),"negative",IF(OR(ISNUMBER(SEARCH("extensive",X166)),ISNUMBER(SEARCH("skeletal muscle",X166)),ISNUMBER(SEARCH("larynx",X166)),ISNUMBER(SEARCH("trachea",X166)),ISNUMBER(SEARCH("esophagus",X166)),ISNUMBER(SEARCH("recurrent laryngeal nerve",X166))),"positive","negative"))</f>
        <v>negative</v>
      </c>
      <c r="AA166" t="str">
        <f>IF('Model output'!T165="","",IF('Model output'!T165="Not mentioned", "No", "Yes"))</f>
        <v/>
      </c>
      <c r="AB166" t="str">
        <f>IF(AA166&lt;&gt;"Yes","",IF(OR('Model output'!U165="",ISNUMBER(SEARCH("Not identified",'Model output'!U165))),"",'Model output'!U165))</f>
        <v/>
      </c>
      <c r="AC166" s="9" t="str">
        <f>IF(OR('Model output'!V165="", AND(ISERROR(SEARCH("Positive",'Model output'!V165)), ISNUMBER(SEARCH("Negative",'Model output'!V165))), ISNUMBER(SEARCH("Uninvolved",'Model output'!V165)), ISNUMBER(SEARCH("not involved",'Model output'!V165)), ISNUMBER(SEARCH("Free",'Model output'!V165)), ISNUMBER(SEARCH("1 mm",'Model output'!V165)), ISNUMBER(SEARCH("0.1 CM",'Model output'!V165)), ISNUMBER(SEARCH("less than 0.2 mm",'Model output'!V165)), ISNUMBER(SEARCH("less than 0.5 mm",'Model output'!V165)), ISNUMBER(SEARCH("very close",'Model output'!V165)), ISNUMBER(SEARCH("abut",'Model output'!V165))), "negative", "positive")</f>
        <v>negative</v>
      </c>
      <c r="AE166" s="30" t="str" cm="1">
        <f t="array" aca="1" ref="AE166" ca="1">IF(OR(AC166="positive",Z166="positive",AND(OR(ISNUMBER(SEARCH("Follicular carcinoma",N166)),ISNUMBER(SEARCH("Follicular thyroid carcinoma",N166))),V166="extensive"),AND(AND(ISNUMBER(J166),J166&gt;0),AND(ISNUMBER(M166),M166&gt;3)),OR(H166="positive",AH166=1)),"high",IF(OR(ISNUMBER(SEARCH("lateral",G166,1)),ISNUMBER(SEARCH("positive",Y166,1)),ISNUMBER(SEARCH("tall",O166,1)),ISNUMBER(SEARCH("hobnail",O166,1)),ISNUMBER(SEARCH("cribriform",O166,1)),ISNUMBER(SEARCH("diffuse",O166,1)),ISNUMBER(SEARCH("columnar",O166,1)),ISNUMBER(SEARCH("solid",O166,1)),ISNUMBER(SEARCH("tall",N166,1)),ISNUMBER(SEARCH("hobnail",N166,1)),ISNUMBER(SEARCH("cribriform",N166,1)),ISNUMBER(SEARCH("diffuse",N166,1)),ISNUMBER(SEARCH("columnar",N166,1)),ISNUMBER(SEARCH("solid",N166,1)),AND(ISNUMBER(SEARCH("papillary",N166,1)),S166="positive"),AND(AND(ISNUMBER(J166),J166&gt;=5),M166=""),AND(AND(ISNUMBER(J166),J166&gt;=5),AND(ISNUMBER(M166),M166&gt;=1)),AND(ISNUMBER(SERACH("papillary",N166)),OR(Y166="positive",Z166="positive"), ISNUMBER(SEARCH("BRAF",AB166)))),"intermediate","low"))</f>
        <v>low</v>
      </c>
      <c r="AF166" s="31" t="str">
        <f t="shared" si="34"/>
        <v>1b</v>
      </c>
      <c r="AG166" s="31" t="str">
        <f t="shared" si="35"/>
        <v>0</v>
      </c>
      <c r="AH166" s="31" t="str">
        <f t="shared" si="37"/>
        <v>0</v>
      </c>
      <c r="AI166" s="36" t="str">
        <f t="shared" si="38"/>
        <v>I</v>
      </c>
      <c r="AJ166" s="30" t="s">
        <v>872</v>
      </c>
      <c r="AK166" s="35" t="s">
        <v>876</v>
      </c>
      <c r="AL166" s="35" t="s">
        <v>880</v>
      </c>
      <c r="AM166" s="35" t="s">
        <v>880</v>
      </c>
      <c r="AN166" s="35" t="s">
        <v>76</v>
      </c>
      <c r="AO166" s="30">
        <f t="shared" ca="1" si="44"/>
        <v>1</v>
      </c>
      <c r="AP166" s="35">
        <f t="shared" si="45"/>
        <v>1</v>
      </c>
      <c r="AQ166" s="35">
        <f t="shared" si="46"/>
        <v>1</v>
      </c>
      <c r="AR166" s="35">
        <f t="shared" si="47"/>
        <v>1</v>
      </c>
      <c r="AS166" s="36">
        <f t="shared" si="39"/>
        <v>1</v>
      </c>
    </row>
    <row r="167" spans="1:45">
      <c r="A167" t="str">
        <f>'Model output'!A166</f>
        <v>TCGA-EM-A2CK</v>
      </c>
      <c r="B167" s="42">
        <v>28</v>
      </c>
      <c r="C167" s="1" t="str">
        <f>IF(OR(ISNUMBER(SEARCH("0",'Model output'!D166)), ISNUMBER(SEARCH("1",'Model output'!D166)), ISNUMBER(SEARCH("1a",'Model output'!D166)), ISNUMBER(SEARCH("1b",'Model output'!D166)), ISNUMBER(SEARCH("2",'Model output'!D166)), ISNUMBER(SEARCH("3",'Model output'!D166)), ISNUMBER(SEARCH("4a",'Model output'!D166)), ISNUMBER(SEARCH("4b",'Model output'!D166))), IF(ISNUMBER(SEARCH("pT",'Model output'!D166)),IF(OR(ISNUMBER(SEARCH("a",'Model output'!D166)),ISNUMBER(SEARCH("b",'Model output'!D166))),MID(SUBSTITUTE('Model output'!D166," ",""),SEARCH("pT",'Model output'!D166)+2,2),MID(SUBSTITUTE('Model output'!D166," ",""),SEARCH("pT",'Model output'!D166)+2,1)),IF(ISNUMBER(SEARCH("T",'Model output'!D166)),IF(OR(ISNUMBER(SEARCH("a",'Model output'!D166)),ISNUMBER(SEARCH("b",'Model output'!D166))),MID(SUBSTITUTE('Model output'!D166," ",""),SEARCH("T",'Model output'!D166)+1,2),MID(SUBSTITUTE('Model output'!D166," ",""),SEARCH("T",'Model output'!D166)+1,1)),SUBSTITUTE('Model output'!D166," ",""))),"")</f>
        <v>2</v>
      </c>
      <c r="D167" s="1" t="str">
        <f>IF(ISNUMBER(SEARCH("lymph node",'Model output'!E166)),"1", IF(AND('Model output'!E166&lt;&gt;"",ISNUMBER('Model output'!E166),'Model output'!E166&gt;0),"1",IF(OR(ISNUMBER(SEARCH("0",'Model output'!E166)), ISNUMBER(SEARCH("1",'Model output'!E166)), ISNUMBER(SEARCH("1a",'Model output'!E166)), ISNUMBER(SEARCH("1b",'Model output'!E166)), ISNUMBER(SEARCH("X",'Model output'!E166))), IF(ISNUMBER(SEARCH("pN",'Model output'!E166)),IF(OR(ISNUMBER(SEARCH("a",'Model output'!E166)),ISNUMBER(SEARCH("b",'Model output'!E166))),MID(SUBSTITUTE('Model output'!E166," ",""),SEARCH("pN",'Model output'!E166)+2,2),MID(SUBSTITUTE('Model output'!E166," ",""),SEARCH("pN",'Model output'!E166)+2,1)),IF(ISNUMBER(SEARCH("N",'Model output'!E166)),IF(OR(ISNUMBER(SEARCH("a",'Model output'!E166)),ISNUMBER(SEARCH("b",'Model output'!E166))),MID(SUBSTITUTE('Model output'!E166," ",""),SEARCH("N",'Model output'!E166)+1,2),MID(SUBSTITUTE('Model output'!E166," ",""),SEARCH("N",'Model output'!E166)+1,1)),SUBSTITUTE('Model output'!E166," ",""))),"")))</f>
        <v>1b</v>
      </c>
      <c r="E167" s="1" t="str">
        <f>IF(OR(ISNUMBER(SEARCH("Not applicable",'Model output'!F166)), ISNUMBER(SEARCH("N/A",'Model output'!F166))),"0",IF(OR(ISNUMBER(SEARCH("0",'Model output'!F166)), ISNUMBER(SEARCH("1",'Model output'!F166)), ISNUMBER(SEARCH("X",'Model output'!F166))), IF(ISNUMBER(SEARCH("pM",'Model output'!F166)),MID(SUBSTITUTE('Model output'!F166," ",""),SEARCH("pM",'Model output'!F166)+2,1),IF(ISNUMBER(SEARCH("M",'Model output'!F166)),MID(SUBSTITUTE('Model output'!F166," ",""),SEARCH("M",'Model output'!F166)+1,1),SUBSTITUTE('Model output'!F166," ",""))),""))</f>
        <v>0</v>
      </c>
      <c r="F167" t="str">
        <f t="shared" si="32"/>
        <v>positive</v>
      </c>
      <c r="G167" t="str">
        <f>IF(OR('Model output'!G166="",AND(ISNUMBER('Model output'!J166),'Model output'!J166&lt;1)),"",IF(OR(ISNUMBER(SEARCH("lateral",'Model output'!G166)),ISNUMBER(SEARCH("cervical",'Model output'!G166)),ISNUMBER(SEARCH("jugular",'Model output'!G166)),ISNUMBER(SEARCH("left neck",'Model output'!G166)),ISNUMBER(SEARCH("left anterior neck",'Model output'!G166)),ISNUMBER(SEARCH("left posterior neck",'Model output'!G166)),ISNUMBER(SEARCH("right neck",'Model output'!G166)),ISNUMBER(SEARCH("right anterior neck",'Model output'!G166)),ISNUMBER(SEARCH("right posterior neck",'Model output'!G166)),AND(ISNUMBER(SEARCH("level",'Model output'!G166)),OR(,ISNUMBER(SEARCH("II",'Model output'!G166)),ISNUMBER(SEARCH("two",'Model output'!G166)),ISNUMBER(SEARCH("2",'Model output'!G166)),ISNUMBER(SEARCH("III",'Model output'!G166)),ISNUMBER(SEARCH("three",'Model output'!G166)),ISNUMBER(SEARCH("3",'Model output'!G166)),ISNUMBER(SEARCH("IV",'Model output'!G166)),ISNUMBER(SEARCH("four",'Model output'!G166)),ISNUMBER(SEARCH("4",'Model output'!G166)),AND(ISNUMBER(SEARCH("V ",'Model output'!G166)),NOT(ISNUMBER(SEARCH("VI",'Model output'!G166)))),ISNUMBER(SEARCH("five",'Model output'!G166)),ISNUMBER(SEARCH("5",'Model output'!G166))))), "lateral", "central"))</f>
        <v>lateral</v>
      </c>
      <c r="H167" t="str">
        <f>IF('Model output'!H166="","negative", IF('Model output'!H166=" ", "negative", IF(ISNUMBER(SEARCH("lymph node",'Model output'!H166)),"negative","positive")))</f>
        <v>negative</v>
      </c>
      <c r="I167">
        <f>IF('Model output'!I166="","",IF(ISNUMBER('Model output'!I166),'Model output'!I166,1))</f>
        <v>25</v>
      </c>
      <c r="J167">
        <f>IF('Model output'!J166="","",IF(AND(ISNUMBER('Model output'!J166),'Model output'!J166&lt;=I167),'Model output'!J166,IF(ISNUMBER(SEARCH("0/",'Model output'!J166)),0,1)))</f>
        <v>6</v>
      </c>
      <c r="K167" t="str" cm="1">
        <f t="array" ref="K167">IF(COUNT(FIND({0,1,2,3,4,5,6,7,8,9},'Model output'!K166))&gt;0,'Model output'!K166,"")</f>
        <v>1.6 cm</v>
      </c>
      <c r="L167" s="8" t="str">
        <f t="shared" si="36"/>
        <v>1.6cm</v>
      </c>
      <c r="M167" cm="1">
        <f t="array" ref="M167">IF(L167="","",IF(ISNUMBER(SEARCH("cm",L167)),MAX(VALUE(SUBSTITUTE(_xlfn.FILTERXML("&lt;t&gt;&lt;s&gt;"&amp;SUBSTITUTE(L167,",","&lt;/s&gt;&lt;s&gt;")&amp;"&lt;/s&gt;&lt;/t&gt;","//s"),"cm",""))),MAX(VALUE(SUBSTITUTE(_xlfn.FILTERXML("&lt;t&gt;&lt;s&gt;"&amp;SUBSTITUTE(L167,",","&lt;/s&gt;&lt;s&gt;")&amp;"&lt;/s&gt;&lt;/t&gt;","//s"),"mm","")))/10))</f>
        <v>1.6</v>
      </c>
      <c r="N167" t="str">
        <f>IF('Model output'!L166="","",'Model output'!L166)</f>
        <v>papillary</v>
      </c>
      <c r="O167" t="str">
        <f>IF('Model output'!M166="","",'Model output'!M166)</f>
        <v>classical, follicular</v>
      </c>
      <c r="P167" t="str">
        <f>IF('Model output'!N166="","",'Model output'!N166)</f>
        <v>2.3cm</v>
      </c>
      <c r="Q167" t="str">
        <f t="shared" si="33"/>
        <v>2.3cm</v>
      </c>
      <c r="R167" cm="1">
        <f t="array" ref="R167">IF(Q167="","",IF(ISNUMBER(SEARCH("cm",Q167)),MAX(VALUE(SUBSTITUTE(_xlfn.FILTERXML("&lt;t&gt;&lt;s&gt;"&amp;SUBSTITUTE(Q167,",","&lt;/s&gt;&lt;s&gt;")&amp;"&lt;/s&gt;&lt;/t&gt;","//s"),"cm",""))),IF(ISNUMBER(SEARCH("mm",Q167)), MAX(VALUE(SUBSTITUTE(_xlfn.FILTERXML("&lt;t&gt;&lt;s&gt;"&amp;SUBSTITUTE(Q167,",","&lt;/s&gt;&lt;s&gt;")&amp;"&lt;/s&gt;&lt;/t&gt;","//s"),"mm","")))/10, MAX(VALUE(_xlfn.FILTERXML("&lt;t&gt;&lt;s&gt;"&amp;SUBSTITUTE(Q167,",","&lt;/s&gt;&lt;s&gt;")&amp;"&lt;/s&gt;&lt;/t&gt;","//s"))))))</f>
        <v>2.2999999999999998</v>
      </c>
      <c r="S167" t="str">
        <f>IF(OR('Model output'!P166="",ISNUMBER(SEARCH("Not identified", 'Model output'!P166)),ISNUMBER(SEARCH("Absent",'Model output'!P166)),AND(ISNUMBER(SEARCH("No",'Model output'!P166)),NOT(ISNUMBER(SEARCH("diagnostic",'Model output'!P166)))),ISNUMBER(SEARCH("Negative",'Model output'!P166))),"negative","positive")</f>
        <v>negative</v>
      </c>
      <c r="T167">
        <f>IF('Model output'!O166="","",'Model output'!O166)</f>
        <v>2</v>
      </c>
      <c r="U167" t="str">
        <f>IF('Model output'!Q166&lt;&gt;"",'Model output'!Q166,IF('Classification result'!S167="positive",IF(ISNUMBER(SEARCH("single",'Model output'!P166)),1,IF(OR(ISNUMBER(SEARCH("&lt;4",'Model output'!P166)),ISNUMBER(SEARCH("&lt; 4",'Model output'!P166)),ISNUMBER(SEARCH("less than 4",'Model output'!P166))),"&lt;4",IF(OR(ISNUMBER(SEARCH("&gt;4",'Model output'!P166)),ISNUMBER(SEARCH("&gt; 4",'Model output'!P166)),ISNUMBER(SEARCH("4 or more",'Model output'!P166))),"&gt;4",""))),""))</f>
        <v/>
      </c>
      <c r="V167" t="str">
        <f>IF(S167="negative","",IF(OR(ISNUMBER(SEARCH("Focal",'Model output'!P166)),'Classification result'!U167&lt;4,ISNUMBER(SEARCH("Focal",'Classification result'!U167)),ISNUMBER(SEARCH("&lt;4",'Classification result'!U167)),ISNUMBER(SEARCH("&lt; 4",'Classification result'!U167))),"minimal", IF(OR(ISNUMBER(SEARCH("Extensive",'Model output'!P166)),ISNUMBER(SEARCH("Extensive",'Classification result'!U167)),ISNUMBER(SEARCH("&gt;4",'Classification result'!U167)),ISNUMBER(SEARCH("&gt; 4",'Classification result'!U167)),ISNUMBER(SEARCH("4 or more",'Classification result'!U167))),"extensive","")))</f>
        <v/>
      </c>
      <c r="W167" t="str">
        <f>IF(OR('Model output'!R166="",ISNUMBER(SEARCH("Not identified", 'Model output'!R166)),ISNUMBER(SEARCH("Absent",'Model output'!R166)),ISNUMBER(SEARCH("No",'Model output'!R166)),ISNUMBER(SEARCH("Negative",'Model output'!R166)),ISNUMBER(SEARCH("None seen",'Model output'!R166)),ISNUMBER(SEARCH("Free",'Model output'!R166)),ISNUMBER(SEARCH("Cannot be assessed",'Model output'!R166))),"negative","positive")</f>
        <v>positive</v>
      </c>
      <c r="X167" s="14" t="str">
        <f>IF('Model output'!S166="","",'Model output'!S166)</f>
        <v>Not identified</v>
      </c>
      <c r="Y167" t="str">
        <f>IF(OR('Model output'!S166="",ISNUMBER(SEARCH("Absent",'Model output'!S166)),ISNUMBER(SEARCH("Not identified",'Model output'!S166)),AND(ISNUMBER(SEARCH("No",'Model output'!S166)),NOT(ISNUMBER(SEARCH("carcinoma",'Model output'!S166)))),ISNUMBER(SEARCH("negative",'Model output'!S166))),"negative",IF(Z167="positive","gETE", "positive"))</f>
        <v>negative</v>
      </c>
      <c r="Z167" t="str">
        <f>IF(OR('Model output'!S166="",ISNUMBER(SEARCH("Absent",'Model output'!S166)),ISNUMBER(SEARCH("Not identified",'Model output'!S166)),ISNUMBER(SEARCH("No",'Model output'!S166)),ISNUMBER(SEARCH("Minimal",'Model output'!S166)),ISNUMBER(SEARCH("negative",'Model output'!S166))),"negative",IF(OR(ISNUMBER(SEARCH("extensive",X167)),ISNUMBER(SEARCH("skeletal muscle",X167)),ISNUMBER(SEARCH("larynx",X167)),ISNUMBER(SEARCH("trachea",X167)),ISNUMBER(SEARCH("esophagus",X167)),ISNUMBER(SEARCH("recurrent laryngeal nerve",X167))),"positive","negative"))</f>
        <v>negative</v>
      </c>
      <c r="AA167" t="str">
        <f>IF('Model output'!T166="","",IF('Model output'!T166="Not mentioned", "No", "Yes"))</f>
        <v/>
      </c>
      <c r="AB167" t="str">
        <f>IF(AA167&lt;&gt;"Yes","",IF(OR('Model output'!U166="",ISNUMBER(SEARCH("Not identified",'Model output'!U166))),"",'Model output'!U166))</f>
        <v/>
      </c>
      <c r="AC167" s="9" t="str">
        <f>IF(OR('Model output'!V166="", AND(ISERROR(SEARCH("Positive",'Model output'!V166)), ISNUMBER(SEARCH("Negative",'Model output'!V166))), ISNUMBER(SEARCH("Uninvolved",'Model output'!V166)), ISNUMBER(SEARCH("not involved",'Model output'!V166)), ISNUMBER(SEARCH("Free",'Model output'!V166)), ISNUMBER(SEARCH("1 mm",'Model output'!V166)), ISNUMBER(SEARCH("0.1 CM",'Model output'!V166)), ISNUMBER(SEARCH("less than 0.2 mm",'Model output'!V166)), ISNUMBER(SEARCH("less than 0.5 mm",'Model output'!V166)), ISNUMBER(SEARCH("very close",'Model output'!V166)), ISNUMBER(SEARCH("abut",'Model output'!V166))), "negative", "positive")</f>
        <v>negative</v>
      </c>
      <c r="AE167" s="30" t="str" cm="1">
        <f t="array" aca="1" ref="AE167" ca="1">IF(OR(AC167="positive",Z167="positive",AND(OR(ISNUMBER(SEARCH("Follicular carcinoma",N167)),ISNUMBER(SEARCH("Follicular thyroid carcinoma",N167))),V167="extensive"),AND(AND(ISNUMBER(J167),J167&gt;0),AND(ISNUMBER(M167),M167&gt;3)),OR(H167="positive",AH167=1)),"high",IF(OR(ISNUMBER(SEARCH("lateral",G167,1)),ISNUMBER(SEARCH("positive",Y167,1)),ISNUMBER(SEARCH("tall",O167,1)),ISNUMBER(SEARCH("hobnail",O167,1)),ISNUMBER(SEARCH("cribriform",O167,1)),ISNUMBER(SEARCH("diffuse",O167,1)),ISNUMBER(SEARCH("columnar",O167,1)),ISNUMBER(SEARCH("solid",O167,1)),ISNUMBER(SEARCH("tall",N167,1)),ISNUMBER(SEARCH("hobnail",N167,1)),ISNUMBER(SEARCH("cribriform",N167,1)),ISNUMBER(SEARCH("diffuse",N167,1)),ISNUMBER(SEARCH("columnar",N167,1)),ISNUMBER(SEARCH("solid",N167,1)),AND(ISNUMBER(SEARCH("papillary",N167,1)),S167="positive"),AND(AND(ISNUMBER(J167),J167&gt;=5),M167=""),AND(AND(ISNUMBER(J167),J167&gt;=5),AND(ISNUMBER(M167),M167&gt;=1)),AND(ISNUMBER(SERACH("papillary",N167)),OR(Y167="positive",Z167="positive"), ISNUMBER(SEARCH("BRAF",AB167)))),"intermediate","low"))</f>
        <v>intermediate</v>
      </c>
      <c r="AF167" s="31" t="str">
        <f t="shared" si="34"/>
        <v>2</v>
      </c>
      <c r="AG167" s="31" t="str">
        <f t="shared" si="35"/>
        <v>1b</v>
      </c>
      <c r="AH167" s="31" t="str">
        <f t="shared" si="37"/>
        <v>0</v>
      </c>
      <c r="AI167" s="36" t="str">
        <f t="shared" si="38"/>
        <v>I</v>
      </c>
      <c r="AJ167" s="30" t="s">
        <v>873</v>
      </c>
      <c r="AK167" s="35" t="s">
        <v>879</v>
      </c>
      <c r="AL167" s="35" t="s">
        <v>876</v>
      </c>
      <c r="AM167" s="35" t="s">
        <v>880</v>
      </c>
      <c r="AN167" s="35" t="s">
        <v>76</v>
      </c>
      <c r="AO167" s="30">
        <f t="shared" ca="1" si="44"/>
        <v>1</v>
      </c>
      <c r="AP167" s="35">
        <f t="shared" si="45"/>
        <v>1</v>
      </c>
      <c r="AQ167" s="35">
        <f t="shared" si="46"/>
        <v>1</v>
      </c>
      <c r="AR167" s="35">
        <f t="shared" si="47"/>
        <v>1</v>
      </c>
      <c r="AS167" s="36">
        <f t="shared" si="39"/>
        <v>1</v>
      </c>
    </row>
    <row r="168" spans="1:45">
      <c r="A168" t="str">
        <f>'Model output'!A167</f>
        <v>TCGA-EM-A2CL</v>
      </c>
      <c r="B168" s="42">
        <v>31</v>
      </c>
      <c r="C168" s="1" t="str">
        <f>IF(OR(ISNUMBER(SEARCH("0",'Model output'!D167)), ISNUMBER(SEARCH("1",'Model output'!D167)), ISNUMBER(SEARCH("1a",'Model output'!D167)), ISNUMBER(SEARCH("1b",'Model output'!D167)), ISNUMBER(SEARCH("2",'Model output'!D167)), ISNUMBER(SEARCH("3",'Model output'!D167)), ISNUMBER(SEARCH("4a",'Model output'!D167)), ISNUMBER(SEARCH("4b",'Model output'!D167))), IF(ISNUMBER(SEARCH("pT",'Model output'!D167)),IF(OR(ISNUMBER(SEARCH("a",'Model output'!D167)),ISNUMBER(SEARCH("b",'Model output'!D167))),MID(SUBSTITUTE('Model output'!D167," ",""),SEARCH("pT",'Model output'!D167)+2,2),MID(SUBSTITUTE('Model output'!D167," ",""),SEARCH("pT",'Model output'!D167)+2,1)),IF(ISNUMBER(SEARCH("T",'Model output'!D167)),IF(OR(ISNUMBER(SEARCH("a",'Model output'!D167)),ISNUMBER(SEARCH("b",'Model output'!D167))),MID(SUBSTITUTE('Model output'!D167," ",""),SEARCH("T",'Model output'!D167)+1,2),MID(SUBSTITUTE('Model output'!D167," ",""),SEARCH("T",'Model output'!D167)+1,1)),SUBSTITUTE('Model output'!D167," ",""))),"")</f>
        <v>2</v>
      </c>
      <c r="D168" s="1" t="str">
        <f>IF(ISNUMBER(SEARCH("lymph node",'Model output'!E167)),"1", IF(AND('Model output'!E167&lt;&gt;"",ISNUMBER('Model output'!E167),'Model output'!E167&gt;0),"1",IF(OR(ISNUMBER(SEARCH("0",'Model output'!E167)), ISNUMBER(SEARCH("1",'Model output'!E167)), ISNUMBER(SEARCH("1a",'Model output'!E167)), ISNUMBER(SEARCH("1b",'Model output'!E167)), ISNUMBER(SEARCH("X",'Model output'!E167))), IF(ISNUMBER(SEARCH("pN",'Model output'!E167)),IF(OR(ISNUMBER(SEARCH("a",'Model output'!E167)),ISNUMBER(SEARCH("b",'Model output'!E167))),MID(SUBSTITUTE('Model output'!E167," ",""),SEARCH("pN",'Model output'!E167)+2,2),MID(SUBSTITUTE('Model output'!E167," ",""),SEARCH("pN",'Model output'!E167)+2,1)),IF(ISNUMBER(SEARCH("N",'Model output'!E167)),IF(OR(ISNUMBER(SEARCH("a",'Model output'!E167)),ISNUMBER(SEARCH("b",'Model output'!E167))),MID(SUBSTITUTE('Model output'!E167," ",""),SEARCH("N",'Model output'!E167)+1,2),MID(SUBSTITUTE('Model output'!E167," ",""),SEARCH("N",'Model output'!E167)+1,1)),SUBSTITUTE('Model output'!E167," ",""))),"")))</f>
        <v>X</v>
      </c>
      <c r="E168" s="1" t="str">
        <f>IF(OR(ISNUMBER(SEARCH("Not applicable",'Model output'!F167)), ISNUMBER(SEARCH("N/A",'Model output'!F167))),"0",IF(OR(ISNUMBER(SEARCH("0",'Model output'!F167)), ISNUMBER(SEARCH("1",'Model output'!F167)), ISNUMBER(SEARCH("X",'Model output'!F167))), IF(ISNUMBER(SEARCH("pM",'Model output'!F167)),MID(SUBSTITUTE('Model output'!F167," ",""),SEARCH("pM",'Model output'!F167)+2,1),IF(ISNUMBER(SEARCH("M",'Model output'!F167)),MID(SUBSTITUTE('Model output'!F167," ",""),SEARCH("M",'Model output'!F167)+1,1),SUBSTITUTE('Model output'!F167," ",""))),""))</f>
        <v/>
      </c>
      <c r="F168" t="str">
        <f t="shared" si="32"/>
        <v>negative</v>
      </c>
      <c r="G168" t="str">
        <f>IF(OR('Model output'!G167="",AND(ISNUMBER('Model output'!J167),'Model output'!J167&lt;1)),"",IF(OR(ISNUMBER(SEARCH("lateral",'Model output'!G167)),ISNUMBER(SEARCH("cervical",'Model output'!G167)),ISNUMBER(SEARCH("jugular",'Model output'!G167)),ISNUMBER(SEARCH("left neck",'Model output'!G167)),ISNUMBER(SEARCH("left anterior neck",'Model output'!G167)),ISNUMBER(SEARCH("left posterior neck",'Model output'!G167)),ISNUMBER(SEARCH("right neck",'Model output'!G167)),ISNUMBER(SEARCH("right anterior neck",'Model output'!G167)),ISNUMBER(SEARCH("right posterior neck",'Model output'!G167)),AND(ISNUMBER(SEARCH("level",'Model output'!G167)),OR(,ISNUMBER(SEARCH("II",'Model output'!G167)),ISNUMBER(SEARCH("two",'Model output'!G167)),ISNUMBER(SEARCH("2",'Model output'!G167)),ISNUMBER(SEARCH("III",'Model output'!G167)),ISNUMBER(SEARCH("three",'Model output'!G167)),ISNUMBER(SEARCH("3",'Model output'!G167)),ISNUMBER(SEARCH("IV",'Model output'!G167)),ISNUMBER(SEARCH("four",'Model output'!G167)),ISNUMBER(SEARCH("4",'Model output'!G167)),AND(ISNUMBER(SEARCH("V ",'Model output'!G167)),NOT(ISNUMBER(SEARCH("VI",'Model output'!G167)))),ISNUMBER(SEARCH("five",'Model output'!G167)),ISNUMBER(SEARCH("5",'Model output'!G167))))), "lateral", "central"))</f>
        <v/>
      </c>
      <c r="H168" t="str">
        <f>IF('Model output'!H167="","negative", IF('Model output'!H167=" ", "negative", IF(ISNUMBER(SEARCH("lymph node",'Model output'!H167)),"negative","positive")))</f>
        <v>negative</v>
      </c>
      <c r="I168">
        <f>IF('Model output'!I167="","",IF(ISNUMBER('Model output'!I167),'Model output'!I167,1))</f>
        <v>0</v>
      </c>
      <c r="J168">
        <f>IF('Model output'!J167="","",IF(AND(ISNUMBER('Model output'!J167),'Model output'!J167&lt;=I168),'Model output'!J167,IF(ISNUMBER(SEARCH("0/",'Model output'!J167)),0,1)))</f>
        <v>0</v>
      </c>
      <c r="K168" t="str" cm="1">
        <f t="array" ref="K168">IF(COUNT(FIND({0,1,2,3,4,5,6,7,8,9},'Model output'!K167))&gt;0,'Model output'!K167,"")</f>
        <v/>
      </c>
      <c r="L168" s="8" t="str">
        <f t="shared" si="36"/>
        <v/>
      </c>
      <c r="M168" t="str" cm="1">
        <f t="array" ref="M168">IF(L168="","",IF(ISNUMBER(SEARCH("cm",L168)),MAX(VALUE(SUBSTITUTE(_xlfn.FILTERXML("&lt;t&gt;&lt;s&gt;"&amp;SUBSTITUTE(L168,",","&lt;/s&gt;&lt;s&gt;")&amp;"&lt;/s&gt;&lt;/t&gt;","//s"),"cm",""))),MAX(VALUE(SUBSTITUTE(_xlfn.FILTERXML("&lt;t&gt;&lt;s&gt;"&amp;SUBSTITUTE(L168,",","&lt;/s&gt;&lt;s&gt;")&amp;"&lt;/s&gt;&lt;/t&gt;","//s"),"mm","")))/10))</f>
        <v/>
      </c>
      <c r="N168" t="str">
        <f>IF('Model output'!L167="","",'Model output'!L167)</f>
        <v>papillary</v>
      </c>
      <c r="O168" t="str">
        <f>IF('Model output'!M167="","",'Model output'!M167)</f>
        <v>follicular variant</v>
      </c>
      <c r="P168" t="str">
        <f>IF('Model output'!N167="","",'Model output'!N167)</f>
        <v>2.5cm</v>
      </c>
      <c r="Q168" t="str">
        <f t="shared" si="33"/>
        <v>2.5cm</v>
      </c>
      <c r="R168" cm="1">
        <f t="array" ref="R168">IF(Q168="","",IF(ISNUMBER(SEARCH("cm",Q168)),MAX(VALUE(SUBSTITUTE(_xlfn.FILTERXML("&lt;t&gt;&lt;s&gt;"&amp;SUBSTITUTE(Q168,",","&lt;/s&gt;&lt;s&gt;")&amp;"&lt;/s&gt;&lt;/t&gt;","//s"),"cm",""))),IF(ISNUMBER(SEARCH("mm",Q168)), MAX(VALUE(SUBSTITUTE(_xlfn.FILTERXML("&lt;t&gt;&lt;s&gt;"&amp;SUBSTITUTE(Q168,",","&lt;/s&gt;&lt;s&gt;")&amp;"&lt;/s&gt;&lt;/t&gt;","//s"),"mm","")))/10, MAX(VALUE(_xlfn.FILTERXML("&lt;t&gt;&lt;s&gt;"&amp;SUBSTITUTE(Q168,",","&lt;/s&gt;&lt;s&gt;")&amp;"&lt;/s&gt;&lt;/t&gt;","//s"))))))</f>
        <v>2.5</v>
      </c>
      <c r="S168" t="str">
        <f>IF(OR('Model output'!P167="",ISNUMBER(SEARCH("Not identified", 'Model output'!P167)),ISNUMBER(SEARCH("Absent",'Model output'!P167)),AND(ISNUMBER(SEARCH("No",'Model output'!P167)),NOT(ISNUMBER(SEARCH("diagnostic",'Model output'!P167)))),ISNUMBER(SEARCH("Negative",'Model output'!P167))),"negative","positive")</f>
        <v>negative</v>
      </c>
      <c r="T168">
        <f>IF('Model output'!O167="","",'Model output'!O167)</f>
        <v>2</v>
      </c>
      <c r="U168" t="str">
        <f>IF('Model output'!Q167&lt;&gt;"",'Model output'!Q167,IF('Classification result'!S168="positive",IF(ISNUMBER(SEARCH("single",'Model output'!P167)),1,IF(OR(ISNUMBER(SEARCH("&lt;4",'Model output'!P167)),ISNUMBER(SEARCH("&lt; 4",'Model output'!P167)),ISNUMBER(SEARCH("less than 4",'Model output'!P167))),"&lt;4",IF(OR(ISNUMBER(SEARCH("&gt;4",'Model output'!P167)),ISNUMBER(SEARCH("&gt; 4",'Model output'!P167)),ISNUMBER(SEARCH("4 or more",'Model output'!P167))),"&gt;4",""))),""))</f>
        <v/>
      </c>
      <c r="V168" t="str">
        <f>IF(S168="negative","",IF(OR(ISNUMBER(SEARCH("Focal",'Model output'!P167)),'Classification result'!U168&lt;4,ISNUMBER(SEARCH("Focal",'Classification result'!U168)),ISNUMBER(SEARCH("&lt;4",'Classification result'!U168)),ISNUMBER(SEARCH("&lt; 4",'Classification result'!U168))),"minimal", IF(OR(ISNUMBER(SEARCH("Extensive",'Model output'!P167)),ISNUMBER(SEARCH("Extensive",'Classification result'!U168)),ISNUMBER(SEARCH("&gt;4",'Classification result'!U168)),ISNUMBER(SEARCH("&gt; 4",'Classification result'!U168)),ISNUMBER(SEARCH("4 or more",'Classification result'!U168))),"extensive","")))</f>
        <v/>
      </c>
      <c r="W168" t="str">
        <f>IF(OR('Model output'!R167="",ISNUMBER(SEARCH("Not identified", 'Model output'!R167)),ISNUMBER(SEARCH("Absent",'Model output'!R167)),ISNUMBER(SEARCH("No",'Model output'!R167)),ISNUMBER(SEARCH("Negative",'Model output'!R167)),ISNUMBER(SEARCH("None seen",'Model output'!R167)),ISNUMBER(SEARCH("Free",'Model output'!R167)),ISNUMBER(SEARCH("Cannot be assessed",'Model output'!R167))),"negative","positive")</f>
        <v>negative</v>
      </c>
      <c r="X168" s="14" t="str">
        <f>IF('Model output'!S167="","",'Model output'!S167)</f>
        <v>Not identified</v>
      </c>
      <c r="Y168" t="str">
        <f>IF(OR('Model output'!S167="",ISNUMBER(SEARCH("Absent",'Model output'!S167)),ISNUMBER(SEARCH("Not identified",'Model output'!S167)),AND(ISNUMBER(SEARCH("No",'Model output'!S167)),NOT(ISNUMBER(SEARCH("carcinoma",'Model output'!S167)))),ISNUMBER(SEARCH("negative",'Model output'!S167))),"negative",IF(Z168="positive","gETE", "positive"))</f>
        <v>negative</v>
      </c>
      <c r="Z168" t="str">
        <f>IF(OR('Model output'!S167="",ISNUMBER(SEARCH("Absent",'Model output'!S167)),ISNUMBER(SEARCH("Not identified",'Model output'!S167)),ISNUMBER(SEARCH("No",'Model output'!S167)),ISNUMBER(SEARCH("Minimal",'Model output'!S167)),ISNUMBER(SEARCH("negative",'Model output'!S167))),"negative",IF(OR(ISNUMBER(SEARCH("extensive",X168)),ISNUMBER(SEARCH("skeletal muscle",X168)),ISNUMBER(SEARCH("larynx",X168)),ISNUMBER(SEARCH("trachea",X168)),ISNUMBER(SEARCH("esophagus",X168)),ISNUMBER(SEARCH("recurrent laryngeal nerve",X168))),"positive","negative"))</f>
        <v>negative</v>
      </c>
      <c r="AA168" t="str">
        <f>IF('Model output'!T167="","",IF('Model output'!T167="Not mentioned", "No", "Yes"))</f>
        <v/>
      </c>
      <c r="AB168" t="str">
        <f>IF(AA168&lt;&gt;"Yes","",IF(OR('Model output'!U167="",ISNUMBER(SEARCH("Not identified",'Model output'!U167))),"",'Model output'!U167))</f>
        <v/>
      </c>
      <c r="AC168" s="9" t="str">
        <f>IF(OR('Model output'!V167="", AND(ISERROR(SEARCH("Positive",'Model output'!V167)), ISNUMBER(SEARCH("Negative",'Model output'!V167))), ISNUMBER(SEARCH("Uninvolved",'Model output'!V167)), ISNUMBER(SEARCH("not involved",'Model output'!V167)), ISNUMBER(SEARCH("Free",'Model output'!V167)), ISNUMBER(SEARCH("1 mm",'Model output'!V167)), ISNUMBER(SEARCH("0.1 CM",'Model output'!V167)), ISNUMBER(SEARCH("less than 0.2 mm",'Model output'!V167)), ISNUMBER(SEARCH("less than 0.5 mm",'Model output'!V167)), ISNUMBER(SEARCH("very close",'Model output'!V167)), ISNUMBER(SEARCH("abut",'Model output'!V167))), "negative", "positive")</f>
        <v>negative</v>
      </c>
      <c r="AE168" s="30" t="str" cm="1">
        <f t="array" aca="1" ref="AE168" ca="1">IF(OR(AC168="positive",Z168="positive",AND(OR(ISNUMBER(SEARCH("Follicular carcinoma",N168)),ISNUMBER(SEARCH("Follicular thyroid carcinoma",N168))),V168="extensive"),AND(AND(ISNUMBER(J168),J168&gt;0),AND(ISNUMBER(M168),M168&gt;3)),OR(H168="positive",AH168=1)),"high",IF(OR(ISNUMBER(SEARCH("lateral",G168,1)),ISNUMBER(SEARCH("positive",Y168,1)),ISNUMBER(SEARCH("tall",O168,1)),ISNUMBER(SEARCH("hobnail",O168,1)),ISNUMBER(SEARCH("cribriform",O168,1)),ISNUMBER(SEARCH("diffuse",O168,1)),ISNUMBER(SEARCH("columnar",O168,1)),ISNUMBER(SEARCH("solid",O168,1)),ISNUMBER(SEARCH("tall",N168,1)),ISNUMBER(SEARCH("hobnail",N168,1)),ISNUMBER(SEARCH("cribriform",N168,1)),ISNUMBER(SEARCH("diffuse",N168,1)),ISNUMBER(SEARCH("columnar",N168,1)),ISNUMBER(SEARCH("solid",N168,1)),AND(ISNUMBER(SEARCH("papillary",N168,1)),S168="positive"),AND(AND(ISNUMBER(J168),J168&gt;=5),M168=""),AND(AND(ISNUMBER(J168),J168&gt;=5),AND(ISNUMBER(M168),M168&gt;=1)),AND(ISNUMBER(SERACH("papillary",N168)),OR(Y168="positive",Z168="positive"), ISNUMBER(SEARCH("BRAF",AB168)))),"intermediate","low"))</f>
        <v>low</v>
      </c>
      <c r="AF168" s="31" t="str">
        <f t="shared" si="34"/>
        <v>2</v>
      </c>
      <c r="AG168" s="31" t="str">
        <f t="shared" si="35"/>
        <v>0</v>
      </c>
      <c r="AH168" s="31" t="str">
        <f t="shared" si="37"/>
        <v>0</v>
      </c>
      <c r="AI168" s="36" t="str">
        <f t="shared" si="38"/>
        <v>I</v>
      </c>
      <c r="AJ168" s="30" t="s">
        <v>872</v>
      </c>
      <c r="AK168" s="35" t="s">
        <v>879</v>
      </c>
      <c r="AL168" s="35" t="s">
        <v>880</v>
      </c>
      <c r="AM168" s="35" t="s">
        <v>880</v>
      </c>
      <c r="AN168" s="35" t="s">
        <v>76</v>
      </c>
      <c r="AO168" s="30">
        <f t="shared" ca="1" si="44"/>
        <v>1</v>
      </c>
      <c r="AP168" s="35">
        <f t="shared" si="45"/>
        <v>1</v>
      </c>
      <c r="AQ168" s="35">
        <f t="shared" si="46"/>
        <v>1</v>
      </c>
      <c r="AR168" s="35">
        <f t="shared" si="47"/>
        <v>1</v>
      </c>
      <c r="AS168" s="36">
        <f t="shared" si="39"/>
        <v>1</v>
      </c>
    </row>
    <row r="169" spans="1:45">
      <c r="A169" t="str">
        <f>'Model output'!A168</f>
        <v>TCGA-EM-A2CM</v>
      </c>
      <c r="B169" s="42">
        <v>62</v>
      </c>
      <c r="C169" s="1" t="str">
        <f>IF(OR(ISNUMBER(SEARCH("0",'Model output'!D168)), ISNUMBER(SEARCH("1",'Model output'!D168)), ISNUMBER(SEARCH("1a",'Model output'!D168)), ISNUMBER(SEARCH("1b",'Model output'!D168)), ISNUMBER(SEARCH("2",'Model output'!D168)), ISNUMBER(SEARCH("3",'Model output'!D168)), ISNUMBER(SEARCH("4a",'Model output'!D168)), ISNUMBER(SEARCH("4b",'Model output'!D168))), IF(ISNUMBER(SEARCH("pT",'Model output'!D168)),IF(OR(ISNUMBER(SEARCH("a",'Model output'!D168)),ISNUMBER(SEARCH("b",'Model output'!D168))),MID(SUBSTITUTE('Model output'!D168," ",""),SEARCH("pT",'Model output'!D168)+2,2),MID(SUBSTITUTE('Model output'!D168," ",""),SEARCH("pT",'Model output'!D168)+2,1)),IF(ISNUMBER(SEARCH("T",'Model output'!D168)),IF(OR(ISNUMBER(SEARCH("a",'Model output'!D168)),ISNUMBER(SEARCH("b",'Model output'!D168))),MID(SUBSTITUTE('Model output'!D168," ",""),SEARCH("T",'Model output'!D168)+1,2),MID(SUBSTITUTE('Model output'!D168," ",""),SEARCH("T",'Model output'!D168)+1,1)),SUBSTITUTE('Model output'!D168," ",""))),"")</f>
        <v>3</v>
      </c>
      <c r="D169" s="1" t="str">
        <f>IF(ISNUMBER(SEARCH("lymph node",'Model output'!E168)),"1", IF(AND('Model output'!E168&lt;&gt;"",ISNUMBER('Model output'!E168),'Model output'!E168&gt;0),"1",IF(OR(ISNUMBER(SEARCH("0",'Model output'!E168)), ISNUMBER(SEARCH("1",'Model output'!E168)), ISNUMBER(SEARCH("1a",'Model output'!E168)), ISNUMBER(SEARCH("1b",'Model output'!E168)), ISNUMBER(SEARCH("X",'Model output'!E168))), IF(ISNUMBER(SEARCH("pN",'Model output'!E168)),IF(OR(ISNUMBER(SEARCH("a",'Model output'!E168)),ISNUMBER(SEARCH("b",'Model output'!E168))),MID(SUBSTITUTE('Model output'!E168," ",""),SEARCH("pN",'Model output'!E168)+2,2),MID(SUBSTITUTE('Model output'!E168," ",""),SEARCH("pN",'Model output'!E168)+2,1)),IF(ISNUMBER(SEARCH("N",'Model output'!E168)),IF(OR(ISNUMBER(SEARCH("a",'Model output'!E168)),ISNUMBER(SEARCH("b",'Model output'!E168))),MID(SUBSTITUTE('Model output'!E168," ",""),SEARCH("N",'Model output'!E168)+1,2),MID(SUBSTITUTE('Model output'!E168," ",""),SEARCH("N",'Model output'!E168)+1,1)),SUBSTITUTE('Model output'!E168," ",""))),"")))</f>
        <v>0</v>
      </c>
      <c r="E169" s="1" t="str">
        <f>IF(OR(ISNUMBER(SEARCH("Not applicable",'Model output'!F168)), ISNUMBER(SEARCH("N/A",'Model output'!F168))),"0",IF(OR(ISNUMBER(SEARCH("0",'Model output'!F168)), ISNUMBER(SEARCH("1",'Model output'!F168)), ISNUMBER(SEARCH("X",'Model output'!F168))), IF(ISNUMBER(SEARCH("pM",'Model output'!F168)),MID(SUBSTITUTE('Model output'!F168," ",""),SEARCH("pM",'Model output'!F168)+2,1),IF(ISNUMBER(SEARCH("M",'Model output'!F168)),MID(SUBSTITUTE('Model output'!F168," ",""),SEARCH("M",'Model output'!F168)+1,1),SUBSTITUTE('Model output'!F168," ",""))),""))</f>
        <v/>
      </c>
      <c r="F169" t="str">
        <f t="shared" si="32"/>
        <v>negative</v>
      </c>
      <c r="G169" t="str">
        <f>IF(OR('Model output'!G168="",AND(ISNUMBER('Model output'!J168),'Model output'!J168&lt;1)),"",IF(OR(ISNUMBER(SEARCH("lateral",'Model output'!G168)),ISNUMBER(SEARCH("cervical",'Model output'!G168)),ISNUMBER(SEARCH("jugular",'Model output'!G168)),ISNUMBER(SEARCH("left neck",'Model output'!G168)),ISNUMBER(SEARCH("left anterior neck",'Model output'!G168)),ISNUMBER(SEARCH("left posterior neck",'Model output'!G168)),ISNUMBER(SEARCH("right neck",'Model output'!G168)),ISNUMBER(SEARCH("right anterior neck",'Model output'!G168)),ISNUMBER(SEARCH("right posterior neck",'Model output'!G168)),AND(ISNUMBER(SEARCH("level",'Model output'!G168)),OR(,ISNUMBER(SEARCH("II",'Model output'!G168)),ISNUMBER(SEARCH("two",'Model output'!G168)),ISNUMBER(SEARCH("2",'Model output'!G168)),ISNUMBER(SEARCH("III",'Model output'!G168)),ISNUMBER(SEARCH("three",'Model output'!G168)),ISNUMBER(SEARCH("3",'Model output'!G168)),ISNUMBER(SEARCH("IV",'Model output'!G168)),ISNUMBER(SEARCH("four",'Model output'!G168)),ISNUMBER(SEARCH("4",'Model output'!G168)),AND(ISNUMBER(SEARCH("V ",'Model output'!G168)),NOT(ISNUMBER(SEARCH("VI",'Model output'!G168)))),ISNUMBER(SEARCH("five",'Model output'!G168)),ISNUMBER(SEARCH("5",'Model output'!G168))))), "lateral", "central"))</f>
        <v/>
      </c>
      <c r="H169" t="str">
        <f>IF('Model output'!H168="","negative", IF('Model output'!H168=" ", "negative", IF(ISNUMBER(SEARCH("lymph node",'Model output'!H168)),"negative","positive")))</f>
        <v>negative</v>
      </c>
      <c r="I169">
        <f>IF('Model output'!I168="","",IF(ISNUMBER('Model output'!I168),'Model output'!I168,1))</f>
        <v>3</v>
      </c>
      <c r="J169">
        <f>IF('Model output'!J168="","",IF(AND(ISNUMBER('Model output'!J168),'Model output'!J168&lt;=I169),'Model output'!J168,IF(ISNUMBER(SEARCH("0/",'Model output'!J168)),0,1)))</f>
        <v>0</v>
      </c>
      <c r="K169" t="str" cm="1">
        <f t="array" ref="K169">IF(COUNT(FIND({0,1,2,3,4,5,6,7,8,9},'Model output'!K168))&gt;0,'Model output'!K168,"")</f>
        <v/>
      </c>
      <c r="L169" s="8" t="str">
        <f t="shared" si="36"/>
        <v/>
      </c>
      <c r="M169" t="str" cm="1">
        <f t="array" ref="M169">IF(L169="","",IF(ISNUMBER(SEARCH("cm",L169)),MAX(VALUE(SUBSTITUTE(_xlfn.FILTERXML("&lt;t&gt;&lt;s&gt;"&amp;SUBSTITUTE(L169,",","&lt;/s&gt;&lt;s&gt;")&amp;"&lt;/s&gt;&lt;/t&gt;","//s"),"cm",""))),MAX(VALUE(SUBSTITUTE(_xlfn.FILTERXML("&lt;t&gt;&lt;s&gt;"&amp;SUBSTITUTE(L169,",","&lt;/s&gt;&lt;s&gt;")&amp;"&lt;/s&gt;&lt;/t&gt;","//s"),"mm","")))/10))</f>
        <v/>
      </c>
      <c r="N169" t="str">
        <f>IF('Model output'!L168="","",'Model output'!L168)</f>
        <v>poorly differentiated</v>
      </c>
      <c r="O169" t="str">
        <f>IF('Model output'!M168="","",'Model output'!M168)</f>
        <v>insular carcinoma</v>
      </c>
      <c r="P169" t="str">
        <f>IF('Model output'!N168="","",'Model output'!N168)</f>
        <v>9.6cm</v>
      </c>
      <c r="Q169" t="str">
        <f t="shared" si="33"/>
        <v>9.6cm</v>
      </c>
      <c r="R169" cm="1">
        <f t="array" ref="R169">IF(Q169="","",IF(ISNUMBER(SEARCH("cm",Q169)),MAX(VALUE(SUBSTITUTE(_xlfn.FILTERXML("&lt;t&gt;&lt;s&gt;"&amp;SUBSTITUTE(Q169,",","&lt;/s&gt;&lt;s&gt;")&amp;"&lt;/s&gt;&lt;/t&gt;","//s"),"cm",""))),IF(ISNUMBER(SEARCH("mm",Q169)), MAX(VALUE(SUBSTITUTE(_xlfn.FILTERXML("&lt;t&gt;&lt;s&gt;"&amp;SUBSTITUTE(Q169,",","&lt;/s&gt;&lt;s&gt;")&amp;"&lt;/s&gt;&lt;/t&gt;","//s"),"mm","")))/10, MAX(VALUE(_xlfn.FILTERXML("&lt;t&gt;&lt;s&gt;"&amp;SUBSTITUTE(Q169,",","&lt;/s&gt;&lt;s&gt;")&amp;"&lt;/s&gt;&lt;/t&gt;","//s"))))))</f>
        <v>9.6</v>
      </c>
      <c r="S169" t="str">
        <f>IF(OR('Model output'!P168="",ISNUMBER(SEARCH("Not identified", 'Model output'!P168)),ISNUMBER(SEARCH("Absent",'Model output'!P168)),AND(ISNUMBER(SEARCH("No",'Model output'!P168)),NOT(ISNUMBER(SEARCH("diagnostic",'Model output'!P168)))),ISNUMBER(SEARCH("Negative",'Model output'!P168))),"negative","positive")</f>
        <v>positive</v>
      </c>
      <c r="T169">
        <f>IF('Model output'!O168="","",'Model output'!O168)</f>
        <v>1</v>
      </c>
      <c r="U169" t="str">
        <f>IF('Model output'!Q168&lt;&gt;"",'Model output'!Q168,IF('Classification result'!S169="positive",IF(ISNUMBER(SEARCH("single",'Model output'!P168)),1,IF(OR(ISNUMBER(SEARCH("&lt;4",'Model output'!P168)),ISNUMBER(SEARCH("&lt; 4",'Model output'!P168)),ISNUMBER(SEARCH("less than 4",'Model output'!P168))),"&lt;4",IF(OR(ISNUMBER(SEARCH("&gt;4",'Model output'!P168)),ISNUMBER(SEARCH("&gt; 4",'Model output'!P168)),ISNUMBER(SEARCH("4 or more",'Model output'!P168))),"&gt;4",""))),""))</f>
        <v>less than 4</v>
      </c>
      <c r="V169" t="str">
        <f>IF(S169="negative","",IF(OR(ISNUMBER(SEARCH("Focal",'Model output'!P168)),'Classification result'!U169&lt;4,ISNUMBER(SEARCH("Focal",'Classification result'!U169)),ISNUMBER(SEARCH("&lt;4",'Classification result'!U169)),ISNUMBER(SEARCH("&lt; 4",'Classification result'!U169))),"minimal", IF(OR(ISNUMBER(SEARCH("Extensive",'Model output'!P168)),ISNUMBER(SEARCH("Extensive",'Classification result'!U169)),ISNUMBER(SEARCH("&gt;4",'Classification result'!U169)),ISNUMBER(SEARCH("&gt; 4",'Classification result'!U169)),ISNUMBER(SEARCH("4 or more",'Classification result'!U169))),"extensive","")))</f>
        <v>minimal</v>
      </c>
      <c r="W169" t="str">
        <f>IF(OR('Model output'!R168="",ISNUMBER(SEARCH("Not identified", 'Model output'!R168)),ISNUMBER(SEARCH("Absent",'Model output'!R168)),ISNUMBER(SEARCH("No",'Model output'!R168)),ISNUMBER(SEARCH("Negative",'Model output'!R168)),ISNUMBER(SEARCH("None seen",'Model output'!R168)),ISNUMBER(SEARCH("Free",'Model output'!R168)),ISNUMBER(SEARCH("Cannot be assessed",'Model output'!R168))),"negative","positive")</f>
        <v>positive</v>
      </c>
      <c r="X169" s="14" t="str">
        <f>IF('Model output'!S168="","",'Model output'!S168)</f>
        <v>Not identified</v>
      </c>
      <c r="Y169" t="str">
        <f>IF(OR('Model output'!S168="",ISNUMBER(SEARCH("Absent",'Model output'!S168)),ISNUMBER(SEARCH("Not identified",'Model output'!S168)),AND(ISNUMBER(SEARCH("No",'Model output'!S168)),NOT(ISNUMBER(SEARCH("carcinoma",'Model output'!S168)))),ISNUMBER(SEARCH("negative",'Model output'!S168))),"negative",IF(Z169="positive","gETE", "positive"))</f>
        <v>negative</v>
      </c>
      <c r="Z169" t="str">
        <f>IF(OR('Model output'!S168="",ISNUMBER(SEARCH("Absent",'Model output'!S168)),ISNUMBER(SEARCH("Not identified",'Model output'!S168)),ISNUMBER(SEARCH("No",'Model output'!S168)),ISNUMBER(SEARCH("Minimal",'Model output'!S168)),ISNUMBER(SEARCH("negative",'Model output'!S168))),"negative",IF(OR(ISNUMBER(SEARCH("extensive",X169)),ISNUMBER(SEARCH("skeletal muscle",X169)),ISNUMBER(SEARCH("larynx",X169)),ISNUMBER(SEARCH("trachea",X169)),ISNUMBER(SEARCH("esophagus",X169)),ISNUMBER(SEARCH("recurrent laryngeal nerve",X169))),"positive","negative"))</f>
        <v>negative</v>
      </c>
      <c r="AA169" t="str">
        <f>IF('Model output'!T168="","",IF('Model output'!T168="Not mentioned", "No", "Yes"))</f>
        <v/>
      </c>
      <c r="AB169" t="str">
        <f>IF(AA169&lt;&gt;"Yes","",IF(OR('Model output'!U168="",ISNUMBER(SEARCH("Not identified",'Model output'!U168))),"",'Model output'!U168))</f>
        <v/>
      </c>
      <c r="AC169" s="9" t="str">
        <f>IF(OR('Model output'!V168="", AND(ISERROR(SEARCH("Positive",'Model output'!V168)), ISNUMBER(SEARCH("Negative",'Model output'!V168))), ISNUMBER(SEARCH("Uninvolved",'Model output'!V168)), ISNUMBER(SEARCH("not involved",'Model output'!V168)), ISNUMBER(SEARCH("Free",'Model output'!V168)), ISNUMBER(SEARCH("1 mm",'Model output'!V168)), ISNUMBER(SEARCH("0.1 CM",'Model output'!V168)), ISNUMBER(SEARCH("less than 0.2 mm",'Model output'!V168)), ISNUMBER(SEARCH("less than 0.5 mm",'Model output'!V168)), ISNUMBER(SEARCH("very close",'Model output'!V168)), ISNUMBER(SEARCH("abut",'Model output'!V168))), "negative", "positive")</f>
        <v>negative</v>
      </c>
      <c r="AE169" s="30" t="str" cm="1">
        <f t="array" aca="1" ref="AE169" ca="1">IF(OR(AC169="positive",Z169="positive",AND(OR(ISNUMBER(SEARCH("Follicular carcinoma",N169)),ISNUMBER(SEARCH("Follicular thyroid carcinoma",N169))),V169="extensive"),AND(AND(ISNUMBER(J169),J169&gt;0),AND(ISNUMBER(M169),M169&gt;3)),OR(H169="positive",AH169=1)),"high",IF(OR(ISNUMBER(SEARCH("lateral",G169,1)),ISNUMBER(SEARCH("positive",Y169,1)),ISNUMBER(SEARCH("tall",O169,1)),ISNUMBER(SEARCH("hobnail",O169,1)),ISNUMBER(SEARCH("cribriform",O169,1)),ISNUMBER(SEARCH("diffuse",O169,1)),ISNUMBER(SEARCH("columnar",O169,1)),ISNUMBER(SEARCH("solid",O169,1)),ISNUMBER(SEARCH("tall",N169,1)),ISNUMBER(SEARCH("hobnail",N169,1)),ISNUMBER(SEARCH("cribriform",N169,1)),ISNUMBER(SEARCH("diffuse",N169,1)),ISNUMBER(SEARCH("columnar",N169,1)),ISNUMBER(SEARCH("solid",N169,1)),AND(ISNUMBER(SEARCH("papillary",N169,1)),S169="positive"),AND(AND(ISNUMBER(J169),J169&gt;=5),M169=""),AND(AND(ISNUMBER(J169),J169&gt;=5),AND(ISNUMBER(M169),M169&gt;=1)),AND(ISNUMBER(SERACH("papillary",N169)),OR(Y169="positive",Z169="positive"), ISNUMBER(SEARCH("BRAF",AB169)))),"intermediate","low"))</f>
        <v>low</v>
      </c>
      <c r="AF169" s="31" t="str">
        <f t="shared" si="34"/>
        <v>3a</v>
      </c>
      <c r="AG169" s="31" t="str">
        <f t="shared" si="35"/>
        <v>0</v>
      </c>
      <c r="AH169" s="31" t="str">
        <f t="shared" si="37"/>
        <v>0</v>
      </c>
      <c r="AI169" s="36" t="str">
        <f t="shared" si="38"/>
        <v>II</v>
      </c>
      <c r="AJ169" s="30" t="s">
        <v>873</v>
      </c>
      <c r="AK169" s="35" t="s">
        <v>882</v>
      </c>
      <c r="AL169" s="35" t="s">
        <v>877</v>
      </c>
      <c r="AM169" s="35" t="s">
        <v>880</v>
      </c>
      <c r="AN169" s="35" t="s">
        <v>878</v>
      </c>
      <c r="AO169" s="30">
        <f t="shared" ca="1" si="44"/>
        <v>0</v>
      </c>
      <c r="AP169" s="35">
        <f t="shared" si="45"/>
        <v>1</v>
      </c>
      <c r="AQ169" s="35">
        <f t="shared" si="46"/>
        <v>1</v>
      </c>
      <c r="AR169" s="35">
        <f t="shared" si="47"/>
        <v>1</v>
      </c>
      <c r="AS169" s="36">
        <f t="shared" si="39"/>
        <v>1</v>
      </c>
    </row>
    <row r="170" spans="1:45">
      <c r="A170" t="str">
        <f>'Model output'!A169</f>
        <v>TCGA-EM-A2CO</v>
      </c>
      <c r="B170" s="42">
        <v>77</v>
      </c>
      <c r="C170" s="1" t="str">
        <f>IF(OR(ISNUMBER(SEARCH("0",'Model output'!D169)), ISNUMBER(SEARCH("1",'Model output'!D169)), ISNUMBER(SEARCH("1a",'Model output'!D169)), ISNUMBER(SEARCH("1b",'Model output'!D169)), ISNUMBER(SEARCH("2",'Model output'!D169)), ISNUMBER(SEARCH("3",'Model output'!D169)), ISNUMBER(SEARCH("4a",'Model output'!D169)), ISNUMBER(SEARCH("4b",'Model output'!D169))), IF(ISNUMBER(SEARCH("pT",'Model output'!D169)),IF(OR(ISNUMBER(SEARCH("a",'Model output'!D169)),ISNUMBER(SEARCH("b",'Model output'!D169))),MID(SUBSTITUTE('Model output'!D169," ",""),SEARCH("pT",'Model output'!D169)+2,2),MID(SUBSTITUTE('Model output'!D169," ",""),SEARCH("pT",'Model output'!D169)+2,1)),IF(ISNUMBER(SEARCH("T",'Model output'!D169)),IF(OR(ISNUMBER(SEARCH("a",'Model output'!D169)),ISNUMBER(SEARCH("b",'Model output'!D169))),MID(SUBSTITUTE('Model output'!D169," ",""),SEARCH("T",'Model output'!D169)+1,2),MID(SUBSTITUTE('Model output'!D169," ",""),SEARCH("T",'Model output'!D169)+1,1)),SUBSTITUTE('Model output'!D169," ",""))),"")</f>
        <v>2</v>
      </c>
      <c r="D170" s="1" t="str">
        <f>IF(ISNUMBER(SEARCH("lymph node",'Model output'!E169)),"1", IF(AND('Model output'!E169&lt;&gt;"",ISNUMBER('Model output'!E169),'Model output'!E169&gt;0),"1",IF(OR(ISNUMBER(SEARCH("0",'Model output'!E169)), ISNUMBER(SEARCH("1",'Model output'!E169)), ISNUMBER(SEARCH("1a",'Model output'!E169)), ISNUMBER(SEARCH("1b",'Model output'!E169)), ISNUMBER(SEARCH("X",'Model output'!E169))), IF(ISNUMBER(SEARCH("pN",'Model output'!E169)),IF(OR(ISNUMBER(SEARCH("a",'Model output'!E169)),ISNUMBER(SEARCH("b",'Model output'!E169))),MID(SUBSTITUTE('Model output'!E169," ",""),SEARCH("pN",'Model output'!E169)+2,2),MID(SUBSTITUTE('Model output'!E169," ",""),SEARCH("pN",'Model output'!E169)+2,1)),IF(ISNUMBER(SEARCH("N",'Model output'!E169)),IF(OR(ISNUMBER(SEARCH("a",'Model output'!E169)),ISNUMBER(SEARCH("b",'Model output'!E169))),MID(SUBSTITUTE('Model output'!E169," ",""),SEARCH("N",'Model output'!E169)+1,2),MID(SUBSTITUTE('Model output'!E169," ",""),SEARCH("N",'Model output'!E169)+1,1)),SUBSTITUTE('Model output'!E169," ",""))),"")))</f>
        <v>X</v>
      </c>
      <c r="E170" s="1" t="str">
        <f>IF(OR(ISNUMBER(SEARCH("Not applicable",'Model output'!F169)), ISNUMBER(SEARCH("N/A",'Model output'!F169))),"0",IF(OR(ISNUMBER(SEARCH("0",'Model output'!F169)), ISNUMBER(SEARCH("1",'Model output'!F169)), ISNUMBER(SEARCH("X",'Model output'!F169))), IF(ISNUMBER(SEARCH("pM",'Model output'!F169)),MID(SUBSTITUTE('Model output'!F169," ",""),SEARCH("pM",'Model output'!F169)+2,1),IF(ISNUMBER(SEARCH("M",'Model output'!F169)),MID(SUBSTITUTE('Model output'!F169," ",""),SEARCH("M",'Model output'!F169)+1,1),SUBSTITUTE('Model output'!F169," ",""))),""))</f>
        <v/>
      </c>
      <c r="F170" t="str">
        <f t="shared" si="32"/>
        <v>negative</v>
      </c>
      <c r="G170" t="str">
        <f>IF(OR('Model output'!G169="",AND(ISNUMBER('Model output'!J169),'Model output'!J169&lt;1)),"",IF(OR(ISNUMBER(SEARCH("lateral",'Model output'!G169)),ISNUMBER(SEARCH("cervical",'Model output'!G169)),ISNUMBER(SEARCH("jugular",'Model output'!G169)),ISNUMBER(SEARCH("left neck",'Model output'!G169)),ISNUMBER(SEARCH("left anterior neck",'Model output'!G169)),ISNUMBER(SEARCH("left posterior neck",'Model output'!G169)),ISNUMBER(SEARCH("right neck",'Model output'!G169)),ISNUMBER(SEARCH("right anterior neck",'Model output'!G169)),ISNUMBER(SEARCH("right posterior neck",'Model output'!G169)),AND(ISNUMBER(SEARCH("level",'Model output'!G169)),OR(,ISNUMBER(SEARCH("II",'Model output'!G169)),ISNUMBER(SEARCH("two",'Model output'!G169)),ISNUMBER(SEARCH("2",'Model output'!G169)),ISNUMBER(SEARCH("III",'Model output'!G169)),ISNUMBER(SEARCH("three",'Model output'!G169)),ISNUMBER(SEARCH("3",'Model output'!G169)),ISNUMBER(SEARCH("IV",'Model output'!G169)),ISNUMBER(SEARCH("four",'Model output'!G169)),ISNUMBER(SEARCH("4",'Model output'!G169)),AND(ISNUMBER(SEARCH("V ",'Model output'!G169)),NOT(ISNUMBER(SEARCH("VI",'Model output'!G169)))),ISNUMBER(SEARCH("five",'Model output'!G169)),ISNUMBER(SEARCH("5",'Model output'!G169))))), "lateral", "central"))</f>
        <v/>
      </c>
      <c r="H170" t="str">
        <f>IF('Model output'!H169="","negative", IF('Model output'!H169=" ", "negative", IF(ISNUMBER(SEARCH("lymph node",'Model output'!H169)),"negative","positive")))</f>
        <v>negative</v>
      </c>
      <c r="I170">
        <f>IF('Model output'!I169="","",IF(ISNUMBER('Model output'!I169),'Model output'!I169,1))</f>
        <v>0</v>
      </c>
      <c r="J170">
        <f>IF('Model output'!J169="","",IF(AND(ISNUMBER('Model output'!J169),'Model output'!J169&lt;=I170),'Model output'!J169,IF(ISNUMBER(SEARCH("0/",'Model output'!J169)),0,1)))</f>
        <v>0</v>
      </c>
      <c r="K170" t="str" cm="1">
        <f t="array" ref="K170">IF(COUNT(FIND({0,1,2,3,4,5,6,7,8,9},'Model output'!K169))&gt;0,'Model output'!K169,"")</f>
        <v/>
      </c>
      <c r="L170" s="8" t="str">
        <f t="shared" si="36"/>
        <v/>
      </c>
      <c r="M170" t="str" cm="1">
        <f t="array" ref="M170">IF(L170="","",IF(ISNUMBER(SEARCH("cm",L170)),MAX(VALUE(SUBSTITUTE(_xlfn.FILTERXML("&lt;t&gt;&lt;s&gt;"&amp;SUBSTITUTE(L170,",","&lt;/s&gt;&lt;s&gt;")&amp;"&lt;/s&gt;&lt;/t&gt;","//s"),"cm",""))),MAX(VALUE(SUBSTITUTE(_xlfn.FILTERXML("&lt;t&gt;&lt;s&gt;"&amp;SUBSTITUTE(L170,",","&lt;/s&gt;&lt;s&gt;")&amp;"&lt;/s&gt;&lt;/t&gt;","//s"),"mm","")))/10))</f>
        <v/>
      </c>
      <c r="N170" t="str">
        <f>IF('Model output'!L169="","",'Model output'!L169)</f>
        <v>Papillary</v>
      </c>
      <c r="O170" t="str">
        <f>IF('Model output'!M169="","",'Model output'!M169)</f>
        <v>oncocytic</v>
      </c>
      <c r="P170" t="str">
        <f>IF('Model output'!N169="","",'Model output'!N169)</f>
        <v>2.9cm</v>
      </c>
      <c r="Q170" t="str">
        <f t="shared" si="33"/>
        <v>2.9cm</v>
      </c>
      <c r="R170" cm="1">
        <f t="array" ref="R170">IF(Q170="","",IF(ISNUMBER(SEARCH("cm",Q170)),MAX(VALUE(SUBSTITUTE(_xlfn.FILTERXML("&lt;t&gt;&lt;s&gt;"&amp;SUBSTITUTE(Q170,",","&lt;/s&gt;&lt;s&gt;")&amp;"&lt;/s&gt;&lt;/t&gt;","//s"),"cm",""))),IF(ISNUMBER(SEARCH("mm",Q170)), MAX(VALUE(SUBSTITUTE(_xlfn.FILTERXML("&lt;t&gt;&lt;s&gt;"&amp;SUBSTITUTE(Q170,",","&lt;/s&gt;&lt;s&gt;")&amp;"&lt;/s&gt;&lt;/t&gt;","//s"),"mm","")))/10, MAX(VALUE(_xlfn.FILTERXML("&lt;t&gt;&lt;s&gt;"&amp;SUBSTITUTE(Q170,",","&lt;/s&gt;&lt;s&gt;")&amp;"&lt;/s&gt;&lt;/t&gt;","//s"))))))</f>
        <v>2.9</v>
      </c>
      <c r="S170" t="str">
        <f>IF(OR('Model output'!P169="",ISNUMBER(SEARCH("Not identified", 'Model output'!P169)),ISNUMBER(SEARCH("Absent",'Model output'!P169)),AND(ISNUMBER(SEARCH("No",'Model output'!P169)),NOT(ISNUMBER(SEARCH("diagnostic",'Model output'!P169)))),ISNUMBER(SEARCH("Negative",'Model output'!P169))),"negative","positive")</f>
        <v>negative</v>
      </c>
      <c r="T170">
        <f>IF('Model output'!O169="","",'Model output'!O169)</f>
        <v>1</v>
      </c>
      <c r="U170" t="str">
        <f>IF('Model output'!Q169&lt;&gt;"",'Model output'!Q169,IF('Classification result'!S170="positive",IF(ISNUMBER(SEARCH("single",'Model output'!P169)),1,IF(OR(ISNUMBER(SEARCH("&lt;4",'Model output'!P169)),ISNUMBER(SEARCH("&lt; 4",'Model output'!P169)),ISNUMBER(SEARCH("less than 4",'Model output'!P169))),"&lt;4",IF(OR(ISNUMBER(SEARCH("&gt;4",'Model output'!P169)),ISNUMBER(SEARCH("&gt; 4",'Model output'!P169)),ISNUMBER(SEARCH("4 or more",'Model output'!P169))),"&gt;4",""))),""))</f>
        <v/>
      </c>
      <c r="V170" t="str">
        <f>IF(S170="negative","",IF(OR(ISNUMBER(SEARCH("Focal",'Model output'!P169)),'Classification result'!U170&lt;4,ISNUMBER(SEARCH("Focal",'Classification result'!U170)),ISNUMBER(SEARCH("&lt;4",'Classification result'!U170)),ISNUMBER(SEARCH("&lt; 4",'Classification result'!U170))),"minimal", IF(OR(ISNUMBER(SEARCH("Extensive",'Model output'!P169)),ISNUMBER(SEARCH("Extensive",'Classification result'!U170)),ISNUMBER(SEARCH("&gt;4",'Classification result'!U170)),ISNUMBER(SEARCH("&gt; 4",'Classification result'!U170)),ISNUMBER(SEARCH("4 or more",'Classification result'!U170))),"extensive","")))</f>
        <v/>
      </c>
      <c r="W170" t="str">
        <f>IF(OR('Model output'!R169="",ISNUMBER(SEARCH("Not identified", 'Model output'!R169)),ISNUMBER(SEARCH("Absent",'Model output'!R169)),ISNUMBER(SEARCH("No",'Model output'!R169)),ISNUMBER(SEARCH("Negative",'Model output'!R169)),ISNUMBER(SEARCH("None seen",'Model output'!R169)),ISNUMBER(SEARCH("Free",'Model output'!R169)),ISNUMBER(SEARCH("Cannot be assessed",'Model output'!R169))),"negative","positive")</f>
        <v>positive</v>
      </c>
      <c r="X170" s="14" t="str">
        <f>IF('Model output'!S169="","",'Model output'!S169)</f>
        <v>Not identified</v>
      </c>
      <c r="Y170" t="str">
        <f>IF(OR('Model output'!S169="",ISNUMBER(SEARCH("Absent",'Model output'!S169)),ISNUMBER(SEARCH("Not identified",'Model output'!S169)),AND(ISNUMBER(SEARCH("No",'Model output'!S169)),NOT(ISNUMBER(SEARCH("carcinoma",'Model output'!S169)))),ISNUMBER(SEARCH("negative",'Model output'!S169))),"negative",IF(Z170="positive","gETE", "positive"))</f>
        <v>negative</v>
      </c>
      <c r="Z170" t="str">
        <f>IF(OR('Model output'!S169="",ISNUMBER(SEARCH("Absent",'Model output'!S169)),ISNUMBER(SEARCH("Not identified",'Model output'!S169)),ISNUMBER(SEARCH("No",'Model output'!S169)),ISNUMBER(SEARCH("Minimal",'Model output'!S169)),ISNUMBER(SEARCH("negative",'Model output'!S169))),"negative",IF(OR(ISNUMBER(SEARCH("extensive",X170)),ISNUMBER(SEARCH("skeletal muscle",X170)),ISNUMBER(SEARCH("larynx",X170)),ISNUMBER(SEARCH("trachea",X170)),ISNUMBER(SEARCH("esophagus",X170)),ISNUMBER(SEARCH("recurrent laryngeal nerve",X170))),"positive","negative"))</f>
        <v>negative</v>
      </c>
      <c r="AA170" t="str">
        <f>IF('Model output'!T169="","",IF('Model output'!T169="Not mentioned", "No", "Yes"))</f>
        <v/>
      </c>
      <c r="AB170" t="str">
        <f>IF(AA170&lt;&gt;"Yes","",IF(OR('Model output'!U169="",ISNUMBER(SEARCH("Not identified",'Model output'!U169))),"",'Model output'!U169))</f>
        <v/>
      </c>
      <c r="AC170" s="9" t="str">
        <f>IF(OR('Model output'!V169="", AND(ISERROR(SEARCH("Positive",'Model output'!V169)), ISNUMBER(SEARCH("Negative",'Model output'!V169))), ISNUMBER(SEARCH("Uninvolved",'Model output'!V169)), ISNUMBER(SEARCH("not involved",'Model output'!V169)), ISNUMBER(SEARCH("Free",'Model output'!V169)), ISNUMBER(SEARCH("1 mm",'Model output'!V169)), ISNUMBER(SEARCH("0.1 CM",'Model output'!V169)), ISNUMBER(SEARCH("less than 0.2 mm",'Model output'!V169)), ISNUMBER(SEARCH("less than 0.5 mm",'Model output'!V169)), ISNUMBER(SEARCH("very close",'Model output'!V169)), ISNUMBER(SEARCH("abut",'Model output'!V169))), "negative", "positive")</f>
        <v>negative</v>
      </c>
      <c r="AE170" s="30" t="str" cm="1">
        <f t="array" aca="1" ref="AE170" ca="1">IF(OR(AC170="positive",Z170="positive",AND(OR(ISNUMBER(SEARCH("Follicular carcinoma",N170)),ISNUMBER(SEARCH("Follicular thyroid carcinoma",N170))),V170="extensive"),AND(AND(ISNUMBER(J170),J170&gt;0),AND(ISNUMBER(M170),M170&gt;3)),OR(H170="positive",AH170=1)),"high",IF(OR(ISNUMBER(SEARCH("lateral",G170,1)),ISNUMBER(SEARCH("positive",Y170,1)),ISNUMBER(SEARCH("tall",O170,1)),ISNUMBER(SEARCH("hobnail",O170,1)),ISNUMBER(SEARCH("cribriform",O170,1)),ISNUMBER(SEARCH("diffuse",O170,1)),ISNUMBER(SEARCH("columnar",O170,1)),ISNUMBER(SEARCH("solid",O170,1)),ISNUMBER(SEARCH("tall",N170,1)),ISNUMBER(SEARCH("hobnail",N170,1)),ISNUMBER(SEARCH("cribriform",N170,1)),ISNUMBER(SEARCH("diffuse",N170,1)),ISNUMBER(SEARCH("columnar",N170,1)),ISNUMBER(SEARCH("solid",N170,1)),AND(ISNUMBER(SEARCH("papillary",N170,1)),S170="positive"),AND(AND(ISNUMBER(J170),J170&gt;=5),M170=""),AND(AND(ISNUMBER(J170),J170&gt;=5),AND(ISNUMBER(M170),M170&gt;=1)),AND(ISNUMBER(SERACH("papillary",N170)),OR(Y170="positive",Z170="positive"), ISNUMBER(SEARCH("BRAF",AB170)))),"intermediate","low"))</f>
        <v>low</v>
      </c>
      <c r="AF170" s="31" t="str">
        <f t="shared" si="34"/>
        <v>2</v>
      </c>
      <c r="AG170" s="31" t="str">
        <f t="shared" si="35"/>
        <v>0</v>
      </c>
      <c r="AH170" s="31" t="str">
        <f t="shared" si="37"/>
        <v>0</v>
      </c>
      <c r="AI170" s="36" t="str">
        <f t="shared" si="38"/>
        <v>I</v>
      </c>
      <c r="AJ170" s="30" t="s">
        <v>872</v>
      </c>
      <c r="AK170" s="35" t="s">
        <v>879</v>
      </c>
      <c r="AL170" s="35" t="s">
        <v>880</v>
      </c>
      <c r="AM170" s="35" t="s">
        <v>880</v>
      </c>
      <c r="AN170" s="35" t="s">
        <v>76</v>
      </c>
      <c r="AO170" s="30">
        <f t="shared" ca="1" si="44"/>
        <v>1</v>
      </c>
      <c r="AP170" s="35">
        <f t="shared" si="45"/>
        <v>1</v>
      </c>
      <c r="AQ170" s="35">
        <f t="shared" si="46"/>
        <v>1</v>
      </c>
      <c r="AR170" s="35">
        <f t="shared" si="47"/>
        <v>1</v>
      </c>
      <c r="AS170" s="36">
        <f t="shared" si="39"/>
        <v>1</v>
      </c>
    </row>
    <row r="171" spans="1:45">
      <c r="A171" t="str">
        <f>'Model output'!A170</f>
        <v>TCGA-EM-A2CP</v>
      </c>
      <c r="B171" s="42">
        <v>26</v>
      </c>
      <c r="C171" s="1" t="str">
        <f>IF(OR(ISNUMBER(SEARCH("0",'Model output'!D170)), ISNUMBER(SEARCH("1",'Model output'!D170)), ISNUMBER(SEARCH("1a",'Model output'!D170)), ISNUMBER(SEARCH("1b",'Model output'!D170)), ISNUMBER(SEARCH("2",'Model output'!D170)), ISNUMBER(SEARCH("3",'Model output'!D170)), ISNUMBER(SEARCH("4a",'Model output'!D170)), ISNUMBER(SEARCH("4b",'Model output'!D170))), IF(ISNUMBER(SEARCH("pT",'Model output'!D170)),IF(OR(ISNUMBER(SEARCH("a",'Model output'!D170)),ISNUMBER(SEARCH("b",'Model output'!D170))),MID(SUBSTITUTE('Model output'!D170," ",""),SEARCH("pT",'Model output'!D170)+2,2),MID(SUBSTITUTE('Model output'!D170," ",""),SEARCH("pT",'Model output'!D170)+2,1)),IF(ISNUMBER(SEARCH("T",'Model output'!D170)),IF(OR(ISNUMBER(SEARCH("a",'Model output'!D170)),ISNUMBER(SEARCH("b",'Model output'!D170))),MID(SUBSTITUTE('Model output'!D170," ",""),SEARCH("T",'Model output'!D170)+1,2),MID(SUBSTITUTE('Model output'!D170," ",""),SEARCH("T",'Model output'!D170)+1,1)),SUBSTITUTE('Model output'!D170," ",""))),"")</f>
        <v>2</v>
      </c>
      <c r="D171" s="1" t="str">
        <f>IF(ISNUMBER(SEARCH("lymph node",'Model output'!E170)),"1", IF(AND('Model output'!E170&lt;&gt;"",ISNUMBER('Model output'!E170),'Model output'!E170&gt;0),"1",IF(OR(ISNUMBER(SEARCH("0",'Model output'!E170)), ISNUMBER(SEARCH("1",'Model output'!E170)), ISNUMBER(SEARCH("1a",'Model output'!E170)), ISNUMBER(SEARCH("1b",'Model output'!E170)), ISNUMBER(SEARCH("X",'Model output'!E170))), IF(ISNUMBER(SEARCH("pN",'Model output'!E170)),IF(OR(ISNUMBER(SEARCH("a",'Model output'!E170)),ISNUMBER(SEARCH("b",'Model output'!E170))),MID(SUBSTITUTE('Model output'!E170," ",""),SEARCH("pN",'Model output'!E170)+2,2),MID(SUBSTITUTE('Model output'!E170," ",""),SEARCH("pN",'Model output'!E170)+2,1)),IF(ISNUMBER(SEARCH("N",'Model output'!E170)),IF(OR(ISNUMBER(SEARCH("a",'Model output'!E170)),ISNUMBER(SEARCH("b",'Model output'!E170))),MID(SUBSTITUTE('Model output'!E170," ",""),SEARCH("N",'Model output'!E170)+1,2),MID(SUBSTITUTE('Model output'!E170," ",""),SEARCH("N",'Model output'!E170)+1,1)),SUBSTITUTE('Model output'!E170," ",""))),"")))</f>
        <v>0</v>
      </c>
      <c r="E171" s="1" t="str">
        <f>IF(OR(ISNUMBER(SEARCH("Not applicable",'Model output'!F170)), ISNUMBER(SEARCH("N/A",'Model output'!F170))),"0",IF(OR(ISNUMBER(SEARCH("0",'Model output'!F170)), ISNUMBER(SEARCH("1",'Model output'!F170)), ISNUMBER(SEARCH("X",'Model output'!F170))), IF(ISNUMBER(SEARCH("pM",'Model output'!F170)),MID(SUBSTITUTE('Model output'!F170," ",""),SEARCH("pM",'Model output'!F170)+2,1),IF(ISNUMBER(SEARCH("M",'Model output'!F170)),MID(SUBSTITUTE('Model output'!F170," ",""),SEARCH("M",'Model output'!F170)+1,1),SUBSTITUTE('Model output'!F170," ",""))),""))</f>
        <v/>
      </c>
      <c r="F171" t="str">
        <f t="shared" si="32"/>
        <v>negative</v>
      </c>
      <c r="G171" t="str">
        <f>IF(OR('Model output'!G170="",AND(ISNUMBER('Model output'!J170),'Model output'!J170&lt;1)),"",IF(OR(ISNUMBER(SEARCH("lateral",'Model output'!G170)),ISNUMBER(SEARCH("cervical",'Model output'!G170)),ISNUMBER(SEARCH("jugular",'Model output'!G170)),ISNUMBER(SEARCH("left neck",'Model output'!G170)),ISNUMBER(SEARCH("left anterior neck",'Model output'!G170)),ISNUMBER(SEARCH("left posterior neck",'Model output'!G170)),ISNUMBER(SEARCH("right neck",'Model output'!G170)),ISNUMBER(SEARCH("right anterior neck",'Model output'!G170)),ISNUMBER(SEARCH("right posterior neck",'Model output'!G170)),AND(ISNUMBER(SEARCH("level",'Model output'!G170)),OR(,ISNUMBER(SEARCH("II",'Model output'!G170)),ISNUMBER(SEARCH("two",'Model output'!G170)),ISNUMBER(SEARCH("2",'Model output'!G170)),ISNUMBER(SEARCH("III",'Model output'!G170)),ISNUMBER(SEARCH("three",'Model output'!G170)),ISNUMBER(SEARCH("3",'Model output'!G170)),ISNUMBER(SEARCH("IV",'Model output'!G170)),ISNUMBER(SEARCH("four",'Model output'!G170)),ISNUMBER(SEARCH("4",'Model output'!G170)),AND(ISNUMBER(SEARCH("V ",'Model output'!G170)),NOT(ISNUMBER(SEARCH("VI",'Model output'!G170)))),ISNUMBER(SEARCH("five",'Model output'!G170)),ISNUMBER(SEARCH("5",'Model output'!G170))))), "lateral", "central"))</f>
        <v/>
      </c>
      <c r="H171" t="str">
        <f>IF('Model output'!H170="","negative", IF('Model output'!H170=" ", "negative", IF(ISNUMBER(SEARCH("lymph node",'Model output'!H170)),"negative","positive")))</f>
        <v>negative</v>
      </c>
      <c r="I171">
        <f>IF('Model output'!I170="","",IF(ISNUMBER('Model output'!I170),'Model output'!I170,1))</f>
        <v>27</v>
      </c>
      <c r="J171">
        <f>IF('Model output'!J170="","",IF(AND(ISNUMBER('Model output'!J170),'Model output'!J170&lt;=I171),'Model output'!J170,IF(ISNUMBER(SEARCH("0/",'Model output'!J170)),0,1)))</f>
        <v>0</v>
      </c>
      <c r="K171" t="str" cm="1">
        <f t="array" ref="K171">IF(COUNT(FIND({0,1,2,3,4,5,6,7,8,9},'Model output'!K170))&gt;0,'Model output'!K170,"")</f>
        <v/>
      </c>
      <c r="L171" s="8" t="str">
        <f t="shared" si="36"/>
        <v/>
      </c>
      <c r="M171" t="str" cm="1">
        <f t="array" ref="M171">IF(L171="","",IF(ISNUMBER(SEARCH("cm",L171)),MAX(VALUE(SUBSTITUTE(_xlfn.FILTERXML("&lt;t&gt;&lt;s&gt;"&amp;SUBSTITUTE(L171,",","&lt;/s&gt;&lt;s&gt;")&amp;"&lt;/s&gt;&lt;/t&gt;","//s"),"cm",""))),MAX(VALUE(SUBSTITUTE(_xlfn.FILTERXML("&lt;t&gt;&lt;s&gt;"&amp;SUBSTITUTE(L171,",","&lt;/s&gt;&lt;s&gt;")&amp;"&lt;/s&gt;&lt;/t&gt;","//s"),"mm","")))/10))</f>
        <v/>
      </c>
      <c r="N171" t="str">
        <f>IF('Model output'!L170="","",'Model output'!L170)</f>
        <v>papillary</v>
      </c>
      <c r="O171" t="str">
        <f>IF('Model output'!M170="","",'Model output'!M170)</f>
        <v>follicular variant</v>
      </c>
      <c r="P171" t="str">
        <f>IF('Model output'!N170="","",'Model output'!N170)</f>
        <v>3.2cm</v>
      </c>
      <c r="Q171" t="str">
        <f t="shared" si="33"/>
        <v>3.2cm</v>
      </c>
      <c r="R171" cm="1">
        <f t="array" ref="R171">IF(Q171="","",IF(ISNUMBER(SEARCH("cm",Q171)),MAX(VALUE(SUBSTITUTE(_xlfn.FILTERXML("&lt;t&gt;&lt;s&gt;"&amp;SUBSTITUTE(Q171,",","&lt;/s&gt;&lt;s&gt;")&amp;"&lt;/s&gt;&lt;/t&gt;","//s"),"cm",""))),IF(ISNUMBER(SEARCH("mm",Q171)), MAX(VALUE(SUBSTITUTE(_xlfn.FILTERXML("&lt;t&gt;&lt;s&gt;"&amp;SUBSTITUTE(Q171,",","&lt;/s&gt;&lt;s&gt;")&amp;"&lt;/s&gt;&lt;/t&gt;","//s"),"mm","")))/10, MAX(VALUE(_xlfn.FILTERXML("&lt;t&gt;&lt;s&gt;"&amp;SUBSTITUTE(Q171,",","&lt;/s&gt;&lt;s&gt;")&amp;"&lt;/s&gt;&lt;/t&gt;","//s"))))))</f>
        <v>3.2</v>
      </c>
      <c r="S171" t="str">
        <f>IF(OR('Model output'!P170="",ISNUMBER(SEARCH("Not identified", 'Model output'!P170)),ISNUMBER(SEARCH("Absent",'Model output'!P170)),AND(ISNUMBER(SEARCH("No",'Model output'!P170)),NOT(ISNUMBER(SEARCH("diagnostic",'Model output'!P170)))),ISNUMBER(SEARCH("Negative",'Model output'!P170))),"negative","positive")</f>
        <v>negative</v>
      </c>
      <c r="T171">
        <f>IF('Model output'!O170="","",'Model output'!O170)</f>
        <v>2</v>
      </c>
      <c r="U171" t="str">
        <f>IF('Model output'!Q170&lt;&gt;"",'Model output'!Q170,IF('Classification result'!S171="positive",IF(ISNUMBER(SEARCH("single",'Model output'!P170)),1,IF(OR(ISNUMBER(SEARCH("&lt;4",'Model output'!P170)),ISNUMBER(SEARCH("&lt; 4",'Model output'!P170)),ISNUMBER(SEARCH("less than 4",'Model output'!P170))),"&lt;4",IF(OR(ISNUMBER(SEARCH("&gt;4",'Model output'!P170)),ISNUMBER(SEARCH("&gt; 4",'Model output'!P170)),ISNUMBER(SEARCH("4 or more",'Model output'!P170))),"&gt;4",""))),""))</f>
        <v/>
      </c>
      <c r="V171" t="str">
        <f>IF(S171="negative","",IF(OR(ISNUMBER(SEARCH("Focal",'Model output'!P170)),'Classification result'!U171&lt;4,ISNUMBER(SEARCH("Focal",'Classification result'!U171)),ISNUMBER(SEARCH("&lt;4",'Classification result'!U171)),ISNUMBER(SEARCH("&lt; 4",'Classification result'!U171))),"minimal", IF(OR(ISNUMBER(SEARCH("Extensive",'Model output'!P170)),ISNUMBER(SEARCH("Extensive",'Classification result'!U171)),ISNUMBER(SEARCH("&gt;4",'Classification result'!U171)),ISNUMBER(SEARCH("&gt; 4",'Classification result'!U171)),ISNUMBER(SEARCH("4 or more",'Classification result'!U171))),"extensive","")))</f>
        <v/>
      </c>
      <c r="W171" t="str">
        <f>IF(OR('Model output'!R170="",ISNUMBER(SEARCH("Not identified", 'Model output'!R170)),ISNUMBER(SEARCH("Absent",'Model output'!R170)),ISNUMBER(SEARCH("No",'Model output'!R170)),ISNUMBER(SEARCH("Negative",'Model output'!R170)),ISNUMBER(SEARCH("None seen",'Model output'!R170)),ISNUMBER(SEARCH("Free",'Model output'!R170)),ISNUMBER(SEARCH("Cannot be assessed",'Model output'!R170))),"negative","positive")</f>
        <v>positive</v>
      </c>
      <c r="X171" s="14" t="str">
        <f>IF('Model output'!S170="","",'Model output'!S170)</f>
        <v>Not identified</v>
      </c>
      <c r="Y171" t="str">
        <f>IF(OR('Model output'!S170="",ISNUMBER(SEARCH("Absent",'Model output'!S170)),ISNUMBER(SEARCH("Not identified",'Model output'!S170)),AND(ISNUMBER(SEARCH("No",'Model output'!S170)),NOT(ISNUMBER(SEARCH("carcinoma",'Model output'!S170)))),ISNUMBER(SEARCH("negative",'Model output'!S170))),"negative",IF(Z171="positive","gETE", "positive"))</f>
        <v>negative</v>
      </c>
      <c r="Z171" t="str">
        <f>IF(OR('Model output'!S170="",ISNUMBER(SEARCH("Absent",'Model output'!S170)),ISNUMBER(SEARCH("Not identified",'Model output'!S170)),ISNUMBER(SEARCH("No",'Model output'!S170)),ISNUMBER(SEARCH("Minimal",'Model output'!S170)),ISNUMBER(SEARCH("negative",'Model output'!S170))),"negative",IF(OR(ISNUMBER(SEARCH("extensive",X171)),ISNUMBER(SEARCH("skeletal muscle",X171)),ISNUMBER(SEARCH("larynx",X171)),ISNUMBER(SEARCH("trachea",X171)),ISNUMBER(SEARCH("esophagus",X171)),ISNUMBER(SEARCH("recurrent laryngeal nerve",X171))),"positive","negative"))</f>
        <v>negative</v>
      </c>
      <c r="AA171" t="str">
        <f>IF('Model output'!T170="","",IF('Model output'!T170="Not mentioned", "No", "Yes"))</f>
        <v/>
      </c>
      <c r="AB171" t="str">
        <f>IF(AA171&lt;&gt;"Yes","",IF(OR('Model output'!U170="",ISNUMBER(SEARCH("Not identified",'Model output'!U170))),"",'Model output'!U170))</f>
        <v/>
      </c>
      <c r="AC171" s="9" t="str">
        <f>IF(OR('Model output'!V170="", AND(ISERROR(SEARCH("Positive",'Model output'!V170)), ISNUMBER(SEARCH("Negative",'Model output'!V170))), ISNUMBER(SEARCH("Uninvolved",'Model output'!V170)), ISNUMBER(SEARCH("not involved",'Model output'!V170)), ISNUMBER(SEARCH("Free",'Model output'!V170)), ISNUMBER(SEARCH("1 mm",'Model output'!V170)), ISNUMBER(SEARCH("0.1 CM",'Model output'!V170)), ISNUMBER(SEARCH("less than 0.2 mm",'Model output'!V170)), ISNUMBER(SEARCH("less than 0.5 mm",'Model output'!V170)), ISNUMBER(SEARCH("very close",'Model output'!V170)), ISNUMBER(SEARCH("abut",'Model output'!V170))), "negative", "positive")</f>
        <v>negative</v>
      </c>
      <c r="AE171" s="30" t="str" cm="1">
        <f t="array" aca="1" ref="AE171" ca="1">IF(OR(AC171="positive",Z171="positive",AND(OR(ISNUMBER(SEARCH("Follicular carcinoma",N171)),ISNUMBER(SEARCH("Follicular thyroid carcinoma",N171))),V171="extensive"),AND(AND(ISNUMBER(J171),J171&gt;0),AND(ISNUMBER(M171),M171&gt;3)),OR(H171="positive",AH171=1)),"high",IF(OR(ISNUMBER(SEARCH("lateral",G171,1)),ISNUMBER(SEARCH("positive",Y171,1)),ISNUMBER(SEARCH("tall",O171,1)),ISNUMBER(SEARCH("hobnail",O171,1)),ISNUMBER(SEARCH("cribriform",O171,1)),ISNUMBER(SEARCH("diffuse",O171,1)),ISNUMBER(SEARCH("columnar",O171,1)),ISNUMBER(SEARCH("solid",O171,1)),ISNUMBER(SEARCH("tall",N171,1)),ISNUMBER(SEARCH("hobnail",N171,1)),ISNUMBER(SEARCH("cribriform",N171,1)),ISNUMBER(SEARCH("diffuse",N171,1)),ISNUMBER(SEARCH("columnar",N171,1)),ISNUMBER(SEARCH("solid",N171,1)),AND(ISNUMBER(SEARCH("papillary",N171,1)),S171="positive"),AND(AND(ISNUMBER(J171),J171&gt;=5),M171=""),AND(AND(ISNUMBER(J171),J171&gt;=5),AND(ISNUMBER(M171),M171&gt;=1)),AND(ISNUMBER(SERACH("papillary",N171)),OR(Y171="positive",Z171="positive"), ISNUMBER(SEARCH("BRAF",AB171)))),"intermediate","low"))</f>
        <v>low</v>
      </c>
      <c r="AF171" s="31" t="str">
        <f t="shared" si="34"/>
        <v>2</v>
      </c>
      <c r="AG171" s="31" t="str">
        <f t="shared" si="35"/>
        <v>0</v>
      </c>
      <c r="AH171" s="31" t="str">
        <f t="shared" si="37"/>
        <v>0</v>
      </c>
      <c r="AI171" s="36" t="str">
        <f t="shared" si="38"/>
        <v>I</v>
      </c>
      <c r="AJ171" s="30" t="s">
        <v>872</v>
      </c>
      <c r="AK171" s="35" t="s">
        <v>879</v>
      </c>
      <c r="AL171" s="35" t="s">
        <v>877</v>
      </c>
      <c r="AM171" s="35" t="s">
        <v>880</v>
      </c>
      <c r="AN171" s="35" t="s">
        <v>76</v>
      </c>
      <c r="AO171" s="30">
        <f t="shared" ca="1" si="44"/>
        <v>1</v>
      </c>
      <c r="AP171" s="35">
        <f t="shared" si="45"/>
        <v>1</v>
      </c>
      <c r="AQ171" s="35">
        <f t="shared" si="46"/>
        <v>1</v>
      </c>
      <c r="AR171" s="35">
        <f t="shared" si="47"/>
        <v>1</v>
      </c>
      <c r="AS171" s="36">
        <f t="shared" si="39"/>
        <v>1</v>
      </c>
    </row>
    <row r="172" spans="1:45">
      <c r="A172" t="str">
        <f>'Model output'!A171</f>
        <v>TCGA-EM-A2CQ</v>
      </c>
      <c r="B172" s="42">
        <v>40</v>
      </c>
      <c r="C172" s="1" t="str">
        <f>IF(OR(ISNUMBER(SEARCH("0",'Model output'!D171)), ISNUMBER(SEARCH("1",'Model output'!D171)), ISNUMBER(SEARCH("1a",'Model output'!D171)), ISNUMBER(SEARCH("1b",'Model output'!D171)), ISNUMBER(SEARCH("2",'Model output'!D171)), ISNUMBER(SEARCH("3",'Model output'!D171)), ISNUMBER(SEARCH("4a",'Model output'!D171)), ISNUMBER(SEARCH("4b",'Model output'!D171))), IF(ISNUMBER(SEARCH("pT",'Model output'!D171)),IF(OR(ISNUMBER(SEARCH("a",'Model output'!D171)),ISNUMBER(SEARCH("b",'Model output'!D171))),MID(SUBSTITUTE('Model output'!D171," ",""),SEARCH("pT",'Model output'!D171)+2,2),MID(SUBSTITUTE('Model output'!D171," ",""),SEARCH("pT",'Model output'!D171)+2,1)),IF(ISNUMBER(SEARCH("T",'Model output'!D171)),IF(OR(ISNUMBER(SEARCH("a",'Model output'!D171)),ISNUMBER(SEARCH("b",'Model output'!D171))),MID(SUBSTITUTE('Model output'!D171," ",""),SEARCH("T",'Model output'!D171)+1,2),MID(SUBSTITUTE('Model output'!D171," ",""),SEARCH("T",'Model output'!D171)+1,1)),SUBSTITUTE('Model output'!D171," ",""))),"")</f>
        <v>1b</v>
      </c>
      <c r="D172" s="1" t="str">
        <f>IF(ISNUMBER(SEARCH("lymph node",'Model output'!E171)),"1", IF(AND('Model output'!E171&lt;&gt;"",ISNUMBER('Model output'!E171),'Model output'!E171&gt;0),"1",IF(OR(ISNUMBER(SEARCH("0",'Model output'!E171)), ISNUMBER(SEARCH("1",'Model output'!E171)), ISNUMBER(SEARCH("1a",'Model output'!E171)), ISNUMBER(SEARCH("1b",'Model output'!E171)), ISNUMBER(SEARCH("X",'Model output'!E171))), IF(ISNUMBER(SEARCH("pN",'Model output'!E171)),IF(OR(ISNUMBER(SEARCH("a",'Model output'!E171)),ISNUMBER(SEARCH("b",'Model output'!E171))),MID(SUBSTITUTE('Model output'!E171," ",""),SEARCH("pN",'Model output'!E171)+2,2),MID(SUBSTITUTE('Model output'!E171," ",""),SEARCH("pN",'Model output'!E171)+2,1)),IF(ISNUMBER(SEARCH("N",'Model output'!E171)),IF(OR(ISNUMBER(SEARCH("a",'Model output'!E171)),ISNUMBER(SEARCH("b",'Model output'!E171))),MID(SUBSTITUTE('Model output'!E171," ",""),SEARCH("N",'Model output'!E171)+1,2),MID(SUBSTITUTE('Model output'!E171," ",""),SEARCH("N",'Model output'!E171)+1,1)),SUBSTITUTE('Model output'!E171," ",""))),"")))</f>
        <v>1a</v>
      </c>
      <c r="E172" s="1" t="str">
        <f>IF(OR(ISNUMBER(SEARCH("Not applicable",'Model output'!F171)), ISNUMBER(SEARCH("N/A",'Model output'!F171))),"0",IF(OR(ISNUMBER(SEARCH("0",'Model output'!F171)), ISNUMBER(SEARCH("1",'Model output'!F171)), ISNUMBER(SEARCH("X",'Model output'!F171))), IF(ISNUMBER(SEARCH("pM",'Model output'!F171)),MID(SUBSTITUTE('Model output'!F171," ",""),SEARCH("pM",'Model output'!F171)+2,1),IF(ISNUMBER(SEARCH("M",'Model output'!F171)),MID(SUBSTITUTE('Model output'!F171," ",""),SEARCH("M",'Model output'!F171)+1,1),SUBSTITUTE('Model output'!F171," ",""))),""))</f>
        <v/>
      </c>
      <c r="F172" t="str">
        <f t="shared" si="32"/>
        <v>positive</v>
      </c>
      <c r="G172" t="str">
        <f>IF(OR('Model output'!G171="",AND(ISNUMBER('Model output'!J171),'Model output'!J171&lt;1)),"",IF(OR(ISNUMBER(SEARCH("lateral",'Model output'!G171)),ISNUMBER(SEARCH("cervical",'Model output'!G171)),ISNUMBER(SEARCH("jugular",'Model output'!G171)),ISNUMBER(SEARCH("left neck",'Model output'!G171)),ISNUMBER(SEARCH("left anterior neck",'Model output'!G171)),ISNUMBER(SEARCH("left posterior neck",'Model output'!G171)),ISNUMBER(SEARCH("right neck",'Model output'!G171)),ISNUMBER(SEARCH("right anterior neck",'Model output'!G171)),ISNUMBER(SEARCH("right posterior neck",'Model output'!G171)),AND(ISNUMBER(SEARCH("level",'Model output'!G171)),OR(,ISNUMBER(SEARCH("II",'Model output'!G171)),ISNUMBER(SEARCH("two",'Model output'!G171)),ISNUMBER(SEARCH("2",'Model output'!G171)),ISNUMBER(SEARCH("III",'Model output'!G171)),ISNUMBER(SEARCH("three",'Model output'!G171)),ISNUMBER(SEARCH("3",'Model output'!G171)),ISNUMBER(SEARCH("IV",'Model output'!G171)),ISNUMBER(SEARCH("four",'Model output'!G171)),ISNUMBER(SEARCH("4",'Model output'!G171)),AND(ISNUMBER(SEARCH("V ",'Model output'!G171)),NOT(ISNUMBER(SEARCH("VI",'Model output'!G171)))),ISNUMBER(SEARCH("five",'Model output'!G171)),ISNUMBER(SEARCH("5",'Model output'!G171))))), "lateral", "central"))</f>
        <v>central</v>
      </c>
      <c r="H172" t="str">
        <f>IF('Model output'!H171="","negative", IF('Model output'!H171=" ", "negative", IF(ISNUMBER(SEARCH("lymph node",'Model output'!H171)),"negative","positive")))</f>
        <v>negative</v>
      </c>
      <c r="I172">
        <f>IF('Model output'!I171="","",IF(ISNUMBER('Model output'!I171),'Model output'!I171,1))</f>
        <v>3</v>
      </c>
      <c r="J172">
        <f>IF('Model output'!J171="","",IF(AND(ISNUMBER('Model output'!J171),'Model output'!J171&lt;=I172),'Model output'!J171,IF(ISNUMBER(SEARCH("0/",'Model output'!J171)),0,1)))</f>
        <v>1</v>
      </c>
      <c r="K172" t="str" cm="1">
        <f t="array" ref="K172">IF(COUNT(FIND({0,1,2,3,4,5,6,7,8,9},'Model output'!K171))&gt;0,'Model output'!K171,"")</f>
        <v/>
      </c>
      <c r="L172" s="8" t="str">
        <f t="shared" si="36"/>
        <v/>
      </c>
      <c r="M172" t="str" cm="1">
        <f t="array" ref="M172">IF(L172="","",IF(ISNUMBER(SEARCH("cm",L172)),MAX(VALUE(SUBSTITUTE(_xlfn.FILTERXML("&lt;t&gt;&lt;s&gt;"&amp;SUBSTITUTE(L172,",","&lt;/s&gt;&lt;s&gt;")&amp;"&lt;/s&gt;&lt;/t&gt;","//s"),"cm",""))),MAX(VALUE(SUBSTITUTE(_xlfn.FILTERXML("&lt;t&gt;&lt;s&gt;"&amp;SUBSTITUTE(L172,",","&lt;/s&gt;&lt;s&gt;")&amp;"&lt;/s&gt;&lt;/t&gt;","//s"),"mm","")))/10))</f>
        <v/>
      </c>
      <c r="N172" t="str">
        <f>IF('Model output'!L171="","",'Model output'!L171)</f>
        <v>papillary</v>
      </c>
      <c r="O172" t="str">
        <f>IF('Model output'!M171="","",'Model output'!M171)</f>
        <v>follicular variant</v>
      </c>
      <c r="P172" t="str">
        <f>IF('Model output'!N171="","",'Model output'!N171)</f>
        <v>1.8cm</v>
      </c>
      <c r="Q172" t="str">
        <f t="shared" si="33"/>
        <v>1.8cm</v>
      </c>
      <c r="R172" cm="1">
        <f t="array" ref="R172">IF(Q172="","",IF(ISNUMBER(SEARCH("cm",Q172)),MAX(VALUE(SUBSTITUTE(_xlfn.FILTERXML("&lt;t&gt;&lt;s&gt;"&amp;SUBSTITUTE(Q172,",","&lt;/s&gt;&lt;s&gt;")&amp;"&lt;/s&gt;&lt;/t&gt;","//s"),"cm",""))),IF(ISNUMBER(SEARCH("mm",Q172)), MAX(VALUE(SUBSTITUTE(_xlfn.FILTERXML("&lt;t&gt;&lt;s&gt;"&amp;SUBSTITUTE(Q172,",","&lt;/s&gt;&lt;s&gt;")&amp;"&lt;/s&gt;&lt;/t&gt;","//s"),"mm","")))/10, MAX(VALUE(_xlfn.FILTERXML("&lt;t&gt;&lt;s&gt;"&amp;SUBSTITUTE(Q172,",","&lt;/s&gt;&lt;s&gt;")&amp;"&lt;/s&gt;&lt;/t&gt;","//s"))))))</f>
        <v>1.8</v>
      </c>
      <c r="S172" t="str">
        <f>IF(OR('Model output'!P171="",ISNUMBER(SEARCH("Not identified", 'Model output'!P171)),ISNUMBER(SEARCH("Absent",'Model output'!P171)),AND(ISNUMBER(SEARCH("No",'Model output'!P171)),NOT(ISNUMBER(SEARCH("diagnostic",'Model output'!P171)))),ISNUMBER(SEARCH("Negative",'Model output'!P171))),"negative","positive")</f>
        <v>negative</v>
      </c>
      <c r="T172">
        <f>IF('Model output'!O171="","",'Model output'!O171)</f>
        <v>2</v>
      </c>
      <c r="U172" t="str">
        <f>IF('Model output'!Q171&lt;&gt;"",'Model output'!Q171,IF('Classification result'!S172="positive",IF(ISNUMBER(SEARCH("single",'Model output'!P171)),1,IF(OR(ISNUMBER(SEARCH("&lt;4",'Model output'!P171)),ISNUMBER(SEARCH("&lt; 4",'Model output'!P171)),ISNUMBER(SEARCH("less than 4",'Model output'!P171))),"&lt;4",IF(OR(ISNUMBER(SEARCH("&gt;4",'Model output'!P171)),ISNUMBER(SEARCH("&gt; 4",'Model output'!P171)),ISNUMBER(SEARCH("4 or more",'Model output'!P171))),"&gt;4",""))),""))</f>
        <v/>
      </c>
      <c r="V172" t="str">
        <f>IF(S172="negative","",IF(OR(ISNUMBER(SEARCH("Focal",'Model output'!P171)),'Classification result'!U172&lt;4,ISNUMBER(SEARCH("Focal",'Classification result'!U172)),ISNUMBER(SEARCH("&lt;4",'Classification result'!U172)),ISNUMBER(SEARCH("&lt; 4",'Classification result'!U172))),"minimal", IF(OR(ISNUMBER(SEARCH("Extensive",'Model output'!P171)),ISNUMBER(SEARCH("Extensive",'Classification result'!U172)),ISNUMBER(SEARCH("&gt;4",'Classification result'!U172)),ISNUMBER(SEARCH("&gt; 4",'Classification result'!U172)),ISNUMBER(SEARCH("4 or more",'Classification result'!U172))),"extensive","")))</f>
        <v/>
      </c>
      <c r="W172" t="str">
        <f>IF(OR('Model output'!R171="",ISNUMBER(SEARCH("Not identified", 'Model output'!R171)),ISNUMBER(SEARCH("Absent",'Model output'!R171)),ISNUMBER(SEARCH("No",'Model output'!R171)),ISNUMBER(SEARCH("Negative",'Model output'!R171)),ISNUMBER(SEARCH("None seen",'Model output'!R171)),ISNUMBER(SEARCH("Free",'Model output'!R171)),ISNUMBER(SEARCH("Cannot be assessed",'Model output'!R171))),"negative","positive")</f>
        <v>negative</v>
      </c>
      <c r="X172" s="14" t="str">
        <f>IF('Model output'!S171="","",'Model output'!S171)</f>
        <v/>
      </c>
      <c r="Y172" t="str">
        <f>IF(OR('Model output'!S171="",ISNUMBER(SEARCH("Absent",'Model output'!S171)),ISNUMBER(SEARCH("Not identified",'Model output'!S171)),AND(ISNUMBER(SEARCH("No",'Model output'!S171)),NOT(ISNUMBER(SEARCH("carcinoma",'Model output'!S171)))),ISNUMBER(SEARCH("negative",'Model output'!S171))),"negative",IF(Z172="positive","gETE", "positive"))</f>
        <v>negative</v>
      </c>
      <c r="Z172" t="str">
        <f>IF(OR('Model output'!S171="",ISNUMBER(SEARCH("Absent",'Model output'!S171)),ISNUMBER(SEARCH("Not identified",'Model output'!S171)),ISNUMBER(SEARCH("No",'Model output'!S171)),ISNUMBER(SEARCH("Minimal",'Model output'!S171)),ISNUMBER(SEARCH("negative",'Model output'!S171))),"negative",IF(OR(ISNUMBER(SEARCH("extensive",X172)),ISNUMBER(SEARCH("skeletal muscle",X172)),ISNUMBER(SEARCH("larynx",X172)),ISNUMBER(SEARCH("trachea",X172)),ISNUMBER(SEARCH("esophagus",X172)),ISNUMBER(SEARCH("recurrent laryngeal nerve",X172))),"positive","negative"))</f>
        <v>negative</v>
      </c>
      <c r="AA172" t="str">
        <f>IF('Model output'!T171="","",IF('Model output'!T171="Not mentioned", "No", "Yes"))</f>
        <v/>
      </c>
      <c r="AB172" t="str">
        <f>IF(AA172&lt;&gt;"Yes","",IF(OR('Model output'!U171="",ISNUMBER(SEARCH("Not identified",'Model output'!U171))),"",'Model output'!U171))</f>
        <v/>
      </c>
      <c r="AC172" s="9" t="str">
        <f>IF(OR('Model output'!V171="", AND(ISERROR(SEARCH("Positive",'Model output'!V171)), ISNUMBER(SEARCH("Negative",'Model output'!V171))), ISNUMBER(SEARCH("Uninvolved",'Model output'!V171)), ISNUMBER(SEARCH("not involved",'Model output'!V171)), ISNUMBER(SEARCH("Free",'Model output'!V171)), ISNUMBER(SEARCH("1 mm",'Model output'!V171)), ISNUMBER(SEARCH("0.1 CM",'Model output'!V171)), ISNUMBER(SEARCH("less than 0.2 mm",'Model output'!V171)), ISNUMBER(SEARCH("less than 0.5 mm",'Model output'!V171)), ISNUMBER(SEARCH("very close",'Model output'!V171)), ISNUMBER(SEARCH("abut",'Model output'!V171))), "negative", "positive")</f>
        <v>negative</v>
      </c>
      <c r="AE172" s="30" t="str" cm="1">
        <f t="array" aca="1" ref="AE172" ca="1">IF(OR(AC172="positive",Z172="positive",AND(OR(ISNUMBER(SEARCH("Follicular carcinoma",N172)),ISNUMBER(SEARCH("Follicular thyroid carcinoma",N172))),V172="extensive"),AND(AND(ISNUMBER(J172),J172&gt;0),AND(ISNUMBER(M172),M172&gt;3)),OR(H172="positive",AH172=1)),"high",IF(OR(ISNUMBER(SEARCH("lateral",G172,1)),ISNUMBER(SEARCH("positive",Y172,1)),ISNUMBER(SEARCH("tall",O172,1)),ISNUMBER(SEARCH("hobnail",O172,1)),ISNUMBER(SEARCH("cribriform",O172,1)),ISNUMBER(SEARCH("diffuse",O172,1)),ISNUMBER(SEARCH("columnar",O172,1)),ISNUMBER(SEARCH("solid",O172,1)),ISNUMBER(SEARCH("tall",N172,1)),ISNUMBER(SEARCH("hobnail",N172,1)),ISNUMBER(SEARCH("cribriform",N172,1)),ISNUMBER(SEARCH("diffuse",N172,1)),ISNUMBER(SEARCH("columnar",N172,1)),ISNUMBER(SEARCH("solid",N172,1)),AND(ISNUMBER(SEARCH("papillary",N172,1)),S172="positive"),AND(AND(ISNUMBER(J172),J172&gt;=5),M172=""),AND(AND(ISNUMBER(J172),J172&gt;=5),AND(ISNUMBER(M172),M172&gt;=1)),AND(ISNUMBER(SERACH("papillary",N172)),OR(Y172="positive",Z172="positive"), ISNUMBER(SEARCH("BRAF",AB172)))),"intermediate","low"))</f>
        <v>low</v>
      </c>
      <c r="AF172" s="31" t="str">
        <f t="shared" si="34"/>
        <v>1b</v>
      </c>
      <c r="AG172" s="31" t="str">
        <f t="shared" si="35"/>
        <v>1a</v>
      </c>
      <c r="AH172" s="31" t="str">
        <f t="shared" si="37"/>
        <v>0</v>
      </c>
      <c r="AI172" s="36" t="str">
        <f t="shared" si="38"/>
        <v>I</v>
      </c>
      <c r="AJ172" s="30" t="s">
        <v>872</v>
      </c>
      <c r="AK172" s="35" t="s">
        <v>876</v>
      </c>
      <c r="AL172" s="35" t="s">
        <v>881</v>
      </c>
      <c r="AM172" s="35" t="s">
        <v>880</v>
      </c>
      <c r="AN172" s="35" t="s">
        <v>76</v>
      </c>
      <c r="AO172" s="30">
        <f t="shared" ca="1" si="44"/>
        <v>1</v>
      </c>
      <c r="AP172" s="35">
        <f t="shared" si="45"/>
        <v>1</v>
      </c>
      <c r="AQ172" s="35">
        <f t="shared" si="46"/>
        <v>1</v>
      </c>
      <c r="AR172" s="35">
        <f t="shared" si="47"/>
        <v>1</v>
      </c>
      <c r="AS172" s="36">
        <f t="shared" si="39"/>
        <v>1</v>
      </c>
    </row>
    <row r="173" spans="1:45">
      <c r="A173" t="str">
        <f>'Model output'!A172</f>
        <v>TCGA-EM-A2CS</v>
      </c>
      <c r="B173" s="42">
        <v>51</v>
      </c>
      <c r="C173" s="1" t="str">
        <f>IF(OR(ISNUMBER(SEARCH("0",'Model output'!D172)), ISNUMBER(SEARCH("1",'Model output'!D172)), ISNUMBER(SEARCH("1a",'Model output'!D172)), ISNUMBER(SEARCH("1b",'Model output'!D172)), ISNUMBER(SEARCH("2",'Model output'!D172)), ISNUMBER(SEARCH("3",'Model output'!D172)), ISNUMBER(SEARCH("4a",'Model output'!D172)), ISNUMBER(SEARCH("4b",'Model output'!D172))), IF(ISNUMBER(SEARCH("pT",'Model output'!D172)),IF(OR(ISNUMBER(SEARCH("a",'Model output'!D172)),ISNUMBER(SEARCH("b",'Model output'!D172))),MID(SUBSTITUTE('Model output'!D172," ",""),SEARCH("pT",'Model output'!D172)+2,2),MID(SUBSTITUTE('Model output'!D172," ",""),SEARCH("pT",'Model output'!D172)+2,1)),IF(ISNUMBER(SEARCH("T",'Model output'!D172)),IF(OR(ISNUMBER(SEARCH("a",'Model output'!D172)),ISNUMBER(SEARCH("b",'Model output'!D172))),MID(SUBSTITUTE('Model output'!D172," ",""),SEARCH("T",'Model output'!D172)+1,2),MID(SUBSTITUTE('Model output'!D172," ",""),SEARCH("T",'Model output'!D172)+1,1)),SUBSTITUTE('Model output'!D172," ",""))),"")</f>
        <v>3</v>
      </c>
      <c r="D173" s="1" t="str">
        <f>IF(ISNUMBER(SEARCH("lymph node",'Model output'!E172)),"1", IF(AND('Model output'!E172&lt;&gt;"",ISNUMBER('Model output'!E172),'Model output'!E172&gt;0),"1",IF(OR(ISNUMBER(SEARCH("0",'Model output'!E172)), ISNUMBER(SEARCH("1",'Model output'!E172)), ISNUMBER(SEARCH("1a",'Model output'!E172)), ISNUMBER(SEARCH("1b",'Model output'!E172)), ISNUMBER(SEARCH("X",'Model output'!E172))), IF(ISNUMBER(SEARCH("pN",'Model output'!E172)),IF(OR(ISNUMBER(SEARCH("a",'Model output'!E172)),ISNUMBER(SEARCH("b",'Model output'!E172))),MID(SUBSTITUTE('Model output'!E172," ",""),SEARCH("pN",'Model output'!E172)+2,2),MID(SUBSTITUTE('Model output'!E172," ",""),SEARCH("pN",'Model output'!E172)+2,1)),IF(ISNUMBER(SEARCH("N",'Model output'!E172)),IF(OR(ISNUMBER(SEARCH("a",'Model output'!E172)),ISNUMBER(SEARCH("b",'Model output'!E172))),MID(SUBSTITUTE('Model output'!E172," ",""),SEARCH("N",'Model output'!E172)+1,2),MID(SUBSTITUTE('Model output'!E172," ",""),SEARCH("N",'Model output'!E172)+1,1)),SUBSTITUTE('Model output'!E172," ",""))),"")))</f>
        <v>1b</v>
      </c>
      <c r="E173" s="1" t="str">
        <f>IF(OR(ISNUMBER(SEARCH("Not applicable",'Model output'!F172)), ISNUMBER(SEARCH("N/A",'Model output'!F172))),"0",IF(OR(ISNUMBER(SEARCH("0",'Model output'!F172)), ISNUMBER(SEARCH("1",'Model output'!F172)), ISNUMBER(SEARCH("X",'Model output'!F172))), IF(ISNUMBER(SEARCH("pM",'Model output'!F172)),MID(SUBSTITUTE('Model output'!F172," ",""),SEARCH("pM",'Model output'!F172)+2,1),IF(ISNUMBER(SEARCH("M",'Model output'!F172)),MID(SUBSTITUTE('Model output'!F172," ",""),SEARCH("M",'Model output'!F172)+1,1),SUBSTITUTE('Model output'!F172," ",""))),""))</f>
        <v/>
      </c>
      <c r="F173" t="str">
        <f t="shared" si="32"/>
        <v>positive</v>
      </c>
      <c r="G173" t="str">
        <f>IF(OR('Model output'!G172="",AND(ISNUMBER('Model output'!J172),'Model output'!J172&lt;1)),"",IF(OR(ISNUMBER(SEARCH("lateral",'Model output'!G172)),ISNUMBER(SEARCH("cervical",'Model output'!G172)),ISNUMBER(SEARCH("jugular",'Model output'!G172)),ISNUMBER(SEARCH("left neck",'Model output'!G172)),ISNUMBER(SEARCH("left anterior neck",'Model output'!G172)),ISNUMBER(SEARCH("left posterior neck",'Model output'!G172)),ISNUMBER(SEARCH("right neck",'Model output'!G172)),ISNUMBER(SEARCH("right anterior neck",'Model output'!G172)),ISNUMBER(SEARCH("right posterior neck",'Model output'!G172)),AND(ISNUMBER(SEARCH("level",'Model output'!G172)),OR(,ISNUMBER(SEARCH("II",'Model output'!G172)),ISNUMBER(SEARCH("two",'Model output'!G172)),ISNUMBER(SEARCH("2",'Model output'!G172)),ISNUMBER(SEARCH("III",'Model output'!G172)),ISNUMBER(SEARCH("three",'Model output'!G172)),ISNUMBER(SEARCH("3",'Model output'!G172)),ISNUMBER(SEARCH("IV",'Model output'!G172)),ISNUMBER(SEARCH("four",'Model output'!G172)),ISNUMBER(SEARCH("4",'Model output'!G172)),AND(ISNUMBER(SEARCH("V ",'Model output'!G172)),NOT(ISNUMBER(SEARCH("VI",'Model output'!G172)))),ISNUMBER(SEARCH("five",'Model output'!G172)),ISNUMBER(SEARCH("5",'Model output'!G172))))), "lateral", "central"))</f>
        <v>lateral</v>
      </c>
      <c r="H173" t="str">
        <f>IF('Model output'!H172="","negative", IF('Model output'!H172=" ", "negative", IF(ISNUMBER(SEARCH("lymph node",'Model output'!H172)),"negative","positive")))</f>
        <v>negative</v>
      </c>
      <c r="I173">
        <f>IF('Model output'!I172="","",IF(ISNUMBER('Model output'!I172),'Model output'!I172,1))</f>
        <v>49</v>
      </c>
      <c r="J173">
        <f>IF('Model output'!J172="","",IF(AND(ISNUMBER('Model output'!J172),'Model output'!J172&lt;=I173),'Model output'!J172,IF(ISNUMBER(SEARCH("0/",'Model output'!J172)),0,1)))</f>
        <v>35</v>
      </c>
      <c r="K173" t="str" cm="1">
        <f t="array" ref="K173">IF(COUNT(FIND({0,1,2,3,4,5,6,7,8,9},'Model output'!K172))&gt;0,'Model output'!K172,"")</f>
        <v>2.3 cm</v>
      </c>
      <c r="L173" s="8" t="str">
        <f t="shared" si="36"/>
        <v>2.3cm</v>
      </c>
      <c r="M173" cm="1">
        <f t="array" ref="M173">IF(L173="","",IF(ISNUMBER(SEARCH("cm",L173)),MAX(VALUE(SUBSTITUTE(_xlfn.FILTERXML("&lt;t&gt;&lt;s&gt;"&amp;SUBSTITUTE(L173,",","&lt;/s&gt;&lt;s&gt;")&amp;"&lt;/s&gt;&lt;/t&gt;","//s"),"cm",""))),MAX(VALUE(SUBSTITUTE(_xlfn.FILTERXML("&lt;t&gt;&lt;s&gt;"&amp;SUBSTITUTE(L173,",","&lt;/s&gt;&lt;s&gt;")&amp;"&lt;/s&gt;&lt;/t&gt;","//s"),"mm","")))/10))</f>
        <v>2.2999999999999998</v>
      </c>
      <c r="N173" t="str">
        <f>IF('Model output'!L172="","",'Model output'!L172)</f>
        <v>papillary</v>
      </c>
      <c r="O173" t="str">
        <f>IF('Model output'!M172="","",'Model output'!M172)</f>
        <v>classical (usual), diffuse sclerosing</v>
      </c>
      <c r="P173" t="str">
        <f>IF('Model output'!N172="","",'Model output'!N172)</f>
        <v>6.3cm</v>
      </c>
      <c r="Q173" t="str">
        <f t="shared" si="33"/>
        <v>6.3cm</v>
      </c>
      <c r="R173" cm="1">
        <f t="array" ref="R173">IF(Q173="","",IF(ISNUMBER(SEARCH("cm",Q173)),MAX(VALUE(SUBSTITUTE(_xlfn.FILTERXML("&lt;t&gt;&lt;s&gt;"&amp;SUBSTITUTE(Q173,",","&lt;/s&gt;&lt;s&gt;")&amp;"&lt;/s&gt;&lt;/t&gt;","//s"),"cm",""))),IF(ISNUMBER(SEARCH("mm",Q173)), MAX(VALUE(SUBSTITUTE(_xlfn.FILTERXML("&lt;t&gt;&lt;s&gt;"&amp;SUBSTITUTE(Q173,",","&lt;/s&gt;&lt;s&gt;")&amp;"&lt;/s&gt;&lt;/t&gt;","//s"),"mm","")))/10, MAX(VALUE(_xlfn.FILTERXML("&lt;t&gt;&lt;s&gt;"&amp;SUBSTITUTE(Q173,",","&lt;/s&gt;&lt;s&gt;")&amp;"&lt;/s&gt;&lt;/t&gt;","//s"))))))</f>
        <v>6.3</v>
      </c>
      <c r="S173" t="str">
        <f>IF(OR('Model output'!P172="",ISNUMBER(SEARCH("Not identified", 'Model output'!P172)),ISNUMBER(SEARCH("Absent",'Model output'!P172)),AND(ISNUMBER(SEARCH("No",'Model output'!P172)),NOT(ISNUMBER(SEARCH("diagnostic",'Model output'!P172)))),ISNUMBER(SEARCH("Negative",'Model output'!P172))),"negative","positive")</f>
        <v>positive</v>
      </c>
      <c r="T173" t="str">
        <f>IF('Model output'!O172="","",'Model output'!O172)</f>
        <v/>
      </c>
      <c r="U173" t="str">
        <f>IF('Model output'!Q172&lt;&gt;"",'Model output'!Q172,IF('Classification result'!S173="positive",IF(ISNUMBER(SEARCH("single",'Model output'!P172)),1,IF(OR(ISNUMBER(SEARCH("&lt;4",'Model output'!P172)),ISNUMBER(SEARCH("&lt; 4",'Model output'!P172)),ISNUMBER(SEARCH("less than 4",'Model output'!P172))),"&lt;4",IF(OR(ISNUMBER(SEARCH("&gt;4",'Model output'!P172)),ISNUMBER(SEARCH("&gt; 4",'Model output'!P172)),ISNUMBER(SEARCH("4 or more",'Model output'!P172))),"&gt;4",""))),""))</f>
        <v>less than 4</v>
      </c>
      <c r="V173" t="str">
        <f>IF(S173="negative","",IF(OR(ISNUMBER(SEARCH("Focal",'Model output'!P172)),'Classification result'!U173&lt;4,ISNUMBER(SEARCH("Focal",'Classification result'!U173)),ISNUMBER(SEARCH("&lt;4",'Classification result'!U173)),ISNUMBER(SEARCH("&lt; 4",'Classification result'!U173))),"minimal", IF(OR(ISNUMBER(SEARCH("Extensive",'Model output'!P172)),ISNUMBER(SEARCH("Extensive",'Classification result'!U173)),ISNUMBER(SEARCH("&gt;4",'Classification result'!U173)),ISNUMBER(SEARCH("&gt; 4",'Classification result'!U173)),ISNUMBER(SEARCH("4 or more",'Classification result'!U173))),"extensive","")))</f>
        <v>minimal</v>
      </c>
      <c r="W173" t="str">
        <f>IF(OR('Model output'!R172="",ISNUMBER(SEARCH("Not identified", 'Model output'!R172)),ISNUMBER(SEARCH("Absent",'Model output'!R172)),ISNUMBER(SEARCH("No",'Model output'!R172)),ISNUMBER(SEARCH("Negative",'Model output'!R172)),ISNUMBER(SEARCH("None seen",'Model output'!R172)),ISNUMBER(SEARCH("Free",'Model output'!R172)),ISNUMBER(SEARCH("Cannot be assessed",'Model output'!R172))),"negative","positive")</f>
        <v>positive</v>
      </c>
      <c r="X173" s="14" t="str">
        <f>IF('Model output'!S172="","",'Model output'!S172)</f>
        <v>Cannot be assessed</v>
      </c>
      <c r="Y173" t="str">
        <f>IF(OR('Model output'!S172="",ISNUMBER(SEARCH("Absent",'Model output'!S172)),ISNUMBER(SEARCH("Not identified",'Model output'!S172)),AND(ISNUMBER(SEARCH("No",'Model output'!S172)),NOT(ISNUMBER(SEARCH("carcinoma",'Model output'!S172)))),ISNUMBER(SEARCH("negative",'Model output'!S172))),"negative",IF(Z173="positive","gETE", "positive"))</f>
        <v>negative</v>
      </c>
      <c r="Z173" t="str">
        <f>IF(OR('Model output'!S172="",ISNUMBER(SEARCH("Absent",'Model output'!S172)),ISNUMBER(SEARCH("Not identified",'Model output'!S172)),ISNUMBER(SEARCH("No",'Model output'!S172)),ISNUMBER(SEARCH("Minimal",'Model output'!S172)),ISNUMBER(SEARCH("negative",'Model output'!S172))),"negative",IF(OR(ISNUMBER(SEARCH("extensive",X173)),ISNUMBER(SEARCH("skeletal muscle",X173)),ISNUMBER(SEARCH("larynx",X173)),ISNUMBER(SEARCH("trachea",X173)),ISNUMBER(SEARCH("esophagus",X173)),ISNUMBER(SEARCH("recurrent laryngeal nerve",X173))),"positive","negative"))</f>
        <v>negative</v>
      </c>
      <c r="AA173" t="str">
        <f>IF('Model output'!T172="","",IF('Model output'!T172="Not mentioned", "No", "Yes"))</f>
        <v/>
      </c>
      <c r="AB173" t="str">
        <f>IF(AA173&lt;&gt;"Yes","",IF(OR('Model output'!U172="",ISNUMBER(SEARCH("Not identified",'Model output'!U172))),"",'Model output'!U172))</f>
        <v/>
      </c>
      <c r="AC173" s="9" t="str">
        <f>IF(OR('Model output'!V172="", AND(ISERROR(SEARCH("Positive",'Model output'!V172)), ISNUMBER(SEARCH("Negative",'Model output'!V172))), ISNUMBER(SEARCH("Uninvolved",'Model output'!V172)), ISNUMBER(SEARCH("not involved",'Model output'!V172)), ISNUMBER(SEARCH("Free",'Model output'!V172)), ISNUMBER(SEARCH("1 mm",'Model output'!V172)), ISNUMBER(SEARCH("0.1 CM",'Model output'!V172)), ISNUMBER(SEARCH("less than 0.2 mm",'Model output'!V172)), ISNUMBER(SEARCH("less than 0.5 mm",'Model output'!V172)), ISNUMBER(SEARCH("very close",'Model output'!V172)), ISNUMBER(SEARCH("abut",'Model output'!V172))), "negative", "positive")</f>
        <v>positive</v>
      </c>
      <c r="AE173" s="30" t="str" cm="1">
        <f t="array" ref="AE173">IF(OR(AC173="positive",Z173="positive",AND(OR(ISNUMBER(SEARCH("Follicular carcinoma",N173)),ISNUMBER(SEARCH("Follicular thyroid carcinoma",N173))),V173="extensive"),AND(AND(ISNUMBER(J173),J173&gt;0),AND(ISNUMBER(M173),M173&gt;3)),OR(H173="positive",AH173=1)),"high",IF(OR(ISNUMBER(SEARCH("lateral",G173,1)),ISNUMBER(SEARCH("positive",Y173,1)),ISNUMBER(SEARCH("tall",O173,1)),ISNUMBER(SEARCH("hobnail",O173,1)),ISNUMBER(SEARCH("cribriform",O173,1)),ISNUMBER(SEARCH("diffuse",O173,1)),ISNUMBER(SEARCH("columnar",O173,1)),ISNUMBER(SEARCH("solid",O173,1)),ISNUMBER(SEARCH("tall",N173,1)),ISNUMBER(SEARCH("hobnail",N173,1)),ISNUMBER(SEARCH("cribriform",N173,1)),ISNUMBER(SEARCH("diffuse",N173,1)),ISNUMBER(SEARCH("columnar",N173,1)),ISNUMBER(SEARCH("solid",N173,1)),AND(ISNUMBER(SEARCH("papillary",N173,1)),S173="positive"),AND(AND(ISNUMBER(J173),J173&gt;=5),M173=""),AND(AND(ISNUMBER(J173),J173&gt;=5),AND(ISNUMBER(M173),M173&gt;=1)),AND(ISNUMBER(SERACH("papillary",N173)),OR(Y173="positive",Z173="positive"), ISNUMBER(SEARCH("BRAF",AB173)))),"intermediate","low"))</f>
        <v>high</v>
      </c>
      <c r="AF173" s="31" t="str">
        <f t="shared" si="34"/>
        <v>3a</v>
      </c>
      <c r="AG173" s="31" t="str">
        <f t="shared" si="35"/>
        <v>1b</v>
      </c>
      <c r="AH173" s="31" t="str">
        <f t="shared" si="37"/>
        <v>0</v>
      </c>
      <c r="AI173" s="36" t="str">
        <f t="shared" si="38"/>
        <v>I</v>
      </c>
      <c r="AJ173" s="30" t="s">
        <v>871</v>
      </c>
      <c r="AK173" s="35" t="s">
        <v>882</v>
      </c>
      <c r="AL173" s="35" t="s">
        <v>876</v>
      </c>
      <c r="AM173" s="35" t="s">
        <v>880</v>
      </c>
      <c r="AN173" s="35" t="s">
        <v>76</v>
      </c>
      <c r="AO173" s="30">
        <f t="shared" si="44"/>
        <v>1</v>
      </c>
      <c r="AP173" s="35">
        <f t="shared" si="45"/>
        <v>1</v>
      </c>
      <c r="AQ173" s="35">
        <f t="shared" si="46"/>
        <v>1</v>
      </c>
      <c r="AR173" s="35">
        <f t="shared" si="47"/>
        <v>1</v>
      </c>
      <c r="AS173" s="36">
        <f t="shared" si="39"/>
        <v>1</v>
      </c>
    </row>
    <row r="174" spans="1:45">
      <c r="A174" t="str">
        <f>'Model output'!A173</f>
        <v>TCGA-EM-A2CT</v>
      </c>
      <c r="B174" s="42">
        <v>20</v>
      </c>
      <c r="C174" s="1" t="str">
        <f>IF(OR(ISNUMBER(SEARCH("0",'Model output'!D173)), ISNUMBER(SEARCH("1",'Model output'!D173)), ISNUMBER(SEARCH("1a",'Model output'!D173)), ISNUMBER(SEARCH("1b",'Model output'!D173)), ISNUMBER(SEARCH("2",'Model output'!D173)), ISNUMBER(SEARCH("3",'Model output'!D173)), ISNUMBER(SEARCH("4a",'Model output'!D173)), ISNUMBER(SEARCH("4b",'Model output'!D173))), IF(ISNUMBER(SEARCH("pT",'Model output'!D173)),IF(OR(ISNUMBER(SEARCH("a",'Model output'!D173)),ISNUMBER(SEARCH("b",'Model output'!D173))),MID(SUBSTITUTE('Model output'!D173," ",""),SEARCH("pT",'Model output'!D173)+2,2),MID(SUBSTITUTE('Model output'!D173," ",""),SEARCH("pT",'Model output'!D173)+2,1)),IF(ISNUMBER(SEARCH("T",'Model output'!D173)),IF(OR(ISNUMBER(SEARCH("a",'Model output'!D173)),ISNUMBER(SEARCH("b",'Model output'!D173))),MID(SUBSTITUTE('Model output'!D173," ",""),SEARCH("T",'Model output'!D173)+1,2),MID(SUBSTITUTE('Model output'!D173," ",""),SEARCH("T",'Model output'!D173)+1,1)),SUBSTITUTE('Model output'!D173," ",""))),"")</f>
        <v>1b</v>
      </c>
      <c r="D174" s="1" t="str">
        <f>IF(ISNUMBER(SEARCH("lymph node",'Model output'!E173)),"1", IF(AND('Model output'!E173&lt;&gt;"",ISNUMBER('Model output'!E173),'Model output'!E173&gt;0),"1",IF(OR(ISNUMBER(SEARCH("0",'Model output'!E173)), ISNUMBER(SEARCH("1",'Model output'!E173)), ISNUMBER(SEARCH("1a",'Model output'!E173)), ISNUMBER(SEARCH("1b",'Model output'!E173)), ISNUMBER(SEARCH("X",'Model output'!E173))), IF(ISNUMBER(SEARCH("pN",'Model output'!E173)),IF(OR(ISNUMBER(SEARCH("a",'Model output'!E173)),ISNUMBER(SEARCH("b",'Model output'!E173))),MID(SUBSTITUTE('Model output'!E173," ",""),SEARCH("pN",'Model output'!E173)+2,2),MID(SUBSTITUTE('Model output'!E173," ",""),SEARCH("pN",'Model output'!E173)+2,1)),IF(ISNUMBER(SEARCH("N",'Model output'!E173)),IF(OR(ISNUMBER(SEARCH("a",'Model output'!E173)),ISNUMBER(SEARCH("b",'Model output'!E173))),MID(SUBSTITUTE('Model output'!E173," ",""),SEARCH("N",'Model output'!E173)+1,2),MID(SUBSTITUTE('Model output'!E173," ",""),SEARCH("N",'Model output'!E173)+1,1)),SUBSTITUTE('Model output'!E173," ",""))),"")))</f>
        <v>0</v>
      </c>
      <c r="E174" s="1" t="str">
        <f>IF(OR(ISNUMBER(SEARCH("Not applicable",'Model output'!F173)), ISNUMBER(SEARCH("N/A",'Model output'!F173))),"0",IF(OR(ISNUMBER(SEARCH("0",'Model output'!F173)), ISNUMBER(SEARCH("1",'Model output'!F173)), ISNUMBER(SEARCH("X",'Model output'!F173))), IF(ISNUMBER(SEARCH("pM",'Model output'!F173)),MID(SUBSTITUTE('Model output'!F173," ",""),SEARCH("pM",'Model output'!F173)+2,1),IF(ISNUMBER(SEARCH("M",'Model output'!F173)),MID(SUBSTITUTE('Model output'!F173," ",""),SEARCH("M",'Model output'!F173)+1,1),SUBSTITUTE('Model output'!F173," ",""))),""))</f>
        <v/>
      </c>
      <c r="F174" t="str">
        <f t="shared" si="32"/>
        <v>negative</v>
      </c>
      <c r="G174" t="str">
        <f>IF(OR('Model output'!G173="",AND(ISNUMBER('Model output'!J173),'Model output'!J173&lt;1)),"",IF(OR(ISNUMBER(SEARCH("lateral",'Model output'!G173)),ISNUMBER(SEARCH("cervical",'Model output'!G173)),ISNUMBER(SEARCH("jugular",'Model output'!G173)),ISNUMBER(SEARCH("left neck",'Model output'!G173)),ISNUMBER(SEARCH("left anterior neck",'Model output'!G173)),ISNUMBER(SEARCH("left posterior neck",'Model output'!G173)),ISNUMBER(SEARCH("right neck",'Model output'!G173)),ISNUMBER(SEARCH("right anterior neck",'Model output'!G173)),ISNUMBER(SEARCH("right posterior neck",'Model output'!G173)),AND(ISNUMBER(SEARCH("level",'Model output'!G173)),OR(,ISNUMBER(SEARCH("II",'Model output'!G173)),ISNUMBER(SEARCH("two",'Model output'!G173)),ISNUMBER(SEARCH("2",'Model output'!G173)),ISNUMBER(SEARCH("III",'Model output'!G173)),ISNUMBER(SEARCH("three",'Model output'!G173)),ISNUMBER(SEARCH("3",'Model output'!G173)),ISNUMBER(SEARCH("IV",'Model output'!G173)),ISNUMBER(SEARCH("four",'Model output'!G173)),ISNUMBER(SEARCH("4",'Model output'!G173)),AND(ISNUMBER(SEARCH("V ",'Model output'!G173)),NOT(ISNUMBER(SEARCH("VI",'Model output'!G173)))),ISNUMBER(SEARCH("five",'Model output'!G173)),ISNUMBER(SEARCH("5",'Model output'!G173))))), "lateral", "central"))</f>
        <v/>
      </c>
      <c r="H174" t="str">
        <f>IF('Model output'!H173="","negative", IF('Model output'!H173=" ", "negative", IF(ISNUMBER(SEARCH("lymph node",'Model output'!H173)),"negative","positive")))</f>
        <v>negative</v>
      </c>
      <c r="I174">
        <f>IF('Model output'!I173="","",IF(ISNUMBER('Model output'!I173),'Model output'!I173,1))</f>
        <v>5</v>
      </c>
      <c r="J174">
        <f>IF('Model output'!J173="","",IF(AND(ISNUMBER('Model output'!J173),'Model output'!J173&lt;=I174),'Model output'!J173,IF(ISNUMBER(SEARCH("0/",'Model output'!J173)),0,1)))</f>
        <v>0</v>
      </c>
      <c r="K174" t="str" cm="1">
        <f t="array" ref="K174">IF(COUNT(FIND({0,1,2,3,4,5,6,7,8,9},'Model output'!K173))&gt;0,'Model output'!K173,"")</f>
        <v/>
      </c>
      <c r="L174" s="8" t="str">
        <f t="shared" si="36"/>
        <v/>
      </c>
      <c r="M174" t="str" cm="1">
        <f t="array" ref="M174">IF(L174="","",IF(ISNUMBER(SEARCH("cm",L174)),MAX(VALUE(SUBSTITUTE(_xlfn.FILTERXML("&lt;t&gt;&lt;s&gt;"&amp;SUBSTITUTE(L174,",","&lt;/s&gt;&lt;s&gt;")&amp;"&lt;/s&gt;&lt;/t&gt;","//s"),"cm",""))),MAX(VALUE(SUBSTITUTE(_xlfn.FILTERXML("&lt;t&gt;&lt;s&gt;"&amp;SUBSTITUTE(L174,",","&lt;/s&gt;&lt;s&gt;")&amp;"&lt;/s&gt;&lt;/t&gt;","//s"),"mm","")))/10))</f>
        <v/>
      </c>
      <c r="N174" t="str">
        <f>IF('Model output'!L173="","",'Model output'!L173)</f>
        <v>papillary</v>
      </c>
      <c r="O174" t="str">
        <f>IF('Model output'!M173="","",'Model output'!M173)</f>
        <v>oncocytic</v>
      </c>
      <c r="P174" t="str">
        <f>IF('Model output'!N173="","",'Model output'!N173)</f>
        <v>1.1 cm</v>
      </c>
      <c r="Q174" t="str">
        <f t="shared" si="33"/>
        <v>1.1cm</v>
      </c>
      <c r="R174" cm="1">
        <f t="array" ref="R174">IF(Q174="","",IF(ISNUMBER(SEARCH("cm",Q174)),MAX(VALUE(SUBSTITUTE(_xlfn.FILTERXML("&lt;t&gt;&lt;s&gt;"&amp;SUBSTITUTE(Q174,",","&lt;/s&gt;&lt;s&gt;")&amp;"&lt;/s&gt;&lt;/t&gt;","//s"),"cm",""))),IF(ISNUMBER(SEARCH("mm",Q174)), MAX(VALUE(SUBSTITUTE(_xlfn.FILTERXML("&lt;t&gt;&lt;s&gt;"&amp;SUBSTITUTE(Q174,",","&lt;/s&gt;&lt;s&gt;")&amp;"&lt;/s&gt;&lt;/t&gt;","//s"),"mm","")))/10, MAX(VALUE(_xlfn.FILTERXML("&lt;t&gt;&lt;s&gt;"&amp;SUBSTITUTE(Q174,",","&lt;/s&gt;&lt;s&gt;")&amp;"&lt;/s&gt;&lt;/t&gt;","//s"))))))</f>
        <v>1.1000000000000001</v>
      </c>
      <c r="S174" t="str">
        <f>IF(OR('Model output'!P173="",ISNUMBER(SEARCH("Not identified", 'Model output'!P173)),ISNUMBER(SEARCH("Absent",'Model output'!P173)),AND(ISNUMBER(SEARCH("No",'Model output'!P173)),NOT(ISNUMBER(SEARCH("diagnostic",'Model output'!P173)))),ISNUMBER(SEARCH("Negative",'Model output'!P173))),"negative","positive")</f>
        <v>negative</v>
      </c>
      <c r="T174">
        <f>IF('Model output'!O173="","",'Model output'!O173)</f>
        <v>1</v>
      </c>
      <c r="U174" t="str">
        <f>IF('Model output'!Q173&lt;&gt;"",'Model output'!Q173,IF('Classification result'!S174="positive",IF(ISNUMBER(SEARCH("single",'Model output'!P173)),1,IF(OR(ISNUMBER(SEARCH("&lt;4",'Model output'!P173)),ISNUMBER(SEARCH("&lt; 4",'Model output'!P173)),ISNUMBER(SEARCH("less than 4",'Model output'!P173))),"&lt;4",IF(OR(ISNUMBER(SEARCH("&gt;4",'Model output'!P173)),ISNUMBER(SEARCH("&gt; 4",'Model output'!P173)),ISNUMBER(SEARCH("4 or more",'Model output'!P173))),"&gt;4",""))),""))</f>
        <v/>
      </c>
      <c r="V174" t="str">
        <f>IF(S174="negative","",IF(OR(ISNUMBER(SEARCH("Focal",'Model output'!P173)),'Classification result'!U174&lt;4,ISNUMBER(SEARCH("Focal",'Classification result'!U174)),ISNUMBER(SEARCH("&lt;4",'Classification result'!U174)),ISNUMBER(SEARCH("&lt; 4",'Classification result'!U174))),"minimal", IF(OR(ISNUMBER(SEARCH("Extensive",'Model output'!P173)),ISNUMBER(SEARCH("Extensive",'Classification result'!U174)),ISNUMBER(SEARCH("&gt;4",'Classification result'!U174)),ISNUMBER(SEARCH("&gt; 4",'Classification result'!U174)),ISNUMBER(SEARCH("4 or more",'Classification result'!U174))),"extensive","")))</f>
        <v/>
      </c>
      <c r="W174" t="str">
        <f>IF(OR('Model output'!R173="",ISNUMBER(SEARCH("Not identified", 'Model output'!R173)),ISNUMBER(SEARCH("Absent",'Model output'!R173)),ISNUMBER(SEARCH("No",'Model output'!R173)),ISNUMBER(SEARCH("Negative",'Model output'!R173)),ISNUMBER(SEARCH("None seen",'Model output'!R173)),ISNUMBER(SEARCH("Free",'Model output'!R173)),ISNUMBER(SEARCH("Cannot be assessed",'Model output'!R173))),"negative","positive")</f>
        <v>negative</v>
      </c>
      <c r="X174" s="14" t="str">
        <f>IF('Model output'!S173="","",'Model output'!S173)</f>
        <v/>
      </c>
      <c r="Y174" t="str">
        <f>IF(OR('Model output'!S173="",ISNUMBER(SEARCH("Absent",'Model output'!S173)),ISNUMBER(SEARCH("Not identified",'Model output'!S173)),AND(ISNUMBER(SEARCH("No",'Model output'!S173)),NOT(ISNUMBER(SEARCH("carcinoma",'Model output'!S173)))),ISNUMBER(SEARCH("negative",'Model output'!S173))),"negative",IF(Z174="positive","gETE", "positive"))</f>
        <v>negative</v>
      </c>
      <c r="Z174" t="str">
        <f>IF(OR('Model output'!S173="",ISNUMBER(SEARCH("Absent",'Model output'!S173)),ISNUMBER(SEARCH("Not identified",'Model output'!S173)),ISNUMBER(SEARCH("No",'Model output'!S173)),ISNUMBER(SEARCH("Minimal",'Model output'!S173)),ISNUMBER(SEARCH("negative",'Model output'!S173))),"negative",IF(OR(ISNUMBER(SEARCH("extensive",X174)),ISNUMBER(SEARCH("skeletal muscle",X174)),ISNUMBER(SEARCH("larynx",X174)),ISNUMBER(SEARCH("trachea",X174)),ISNUMBER(SEARCH("esophagus",X174)),ISNUMBER(SEARCH("recurrent laryngeal nerve",X174))),"positive","negative"))</f>
        <v>negative</v>
      </c>
      <c r="AA174" t="str">
        <f>IF('Model output'!T173="","",IF('Model output'!T173="Not mentioned", "No", "Yes"))</f>
        <v/>
      </c>
      <c r="AB174" t="str">
        <f>IF(AA174&lt;&gt;"Yes","",IF(OR('Model output'!U173="",ISNUMBER(SEARCH("Not identified",'Model output'!U173))),"",'Model output'!U173))</f>
        <v/>
      </c>
      <c r="AC174" s="9" t="str">
        <f>IF(OR('Model output'!V173="", AND(ISERROR(SEARCH("Positive",'Model output'!V173)), ISNUMBER(SEARCH("Negative",'Model output'!V173))), ISNUMBER(SEARCH("Uninvolved",'Model output'!V173)), ISNUMBER(SEARCH("not involved",'Model output'!V173)), ISNUMBER(SEARCH("Free",'Model output'!V173)), ISNUMBER(SEARCH("1 mm",'Model output'!V173)), ISNUMBER(SEARCH("0.1 CM",'Model output'!V173)), ISNUMBER(SEARCH("less than 0.2 mm",'Model output'!V173)), ISNUMBER(SEARCH("less than 0.5 mm",'Model output'!V173)), ISNUMBER(SEARCH("very close",'Model output'!V173)), ISNUMBER(SEARCH("abut",'Model output'!V173))), "negative", "positive")</f>
        <v>negative</v>
      </c>
      <c r="AE174" s="30" t="str" cm="1">
        <f t="array" aca="1" ref="AE174" ca="1">IF(OR(AC174="positive",Z174="positive",AND(OR(ISNUMBER(SEARCH("Follicular carcinoma",N174)),ISNUMBER(SEARCH("Follicular thyroid carcinoma",N174))),V174="extensive"),AND(AND(ISNUMBER(J174),J174&gt;0),AND(ISNUMBER(M174),M174&gt;3)),OR(H174="positive",AH174=1)),"high",IF(OR(ISNUMBER(SEARCH("lateral",G174,1)),ISNUMBER(SEARCH("positive",Y174,1)),ISNUMBER(SEARCH("tall",O174,1)),ISNUMBER(SEARCH("hobnail",O174,1)),ISNUMBER(SEARCH("cribriform",O174,1)),ISNUMBER(SEARCH("diffuse",O174,1)),ISNUMBER(SEARCH("columnar",O174,1)),ISNUMBER(SEARCH("solid",O174,1)),ISNUMBER(SEARCH("tall",N174,1)),ISNUMBER(SEARCH("hobnail",N174,1)),ISNUMBER(SEARCH("cribriform",N174,1)),ISNUMBER(SEARCH("diffuse",N174,1)),ISNUMBER(SEARCH("columnar",N174,1)),ISNUMBER(SEARCH("solid",N174,1)),AND(ISNUMBER(SEARCH("papillary",N174,1)),S174="positive"),AND(AND(ISNUMBER(J174),J174&gt;=5),M174=""),AND(AND(ISNUMBER(J174),J174&gt;=5),AND(ISNUMBER(M174),M174&gt;=1)),AND(ISNUMBER(SERACH("papillary",N174)),OR(Y174="positive",Z174="positive"), ISNUMBER(SEARCH("BRAF",AB174)))),"intermediate","low"))</f>
        <v>low</v>
      </c>
      <c r="AF174" s="31" t="str">
        <f t="shared" si="34"/>
        <v>1b</v>
      </c>
      <c r="AG174" s="31" t="str">
        <f t="shared" si="35"/>
        <v>0</v>
      </c>
      <c r="AH174" s="31" t="str">
        <f t="shared" si="37"/>
        <v>0</v>
      </c>
      <c r="AI174" s="36" t="str">
        <f t="shared" si="38"/>
        <v>I</v>
      </c>
      <c r="AJ174" s="30" t="s">
        <v>872</v>
      </c>
      <c r="AK174" s="35" t="s">
        <v>876</v>
      </c>
      <c r="AL174" s="35" t="s">
        <v>877</v>
      </c>
      <c r="AM174" s="35" t="s">
        <v>880</v>
      </c>
      <c r="AN174" s="35" t="s">
        <v>76</v>
      </c>
      <c r="AO174" s="30">
        <f t="shared" ca="1" si="44"/>
        <v>1</v>
      </c>
      <c r="AP174" s="35">
        <f t="shared" si="45"/>
        <v>1</v>
      </c>
      <c r="AQ174" s="35">
        <f t="shared" si="46"/>
        <v>1</v>
      </c>
      <c r="AR174" s="35">
        <f t="shared" si="47"/>
        <v>1</v>
      </c>
      <c r="AS174" s="36">
        <f t="shared" si="39"/>
        <v>1</v>
      </c>
    </row>
    <row r="175" spans="1:45">
      <c r="A175" t="str">
        <f>'Model output'!A174</f>
        <v>TCGA-EM-A2CU</v>
      </c>
      <c r="B175" s="42">
        <v>47</v>
      </c>
      <c r="C175" s="1" t="str">
        <f>IF(OR(ISNUMBER(SEARCH("0",'Model output'!D174)), ISNUMBER(SEARCH("1",'Model output'!D174)), ISNUMBER(SEARCH("1a",'Model output'!D174)), ISNUMBER(SEARCH("1b",'Model output'!D174)), ISNUMBER(SEARCH("2",'Model output'!D174)), ISNUMBER(SEARCH("3",'Model output'!D174)), ISNUMBER(SEARCH("4a",'Model output'!D174)), ISNUMBER(SEARCH("4b",'Model output'!D174))), IF(ISNUMBER(SEARCH("pT",'Model output'!D174)),IF(OR(ISNUMBER(SEARCH("a",'Model output'!D174)),ISNUMBER(SEARCH("b",'Model output'!D174))),MID(SUBSTITUTE('Model output'!D174," ",""),SEARCH("pT",'Model output'!D174)+2,2),MID(SUBSTITUTE('Model output'!D174," ",""),SEARCH("pT",'Model output'!D174)+2,1)),IF(ISNUMBER(SEARCH("T",'Model output'!D174)),IF(OR(ISNUMBER(SEARCH("a",'Model output'!D174)),ISNUMBER(SEARCH("b",'Model output'!D174))),MID(SUBSTITUTE('Model output'!D174," ",""),SEARCH("T",'Model output'!D174)+1,2),MID(SUBSTITUTE('Model output'!D174," ",""),SEARCH("T",'Model output'!D174)+1,1)),SUBSTITUTE('Model output'!D174," ",""))),"")</f>
        <v>2</v>
      </c>
      <c r="D175" s="1" t="str">
        <f>IF(ISNUMBER(SEARCH("lymph node",'Model output'!E174)),"1", IF(AND('Model output'!E174&lt;&gt;"",ISNUMBER('Model output'!E174),'Model output'!E174&gt;0),"1",IF(OR(ISNUMBER(SEARCH("0",'Model output'!E174)), ISNUMBER(SEARCH("1",'Model output'!E174)), ISNUMBER(SEARCH("1a",'Model output'!E174)), ISNUMBER(SEARCH("1b",'Model output'!E174)), ISNUMBER(SEARCH("X",'Model output'!E174))), IF(ISNUMBER(SEARCH("pN",'Model output'!E174)),IF(OR(ISNUMBER(SEARCH("a",'Model output'!E174)),ISNUMBER(SEARCH("b",'Model output'!E174))),MID(SUBSTITUTE('Model output'!E174," ",""),SEARCH("pN",'Model output'!E174)+2,2),MID(SUBSTITUTE('Model output'!E174," ",""),SEARCH("pN",'Model output'!E174)+2,1)),IF(ISNUMBER(SEARCH("N",'Model output'!E174)),IF(OR(ISNUMBER(SEARCH("a",'Model output'!E174)),ISNUMBER(SEARCH("b",'Model output'!E174))),MID(SUBSTITUTE('Model output'!E174," ",""),SEARCH("N",'Model output'!E174)+1,2),MID(SUBSTITUTE('Model output'!E174," ",""),SEARCH("N",'Model output'!E174)+1,1)),SUBSTITUTE('Model output'!E174," ",""))),"")))</f>
        <v>1a</v>
      </c>
      <c r="E175" s="1" t="str">
        <f>IF(OR(ISNUMBER(SEARCH("Not applicable",'Model output'!F174)), ISNUMBER(SEARCH("N/A",'Model output'!F174))),"0",IF(OR(ISNUMBER(SEARCH("0",'Model output'!F174)), ISNUMBER(SEARCH("1",'Model output'!F174)), ISNUMBER(SEARCH("X",'Model output'!F174))), IF(ISNUMBER(SEARCH("pM",'Model output'!F174)),MID(SUBSTITUTE('Model output'!F174," ",""),SEARCH("pM",'Model output'!F174)+2,1),IF(ISNUMBER(SEARCH("M",'Model output'!F174)),MID(SUBSTITUTE('Model output'!F174," ",""),SEARCH("M",'Model output'!F174)+1,1),SUBSTITUTE('Model output'!F174," ",""))),""))</f>
        <v/>
      </c>
      <c r="F175" t="str">
        <f t="shared" si="32"/>
        <v>positive</v>
      </c>
      <c r="G175" t="str">
        <f>IF(OR('Model output'!G174="",AND(ISNUMBER('Model output'!J174),'Model output'!J174&lt;1)),"",IF(OR(ISNUMBER(SEARCH("lateral",'Model output'!G174)),ISNUMBER(SEARCH("cervical",'Model output'!G174)),ISNUMBER(SEARCH("jugular",'Model output'!G174)),ISNUMBER(SEARCH("left neck",'Model output'!G174)),ISNUMBER(SEARCH("left anterior neck",'Model output'!G174)),ISNUMBER(SEARCH("left posterior neck",'Model output'!G174)),ISNUMBER(SEARCH("right neck",'Model output'!G174)),ISNUMBER(SEARCH("right anterior neck",'Model output'!G174)),ISNUMBER(SEARCH("right posterior neck",'Model output'!G174)),AND(ISNUMBER(SEARCH("level",'Model output'!G174)),OR(,ISNUMBER(SEARCH("II",'Model output'!G174)),ISNUMBER(SEARCH("two",'Model output'!G174)),ISNUMBER(SEARCH("2",'Model output'!G174)),ISNUMBER(SEARCH("III",'Model output'!G174)),ISNUMBER(SEARCH("three",'Model output'!G174)),ISNUMBER(SEARCH("3",'Model output'!G174)),ISNUMBER(SEARCH("IV",'Model output'!G174)),ISNUMBER(SEARCH("four",'Model output'!G174)),ISNUMBER(SEARCH("4",'Model output'!G174)),AND(ISNUMBER(SEARCH("V ",'Model output'!G174)),NOT(ISNUMBER(SEARCH("VI",'Model output'!G174)))),ISNUMBER(SEARCH("five",'Model output'!G174)),ISNUMBER(SEARCH("5",'Model output'!G174))))), "lateral", "central"))</f>
        <v>central</v>
      </c>
      <c r="H175" t="str">
        <f>IF('Model output'!H174="","negative", IF('Model output'!H174=" ", "negative", IF(ISNUMBER(SEARCH("lymph node",'Model output'!H174)),"negative","positive")))</f>
        <v>negative</v>
      </c>
      <c r="I175">
        <f>IF('Model output'!I174="","",IF(ISNUMBER('Model output'!I174),'Model output'!I174,1))</f>
        <v>30</v>
      </c>
      <c r="J175">
        <f>IF('Model output'!J174="","",IF(AND(ISNUMBER('Model output'!J174),'Model output'!J174&lt;=I175),'Model output'!J174,IF(ISNUMBER(SEARCH("0/",'Model output'!J174)),0,1)))</f>
        <v>4</v>
      </c>
      <c r="K175" t="str" cm="1">
        <f t="array" ref="K175">IF(COUNT(FIND({0,1,2,3,4,5,6,7,8,9},'Model output'!K174))&gt;0,'Model output'!K174,"")</f>
        <v/>
      </c>
      <c r="L175" s="8" t="str">
        <f t="shared" si="36"/>
        <v/>
      </c>
      <c r="M175" t="str" cm="1">
        <f t="array" ref="M175">IF(L175="","",IF(ISNUMBER(SEARCH("cm",L175)),MAX(VALUE(SUBSTITUTE(_xlfn.FILTERXML("&lt;t&gt;&lt;s&gt;"&amp;SUBSTITUTE(L175,",","&lt;/s&gt;&lt;s&gt;")&amp;"&lt;/s&gt;&lt;/t&gt;","//s"),"cm",""))),MAX(VALUE(SUBSTITUTE(_xlfn.FILTERXML("&lt;t&gt;&lt;s&gt;"&amp;SUBSTITUTE(L175,",","&lt;/s&gt;&lt;s&gt;")&amp;"&lt;/s&gt;&lt;/t&gt;","//s"),"mm","")))/10))</f>
        <v/>
      </c>
      <c r="N175" t="str">
        <f>IF('Model output'!L174="","",'Model output'!L174)</f>
        <v>Papillary</v>
      </c>
      <c r="O175" t="str">
        <f>IF('Model output'!M174="","",'Model output'!M174)</f>
        <v>Follicular</v>
      </c>
      <c r="P175" t="str">
        <f>IF('Model output'!N174="","",'Model output'!N174)</f>
        <v>4.0cm</v>
      </c>
      <c r="Q175" t="str">
        <f t="shared" si="33"/>
        <v>4.0cm</v>
      </c>
      <c r="R175" cm="1">
        <f t="array" ref="R175">IF(Q175="","",IF(ISNUMBER(SEARCH("cm",Q175)),MAX(VALUE(SUBSTITUTE(_xlfn.FILTERXML("&lt;t&gt;&lt;s&gt;"&amp;SUBSTITUTE(Q175,",","&lt;/s&gt;&lt;s&gt;")&amp;"&lt;/s&gt;&lt;/t&gt;","//s"),"cm",""))),IF(ISNUMBER(SEARCH("mm",Q175)), MAX(VALUE(SUBSTITUTE(_xlfn.FILTERXML("&lt;t&gt;&lt;s&gt;"&amp;SUBSTITUTE(Q175,",","&lt;/s&gt;&lt;s&gt;")&amp;"&lt;/s&gt;&lt;/t&gt;","//s"),"mm","")))/10, MAX(VALUE(_xlfn.FILTERXML("&lt;t&gt;&lt;s&gt;"&amp;SUBSTITUTE(Q175,",","&lt;/s&gt;&lt;s&gt;")&amp;"&lt;/s&gt;&lt;/t&gt;","//s"))))))</f>
        <v>4</v>
      </c>
      <c r="S175" t="str">
        <f>IF(OR('Model output'!P174="",ISNUMBER(SEARCH("Not identified", 'Model output'!P174)),ISNUMBER(SEARCH("Absent",'Model output'!P174)),AND(ISNUMBER(SEARCH("No",'Model output'!P174)),NOT(ISNUMBER(SEARCH("diagnostic",'Model output'!P174)))),ISNUMBER(SEARCH("Negative",'Model output'!P174))),"negative","positive")</f>
        <v>negative</v>
      </c>
      <c r="T175">
        <f>IF('Model output'!O174="","",'Model output'!O174)</f>
        <v>1</v>
      </c>
      <c r="U175" t="str">
        <f>IF('Model output'!Q174&lt;&gt;"",'Model output'!Q174,IF('Classification result'!S175="positive",IF(ISNUMBER(SEARCH("single",'Model output'!P174)),1,IF(OR(ISNUMBER(SEARCH("&lt;4",'Model output'!P174)),ISNUMBER(SEARCH("&lt; 4",'Model output'!P174)),ISNUMBER(SEARCH("less than 4",'Model output'!P174))),"&lt;4",IF(OR(ISNUMBER(SEARCH("&gt;4",'Model output'!P174)),ISNUMBER(SEARCH("&gt; 4",'Model output'!P174)),ISNUMBER(SEARCH("4 or more",'Model output'!P174))),"&gt;4",""))),""))</f>
        <v/>
      </c>
      <c r="V175" t="str">
        <f>IF(S175="negative","",IF(OR(ISNUMBER(SEARCH("Focal",'Model output'!P174)),'Classification result'!U175&lt;4,ISNUMBER(SEARCH("Focal",'Classification result'!U175)),ISNUMBER(SEARCH("&lt;4",'Classification result'!U175)),ISNUMBER(SEARCH("&lt; 4",'Classification result'!U175))),"minimal", IF(OR(ISNUMBER(SEARCH("Extensive",'Model output'!P174)),ISNUMBER(SEARCH("Extensive",'Classification result'!U175)),ISNUMBER(SEARCH("&gt;4",'Classification result'!U175)),ISNUMBER(SEARCH("&gt; 4",'Classification result'!U175)),ISNUMBER(SEARCH("4 or more",'Classification result'!U175))),"extensive","")))</f>
        <v/>
      </c>
      <c r="W175" t="str">
        <f>IF(OR('Model output'!R174="",ISNUMBER(SEARCH("Not identified", 'Model output'!R174)),ISNUMBER(SEARCH("Absent",'Model output'!R174)),ISNUMBER(SEARCH("No",'Model output'!R174)),ISNUMBER(SEARCH("Negative",'Model output'!R174)),ISNUMBER(SEARCH("None seen",'Model output'!R174)),ISNUMBER(SEARCH("Free",'Model output'!R174)),ISNUMBER(SEARCH("Cannot be assessed",'Model output'!R174))),"negative","positive")</f>
        <v>positive</v>
      </c>
      <c r="X175" s="14" t="str">
        <f>IF('Model output'!S174="","",'Model output'!S174)</f>
        <v/>
      </c>
      <c r="Y175" t="str">
        <f>IF(OR('Model output'!S174="",ISNUMBER(SEARCH("Absent",'Model output'!S174)),ISNUMBER(SEARCH("Not identified",'Model output'!S174)),AND(ISNUMBER(SEARCH("No",'Model output'!S174)),NOT(ISNUMBER(SEARCH("carcinoma",'Model output'!S174)))),ISNUMBER(SEARCH("negative",'Model output'!S174))),"negative",IF(Z175="positive","gETE", "positive"))</f>
        <v>negative</v>
      </c>
      <c r="Z175" t="str">
        <f>IF(OR('Model output'!S174="",ISNUMBER(SEARCH("Absent",'Model output'!S174)),ISNUMBER(SEARCH("Not identified",'Model output'!S174)),ISNUMBER(SEARCH("No",'Model output'!S174)),ISNUMBER(SEARCH("Minimal",'Model output'!S174)),ISNUMBER(SEARCH("negative",'Model output'!S174))),"negative",IF(OR(ISNUMBER(SEARCH("extensive",X175)),ISNUMBER(SEARCH("skeletal muscle",X175)),ISNUMBER(SEARCH("larynx",X175)),ISNUMBER(SEARCH("trachea",X175)),ISNUMBER(SEARCH("esophagus",X175)),ISNUMBER(SEARCH("recurrent laryngeal nerve",X175))),"positive","negative"))</f>
        <v>negative</v>
      </c>
      <c r="AA175" t="str">
        <f>IF('Model output'!T174="","",IF('Model output'!T174="Not mentioned", "No", "Yes"))</f>
        <v/>
      </c>
      <c r="AB175" t="str">
        <f>IF(AA175&lt;&gt;"Yes","",IF(OR('Model output'!U174="",ISNUMBER(SEARCH("Not identified",'Model output'!U174))),"",'Model output'!U174))</f>
        <v/>
      </c>
      <c r="AC175" s="9" t="str">
        <f>IF(OR('Model output'!V174="", AND(ISERROR(SEARCH("Positive",'Model output'!V174)), ISNUMBER(SEARCH("Negative",'Model output'!V174))), ISNUMBER(SEARCH("Uninvolved",'Model output'!V174)), ISNUMBER(SEARCH("not involved",'Model output'!V174)), ISNUMBER(SEARCH("Free",'Model output'!V174)), ISNUMBER(SEARCH("1 mm",'Model output'!V174)), ISNUMBER(SEARCH("0.1 CM",'Model output'!V174)), ISNUMBER(SEARCH("less than 0.2 mm",'Model output'!V174)), ISNUMBER(SEARCH("less than 0.5 mm",'Model output'!V174)), ISNUMBER(SEARCH("very close",'Model output'!V174)), ISNUMBER(SEARCH("abut",'Model output'!V174))), "negative", "positive")</f>
        <v>negative</v>
      </c>
      <c r="AE175" s="30" t="str" cm="1">
        <f t="array" aca="1" ref="AE175" ca="1">IF(OR(AC175="positive",Z175="positive",AND(OR(ISNUMBER(SEARCH("Follicular carcinoma",N175)),ISNUMBER(SEARCH("Follicular thyroid carcinoma",N175))),V175="extensive"),AND(AND(ISNUMBER(J175),J175&gt;0),AND(ISNUMBER(M175),M175&gt;3)),OR(H175="positive",AH175=1)),"high",IF(OR(ISNUMBER(SEARCH("lateral",G175,1)),ISNUMBER(SEARCH("positive",Y175,1)),ISNUMBER(SEARCH("tall",O175,1)),ISNUMBER(SEARCH("hobnail",O175,1)),ISNUMBER(SEARCH("cribriform",O175,1)),ISNUMBER(SEARCH("diffuse",O175,1)),ISNUMBER(SEARCH("columnar",O175,1)),ISNUMBER(SEARCH("solid",O175,1)),ISNUMBER(SEARCH("tall",N175,1)),ISNUMBER(SEARCH("hobnail",N175,1)),ISNUMBER(SEARCH("cribriform",N175,1)),ISNUMBER(SEARCH("diffuse",N175,1)),ISNUMBER(SEARCH("columnar",N175,1)),ISNUMBER(SEARCH("solid",N175,1)),AND(ISNUMBER(SEARCH("papillary",N175,1)),S175="positive"),AND(AND(ISNUMBER(J175),J175&gt;=5),M175=""),AND(AND(ISNUMBER(J175),J175&gt;=5),AND(ISNUMBER(M175),M175&gt;=1)),AND(ISNUMBER(SERACH("papillary",N175)),OR(Y175="positive",Z175="positive"), ISNUMBER(SEARCH("BRAF",AB175)))),"intermediate","low"))</f>
        <v>low</v>
      </c>
      <c r="AF175" s="31" t="str">
        <f t="shared" si="34"/>
        <v>2</v>
      </c>
      <c r="AG175" s="31" t="str">
        <f t="shared" si="35"/>
        <v>1a</v>
      </c>
      <c r="AH175" s="31" t="str">
        <f t="shared" si="37"/>
        <v>0</v>
      </c>
      <c r="AI175" s="36" t="str">
        <f t="shared" si="38"/>
        <v>I</v>
      </c>
      <c r="AJ175" s="30" t="s">
        <v>872</v>
      </c>
      <c r="AK175" s="35" t="s">
        <v>879</v>
      </c>
      <c r="AL175" s="35" t="s">
        <v>881</v>
      </c>
      <c r="AM175" s="35" t="s">
        <v>880</v>
      </c>
      <c r="AN175" s="35" t="s">
        <v>76</v>
      </c>
      <c r="AO175" s="30">
        <f t="shared" ca="1" si="44"/>
        <v>1</v>
      </c>
      <c r="AP175" s="35">
        <f t="shared" si="45"/>
        <v>1</v>
      </c>
      <c r="AQ175" s="35">
        <f t="shared" si="46"/>
        <v>1</v>
      </c>
      <c r="AR175" s="35">
        <f t="shared" si="47"/>
        <v>1</v>
      </c>
      <c r="AS175" s="36">
        <f t="shared" si="39"/>
        <v>1</v>
      </c>
    </row>
    <row r="176" spans="1:45">
      <c r="A176" t="str">
        <f>'Model output'!A175</f>
        <v>TCGA-EM-A2OV</v>
      </c>
      <c r="B176" s="42">
        <v>64</v>
      </c>
      <c r="C176" s="1" t="str">
        <f>IF(OR(ISNUMBER(SEARCH("0",'Model output'!D175)), ISNUMBER(SEARCH("1",'Model output'!D175)), ISNUMBER(SEARCH("1a",'Model output'!D175)), ISNUMBER(SEARCH("1b",'Model output'!D175)), ISNUMBER(SEARCH("2",'Model output'!D175)), ISNUMBER(SEARCH("3",'Model output'!D175)), ISNUMBER(SEARCH("4a",'Model output'!D175)), ISNUMBER(SEARCH("4b",'Model output'!D175))), IF(ISNUMBER(SEARCH("pT",'Model output'!D175)),IF(OR(ISNUMBER(SEARCH("a",'Model output'!D175)),ISNUMBER(SEARCH("b",'Model output'!D175))),MID(SUBSTITUTE('Model output'!D175," ",""),SEARCH("pT",'Model output'!D175)+2,2),MID(SUBSTITUTE('Model output'!D175," ",""),SEARCH("pT",'Model output'!D175)+2,1)),IF(ISNUMBER(SEARCH("T",'Model output'!D175)),IF(OR(ISNUMBER(SEARCH("a",'Model output'!D175)),ISNUMBER(SEARCH("b",'Model output'!D175))),MID(SUBSTITUTE('Model output'!D175," ",""),SEARCH("T",'Model output'!D175)+1,2),MID(SUBSTITUTE('Model output'!D175," ",""),SEARCH("T",'Model output'!D175)+1,1)),SUBSTITUTE('Model output'!D175," ",""))),"")</f>
        <v>2</v>
      </c>
      <c r="D176" s="1" t="str">
        <f>IF(ISNUMBER(SEARCH("lymph node",'Model output'!E175)),"1", IF(AND('Model output'!E175&lt;&gt;"",ISNUMBER('Model output'!E175),'Model output'!E175&gt;0),"1",IF(OR(ISNUMBER(SEARCH("0",'Model output'!E175)), ISNUMBER(SEARCH("1",'Model output'!E175)), ISNUMBER(SEARCH("1a",'Model output'!E175)), ISNUMBER(SEARCH("1b",'Model output'!E175)), ISNUMBER(SEARCH("X",'Model output'!E175))), IF(ISNUMBER(SEARCH("pN",'Model output'!E175)),IF(OR(ISNUMBER(SEARCH("a",'Model output'!E175)),ISNUMBER(SEARCH("b",'Model output'!E175))),MID(SUBSTITUTE('Model output'!E175," ",""),SEARCH("pN",'Model output'!E175)+2,2),MID(SUBSTITUTE('Model output'!E175," ",""),SEARCH("pN",'Model output'!E175)+2,1)),IF(ISNUMBER(SEARCH("N",'Model output'!E175)),IF(OR(ISNUMBER(SEARCH("a",'Model output'!E175)),ISNUMBER(SEARCH("b",'Model output'!E175))),MID(SUBSTITUTE('Model output'!E175," ",""),SEARCH("N",'Model output'!E175)+1,2),MID(SUBSTITUTE('Model output'!E175," ",""),SEARCH("N",'Model output'!E175)+1,1)),SUBSTITUTE('Model output'!E175," ",""))),"")))</f>
        <v>0</v>
      </c>
      <c r="E176" s="1" t="str">
        <f>IF(OR(ISNUMBER(SEARCH("Not applicable",'Model output'!F175)), ISNUMBER(SEARCH("N/A",'Model output'!F175))),"0",IF(OR(ISNUMBER(SEARCH("0",'Model output'!F175)), ISNUMBER(SEARCH("1",'Model output'!F175)), ISNUMBER(SEARCH("X",'Model output'!F175))), IF(ISNUMBER(SEARCH("pM",'Model output'!F175)),MID(SUBSTITUTE('Model output'!F175," ",""),SEARCH("pM",'Model output'!F175)+2,1),IF(ISNUMBER(SEARCH("M",'Model output'!F175)),MID(SUBSTITUTE('Model output'!F175," ",""),SEARCH("M",'Model output'!F175)+1,1),SUBSTITUTE('Model output'!F175," ",""))),""))</f>
        <v/>
      </c>
      <c r="F176" t="str">
        <f t="shared" si="32"/>
        <v>negative</v>
      </c>
      <c r="G176" t="str">
        <f>IF(OR('Model output'!G175="",AND(ISNUMBER('Model output'!J175),'Model output'!J175&lt;1)),"",IF(OR(ISNUMBER(SEARCH("lateral",'Model output'!G175)),ISNUMBER(SEARCH("cervical",'Model output'!G175)),ISNUMBER(SEARCH("jugular",'Model output'!G175)),ISNUMBER(SEARCH("left neck",'Model output'!G175)),ISNUMBER(SEARCH("left anterior neck",'Model output'!G175)),ISNUMBER(SEARCH("left posterior neck",'Model output'!G175)),ISNUMBER(SEARCH("right neck",'Model output'!G175)),ISNUMBER(SEARCH("right anterior neck",'Model output'!G175)),ISNUMBER(SEARCH("right posterior neck",'Model output'!G175)),AND(ISNUMBER(SEARCH("level",'Model output'!G175)),OR(,ISNUMBER(SEARCH("II",'Model output'!G175)),ISNUMBER(SEARCH("two",'Model output'!G175)),ISNUMBER(SEARCH("2",'Model output'!G175)),ISNUMBER(SEARCH("III",'Model output'!G175)),ISNUMBER(SEARCH("three",'Model output'!G175)),ISNUMBER(SEARCH("3",'Model output'!G175)),ISNUMBER(SEARCH("IV",'Model output'!G175)),ISNUMBER(SEARCH("four",'Model output'!G175)),ISNUMBER(SEARCH("4",'Model output'!G175)),AND(ISNUMBER(SEARCH("V ",'Model output'!G175)),NOT(ISNUMBER(SEARCH("VI",'Model output'!G175)))),ISNUMBER(SEARCH("five",'Model output'!G175)),ISNUMBER(SEARCH("5",'Model output'!G175))))), "lateral", "central"))</f>
        <v/>
      </c>
      <c r="H176" t="str">
        <f>IF('Model output'!H175="","negative", IF('Model output'!H175=" ", "negative", IF(ISNUMBER(SEARCH("lymph node",'Model output'!H175)),"negative","positive")))</f>
        <v>negative</v>
      </c>
      <c r="I176">
        <f>IF('Model output'!I175="","",IF(ISNUMBER('Model output'!I175),'Model output'!I175,1))</f>
        <v>1</v>
      </c>
      <c r="J176">
        <f>IF('Model output'!J175="","",IF(AND(ISNUMBER('Model output'!J175),'Model output'!J175&lt;=I176),'Model output'!J175,IF(ISNUMBER(SEARCH("0/",'Model output'!J175)),0,1)))</f>
        <v>0</v>
      </c>
      <c r="K176" t="str" cm="1">
        <f t="array" ref="K176">IF(COUNT(FIND({0,1,2,3,4,5,6,7,8,9},'Model output'!K175))&gt;0,'Model output'!K175,"")</f>
        <v/>
      </c>
      <c r="L176" s="8" t="str">
        <f t="shared" si="36"/>
        <v/>
      </c>
      <c r="M176" t="str" cm="1">
        <f t="array" ref="M176">IF(L176="","",IF(ISNUMBER(SEARCH("cm",L176)),MAX(VALUE(SUBSTITUTE(_xlfn.FILTERXML("&lt;t&gt;&lt;s&gt;"&amp;SUBSTITUTE(L176,",","&lt;/s&gt;&lt;s&gt;")&amp;"&lt;/s&gt;&lt;/t&gt;","//s"),"cm",""))),MAX(VALUE(SUBSTITUTE(_xlfn.FILTERXML("&lt;t&gt;&lt;s&gt;"&amp;SUBSTITUTE(L176,",","&lt;/s&gt;&lt;s&gt;")&amp;"&lt;/s&gt;&lt;/t&gt;","//s"),"mm","")))/10))</f>
        <v/>
      </c>
      <c r="N176" t="str">
        <f>IF('Model output'!L175="","",'Model output'!L175)</f>
        <v>papillary</v>
      </c>
      <c r="O176" t="str">
        <f>IF('Model output'!M175="","",'Model output'!M175)</f>
        <v>oncocytic follicular</v>
      </c>
      <c r="P176" t="str">
        <f>IF('Model output'!N175="","",'Model output'!N175)</f>
        <v>2.1cm</v>
      </c>
      <c r="Q176" t="str">
        <f t="shared" si="33"/>
        <v>2.1cm</v>
      </c>
      <c r="R176" cm="1">
        <f t="array" ref="R176">IF(Q176="","",IF(ISNUMBER(SEARCH("cm",Q176)),MAX(VALUE(SUBSTITUTE(_xlfn.FILTERXML("&lt;t&gt;&lt;s&gt;"&amp;SUBSTITUTE(Q176,",","&lt;/s&gt;&lt;s&gt;")&amp;"&lt;/s&gt;&lt;/t&gt;","//s"),"cm",""))),IF(ISNUMBER(SEARCH("mm",Q176)), MAX(VALUE(SUBSTITUTE(_xlfn.FILTERXML("&lt;t&gt;&lt;s&gt;"&amp;SUBSTITUTE(Q176,",","&lt;/s&gt;&lt;s&gt;")&amp;"&lt;/s&gt;&lt;/t&gt;","//s"),"mm","")))/10, MAX(VALUE(_xlfn.FILTERXML("&lt;t&gt;&lt;s&gt;"&amp;SUBSTITUTE(Q176,",","&lt;/s&gt;&lt;s&gt;")&amp;"&lt;/s&gt;&lt;/t&gt;","//s"))))))</f>
        <v>2.1</v>
      </c>
      <c r="S176" t="str">
        <f>IF(OR('Model output'!P175="",ISNUMBER(SEARCH("Not identified", 'Model output'!P175)),ISNUMBER(SEARCH("Absent",'Model output'!P175)),AND(ISNUMBER(SEARCH("No",'Model output'!P175)),NOT(ISNUMBER(SEARCH("diagnostic",'Model output'!P175)))),ISNUMBER(SEARCH("Negative",'Model output'!P175))),"negative","positive")</f>
        <v>negative</v>
      </c>
      <c r="T176">
        <f>IF('Model output'!O175="","",'Model output'!O175)</f>
        <v>2</v>
      </c>
      <c r="U176" t="str">
        <f>IF('Model output'!Q175&lt;&gt;"",'Model output'!Q175,IF('Classification result'!S176="positive",IF(ISNUMBER(SEARCH("single",'Model output'!P175)),1,IF(OR(ISNUMBER(SEARCH("&lt;4",'Model output'!P175)),ISNUMBER(SEARCH("&lt; 4",'Model output'!P175)),ISNUMBER(SEARCH("less than 4",'Model output'!P175))),"&lt;4",IF(OR(ISNUMBER(SEARCH("&gt;4",'Model output'!P175)),ISNUMBER(SEARCH("&gt; 4",'Model output'!P175)),ISNUMBER(SEARCH("4 or more",'Model output'!P175))),"&gt;4",""))),""))</f>
        <v/>
      </c>
      <c r="V176" t="str">
        <f>IF(S176="negative","",IF(OR(ISNUMBER(SEARCH("Focal",'Model output'!P175)),'Classification result'!U176&lt;4,ISNUMBER(SEARCH("Focal",'Classification result'!U176)),ISNUMBER(SEARCH("&lt;4",'Classification result'!U176)),ISNUMBER(SEARCH("&lt; 4",'Classification result'!U176))),"minimal", IF(OR(ISNUMBER(SEARCH("Extensive",'Model output'!P175)),ISNUMBER(SEARCH("Extensive",'Classification result'!U176)),ISNUMBER(SEARCH("&gt;4",'Classification result'!U176)),ISNUMBER(SEARCH("&gt; 4",'Classification result'!U176)),ISNUMBER(SEARCH("4 or more",'Classification result'!U176))),"extensive","")))</f>
        <v/>
      </c>
      <c r="W176" t="str">
        <f>IF(OR('Model output'!R175="",ISNUMBER(SEARCH("Not identified", 'Model output'!R175)),ISNUMBER(SEARCH("Absent",'Model output'!R175)),ISNUMBER(SEARCH("No",'Model output'!R175)),ISNUMBER(SEARCH("Negative",'Model output'!R175)),ISNUMBER(SEARCH("None seen",'Model output'!R175)),ISNUMBER(SEARCH("Free",'Model output'!R175)),ISNUMBER(SEARCH("Cannot be assessed",'Model output'!R175))),"negative","positive")</f>
        <v>negative</v>
      </c>
      <c r="X176" s="14" t="str">
        <f>IF('Model output'!S175="","",'Model output'!S175)</f>
        <v/>
      </c>
      <c r="Y176" t="str">
        <f>IF(OR('Model output'!S175="",ISNUMBER(SEARCH("Absent",'Model output'!S175)),ISNUMBER(SEARCH("Not identified",'Model output'!S175)),AND(ISNUMBER(SEARCH("No",'Model output'!S175)),NOT(ISNUMBER(SEARCH("carcinoma",'Model output'!S175)))),ISNUMBER(SEARCH("negative",'Model output'!S175))),"negative",IF(Z176="positive","gETE", "positive"))</f>
        <v>negative</v>
      </c>
      <c r="Z176" t="str">
        <f>IF(OR('Model output'!S175="",ISNUMBER(SEARCH("Absent",'Model output'!S175)),ISNUMBER(SEARCH("Not identified",'Model output'!S175)),ISNUMBER(SEARCH("No",'Model output'!S175)),ISNUMBER(SEARCH("Minimal",'Model output'!S175)),ISNUMBER(SEARCH("negative",'Model output'!S175))),"negative",IF(OR(ISNUMBER(SEARCH("extensive",X176)),ISNUMBER(SEARCH("skeletal muscle",X176)),ISNUMBER(SEARCH("larynx",X176)),ISNUMBER(SEARCH("trachea",X176)),ISNUMBER(SEARCH("esophagus",X176)),ISNUMBER(SEARCH("recurrent laryngeal nerve",X176))),"positive","negative"))</f>
        <v>negative</v>
      </c>
      <c r="AA176" t="str">
        <f>IF('Model output'!T175="","",IF('Model output'!T175="Not mentioned", "No", "Yes"))</f>
        <v/>
      </c>
      <c r="AB176" t="str">
        <f>IF(AA176&lt;&gt;"Yes","",IF(OR('Model output'!U175="",ISNUMBER(SEARCH("Not identified",'Model output'!U175))),"",'Model output'!U175))</f>
        <v/>
      </c>
      <c r="AC176" s="9" t="str">
        <f>IF(OR('Model output'!V175="", AND(ISERROR(SEARCH("Positive",'Model output'!V175)), ISNUMBER(SEARCH("Negative",'Model output'!V175))), ISNUMBER(SEARCH("Uninvolved",'Model output'!V175)), ISNUMBER(SEARCH("not involved",'Model output'!V175)), ISNUMBER(SEARCH("Free",'Model output'!V175)), ISNUMBER(SEARCH("1 mm",'Model output'!V175)), ISNUMBER(SEARCH("0.1 CM",'Model output'!V175)), ISNUMBER(SEARCH("less than 0.2 mm",'Model output'!V175)), ISNUMBER(SEARCH("less than 0.5 mm",'Model output'!V175)), ISNUMBER(SEARCH("very close",'Model output'!V175)), ISNUMBER(SEARCH("abut",'Model output'!V175))), "negative", "positive")</f>
        <v>negative</v>
      </c>
      <c r="AE176" s="30" t="str" cm="1">
        <f t="array" aca="1" ref="AE176" ca="1">IF(OR(AC176="positive",Z176="positive",AND(OR(ISNUMBER(SEARCH("Follicular carcinoma",N176)),ISNUMBER(SEARCH("Follicular thyroid carcinoma",N176))),V176="extensive"),AND(AND(ISNUMBER(J176),J176&gt;0),AND(ISNUMBER(M176),M176&gt;3)),OR(H176="positive",AH176=1)),"high",IF(OR(ISNUMBER(SEARCH("lateral",G176,1)),ISNUMBER(SEARCH("positive",Y176,1)),ISNUMBER(SEARCH("tall",O176,1)),ISNUMBER(SEARCH("hobnail",O176,1)),ISNUMBER(SEARCH("cribriform",O176,1)),ISNUMBER(SEARCH("diffuse",O176,1)),ISNUMBER(SEARCH("columnar",O176,1)),ISNUMBER(SEARCH("solid",O176,1)),ISNUMBER(SEARCH("tall",N176,1)),ISNUMBER(SEARCH("hobnail",N176,1)),ISNUMBER(SEARCH("cribriform",N176,1)),ISNUMBER(SEARCH("diffuse",N176,1)),ISNUMBER(SEARCH("columnar",N176,1)),ISNUMBER(SEARCH("solid",N176,1)),AND(ISNUMBER(SEARCH("papillary",N176,1)),S176="positive"),AND(AND(ISNUMBER(J176),J176&gt;=5),M176=""),AND(AND(ISNUMBER(J176),J176&gt;=5),AND(ISNUMBER(M176),M176&gt;=1)),AND(ISNUMBER(SERACH("papillary",N176)),OR(Y176="positive",Z176="positive"), ISNUMBER(SEARCH("BRAF",AB176)))),"intermediate","low"))</f>
        <v>low</v>
      </c>
      <c r="AF176" s="31" t="str">
        <f t="shared" si="34"/>
        <v>2</v>
      </c>
      <c r="AG176" s="31" t="str">
        <f t="shared" si="35"/>
        <v>0</v>
      </c>
      <c r="AH176" s="31" t="str">
        <f t="shared" si="37"/>
        <v>0</v>
      </c>
      <c r="AI176" s="36" t="str">
        <f t="shared" si="38"/>
        <v>I</v>
      </c>
      <c r="AJ176" s="30" t="s">
        <v>872</v>
      </c>
      <c r="AK176" s="35" t="s">
        <v>879</v>
      </c>
      <c r="AL176" s="35" t="s">
        <v>877</v>
      </c>
      <c r="AM176" s="35" t="s">
        <v>880</v>
      </c>
      <c r="AN176" s="35" t="s">
        <v>76</v>
      </c>
      <c r="AO176" s="30">
        <f t="shared" ca="1" si="44"/>
        <v>1</v>
      </c>
      <c r="AP176" s="35">
        <f t="shared" si="45"/>
        <v>1</v>
      </c>
      <c r="AQ176" s="35">
        <f t="shared" si="46"/>
        <v>1</v>
      </c>
      <c r="AR176" s="35">
        <f t="shared" si="47"/>
        <v>1</v>
      </c>
      <c r="AS176" s="36">
        <f t="shared" si="39"/>
        <v>1</v>
      </c>
    </row>
    <row r="177" spans="1:45">
      <c r="A177" t="str">
        <f>'Model output'!A176</f>
        <v>TCGA-EM-A2OW</v>
      </c>
      <c r="B177" s="42">
        <v>37</v>
      </c>
      <c r="C177" s="1" t="str">
        <f>IF(OR(ISNUMBER(SEARCH("0",'Model output'!D176)), ISNUMBER(SEARCH("1",'Model output'!D176)), ISNUMBER(SEARCH("1a",'Model output'!D176)), ISNUMBER(SEARCH("1b",'Model output'!D176)), ISNUMBER(SEARCH("2",'Model output'!D176)), ISNUMBER(SEARCH("3",'Model output'!D176)), ISNUMBER(SEARCH("4a",'Model output'!D176)), ISNUMBER(SEARCH("4b",'Model output'!D176))), IF(ISNUMBER(SEARCH("pT",'Model output'!D176)),IF(OR(ISNUMBER(SEARCH("a",'Model output'!D176)),ISNUMBER(SEARCH("b",'Model output'!D176))),MID(SUBSTITUTE('Model output'!D176," ",""),SEARCH("pT",'Model output'!D176)+2,2),MID(SUBSTITUTE('Model output'!D176," ",""),SEARCH("pT",'Model output'!D176)+2,1)),IF(ISNUMBER(SEARCH("T",'Model output'!D176)),IF(OR(ISNUMBER(SEARCH("a",'Model output'!D176)),ISNUMBER(SEARCH("b",'Model output'!D176))),MID(SUBSTITUTE('Model output'!D176," ",""),SEARCH("T",'Model output'!D176)+1,2),MID(SUBSTITUTE('Model output'!D176," ",""),SEARCH("T",'Model output'!D176)+1,1)),SUBSTITUTE('Model output'!D176," ",""))),"")</f>
        <v>1b</v>
      </c>
      <c r="D177" s="1" t="str">
        <f>IF(ISNUMBER(SEARCH("lymph node",'Model output'!E176)),"1", IF(AND('Model output'!E176&lt;&gt;"",ISNUMBER('Model output'!E176),'Model output'!E176&gt;0),"1",IF(OR(ISNUMBER(SEARCH("0",'Model output'!E176)), ISNUMBER(SEARCH("1",'Model output'!E176)), ISNUMBER(SEARCH("1a",'Model output'!E176)), ISNUMBER(SEARCH("1b",'Model output'!E176)), ISNUMBER(SEARCH("X",'Model output'!E176))), IF(ISNUMBER(SEARCH("pN",'Model output'!E176)),IF(OR(ISNUMBER(SEARCH("a",'Model output'!E176)),ISNUMBER(SEARCH("b",'Model output'!E176))),MID(SUBSTITUTE('Model output'!E176," ",""),SEARCH("pN",'Model output'!E176)+2,2),MID(SUBSTITUTE('Model output'!E176," ",""),SEARCH("pN",'Model output'!E176)+2,1)),IF(ISNUMBER(SEARCH("N",'Model output'!E176)),IF(OR(ISNUMBER(SEARCH("a",'Model output'!E176)),ISNUMBER(SEARCH("b",'Model output'!E176))),MID(SUBSTITUTE('Model output'!E176," ",""),SEARCH("N",'Model output'!E176)+1,2),MID(SUBSTITUTE('Model output'!E176," ",""),SEARCH("N",'Model output'!E176)+1,1)),SUBSTITUTE('Model output'!E176," ",""))),"")))</f>
        <v>X</v>
      </c>
      <c r="E177" s="1" t="str">
        <f>IF(OR(ISNUMBER(SEARCH("Not applicable",'Model output'!F176)), ISNUMBER(SEARCH("N/A",'Model output'!F176))),"0",IF(OR(ISNUMBER(SEARCH("0",'Model output'!F176)), ISNUMBER(SEARCH("1",'Model output'!F176)), ISNUMBER(SEARCH("X",'Model output'!F176))), IF(ISNUMBER(SEARCH("pM",'Model output'!F176)),MID(SUBSTITUTE('Model output'!F176," ",""),SEARCH("pM",'Model output'!F176)+2,1),IF(ISNUMBER(SEARCH("M",'Model output'!F176)),MID(SUBSTITUTE('Model output'!F176," ",""),SEARCH("M",'Model output'!F176)+1,1),SUBSTITUTE('Model output'!F176," ",""))),""))</f>
        <v/>
      </c>
      <c r="F177" t="str">
        <f t="shared" si="32"/>
        <v>negative</v>
      </c>
      <c r="G177" t="str">
        <f>IF(OR('Model output'!G176="",AND(ISNUMBER('Model output'!J176),'Model output'!J176&lt;1)),"",IF(OR(ISNUMBER(SEARCH("lateral",'Model output'!G176)),ISNUMBER(SEARCH("cervical",'Model output'!G176)),ISNUMBER(SEARCH("jugular",'Model output'!G176)),ISNUMBER(SEARCH("left neck",'Model output'!G176)),ISNUMBER(SEARCH("left anterior neck",'Model output'!G176)),ISNUMBER(SEARCH("left posterior neck",'Model output'!G176)),ISNUMBER(SEARCH("right neck",'Model output'!G176)),ISNUMBER(SEARCH("right anterior neck",'Model output'!G176)),ISNUMBER(SEARCH("right posterior neck",'Model output'!G176)),AND(ISNUMBER(SEARCH("level",'Model output'!G176)),OR(,ISNUMBER(SEARCH("II",'Model output'!G176)),ISNUMBER(SEARCH("two",'Model output'!G176)),ISNUMBER(SEARCH("2",'Model output'!G176)),ISNUMBER(SEARCH("III",'Model output'!G176)),ISNUMBER(SEARCH("three",'Model output'!G176)),ISNUMBER(SEARCH("3",'Model output'!G176)),ISNUMBER(SEARCH("IV",'Model output'!G176)),ISNUMBER(SEARCH("four",'Model output'!G176)),ISNUMBER(SEARCH("4",'Model output'!G176)),AND(ISNUMBER(SEARCH("V ",'Model output'!G176)),NOT(ISNUMBER(SEARCH("VI",'Model output'!G176)))),ISNUMBER(SEARCH("five",'Model output'!G176)),ISNUMBER(SEARCH("5",'Model output'!G176))))), "lateral", "central"))</f>
        <v/>
      </c>
      <c r="H177" t="str">
        <f>IF('Model output'!H176="","negative", IF('Model output'!H176=" ", "negative", IF(ISNUMBER(SEARCH("lymph node",'Model output'!H176)),"negative","positive")))</f>
        <v>negative</v>
      </c>
      <c r="I177">
        <f>IF('Model output'!I176="","",IF(ISNUMBER('Model output'!I176),'Model output'!I176,1))</f>
        <v>0</v>
      </c>
      <c r="J177">
        <f>IF('Model output'!J176="","",IF(AND(ISNUMBER('Model output'!J176),'Model output'!J176&lt;=I177),'Model output'!J176,IF(ISNUMBER(SEARCH("0/",'Model output'!J176)),0,1)))</f>
        <v>0</v>
      </c>
      <c r="K177" t="str" cm="1">
        <f t="array" ref="K177">IF(COUNT(FIND({0,1,2,3,4,5,6,7,8,9},'Model output'!K176))&gt;0,'Model output'!K176,"")</f>
        <v/>
      </c>
      <c r="L177" s="8" t="str">
        <f t="shared" si="36"/>
        <v/>
      </c>
      <c r="M177" t="str" cm="1">
        <f t="array" ref="M177">IF(L177="","",IF(ISNUMBER(SEARCH("cm",L177)),MAX(VALUE(SUBSTITUTE(_xlfn.FILTERXML("&lt;t&gt;&lt;s&gt;"&amp;SUBSTITUTE(L177,",","&lt;/s&gt;&lt;s&gt;")&amp;"&lt;/s&gt;&lt;/t&gt;","//s"),"cm",""))),MAX(VALUE(SUBSTITUTE(_xlfn.FILTERXML("&lt;t&gt;&lt;s&gt;"&amp;SUBSTITUTE(L177,",","&lt;/s&gt;&lt;s&gt;")&amp;"&lt;/s&gt;&lt;/t&gt;","//s"),"mm","")))/10))</f>
        <v/>
      </c>
      <c r="N177" t="str">
        <f>IF('Model output'!L176="","",'Model output'!L176)</f>
        <v>papillary</v>
      </c>
      <c r="O177" t="str">
        <f>IF('Model output'!M176="","",'Model output'!M176)</f>
        <v>oncocytic mixed follicular and macrofollicular</v>
      </c>
      <c r="P177" t="str">
        <f>IF('Model output'!N176="","",'Model output'!N176)</f>
        <v>1.3cm</v>
      </c>
      <c r="Q177" t="str">
        <f t="shared" si="33"/>
        <v>1.3cm</v>
      </c>
      <c r="R177" cm="1">
        <f t="array" ref="R177">IF(Q177="","",IF(ISNUMBER(SEARCH("cm",Q177)),MAX(VALUE(SUBSTITUTE(_xlfn.FILTERXML("&lt;t&gt;&lt;s&gt;"&amp;SUBSTITUTE(Q177,",","&lt;/s&gt;&lt;s&gt;")&amp;"&lt;/s&gt;&lt;/t&gt;","//s"),"cm",""))),IF(ISNUMBER(SEARCH("mm",Q177)), MAX(VALUE(SUBSTITUTE(_xlfn.FILTERXML("&lt;t&gt;&lt;s&gt;"&amp;SUBSTITUTE(Q177,",","&lt;/s&gt;&lt;s&gt;")&amp;"&lt;/s&gt;&lt;/t&gt;","//s"),"mm","")))/10, MAX(VALUE(_xlfn.FILTERXML("&lt;t&gt;&lt;s&gt;"&amp;SUBSTITUTE(Q177,",","&lt;/s&gt;&lt;s&gt;")&amp;"&lt;/s&gt;&lt;/t&gt;","//s"))))))</f>
        <v>1.3</v>
      </c>
      <c r="S177" t="str">
        <f>IF(OR('Model output'!P176="",ISNUMBER(SEARCH("Not identified", 'Model output'!P176)),ISNUMBER(SEARCH("Absent",'Model output'!P176)),AND(ISNUMBER(SEARCH("No",'Model output'!P176)),NOT(ISNUMBER(SEARCH("diagnostic",'Model output'!P176)))),ISNUMBER(SEARCH("Negative",'Model output'!P176))),"negative","positive")</f>
        <v>negative</v>
      </c>
      <c r="T177">
        <f>IF('Model output'!O176="","",'Model output'!O176)</f>
        <v>2</v>
      </c>
      <c r="U177" t="str">
        <f>IF('Model output'!Q176&lt;&gt;"",'Model output'!Q176,IF('Classification result'!S177="positive",IF(ISNUMBER(SEARCH("single",'Model output'!P176)),1,IF(OR(ISNUMBER(SEARCH("&lt;4",'Model output'!P176)),ISNUMBER(SEARCH("&lt; 4",'Model output'!P176)),ISNUMBER(SEARCH("less than 4",'Model output'!P176))),"&lt;4",IF(OR(ISNUMBER(SEARCH("&gt;4",'Model output'!P176)),ISNUMBER(SEARCH("&gt; 4",'Model output'!P176)),ISNUMBER(SEARCH("4 or more",'Model output'!P176))),"&gt;4",""))),""))</f>
        <v/>
      </c>
      <c r="V177" t="str">
        <f>IF(S177="negative","",IF(OR(ISNUMBER(SEARCH("Focal",'Model output'!P176)),'Classification result'!U177&lt;4,ISNUMBER(SEARCH("Focal",'Classification result'!U177)),ISNUMBER(SEARCH("&lt;4",'Classification result'!U177)),ISNUMBER(SEARCH("&lt; 4",'Classification result'!U177))),"minimal", IF(OR(ISNUMBER(SEARCH("Extensive",'Model output'!P176)),ISNUMBER(SEARCH("Extensive",'Classification result'!U177)),ISNUMBER(SEARCH("&gt;4",'Classification result'!U177)),ISNUMBER(SEARCH("&gt; 4",'Classification result'!U177)),ISNUMBER(SEARCH("4 or more",'Classification result'!U177))),"extensive","")))</f>
        <v/>
      </c>
      <c r="W177" t="str">
        <f>IF(OR('Model output'!R176="",ISNUMBER(SEARCH("Not identified", 'Model output'!R176)),ISNUMBER(SEARCH("Absent",'Model output'!R176)),ISNUMBER(SEARCH("No",'Model output'!R176)),ISNUMBER(SEARCH("Negative",'Model output'!R176)),ISNUMBER(SEARCH("None seen",'Model output'!R176)),ISNUMBER(SEARCH("Free",'Model output'!R176)),ISNUMBER(SEARCH("Cannot be assessed",'Model output'!R176))),"negative","positive")</f>
        <v>negative</v>
      </c>
      <c r="X177" s="14" t="str">
        <f>IF('Model output'!S176="","",'Model output'!S176)</f>
        <v/>
      </c>
      <c r="Y177" t="str">
        <f>IF(OR('Model output'!S176="",ISNUMBER(SEARCH("Absent",'Model output'!S176)),ISNUMBER(SEARCH("Not identified",'Model output'!S176)),AND(ISNUMBER(SEARCH("No",'Model output'!S176)),NOT(ISNUMBER(SEARCH("carcinoma",'Model output'!S176)))),ISNUMBER(SEARCH("negative",'Model output'!S176))),"negative",IF(Z177="positive","gETE", "positive"))</f>
        <v>negative</v>
      </c>
      <c r="Z177" t="str">
        <f>IF(OR('Model output'!S176="",ISNUMBER(SEARCH("Absent",'Model output'!S176)),ISNUMBER(SEARCH("Not identified",'Model output'!S176)),ISNUMBER(SEARCH("No",'Model output'!S176)),ISNUMBER(SEARCH("Minimal",'Model output'!S176)),ISNUMBER(SEARCH("negative",'Model output'!S176))),"negative",IF(OR(ISNUMBER(SEARCH("extensive",X177)),ISNUMBER(SEARCH("skeletal muscle",X177)),ISNUMBER(SEARCH("larynx",X177)),ISNUMBER(SEARCH("trachea",X177)),ISNUMBER(SEARCH("esophagus",X177)),ISNUMBER(SEARCH("recurrent laryngeal nerve",X177))),"positive","negative"))</f>
        <v>negative</v>
      </c>
      <c r="AA177" t="str">
        <f>IF('Model output'!T176="","",IF('Model output'!T176="Not mentioned", "No", "Yes"))</f>
        <v/>
      </c>
      <c r="AB177" t="str">
        <f>IF(AA177&lt;&gt;"Yes","",IF(OR('Model output'!U176="",ISNUMBER(SEARCH("Not identified",'Model output'!U176))),"",'Model output'!U176))</f>
        <v/>
      </c>
      <c r="AC177" s="9" t="str">
        <f>IF(OR('Model output'!V176="", AND(ISERROR(SEARCH("Positive",'Model output'!V176)), ISNUMBER(SEARCH("Negative",'Model output'!V176))), ISNUMBER(SEARCH("Uninvolved",'Model output'!V176)), ISNUMBER(SEARCH("not involved",'Model output'!V176)), ISNUMBER(SEARCH("Free",'Model output'!V176)), ISNUMBER(SEARCH("1 mm",'Model output'!V176)), ISNUMBER(SEARCH("0.1 CM",'Model output'!V176)), ISNUMBER(SEARCH("less than 0.2 mm",'Model output'!V176)), ISNUMBER(SEARCH("less than 0.5 mm",'Model output'!V176)), ISNUMBER(SEARCH("very close",'Model output'!V176)), ISNUMBER(SEARCH("abut",'Model output'!V176))), "negative", "positive")</f>
        <v>negative</v>
      </c>
      <c r="AE177" s="30" t="str" cm="1">
        <f t="array" aca="1" ref="AE177" ca="1">IF(OR(AC177="positive",Z177="positive",AND(OR(ISNUMBER(SEARCH("Follicular carcinoma",N177)),ISNUMBER(SEARCH("Follicular thyroid carcinoma",N177))),V177="extensive"),AND(AND(ISNUMBER(J177),J177&gt;0),AND(ISNUMBER(M177),M177&gt;3)),OR(H177="positive",AH177=1)),"high",IF(OR(ISNUMBER(SEARCH("lateral",G177,1)),ISNUMBER(SEARCH("positive",Y177,1)),ISNUMBER(SEARCH("tall",O177,1)),ISNUMBER(SEARCH("hobnail",O177,1)),ISNUMBER(SEARCH("cribriform",O177,1)),ISNUMBER(SEARCH("diffuse",O177,1)),ISNUMBER(SEARCH("columnar",O177,1)),ISNUMBER(SEARCH("solid",O177,1)),ISNUMBER(SEARCH("tall",N177,1)),ISNUMBER(SEARCH("hobnail",N177,1)),ISNUMBER(SEARCH("cribriform",N177,1)),ISNUMBER(SEARCH("diffuse",N177,1)),ISNUMBER(SEARCH("columnar",N177,1)),ISNUMBER(SEARCH("solid",N177,1)),AND(ISNUMBER(SEARCH("papillary",N177,1)),S177="positive"),AND(AND(ISNUMBER(J177),J177&gt;=5),M177=""),AND(AND(ISNUMBER(J177),J177&gt;=5),AND(ISNUMBER(M177),M177&gt;=1)),AND(ISNUMBER(SERACH("papillary",N177)),OR(Y177="positive",Z177="positive"), ISNUMBER(SEARCH("BRAF",AB177)))),"intermediate","low"))</f>
        <v>low</v>
      </c>
      <c r="AF177" s="31" t="str">
        <f t="shared" si="34"/>
        <v>1b</v>
      </c>
      <c r="AG177" s="31" t="str">
        <f t="shared" si="35"/>
        <v>0</v>
      </c>
      <c r="AH177" s="31" t="str">
        <f t="shared" si="37"/>
        <v>0</v>
      </c>
      <c r="AI177" s="36" t="str">
        <f t="shared" si="38"/>
        <v>I</v>
      </c>
      <c r="AJ177" s="30" t="s">
        <v>872</v>
      </c>
      <c r="AK177" s="35" t="s">
        <v>876</v>
      </c>
      <c r="AL177" s="35" t="s">
        <v>880</v>
      </c>
      <c r="AM177" s="35" t="s">
        <v>880</v>
      </c>
      <c r="AN177" s="35" t="s">
        <v>76</v>
      </c>
      <c r="AO177" s="30">
        <f t="shared" ca="1" si="44"/>
        <v>1</v>
      </c>
      <c r="AP177" s="35">
        <f t="shared" si="45"/>
        <v>1</v>
      </c>
      <c r="AQ177" s="35">
        <f t="shared" si="46"/>
        <v>1</v>
      </c>
      <c r="AR177" s="35">
        <f t="shared" si="47"/>
        <v>1</v>
      </c>
      <c r="AS177" s="36">
        <f t="shared" si="39"/>
        <v>1</v>
      </c>
    </row>
    <row r="178" spans="1:45">
      <c r="A178" t="str">
        <f>'Model output'!A177</f>
        <v>TCGA-EM-A2OX</v>
      </c>
      <c r="B178" s="42">
        <v>46</v>
      </c>
      <c r="C178" s="1" t="str">
        <f>IF(OR(ISNUMBER(SEARCH("0",'Model output'!D177)), ISNUMBER(SEARCH("1",'Model output'!D177)), ISNUMBER(SEARCH("1a",'Model output'!D177)), ISNUMBER(SEARCH("1b",'Model output'!D177)), ISNUMBER(SEARCH("2",'Model output'!D177)), ISNUMBER(SEARCH("3",'Model output'!D177)), ISNUMBER(SEARCH("4a",'Model output'!D177)), ISNUMBER(SEARCH("4b",'Model output'!D177))), IF(ISNUMBER(SEARCH("pT",'Model output'!D177)),IF(OR(ISNUMBER(SEARCH("a",'Model output'!D177)),ISNUMBER(SEARCH("b",'Model output'!D177))),MID(SUBSTITUTE('Model output'!D177," ",""),SEARCH("pT",'Model output'!D177)+2,2),MID(SUBSTITUTE('Model output'!D177," ",""),SEARCH("pT",'Model output'!D177)+2,1)),IF(ISNUMBER(SEARCH("T",'Model output'!D177)),IF(OR(ISNUMBER(SEARCH("a",'Model output'!D177)),ISNUMBER(SEARCH("b",'Model output'!D177))),MID(SUBSTITUTE('Model output'!D177," ",""),SEARCH("T",'Model output'!D177)+1,2),MID(SUBSTITUTE('Model output'!D177," ",""),SEARCH("T",'Model output'!D177)+1,1)),SUBSTITUTE('Model output'!D177," ",""))),"")</f>
        <v>1b</v>
      </c>
      <c r="D178" s="1" t="str">
        <f>IF(ISNUMBER(SEARCH("lymph node",'Model output'!E177)),"1", IF(AND('Model output'!E177&lt;&gt;"",ISNUMBER('Model output'!E177),'Model output'!E177&gt;0),"1",IF(OR(ISNUMBER(SEARCH("0",'Model output'!E177)), ISNUMBER(SEARCH("1",'Model output'!E177)), ISNUMBER(SEARCH("1a",'Model output'!E177)), ISNUMBER(SEARCH("1b",'Model output'!E177)), ISNUMBER(SEARCH("X",'Model output'!E177))), IF(ISNUMBER(SEARCH("pN",'Model output'!E177)),IF(OR(ISNUMBER(SEARCH("a",'Model output'!E177)),ISNUMBER(SEARCH("b",'Model output'!E177))),MID(SUBSTITUTE('Model output'!E177," ",""),SEARCH("pN",'Model output'!E177)+2,2),MID(SUBSTITUTE('Model output'!E177," ",""),SEARCH("pN",'Model output'!E177)+2,1)),IF(ISNUMBER(SEARCH("N",'Model output'!E177)),IF(OR(ISNUMBER(SEARCH("a",'Model output'!E177)),ISNUMBER(SEARCH("b",'Model output'!E177))),MID(SUBSTITUTE('Model output'!E177," ",""),SEARCH("N",'Model output'!E177)+1,2),MID(SUBSTITUTE('Model output'!E177," ",""),SEARCH("N",'Model output'!E177)+1,1)),SUBSTITUTE('Model output'!E177," ",""))),"")))</f>
        <v>1b</v>
      </c>
      <c r="E178" s="1" t="str">
        <f>IF(OR(ISNUMBER(SEARCH("Not applicable",'Model output'!F177)), ISNUMBER(SEARCH("N/A",'Model output'!F177))),"0",IF(OR(ISNUMBER(SEARCH("0",'Model output'!F177)), ISNUMBER(SEARCH("1",'Model output'!F177)), ISNUMBER(SEARCH("X",'Model output'!F177))), IF(ISNUMBER(SEARCH("pM",'Model output'!F177)),MID(SUBSTITUTE('Model output'!F177," ",""),SEARCH("pM",'Model output'!F177)+2,1),IF(ISNUMBER(SEARCH("M",'Model output'!F177)),MID(SUBSTITUTE('Model output'!F177," ",""),SEARCH("M",'Model output'!F177)+1,1),SUBSTITUTE('Model output'!F177," ",""))),""))</f>
        <v/>
      </c>
      <c r="F178" t="str">
        <f t="shared" si="32"/>
        <v>positive</v>
      </c>
      <c r="G178" t="str">
        <f>IF(OR('Model output'!G177="",AND(ISNUMBER('Model output'!J177),'Model output'!J177&lt;1)),"",IF(OR(ISNUMBER(SEARCH("lateral",'Model output'!G177)),ISNUMBER(SEARCH("cervical",'Model output'!G177)),ISNUMBER(SEARCH("jugular",'Model output'!G177)),ISNUMBER(SEARCH("left neck",'Model output'!G177)),ISNUMBER(SEARCH("left anterior neck",'Model output'!G177)),ISNUMBER(SEARCH("left posterior neck",'Model output'!G177)),ISNUMBER(SEARCH("right neck",'Model output'!G177)),ISNUMBER(SEARCH("right anterior neck",'Model output'!G177)),ISNUMBER(SEARCH("right posterior neck",'Model output'!G177)),AND(ISNUMBER(SEARCH("level",'Model output'!G177)),OR(,ISNUMBER(SEARCH("II",'Model output'!G177)),ISNUMBER(SEARCH("two",'Model output'!G177)),ISNUMBER(SEARCH("2",'Model output'!G177)),ISNUMBER(SEARCH("III",'Model output'!G177)),ISNUMBER(SEARCH("three",'Model output'!G177)),ISNUMBER(SEARCH("3",'Model output'!G177)),ISNUMBER(SEARCH("IV",'Model output'!G177)),ISNUMBER(SEARCH("four",'Model output'!G177)),ISNUMBER(SEARCH("4",'Model output'!G177)),AND(ISNUMBER(SEARCH("V ",'Model output'!G177)),NOT(ISNUMBER(SEARCH("VI",'Model output'!G177)))),ISNUMBER(SEARCH("five",'Model output'!G177)),ISNUMBER(SEARCH("5",'Model output'!G177))))), "lateral", "central"))</f>
        <v/>
      </c>
      <c r="H178" t="str">
        <f>IF('Model output'!H177="","negative", IF('Model output'!H177=" ", "negative", IF(ISNUMBER(SEARCH("lymph node",'Model output'!H177)),"negative","positive")))</f>
        <v>negative</v>
      </c>
      <c r="I178">
        <f>IF('Model output'!I177="","",IF(ISNUMBER('Model output'!I177),'Model output'!I177,1))</f>
        <v>9</v>
      </c>
      <c r="J178">
        <f>IF('Model output'!J177="","",IF(AND(ISNUMBER('Model output'!J177),'Model output'!J177&lt;=I178),'Model output'!J177,IF(ISNUMBER(SEARCH("0/",'Model output'!J177)),0,1)))</f>
        <v>8</v>
      </c>
      <c r="K178" t="str" cm="1">
        <f t="array" ref="K178">IF(COUNT(FIND({0,1,2,3,4,5,6,7,8,9},'Model output'!K177))&gt;0,'Model output'!K177,"")</f>
        <v/>
      </c>
      <c r="L178" s="8" t="str">
        <f t="shared" si="36"/>
        <v/>
      </c>
      <c r="M178" t="str" cm="1">
        <f t="array" ref="M178">IF(L178="","",IF(ISNUMBER(SEARCH("cm",L178)),MAX(VALUE(SUBSTITUTE(_xlfn.FILTERXML("&lt;t&gt;&lt;s&gt;"&amp;SUBSTITUTE(L178,",","&lt;/s&gt;&lt;s&gt;")&amp;"&lt;/s&gt;&lt;/t&gt;","//s"),"cm",""))),MAX(VALUE(SUBSTITUTE(_xlfn.FILTERXML("&lt;t&gt;&lt;s&gt;"&amp;SUBSTITUTE(L178,",","&lt;/s&gt;&lt;s&gt;")&amp;"&lt;/s&gt;&lt;/t&gt;","//s"),"mm","")))/10))</f>
        <v/>
      </c>
      <c r="N178" t="str">
        <f>IF('Model output'!L177="","",'Model output'!L177)</f>
        <v>papillary</v>
      </c>
      <c r="O178" t="str">
        <f>IF('Model output'!M177="","",'Model output'!M177)</f>
        <v>classical</v>
      </c>
      <c r="P178" t="str">
        <f>IF('Model output'!N177="","",'Model output'!N177)</f>
        <v>1.8cm</v>
      </c>
      <c r="Q178" t="str">
        <f t="shared" si="33"/>
        <v>1.8cm</v>
      </c>
      <c r="R178" cm="1">
        <f t="array" ref="R178">IF(Q178="","",IF(ISNUMBER(SEARCH("cm",Q178)),MAX(VALUE(SUBSTITUTE(_xlfn.FILTERXML("&lt;t&gt;&lt;s&gt;"&amp;SUBSTITUTE(Q178,",","&lt;/s&gt;&lt;s&gt;")&amp;"&lt;/s&gt;&lt;/t&gt;","//s"),"cm",""))),IF(ISNUMBER(SEARCH("mm",Q178)), MAX(VALUE(SUBSTITUTE(_xlfn.FILTERXML("&lt;t&gt;&lt;s&gt;"&amp;SUBSTITUTE(Q178,",","&lt;/s&gt;&lt;s&gt;")&amp;"&lt;/s&gt;&lt;/t&gt;","//s"),"mm","")))/10, MAX(VALUE(_xlfn.FILTERXML("&lt;t&gt;&lt;s&gt;"&amp;SUBSTITUTE(Q178,",","&lt;/s&gt;&lt;s&gt;")&amp;"&lt;/s&gt;&lt;/t&gt;","//s"))))))</f>
        <v>1.8</v>
      </c>
      <c r="S178" t="str">
        <f>IF(OR('Model output'!P177="",ISNUMBER(SEARCH("Not identified", 'Model output'!P177)),ISNUMBER(SEARCH("Absent",'Model output'!P177)),AND(ISNUMBER(SEARCH("No",'Model output'!P177)),NOT(ISNUMBER(SEARCH("diagnostic",'Model output'!P177)))),ISNUMBER(SEARCH("Negative",'Model output'!P177))),"negative","positive")</f>
        <v>positive</v>
      </c>
      <c r="T178">
        <f>IF('Model output'!O177="","",'Model output'!O177)</f>
        <v>2</v>
      </c>
      <c r="U178" t="str">
        <f>IF('Model output'!Q177&lt;&gt;"",'Model output'!Q177,IF('Classification result'!S178="positive",IF(ISNUMBER(SEARCH("single",'Model output'!P177)),1,IF(OR(ISNUMBER(SEARCH("&lt;4",'Model output'!P177)),ISNUMBER(SEARCH("&lt; 4",'Model output'!P177)),ISNUMBER(SEARCH("less than 4",'Model output'!P177))),"&lt;4",IF(OR(ISNUMBER(SEARCH("&gt;4",'Model output'!P177)),ISNUMBER(SEARCH("&gt; 4",'Model output'!P177)),ISNUMBER(SEARCH("4 or more",'Model output'!P177))),"&gt;4",""))),""))</f>
        <v/>
      </c>
      <c r="V178" t="str">
        <f>IF(S178="negative","",IF(OR(ISNUMBER(SEARCH("Focal",'Model output'!P177)),'Classification result'!U178&lt;4,ISNUMBER(SEARCH("Focal",'Classification result'!U178)),ISNUMBER(SEARCH("&lt;4",'Classification result'!U178)),ISNUMBER(SEARCH("&lt; 4",'Classification result'!U178))),"minimal", IF(OR(ISNUMBER(SEARCH("Extensive",'Model output'!P177)),ISNUMBER(SEARCH("Extensive",'Classification result'!U178)),ISNUMBER(SEARCH("&gt;4",'Classification result'!U178)),ISNUMBER(SEARCH("&gt; 4",'Classification result'!U178)),ISNUMBER(SEARCH("4 or more",'Classification result'!U178))),"extensive","")))</f>
        <v/>
      </c>
      <c r="W178" t="str">
        <f>IF(OR('Model output'!R177="",ISNUMBER(SEARCH("Not identified", 'Model output'!R177)),ISNUMBER(SEARCH("Absent",'Model output'!R177)),ISNUMBER(SEARCH("No",'Model output'!R177)),ISNUMBER(SEARCH("Negative",'Model output'!R177)),ISNUMBER(SEARCH("None seen",'Model output'!R177)),ISNUMBER(SEARCH("Free",'Model output'!R177)),ISNUMBER(SEARCH("Cannot be assessed",'Model output'!R177))),"negative","positive")</f>
        <v>positive</v>
      </c>
      <c r="X178" s="14" t="str">
        <f>IF('Model output'!S177="","",'Model output'!S177)</f>
        <v>Not identified</v>
      </c>
      <c r="Y178" t="str">
        <f>IF(OR('Model output'!S177="",ISNUMBER(SEARCH("Absent",'Model output'!S177)),ISNUMBER(SEARCH("Not identified",'Model output'!S177)),AND(ISNUMBER(SEARCH("No",'Model output'!S177)),NOT(ISNUMBER(SEARCH("carcinoma",'Model output'!S177)))),ISNUMBER(SEARCH("negative",'Model output'!S177))),"negative",IF(Z178="positive","gETE", "positive"))</f>
        <v>negative</v>
      </c>
      <c r="Z178" t="str">
        <f>IF(OR('Model output'!S177="",ISNUMBER(SEARCH("Absent",'Model output'!S177)),ISNUMBER(SEARCH("Not identified",'Model output'!S177)),ISNUMBER(SEARCH("No",'Model output'!S177)),ISNUMBER(SEARCH("Minimal",'Model output'!S177)),ISNUMBER(SEARCH("negative",'Model output'!S177))),"negative",IF(OR(ISNUMBER(SEARCH("extensive",X178)),ISNUMBER(SEARCH("skeletal muscle",X178)),ISNUMBER(SEARCH("larynx",X178)),ISNUMBER(SEARCH("trachea",X178)),ISNUMBER(SEARCH("esophagus",X178)),ISNUMBER(SEARCH("recurrent laryngeal nerve",X178))),"positive","negative"))</f>
        <v>negative</v>
      </c>
      <c r="AA178" t="str">
        <f>IF('Model output'!T177="","",IF('Model output'!T177="Not mentioned", "No", "Yes"))</f>
        <v/>
      </c>
      <c r="AB178" t="str">
        <f>IF(AA178&lt;&gt;"Yes","",IF(OR('Model output'!U177="",ISNUMBER(SEARCH("Not identified",'Model output'!U177))),"",'Model output'!U177))</f>
        <v/>
      </c>
      <c r="AC178" s="9" t="str">
        <f>IF(OR('Model output'!V177="", AND(ISERROR(SEARCH("Positive",'Model output'!V177)), ISNUMBER(SEARCH("Negative",'Model output'!V177))), ISNUMBER(SEARCH("Uninvolved",'Model output'!V177)), ISNUMBER(SEARCH("not involved",'Model output'!V177)), ISNUMBER(SEARCH("Free",'Model output'!V177)), ISNUMBER(SEARCH("1 mm",'Model output'!V177)), ISNUMBER(SEARCH("0.1 CM",'Model output'!V177)), ISNUMBER(SEARCH("less than 0.2 mm",'Model output'!V177)), ISNUMBER(SEARCH("less than 0.5 mm",'Model output'!V177)), ISNUMBER(SEARCH("very close",'Model output'!V177)), ISNUMBER(SEARCH("abut",'Model output'!V177))), "negative", "positive")</f>
        <v>negative</v>
      </c>
      <c r="AE178" s="30" t="str" cm="1">
        <f t="array" aca="1" ref="AE178" ca="1">IF(OR(AC178="positive",Z178="positive",AND(OR(ISNUMBER(SEARCH("Follicular carcinoma",N178)),ISNUMBER(SEARCH("Follicular thyroid carcinoma",N178))),V178="extensive"),AND(AND(ISNUMBER(J178),J178&gt;0),AND(ISNUMBER(M178),M178&gt;3)),OR(H178="positive",AH178=1)),"high",IF(OR(ISNUMBER(SEARCH("lateral",G178,1)),ISNUMBER(SEARCH("positive",Y178,1)),ISNUMBER(SEARCH("tall",O178,1)),ISNUMBER(SEARCH("hobnail",O178,1)),ISNUMBER(SEARCH("cribriform",O178,1)),ISNUMBER(SEARCH("diffuse",O178,1)),ISNUMBER(SEARCH("columnar",O178,1)),ISNUMBER(SEARCH("solid",O178,1)),ISNUMBER(SEARCH("tall",N178,1)),ISNUMBER(SEARCH("hobnail",N178,1)),ISNUMBER(SEARCH("cribriform",N178,1)),ISNUMBER(SEARCH("diffuse",N178,1)),ISNUMBER(SEARCH("columnar",N178,1)),ISNUMBER(SEARCH("solid",N178,1)),AND(ISNUMBER(SEARCH("papillary",N178,1)),S178="positive"),AND(AND(ISNUMBER(J178),J178&gt;=5),M178=""),AND(AND(ISNUMBER(J178),J178&gt;=5),AND(ISNUMBER(M178),M178&gt;=1)),AND(ISNUMBER(SERACH("papillary",N178)),OR(Y178="positive",Z178="positive"), ISNUMBER(SEARCH("BRAF",AB178)))),"intermediate","low"))</f>
        <v>intermediate</v>
      </c>
      <c r="AF178" s="31" t="str">
        <f t="shared" si="34"/>
        <v>1b</v>
      </c>
      <c r="AG178" s="31" t="str">
        <f t="shared" si="35"/>
        <v>1a</v>
      </c>
      <c r="AH178" s="31" t="str">
        <f t="shared" si="37"/>
        <v>0</v>
      </c>
      <c r="AI178" s="36" t="str">
        <f t="shared" si="38"/>
        <v>I</v>
      </c>
      <c r="AJ178" s="30" t="s">
        <v>873</v>
      </c>
      <c r="AK178" s="35" t="s">
        <v>876</v>
      </c>
      <c r="AL178" s="35" t="s">
        <v>876</v>
      </c>
      <c r="AM178" s="35" t="s">
        <v>880</v>
      </c>
      <c r="AN178" s="35" t="s">
        <v>76</v>
      </c>
      <c r="AO178" s="30">
        <f t="shared" ca="1" si="44"/>
        <v>1</v>
      </c>
      <c r="AP178" s="35">
        <f t="shared" si="45"/>
        <v>1</v>
      </c>
      <c r="AQ178" s="35">
        <f t="shared" si="46"/>
        <v>0</v>
      </c>
      <c r="AR178" s="35">
        <f t="shared" si="47"/>
        <v>1</v>
      </c>
      <c r="AS178" s="36">
        <f t="shared" si="39"/>
        <v>1</v>
      </c>
    </row>
    <row r="179" spans="1:45">
      <c r="A179" t="str">
        <f>'Model output'!A178</f>
        <v>TCGA-EM-A2OY</v>
      </c>
      <c r="B179" s="42">
        <v>46</v>
      </c>
      <c r="C179" s="1" t="str">
        <f>IF(OR(ISNUMBER(SEARCH("0",'Model output'!D178)), ISNUMBER(SEARCH("1",'Model output'!D178)), ISNUMBER(SEARCH("1a",'Model output'!D178)), ISNUMBER(SEARCH("1b",'Model output'!D178)), ISNUMBER(SEARCH("2",'Model output'!D178)), ISNUMBER(SEARCH("3",'Model output'!D178)), ISNUMBER(SEARCH("4a",'Model output'!D178)), ISNUMBER(SEARCH("4b",'Model output'!D178))), IF(ISNUMBER(SEARCH("pT",'Model output'!D178)),IF(OR(ISNUMBER(SEARCH("a",'Model output'!D178)),ISNUMBER(SEARCH("b",'Model output'!D178))),MID(SUBSTITUTE('Model output'!D178," ",""),SEARCH("pT",'Model output'!D178)+2,2),MID(SUBSTITUTE('Model output'!D178," ",""),SEARCH("pT",'Model output'!D178)+2,1)),IF(ISNUMBER(SEARCH("T",'Model output'!D178)),IF(OR(ISNUMBER(SEARCH("a",'Model output'!D178)),ISNUMBER(SEARCH("b",'Model output'!D178))),MID(SUBSTITUTE('Model output'!D178," ",""),SEARCH("T",'Model output'!D178)+1,2),MID(SUBSTITUTE('Model output'!D178," ",""),SEARCH("T",'Model output'!D178)+1,1)),SUBSTITUTE('Model output'!D178," ",""))),"")</f>
        <v>2</v>
      </c>
      <c r="D179" s="1" t="str">
        <f>IF(ISNUMBER(SEARCH("lymph node",'Model output'!E178)),"1", IF(AND('Model output'!E178&lt;&gt;"",ISNUMBER('Model output'!E178),'Model output'!E178&gt;0),"1",IF(OR(ISNUMBER(SEARCH("0",'Model output'!E178)), ISNUMBER(SEARCH("1",'Model output'!E178)), ISNUMBER(SEARCH("1a",'Model output'!E178)), ISNUMBER(SEARCH("1b",'Model output'!E178)), ISNUMBER(SEARCH("X",'Model output'!E178))), IF(ISNUMBER(SEARCH("pN",'Model output'!E178)),IF(OR(ISNUMBER(SEARCH("a",'Model output'!E178)),ISNUMBER(SEARCH("b",'Model output'!E178))),MID(SUBSTITUTE('Model output'!E178," ",""),SEARCH("pN",'Model output'!E178)+2,2),MID(SUBSTITUTE('Model output'!E178," ",""),SEARCH("pN",'Model output'!E178)+2,1)),IF(ISNUMBER(SEARCH("N",'Model output'!E178)),IF(OR(ISNUMBER(SEARCH("a",'Model output'!E178)),ISNUMBER(SEARCH("b",'Model output'!E178))),MID(SUBSTITUTE('Model output'!E178," ",""),SEARCH("N",'Model output'!E178)+1,2),MID(SUBSTITUTE('Model output'!E178," ",""),SEARCH("N",'Model output'!E178)+1,1)),SUBSTITUTE('Model output'!E178," ",""))),"")))</f>
        <v>0</v>
      </c>
      <c r="E179" s="1" t="str">
        <f>IF(OR(ISNUMBER(SEARCH("Not applicable",'Model output'!F178)), ISNUMBER(SEARCH("N/A",'Model output'!F178))),"0",IF(OR(ISNUMBER(SEARCH("0",'Model output'!F178)), ISNUMBER(SEARCH("1",'Model output'!F178)), ISNUMBER(SEARCH("X",'Model output'!F178))), IF(ISNUMBER(SEARCH("pM",'Model output'!F178)),MID(SUBSTITUTE('Model output'!F178," ",""),SEARCH("pM",'Model output'!F178)+2,1),IF(ISNUMBER(SEARCH("M",'Model output'!F178)),MID(SUBSTITUTE('Model output'!F178," ",""),SEARCH("M",'Model output'!F178)+1,1),SUBSTITUTE('Model output'!F178," ",""))),""))</f>
        <v/>
      </c>
      <c r="F179" t="str">
        <f t="shared" si="32"/>
        <v>negative</v>
      </c>
      <c r="G179" t="str">
        <f>IF(OR('Model output'!G178="",AND(ISNUMBER('Model output'!J178),'Model output'!J178&lt;1)),"",IF(OR(ISNUMBER(SEARCH("lateral",'Model output'!G178)),ISNUMBER(SEARCH("cervical",'Model output'!G178)),ISNUMBER(SEARCH("jugular",'Model output'!G178)),ISNUMBER(SEARCH("left neck",'Model output'!G178)),ISNUMBER(SEARCH("left anterior neck",'Model output'!G178)),ISNUMBER(SEARCH("left posterior neck",'Model output'!G178)),ISNUMBER(SEARCH("right neck",'Model output'!G178)),ISNUMBER(SEARCH("right anterior neck",'Model output'!G178)),ISNUMBER(SEARCH("right posterior neck",'Model output'!G178)),AND(ISNUMBER(SEARCH("level",'Model output'!G178)),OR(,ISNUMBER(SEARCH("II",'Model output'!G178)),ISNUMBER(SEARCH("two",'Model output'!G178)),ISNUMBER(SEARCH("2",'Model output'!G178)),ISNUMBER(SEARCH("III",'Model output'!G178)),ISNUMBER(SEARCH("three",'Model output'!G178)),ISNUMBER(SEARCH("3",'Model output'!G178)),ISNUMBER(SEARCH("IV",'Model output'!G178)),ISNUMBER(SEARCH("four",'Model output'!G178)),ISNUMBER(SEARCH("4",'Model output'!G178)),AND(ISNUMBER(SEARCH("V ",'Model output'!G178)),NOT(ISNUMBER(SEARCH("VI",'Model output'!G178)))),ISNUMBER(SEARCH("five",'Model output'!G178)),ISNUMBER(SEARCH("5",'Model output'!G178))))), "lateral", "central"))</f>
        <v/>
      </c>
      <c r="H179" t="str">
        <f>IF('Model output'!H178="","negative", IF('Model output'!H178=" ", "negative", IF(ISNUMBER(SEARCH("lymph node",'Model output'!H178)),"negative","positive")))</f>
        <v>negative</v>
      </c>
      <c r="I179">
        <f>IF('Model output'!I178="","",IF(ISNUMBER('Model output'!I178),'Model output'!I178,1))</f>
        <v>1</v>
      </c>
      <c r="J179">
        <f>IF('Model output'!J178="","",IF(AND(ISNUMBER('Model output'!J178),'Model output'!J178&lt;=I179),'Model output'!J178,IF(ISNUMBER(SEARCH("0/",'Model output'!J178)),0,1)))</f>
        <v>0</v>
      </c>
      <c r="K179" t="str" cm="1">
        <f t="array" ref="K179">IF(COUNT(FIND({0,1,2,3,4,5,6,7,8,9},'Model output'!K178))&gt;0,'Model output'!K178,"")</f>
        <v/>
      </c>
      <c r="L179" s="8" t="str">
        <f t="shared" si="36"/>
        <v/>
      </c>
      <c r="M179" t="str" cm="1">
        <f t="array" ref="M179">IF(L179="","",IF(ISNUMBER(SEARCH("cm",L179)),MAX(VALUE(SUBSTITUTE(_xlfn.FILTERXML("&lt;t&gt;&lt;s&gt;"&amp;SUBSTITUTE(L179,",","&lt;/s&gt;&lt;s&gt;")&amp;"&lt;/s&gt;&lt;/t&gt;","//s"),"cm",""))),MAX(VALUE(SUBSTITUTE(_xlfn.FILTERXML("&lt;t&gt;&lt;s&gt;"&amp;SUBSTITUTE(L179,",","&lt;/s&gt;&lt;s&gt;")&amp;"&lt;/s&gt;&lt;/t&gt;","//s"),"mm","")))/10))</f>
        <v/>
      </c>
      <c r="N179" t="str">
        <f>IF('Model output'!L178="","",'Model output'!L178)</f>
        <v>papillary</v>
      </c>
      <c r="O179" t="str">
        <f>IF('Model output'!M178="","",'Model output'!M178)</f>
        <v>oncocytic follicular</v>
      </c>
      <c r="P179" t="str">
        <f>IF('Model output'!N178="","",'Model output'!N178)</f>
        <v>2.6cm</v>
      </c>
      <c r="Q179" t="str">
        <f t="shared" si="33"/>
        <v>2.6cm</v>
      </c>
      <c r="R179" cm="1">
        <f t="array" ref="R179">IF(Q179="","",IF(ISNUMBER(SEARCH("cm",Q179)),MAX(VALUE(SUBSTITUTE(_xlfn.FILTERXML("&lt;t&gt;&lt;s&gt;"&amp;SUBSTITUTE(Q179,",","&lt;/s&gt;&lt;s&gt;")&amp;"&lt;/s&gt;&lt;/t&gt;","//s"),"cm",""))),IF(ISNUMBER(SEARCH("mm",Q179)), MAX(VALUE(SUBSTITUTE(_xlfn.FILTERXML("&lt;t&gt;&lt;s&gt;"&amp;SUBSTITUTE(Q179,",","&lt;/s&gt;&lt;s&gt;")&amp;"&lt;/s&gt;&lt;/t&gt;","//s"),"mm","")))/10, MAX(VALUE(_xlfn.FILTERXML("&lt;t&gt;&lt;s&gt;"&amp;SUBSTITUTE(Q179,",","&lt;/s&gt;&lt;s&gt;")&amp;"&lt;/s&gt;&lt;/t&gt;","//s"))))))</f>
        <v>2.6</v>
      </c>
      <c r="S179" t="str">
        <f>IF(OR('Model output'!P178="",ISNUMBER(SEARCH("Not identified", 'Model output'!P178)),ISNUMBER(SEARCH("Absent",'Model output'!P178)),AND(ISNUMBER(SEARCH("No",'Model output'!P178)),NOT(ISNUMBER(SEARCH("diagnostic",'Model output'!P178)))),ISNUMBER(SEARCH("Negative",'Model output'!P178))),"negative","positive")</f>
        <v>negative</v>
      </c>
      <c r="T179">
        <f>IF('Model output'!O178="","",'Model output'!O178)</f>
        <v>2</v>
      </c>
      <c r="U179" t="str">
        <f>IF('Model output'!Q178&lt;&gt;"",'Model output'!Q178,IF('Classification result'!S179="positive",IF(ISNUMBER(SEARCH("single",'Model output'!P178)),1,IF(OR(ISNUMBER(SEARCH("&lt;4",'Model output'!P178)),ISNUMBER(SEARCH("&lt; 4",'Model output'!P178)),ISNUMBER(SEARCH("less than 4",'Model output'!P178))),"&lt;4",IF(OR(ISNUMBER(SEARCH("&gt;4",'Model output'!P178)),ISNUMBER(SEARCH("&gt; 4",'Model output'!P178)),ISNUMBER(SEARCH("4 or more",'Model output'!P178))),"&gt;4",""))),""))</f>
        <v/>
      </c>
      <c r="V179" t="str">
        <f>IF(S179="negative","",IF(OR(ISNUMBER(SEARCH("Focal",'Model output'!P178)),'Classification result'!U179&lt;4,ISNUMBER(SEARCH("Focal",'Classification result'!U179)),ISNUMBER(SEARCH("&lt;4",'Classification result'!U179)),ISNUMBER(SEARCH("&lt; 4",'Classification result'!U179))),"minimal", IF(OR(ISNUMBER(SEARCH("Extensive",'Model output'!P178)),ISNUMBER(SEARCH("Extensive",'Classification result'!U179)),ISNUMBER(SEARCH("&gt;4",'Classification result'!U179)),ISNUMBER(SEARCH("&gt; 4",'Classification result'!U179)),ISNUMBER(SEARCH("4 or more",'Classification result'!U179))),"extensive","")))</f>
        <v/>
      </c>
      <c r="W179" t="str">
        <f>IF(OR('Model output'!R178="",ISNUMBER(SEARCH("Not identified", 'Model output'!R178)),ISNUMBER(SEARCH("Absent",'Model output'!R178)),ISNUMBER(SEARCH("No",'Model output'!R178)),ISNUMBER(SEARCH("Negative",'Model output'!R178)),ISNUMBER(SEARCH("None seen",'Model output'!R178)),ISNUMBER(SEARCH("Free",'Model output'!R178)),ISNUMBER(SEARCH("Cannot be assessed",'Model output'!R178))),"negative","positive")</f>
        <v>positive</v>
      </c>
      <c r="X179" s="14" t="str">
        <f>IF('Model output'!S178="","",'Model output'!S178)</f>
        <v>Not identified</v>
      </c>
      <c r="Y179" t="str">
        <f>IF(OR('Model output'!S178="",ISNUMBER(SEARCH("Absent",'Model output'!S178)),ISNUMBER(SEARCH("Not identified",'Model output'!S178)),AND(ISNUMBER(SEARCH("No",'Model output'!S178)),NOT(ISNUMBER(SEARCH("carcinoma",'Model output'!S178)))),ISNUMBER(SEARCH("negative",'Model output'!S178))),"negative",IF(Z179="positive","gETE", "positive"))</f>
        <v>negative</v>
      </c>
      <c r="Z179" t="str">
        <f>IF(OR('Model output'!S178="",ISNUMBER(SEARCH("Absent",'Model output'!S178)),ISNUMBER(SEARCH("Not identified",'Model output'!S178)),ISNUMBER(SEARCH("No",'Model output'!S178)),ISNUMBER(SEARCH("Minimal",'Model output'!S178)),ISNUMBER(SEARCH("negative",'Model output'!S178))),"negative",IF(OR(ISNUMBER(SEARCH("extensive",X179)),ISNUMBER(SEARCH("skeletal muscle",X179)),ISNUMBER(SEARCH("larynx",X179)),ISNUMBER(SEARCH("trachea",X179)),ISNUMBER(SEARCH("esophagus",X179)),ISNUMBER(SEARCH("recurrent laryngeal nerve",X179))),"positive","negative"))</f>
        <v>negative</v>
      </c>
      <c r="AA179" t="str">
        <f>IF('Model output'!T178="","",IF('Model output'!T178="Not mentioned", "No", "Yes"))</f>
        <v/>
      </c>
      <c r="AB179" t="str">
        <f>IF(AA179&lt;&gt;"Yes","",IF(OR('Model output'!U178="",ISNUMBER(SEARCH("Not identified",'Model output'!U178))),"",'Model output'!U178))</f>
        <v/>
      </c>
      <c r="AC179" s="9" t="str">
        <f>IF(OR('Model output'!V178="", AND(ISERROR(SEARCH("Positive",'Model output'!V178)), ISNUMBER(SEARCH("Negative",'Model output'!V178))), ISNUMBER(SEARCH("Uninvolved",'Model output'!V178)), ISNUMBER(SEARCH("not involved",'Model output'!V178)), ISNUMBER(SEARCH("Free",'Model output'!V178)), ISNUMBER(SEARCH("1 mm",'Model output'!V178)), ISNUMBER(SEARCH("0.1 CM",'Model output'!V178)), ISNUMBER(SEARCH("less than 0.2 mm",'Model output'!V178)), ISNUMBER(SEARCH("less than 0.5 mm",'Model output'!V178)), ISNUMBER(SEARCH("very close",'Model output'!V178)), ISNUMBER(SEARCH("abut",'Model output'!V178))), "negative", "positive")</f>
        <v>negative</v>
      </c>
      <c r="AE179" s="30" t="str" cm="1">
        <f t="array" aca="1" ref="AE179" ca="1">IF(OR(AC179="positive",Z179="positive",AND(OR(ISNUMBER(SEARCH("Follicular carcinoma",N179)),ISNUMBER(SEARCH("Follicular thyroid carcinoma",N179))),V179="extensive"),AND(AND(ISNUMBER(J179),J179&gt;0),AND(ISNUMBER(M179),M179&gt;3)),OR(H179="positive",AH179=1)),"high",IF(OR(ISNUMBER(SEARCH("lateral",G179,1)),ISNUMBER(SEARCH("positive",Y179,1)),ISNUMBER(SEARCH("tall",O179,1)),ISNUMBER(SEARCH("hobnail",O179,1)),ISNUMBER(SEARCH("cribriform",O179,1)),ISNUMBER(SEARCH("diffuse",O179,1)),ISNUMBER(SEARCH("columnar",O179,1)),ISNUMBER(SEARCH("solid",O179,1)),ISNUMBER(SEARCH("tall",N179,1)),ISNUMBER(SEARCH("hobnail",N179,1)),ISNUMBER(SEARCH("cribriform",N179,1)),ISNUMBER(SEARCH("diffuse",N179,1)),ISNUMBER(SEARCH("columnar",N179,1)),ISNUMBER(SEARCH("solid",N179,1)),AND(ISNUMBER(SEARCH("papillary",N179,1)),S179="positive"),AND(AND(ISNUMBER(J179),J179&gt;=5),M179=""),AND(AND(ISNUMBER(J179),J179&gt;=5),AND(ISNUMBER(M179),M179&gt;=1)),AND(ISNUMBER(SERACH("papillary",N179)),OR(Y179="positive",Z179="positive"), ISNUMBER(SEARCH("BRAF",AB179)))),"intermediate","low"))</f>
        <v>low</v>
      </c>
      <c r="AF179" s="31" t="str">
        <f t="shared" si="34"/>
        <v>2</v>
      </c>
      <c r="AG179" s="31" t="str">
        <f t="shared" si="35"/>
        <v>0</v>
      </c>
      <c r="AH179" s="31" t="str">
        <f t="shared" si="37"/>
        <v>0</v>
      </c>
      <c r="AI179" s="36" t="str">
        <f t="shared" si="38"/>
        <v>I</v>
      </c>
      <c r="AJ179" s="30" t="s">
        <v>873</v>
      </c>
      <c r="AK179" s="35" t="s">
        <v>879</v>
      </c>
      <c r="AL179" s="35" t="s">
        <v>877</v>
      </c>
      <c r="AM179" s="35" t="s">
        <v>880</v>
      </c>
      <c r="AN179" s="35" t="s">
        <v>76</v>
      </c>
      <c r="AO179" s="30">
        <f t="shared" ca="1" si="44"/>
        <v>0</v>
      </c>
      <c r="AP179" s="35">
        <f t="shared" si="45"/>
        <v>1</v>
      </c>
      <c r="AQ179" s="35">
        <f t="shared" si="46"/>
        <v>1</v>
      </c>
      <c r="AR179" s="35">
        <f t="shared" si="47"/>
        <v>1</v>
      </c>
      <c r="AS179" s="36">
        <f t="shared" si="39"/>
        <v>1</v>
      </c>
    </row>
    <row r="180" spans="1:45">
      <c r="A180" t="str">
        <f>'Model output'!A179</f>
        <v>TCGA-EM-A2OZ</v>
      </c>
      <c r="B180" s="42">
        <v>66</v>
      </c>
      <c r="C180" s="1" t="str">
        <f>IF(OR(ISNUMBER(SEARCH("0",'Model output'!D179)), ISNUMBER(SEARCH("1",'Model output'!D179)), ISNUMBER(SEARCH("1a",'Model output'!D179)), ISNUMBER(SEARCH("1b",'Model output'!D179)), ISNUMBER(SEARCH("2",'Model output'!D179)), ISNUMBER(SEARCH("3",'Model output'!D179)), ISNUMBER(SEARCH("4a",'Model output'!D179)), ISNUMBER(SEARCH("4b",'Model output'!D179))), IF(ISNUMBER(SEARCH("pT",'Model output'!D179)),IF(OR(ISNUMBER(SEARCH("a",'Model output'!D179)),ISNUMBER(SEARCH("b",'Model output'!D179))),MID(SUBSTITUTE('Model output'!D179," ",""),SEARCH("pT",'Model output'!D179)+2,2),MID(SUBSTITUTE('Model output'!D179," ",""),SEARCH("pT",'Model output'!D179)+2,1)),IF(ISNUMBER(SEARCH("T",'Model output'!D179)),IF(OR(ISNUMBER(SEARCH("a",'Model output'!D179)),ISNUMBER(SEARCH("b",'Model output'!D179))),MID(SUBSTITUTE('Model output'!D179," ",""),SEARCH("T",'Model output'!D179)+1,2),MID(SUBSTITUTE('Model output'!D179," ",""),SEARCH("T",'Model output'!D179)+1,1)),SUBSTITUTE('Model output'!D179," ",""))),"")</f>
        <v>1b</v>
      </c>
      <c r="D180" s="1" t="str">
        <f>IF(ISNUMBER(SEARCH("lymph node",'Model output'!E179)),"1", IF(AND('Model output'!E179&lt;&gt;"",ISNUMBER('Model output'!E179),'Model output'!E179&gt;0),"1",IF(OR(ISNUMBER(SEARCH("0",'Model output'!E179)), ISNUMBER(SEARCH("1",'Model output'!E179)), ISNUMBER(SEARCH("1a",'Model output'!E179)), ISNUMBER(SEARCH("1b",'Model output'!E179)), ISNUMBER(SEARCH("X",'Model output'!E179))), IF(ISNUMBER(SEARCH("pN",'Model output'!E179)),IF(OR(ISNUMBER(SEARCH("a",'Model output'!E179)),ISNUMBER(SEARCH("b",'Model output'!E179))),MID(SUBSTITUTE('Model output'!E179," ",""),SEARCH("pN",'Model output'!E179)+2,2),MID(SUBSTITUTE('Model output'!E179," ",""),SEARCH("pN",'Model output'!E179)+2,1)),IF(ISNUMBER(SEARCH("N",'Model output'!E179)),IF(OR(ISNUMBER(SEARCH("a",'Model output'!E179)),ISNUMBER(SEARCH("b",'Model output'!E179))),MID(SUBSTITUTE('Model output'!E179," ",""),SEARCH("N",'Model output'!E179)+1,2),MID(SUBSTITUTE('Model output'!E179," ",""),SEARCH("N",'Model output'!E179)+1,1)),SUBSTITUTE('Model output'!E179," ",""))),"")))</f>
        <v>0</v>
      </c>
      <c r="E180" s="1" t="str">
        <f>IF(OR(ISNUMBER(SEARCH("Not applicable",'Model output'!F179)), ISNUMBER(SEARCH("N/A",'Model output'!F179))),"0",IF(OR(ISNUMBER(SEARCH("0",'Model output'!F179)), ISNUMBER(SEARCH("1",'Model output'!F179)), ISNUMBER(SEARCH("X",'Model output'!F179))), IF(ISNUMBER(SEARCH("pM",'Model output'!F179)),MID(SUBSTITUTE('Model output'!F179," ",""),SEARCH("pM",'Model output'!F179)+2,1),IF(ISNUMBER(SEARCH("M",'Model output'!F179)),MID(SUBSTITUTE('Model output'!F179," ",""),SEARCH("M",'Model output'!F179)+1,1),SUBSTITUTE('Model output'!F179," ",""))),""))</f>
        <v/>
      </c>
      <c r="F180" t="str">
        <f t="shared" si="32"/>
        <v>negative</v>
      </c>
      <c r="G180" t="str">
        <f>IF(OR('Model output'!G179="",AND(ISNUMBER('Model output'!J179),'Model output'!J179&lt;1)),"",IF(OR(ISNUMBER(SEARCH("lateral",'Model output'!G179)),ISNUMBER(SEARCH("cervical",'Model output'!G179)),ISNUMBER(SEARCH("jugular",'Model output'!G179)),ISNUMBER(SEARCH("left neck",'Model output'!G179)),ISNUMBER(SEARCH("left anterior neck",'Model output'!G179)),ISNUMBER(SEARCH("left posterior neck",'Model output'!G179)),ISNUMBER(SEARCH("right neck",'Model output'!G179)),ISNUMBER(SEARCH("right anterior neck",'Model output'!G179)),ISNUMBER(SEARCH("right posterior neck",'Model output'!G179)),AND(ISNUMBER(SEARCH("level",'Model output'!G179)),OR(,ISNUMBER(SEARCH("II",'Model output'!G179)),ISNUMBER(SEARCH("two",'Model output'!G179)),ISNUMBER(SEARCH("2",'Model output'!G179)),ISNUMBER(SEARCH("III",'Model output'!G179)),ISNUMBER(SEARCH("three",'Model output'!G179)),ISNUMBER(SEARCH("3",'Model output'!G179)),ISNUMBER(SEARCH("IV",'Model output'!G179)),ISNUMBER(SEARCH("four",'Model output'!G179)),ISNUMBER(SEARCH("4",'Model output'!G179)),AND(ISNUMBER(SEARCH("V ",'Model output'!G179)),NOT(ISNUMBER(SEARCH("VI",'Model output'!G179)))),ISNUMBER(SEARCH("five",'Model output'!G179)),ISNUMBER(SEARCH("5",'Model output'!G179))))), "lateral", "central"))</f>
        <v/>
      </c>
      <c r="H180" t="str">
        <f>IF('Model output'!H179="","negative", IF('Model output'!H179=" ", "negative", IF(ISNUMBER(SEARCH("lymph node",'Model output'!H179)),"negative","positive")))</f>
        <v>negative</v>
      </c>
      <c r="I180">
        <f>IF('Model output'!I179="","",IF(ISNUMBER('Model output'!I179),'Model output'!I179,1))</f>
        <v>2</v>
      </c>
      <c r="J180">
        <f>IF('Model output'!J179="","",IF(AND(ISNUMBER('Model output'!J179),'Model output'!J179&lt;=I180),'Model output'!J179,IF(ISNUMBER(SEARCH("0/",'Model output'!J179)),0,1)))</f>
        <v>0</v>
      </c>
      <c r="K180" t="str" cm="1">
        <f t="array" ref="K180">IF(COUNT(FIND({0,1,2,3,4,5,6,7,8,9},'Model output'!K179))&gt;0,'Model output'!K179,"")</f>
        <v/>
      </c>
      <c r="L180" s="8" t="str">
        <f t="shared" si="36"/>
        <v/>
      </c>
      <c r="M180" t="str" cm="1">
        <f t="array" ref="M180">IF(L180="","",IF(ISNUMBER(SEARCH("cm",L180)),MAX(VALUE(SUBSTITUTE(_xlfn.FILTERXML("&lt;t&gt;&lt;s&gt;"&amp;SUBSTITUTE(L180,",","&lt;/s&gt;&lt;s&gt;")&amp;"&lt;/s&gt;&lt;/t&gt;","//s"),"cm",""))),MAX(VALUE(SUBSTITUTE(_xlfn.FILTERXML("&lt;t&gt;&lt;s&gt;"&amp;SUBSTITUTE(L180,",","&lt;/s&gt;&lt;s&gt;")&amp;"&lt;/s&gt;&lt;/t&gt;","//s"),"mm","")))/10))</f>
        <v/>
      </c>
      <c r="N180" t="str">
        <f>IF('Model output'!L179="","",'Model output'!L179)</f>
        <v>papillary</v>
      </c>
      <c r="O180" t="str">
        <f>IF('Model output'!M179="","",'Model output'!M179)</f>
        <v>classical</v>
      </c>
      <c r="P180" t="str">
        <f>IF('Model output'!N179="","",'Model output'!N179)</f>
        <v>1.7cm</v>
      </c>
      <c r="Q180" t="str">
        <f t="shared" si="33"/>
        <v>1.7cm</v>
      </c>
      <c r="R180" cm="1">
        <f t="array" ref="R180">IF(Q180="","",IF(ISNUMBER(SEARCH("cm",Q180)),MAX(VALUE(SUBSTITUTE(_xlfn.FILTERXML("&lt;t&gt;&lt;s&gt;"&amp;SUBSTITUTE(Q180,",","&lt;/s&gt;&lt;s&gt;")&amp;"&lt;/s&gt;&lt;/t&gt;","//s"),"cm",""))),IF(ISNUMBER(SEARCH("mm",Q180)), MAX(VALUE(SUBSTITUTE(_xlfn.FILTERXML("&lt;t&gt;&lt;s&gt;"&amp;SUBSTITUTE(Q180,",","&lt;/s&gt;&lt;s&gt;")&amp;"&lt;/s&gt;&lt;/t&gt;","//s"),"mm","")))/10, MAX(VALUE(_xlfn.FILTERXML("&lt;t&gt;&lt;s&gt;"&amp;SUBSTITUTE(Q180,",","&lt;/s&gt;&lt;s&gt;")&amp;"&lt;/s&gt;&lt;/t&gt;","//s"))))))</f>
        <v>1.7</v>
      </c>
      <c r="S180" t="str">
        <f>IF(OR('Model output'!P179="",ISNUMBER(SEARCH("Not identified", 'Model output'!P179)),ISNUMBER(SEARCH("Absent",'Model output'!P179)),AND(ISNUMBER(SEARCH("No",'Model output'!P179)),NOT(ISNUMBER(SEARCH("diagnostic",'Model output'!P179)))),ISNUMBER(SEARCH("Negative",'Model output'!P179))),"negative","positive")</f>
        <v>negative</v>
      </c>
      <c r="T180">
        <f>IF('Model output'!O179="","",'Model output'!O179)</f>
        <v>2</v>
      </c>
      <c r="U180" t="str">
        <f>IF('Model output'!Q179&lt;&gt;"",'Model output'!Q179,IF('Classification result'!S180="positive",IF(ISNUMBER(SEARCH("single",'Model output'!P179)),1,IF(OR(ISNUMBER(SEARCH("&lt;4",'Model output'!P179)),ISNUMBER(SEARCH("&lt; 4",'Model output'!P179)),ISNUMBER(SEARCH("less than 4",'Model output'!P179))),"&lt;4",IF(OR(ISNUMBER(SEARCH("&gt;4",'Model output'!P179)),ISNUMBER(SEARCH("&gt; 4",'Model output'!P179)),ISNUMBER(SEARCH("4 or more",'Model output'!P179))),"&gt;4",""))),""))</f>
        <v/>
      </c>
      <c r="V180" t="str">
        <f>IF(S180="negative","",IF(OR(ISNUMBER(SEARCH("Focal",'Model output'!P179)),'Classification result'!U180&lt;4,ISNUMBER(SEARCH("Focal",'Classification result'!U180)),ISNUMBER(SEARCH("&lt;4",'Classification result'!U180)),ISNUMBER(SEARCH("&lt; 4",'Classification result'!U180))),"minimal", IF(OR(ISNUMBER(SEARCH("Extensive",'Model output'!P179)),ISNUMBER(SEARCH("Extensive",'Classification result'!U180)),ISNUMBER(SEARCH("&gt;4",'Classification result'!U180)),ISNUMBER(SEARCH("&gt; 4",'Classification result'!U180)),ISNUMBER(SEARCH("4 or more",'Classification result'!U180))),"extensive","")))</f>
        <v/>
      </c>
      <c r="W180" t="str">
        <f>IF(OR('Model output'!R179="",ISNUMBER(SEARCH("Not identified", 'Model output'!R179)),ISNUMBER(SEARCH("Absent",'Model output'!R179)),ISNUMBER(SEARCH("No",'Model output'!R179)),ISNUMBER(SEARCH("Negative",'Model output'!R179)),ISNUMBER(SEARCH("None seen",'Model output'!R179)),ISNUMBER(SEARCH("Free",'Model output'!R179)),ISNUMBER(SEARCH("Cannot be assessed",'Model output'!R179))),"negative","positive")</f>
        <v>positive</v>
      </c>
      <c r="X180" s="14" t="str">
        <f>IF('Model output'!S179="","",'Model output'!S179)</f>
        <v>Not identified</v>
      </c>
      <c r="Y180" t="str">
        <f>IF(OR('Model output'!S179="",ISNUMBER(SEARCH("Absent",'Model output'!S179)),ISNUMBER(SEARCH("Not identified",'Model output'!S179)),AND(ISNUMBER(SEARCH("No",'Model output'!S179)),NOT(ISNUMBER(SEARCH("carcinoma",'Model output'!S179)))),ISNUMBER(SEARCH("negative",'Model output'!S179))),"negative",IF(Z180="positive","gETE", "positive"))</f>
        <v>negative</v>
      </c>
      <c r="Z180" t="str">
        <f>IF(OR('Model output'!S179="",ISNUMBER(SEARCH("Absent",'Model output'!S179)),ISNUMBER(SEARCH("Not identified",'Model output'!S179)),ISNUMBER(SEARCH("No",'Model output'!S179)),ISNUMBER(SEARCH("Minimal",'Model output'!S179)),ISNUMBER(SEARCH("negative",'Model output'!S179))),"negative",IF(OR(ISNUMBER(SEARCH("extensive",X180)),ISNUMBER(SEARCH("skeletal muscle",X180)),ISNUMBER(SEARCH("larynx",X180)),ISNUMBER(SEARCH("trachea",X180)),ISNUMBER(SEARCH("esophagus",X180)),ISNUMBER(SEARCH("recurrent laryngeal nerve",X180))),"positive","negative"))</f>
        <v>negative</v>
      </c>
      <c r="AA180" t="str">
        <f>IF('Model output'!T179="","",IF('Model output'!T179="Not mentioned", "No", "Yes"))</f>
        <v/>
      </c>
      <c r="AB180" t="str">
        <f>IF(AA180&lt;&gt;"Yes","",IF(OR('Model output'!U179="",ISNUMBER(SEARCH("Not identified",'Model output'!U179))),"",'Model output'!U179))</f>
        <v/>
      </c>
      <c r="AC180" s="9" t="str">
        <f>IF(OR('Model output'!V179="", AND(ISERROR(SEARCH("Positive",'Model output'!V179)), ISNUMBER(SEARCH("Negative",'Model output'!V179))), ISNUMBER(SEARCH("Uninvolved",'Model output'!V179)), ISNUMBER(SEARCH("not involved",'Model output'!V179)), ISNUMBER(SEARCH("Free",'Model output'!V179)), ISNUMBER(SEARCH("1 mm",'Model output'!V179)), ISNUMBER(SEARCH("0.1 CM",'Model output'!V179)), ISNUMBER(SEARCH("less than 0.2 mm",'Model output'!V179)), ISNUMBER(SEARCH("less than 0.5 mm",'Model output'!V179)), ISNUMBER(SEARCH("very close",'Model output'!V179)), ISNUMBER(SEARCH("abut",'Model output'!V179))), "negative", "positive")</f>
        <v>negative</v>
      </c>
      <c r="AE180" s="30" t="str" cm="1">
        <f t="array" aca="1" ref="AE180" ca="1">IF(OR(AC180="positive",Z180="positive",AND(OR(ISNUMBER(SEARCH("Follicular carcinoma",N180)),ISNUMBER(SEARCH("Follicular thyroid carcinoma",N180))),V180="extensive"),AND(AND(ISNUMBER(J180),J180&gt;0),AND(ISNUMBER(M180),M180&gt;3)),OR(H180="positive",AH180=1)),"high",IF(OR(ISNUMBER(SEARCH("lateral",G180,1)),ISNUMBER(SEARCH("positive",Y180,1)),ISNUMBER(SEARCH("tall",O180,1)),ISNUMBER(SEARCH("hobnail",O180,1)),ISNUMBER(SEARCH("cribriform",O180,1)),ISNUMBER(SEARCH("diffuse",O180,1)),ISNUMBER(SEARCH("columnar",O180,1)),ISNUMBER(SEARCH("solid",O180,1)),ISNUMBER(SEARCH("tall",N180,1)),ISNUMBER(SEARCH("hobnail",N180,1)),ISNUMBER(SEARCH("cribriform",N180,1)),ISNUMBER(SEARCH("diffuse",N180,1)),ISNUMBER(SEARCH("columnar",N180,1)),ISNUMBER(SEARCH("solid",N180,1)),AND(ISNUMBER(SEARCH("papillary",N180,1)),S180="positive"),AND(AND(ISNUMBER(J180),J180&gt;=5),M180=""),AND(AND(ISNUMBER(J180),J180&gt;=5),AND(ISNUMBER(M180),M180&gt;=1)),AND(ISNUMBER(SERACH("papillary",N180)),OR(Y180="positive",Z180="positive"), ISNUMBER(SEARCH("BRAF",AB180)))),"intermediate","low"))</f>
        <v>low</v>
      </c>
      <c r="AF180" s="31" t="str">
        <f t="shared" si="34"/>
        <v>1b</v>
      </c>
      <c r="AG180" s="31" t="str">
        <f t="shared" si="35"/>
        <v>0</v>
      </c>
      <c r="AH180" s="31" t="str">
        <f t="shared" si="37"/>
        <v>0</v>
      </c>
      <c r="AI180" s="36" t="str">
        <f t="shared" si="38"/>
        <v>I</v>
      </c>
      <c r="AJ180" s="30" t="s">
        <v>873</v>
      </c>
      <c r="AK180" s="35" t="s">
        <v>876</v>
      </c>
      <c r="AL180" s="35" t="s">
        <v>877</v>
      </c>
      <c r="AM180" s="35" t="s">
        <v>880</v>
      </c>
      <c r="AN180" s="35" t="s">
        <v>76</v>
      </c>
      <c r="AO180" s="30">
        <f t="shared" ca="1" si="44"/>
        <v>0</v>
      </c>
      <c r="AP180" s="35">
        <f t="shared" si="45"/>
        <v>1</v>
      </c>
      <c r="AQ180" s="35">
        <f t="shared" si="46"/>
        <v>1</v>
      </c>
      <c r="AR180" s="35">
        <f t="shared" si="47"/>
        <v>1</v>
      </c>
      <c r="AS180" s="36">
        <f t="shared" si="39"/>
        <v>1</v>
      </c>
    </row>
    <row r="181" spans="1:45">
      <c r="A181" t="str">
        <f>'Model output'!A180</f>
        <v>TCGA-EM-A2P0</v>
      </c>
      <c r="B181" s="42">
        <v>33</v>
      </c>
      <c r="C181" s="1" t="str">
        <f>IF(OR(ISNUMBER(SEARCH("0",'Model output'!D180)), ISNUMBER(SEARCH("1",'Model output'!D180)), ISNUMBER(SEARCH("1a",'Model output'!D180)), ISNUMBER(SEARCH("1b",'Model output'!D180)), ISNUMBER(SEARCH("2",'Model output'!D180)), ISNUMBER(SEARCH("3",'Model output'!D180)), ISNUMBER(SEARCH("4a",'Model output'!D180)), ISNUMBER(SEARCH("4b",'Model output'!D180))), IF(ISNUMBER(SEARCH("pT",'Model output'!D180)),IF(OR(ISNUMBER(SEARCH("a",'Model output'!D180)),ISNUMBER(SEARCH("b",'Model output'!D180))),MID(SUBSTITUTE('Model output'!D180," ",""),SEARCH("pT",'Model output'!D180)+2,2),MID(SUBSTITUTE('Model output'!D180," ",""),SEARCH("pT",'Model output'!D180)+2,1)),IF(ISNUMBER(SEARCH("T",'Model output'!D180)),IF(OR(ISNUMBER(SEARCH("a",'Model output'!D180)),ISNUMBER(SEARCH("b",'Model output'!D180))),MID(SUBSTITUTE('Model output'!D180," ",""),SEARCH("T",'Model output'!D180)+1,2),MID(SUBSTITUTE('Model output'!D180," ",""),SEARCH("T",'Model output'!D180)+1,1)),SUBSTITUTE('Model output'!D180," ",""))),"")</f>
        <v>2</v>
      </c>
      <c r="D181" s="1" t="str">
        <f>IF(ISNUMBER(SEARCH("lymph node",'Model output'!E180)),"1", IF(AND('Model output'!E180&lt;&gt;"",ISNUMBER('Model output'!E180),'Model output'!E180&gt;0),"1",IF(OR(ISNUMBER(SEARCH("0",'Model output'!E180)), ISNUMBER(SEARCH("1",'Model output'!E180)), ISNUMBER(SEARCH("1a",'Model output'!E180)), ISNUMBER(SEARCH("1b",'Model output'!E180)), ISNUMBER(SEARCH("X",'Model output'!E180))), IF(ISNUMBER(SEARCH("pN",'Model output'!E180)),IF(OR(ISNUMBER(SEARCH("a",'Model output'!E180)),ISNUMBER(SEARCH("b",'Model output'!E180))),MID(SUBSTITUTE('Model output'!E180," ",""),SEARCH("pN",'Model output'!E180)+2,2),MID(SUBSTITUTE('Model output'!E180," ",""),SEARCH("pN",'Model output'!E180)+2,1)),IF(ISNUMBER(SEARCH("N",'Model output'!E180)),IF(OR(ISNUMBER(SEARCH("a",'Model output'!E180)),ISNUMBER(SEARCH("b",'Model output'!E180))),MID(SUBSTITUTE('Model output'!E180," ",""),SEARCH("N",'Model output'!E180)+1,2),MID(SUBSTITUTE('Model output'!E180," ",""),SEARCH("N",'Model output'!E180)+1,1)),SUBSTITUTE('Model output'!E180," ",""))),"")))</f>
        <v>1b</v>
      </c>
      <c r="E181" s="1" t="str">
        <f>IF(OR(ISNUMBER(SEARCH("Not applicable",'Model output'!F180)), ISNUMBER(SEARCH("N/A",'Model output'!F180))),"0",IF(OR(ISNUMBER(SEARCH("0",'Model output'!F180)), ISNUMBER(SEARCH("1",'Model output'!F180)), ISNUMBER(SEARCH("X",'Model output'!F180))), IF(ISNUMBER(SEARCH("pM",'Model output'!F180)),MID(SUBSTITUTE('Model output'!F180," ",""),SEARCH("pM",'Model output'!F180)+2,1),IF(ISNUMBER(SEARCH("M",'Model output'!F180)),MID(SUBSTITUTE('Model output'!F180," ",""),SEARCH("M",'Model output'!F180)+1,1),SUBSTITUTE('Model output'!F180," ",""))),""))</f>
        <v/>
      </c>
      <c r="F181" t="str">
        <f t="shared" si="32"/>
        <v>positive</v>
      </c>
      <c r="G181" t="str">
        <f>IF(OR('Model output'!G180="",AND(ISNUMBER('Model output'!J180),'Model output'!J180&lt;1)),"",IF(OR(ISNUMBER(SEARCH("lateral",'Model output'!G180)),ISNUMBER(SEARCH("cervical",'Model output'!G180)),ISNUMBER(SEARCH("jugular",'Model output'!G180)),ISNUMBER(SEARCH("left neck",'Model output'!G180)),ISNUMBER(SEARCH("left anterior neck",'Model output'!G180)),ISNUMBER(SEARCH("left posterior neck",'Model output'!G180)),ISNUMBER(SEARCH("right neck",'Model output'!G180)),ISNUMBER(SEARCH("right anterior neck",'Model output'!G180)),ISNUMBER(SEARCH("right posterior neck",'Model output'!G180)),AND(ISNUMBER(SEARCH("level",'Model output'!G180)),OR(,ISNUMBER(SEARCH("II",'Model output'!G180)),ISNUMBER(SEARCH("two",'Model output'!G180)),ISNUMBER(SEARCH("2",'Model output'!G180)),ISNUMBER(SEARCH("III",'Model output'!G180)),ISNUMBER(SEARCH("three",'Model output'!G180)),ISNUMBER(SEARCH("3",'Model output'!G180)),ISNUMBER(SEARCH("IV",'Model output'!G180)),ISNUMBER(SEARCH("four",'Model output'!G180)),ISNUMBER(SEARCH("4",'Model output'!G180)),AND(ISNUMBER(SEARCH("V ",'Model output'!G180)),NOT(ISNUMBER(SEARCH("VI",'Model output'!G180)))),ISNUMBER(SEARCH("five",'Model output'!G180)),ISNUMBER(SEARCH("5",'Model output'!G180))))), "lateral", "central"))</f>
        <v>central</v>
      </c>
      <c r="H181" t="str">
        <f>IF('Model output'!H180="","negative", IF('Model output'!H180=" ", "negative", IF(ISNUMBER(SEARCH("lymph node",'Model output'!H180)),"negative","positive")))</f>
        <v>negative</v>
      </c>
      <c r="I181">
        <f>IF('Model output'!I180="","",IF(ISNUMBER('Model output'!I180),'Model output'!I180,1))</f>
        <v>34</v>
      </c>
      <c r="J181">
        <f>IF('Model output'!J180="","",IF(AND(ISNUMBER('Model output'!J180),'Model output'!J180&lt;=I181),'Model output'!J180,IF(ISNUMBER(SEARCH("0/",'Model output'!J180)),0,1)))</f>
        <v>9</v>
      </c>
      <c r="K181" t="str" cm="1">
        <f t="array" ref="K181">IF(COUNT(FIND({0,1,2,3,4,5,6,7,8,9},'Model output'!K180))&gt;0,'Model output'!K180,"")</f>
        <v>1.8 cm</v>
      </c>
      <c r="L181" s="8" t="str">
        <f t="shared" si="36"/>
        <v>1.8cm</v>
      </c>
      <c r="M181" cm="1">
        <f t="array" ref="M181">IF(L181="","",IF(ISNUMBER(SEARCH("cm",L181)),MAX(VALUE(SUBSTITUTE(_xlfn.FILTERXML("&lt;t&gt;&lt;s&gt;"&amp;SUBSTITUTE(L181,",","&lt;/s&gt;&lt;s&gt;")&amp;"&lt;/s&gt;&lt;/t&gt;","//s"),"cm",""))),MAX(VALUE(SUBSTITUTE(_xlfn.FILTERXML("&lt;t&gt;&lt;s&gt;"&amp;SUBSTITUTE(L181,",","&lt;/s&gt;&lt;s&gt;")&amp;"&lt;/s&gt;&lt;/t&gt;","//s"),"mm","")))/10))</f>
        <v>1.8</v>
      </c>
      <c r="N181" t="str">
        <f>IF('Model output'!L180="","",'Model output'!L180)</f>
        <v>papillary</v>
      </c>
      <c r="O181" t="str">
        <f>IF('Model output'!M180="","",'Model output'!M180)</f>
        <v>classical</v>
      </c>
      <c r="P181" t="str">
        <f>IF('Model output'!N180="","",'Model output'!N180)</f>
        <v>2.1 cm</v>
      </c>
      <c r="Q181" t="str">
        <f t="shared" si="33"/>
        <v>2.1cm</v>
      </c>
      <c r="R181" cm="1">
        <f t="array" ref="R181">IF(Q181="","",IF(ISNUMBER(SEARCH("cm",Q181)),MAX(VALUE(SUBSTITUTE(_xlfn.FILTERXML("&lt;t&gt;&lt;s&gt;"&amp;SUBSTITUTE(Q181,",","&lt;/s&gt;&lt;s&gt;")&amp;"&lt;/s&gt;&lt;/t&gt;","//s"),"cm",""))),IF(ISNUMBER(SEARCH("mm",Q181)), MAX(VALUE(SUBSTITUTE(_xlfn.FILTERXML("&lt;t&gt;&lt;s&gt;"&amp;SUBSTITUTE(Q181,",","&lt;/s&gt;&lt;s&gt;")&amp;"&lt;/s&gt;&lt;/t&gt;","//s"),"mm","")))/10, MAX(VALUE(_xlfn.FILTERXML("&lt;t&gt;&lt;s&gt;"&amp;SUBSTITUTE(Q181,",","&lt;/s&gt;&lt;s&gt;")&amp;"&lt;/s&gt;&lt;/t&gt;","//s"))))))</f>
        <v>2.1</v>
      </c>
      <c r="S181" t="str">
        <f>IF(OR('Model output'!P180="",ISNUMBER(SEARCH("Not identified", 'Model output'!P180)),ISNUMBER(SEARCH("Absent",'Model output'!P180)),AND(ISNUMBER(SEARCH("No",'Model output'!P180)),NOT(ISNUMBER(SEARCH("diagnostic",'Model output'!P180)))),ISNUMBER(SEARCH("Negative",'Model output'!P180))),"negative","positive")</f>
        <v>positive</v>
      </c>
      <c r="T181">
        <f>IF('Model output'!O180="","",'Model output'!O180)</f>
        <v>1</v>
      </c>
      <c r="U181" t="str">
        <f>IF('Model output'!Q180&lt;&gt;"",'Model output'!Q180,IF('Classification result'!S181="positive",IF(ISNUMBER(SEARCH("single",'Model output'!P180)),1,IF(OR(ISNUMBER(SEARCH("&lt;4",'Model output'!P180)),ISNUMBER(SEARCH("&lt; 4",'Model output'!P180)),ISNUMBER(SEARCH("less than 4",'Model output'!P180))),"&lt;4",IF(OR(ISNUMBER(SEARCH("&gt;4",'Model output'!P180)),ISNUMBER(SEARCH("&gt; 4",'Model output'!P180)),ISNUMBER(SEARCH("4 or more",'Model output'!P180))),"&gt;4",""))),""))</f>
        <v/>
      </c>
      <c r="V181" t="str">
        <f>IF(S181="negative","",IF(OR(ISNUMBER(SEARCH("Focal",'Model output'!P180)),'Classification result'!U181&lt;4,ISNUMBER(SEARCH("Focal",'Classification result'!U181)),ISNUMBER(SEARCH("&lt;4",'Classification result'!U181)),ISNUMBER(SEARCH("&lt; 4",'Classification result'!U181))),"minimal", IF(OR(ISNUMBER(SEARCH("Extensive",'Model output'!P180)),ISNUMBER(SEARCH("Extensive",'Classification result'!U181)),ISNUMBER(SEARCH("&gt;4",'Classification result'!U181)),ISNUMBER(SEARCH("&gt; 4",'Classification result'!U181)),ISNUMBER(SEARCH("4 or more",'Classification result'!U181))),"extensive","")))</f>
        <v/>
      </c>
      <c r="W181" t="str">
        <f>IF(OR('Model output'!R180="",ISNUMBER(SEARCH("Not identified", 'Model output'!R180)),ISNUMBER(SEARCH("Absent",'Model output'!R180)),ISNUMBER(SEARCH("No",'Model output'!R180)),ISNUMBER(SEARCH("Negative",'Model output'!R180)),ISNUMBER(SEARCH("None seen",'Model output'!R180)),ISNUMBER(SEARCH("Free",'Model output'!R180)),ISNUMBER(SEARCH("Cannot be assessed",'Model output'!R180))),"negative","positive")</f>
        <v>positive</v>
      </c>
      <c r="X181" s="14" t="str">
        <f>IF('Model output'!S180="","",'Model output'!S180)</f>
        <v>Not identified</v>
      </c>
      <c r="Y181" t="str">
        <f>IF(OR('Model output'!S180="",ISNUMBER(SEARCH("Absent",'Model output'!S180)),ISNUMBER(SEARCH("Not identified",'Model output'!S180)),AND(ISNUMBER(SEARCH("No",'Model output'!S180)),NOT(ISNUMBER(SEARCH("carcinoma",'Model output'!S180)))),ISNUMBER(SEARCH("negative",'Model output'!S180))),"negative",IF(Z181="positive","gETE", "positive"))</f>
        <v>negative</v>
      </c>
      <c r="Z181" t="str">
        <f>IF(OR('Model output'!S180="",ISNUMBER(SEARCH("Absent",'Model output'!S180)),ISNUMBER(SEARCH("Not identified",'Model output'!S180)),ISNUMBER(SEARCH("No",'Model output'!S180)),ISNUMBER(SEARCH("Minimal",'Model output'!S180)),ISNUMBER(SEARCH("negative",'Model output'!S180))),"negative",IF(OR(ISNUMBER(SEARCH("extensive",X181)),ISNUMBER(SEARCH("skeletal muscle",X181)),ISNUMBER(SEARCH("larynx",X181)),ISNUMBER(SEARCH("trachea",X181)),ISNUMBER(SEARCH("esophagus",X181)),ISNUMBER(SEARCH("recurrent laryngeal nerve",X181))),"positive","negative"))</f>
        <v>negative</v>
      </c>
      <c r="AA181" t="str">
        <f>IF('Model output'!T180="","",IF('Model output'!T180="Not mentioned", "No", "Yes"))</f>
        <v/>
      </c>
      <c r="AB181" t="str">
        <f>IF(AA181&lt;&gt;"Yes","",IF(OR('Model output'!U180="",ISNUMBER(SEARCH("Not identified",'Model output'!U180))),"",'Model output'!U180))</f>
        <v/>
      </c>
      <c r="AC181" s="9" t="str">
        <f>IF(OR('Model output'!V180="", AND(ISERROR(SEARCH("Positive",'Model output'!V180)), ISNUMBER(SEARCH("Negative",'Model output'!V180))), ISNUMBER(SEARCH("Uninvolved",'Model output'!V180)), ISNUMBER(SEARCH("not involved",'Model output'!V180)), ISNUMBER(SEARCH("Free",'Model output'!V180)), ISNUMBER(SEARCH("1 mm",'Model output'!V180)), ISNUMBER(SEARCH("0.1 CM",'Model output'!V180)), ISNUMBER(SEARCH("less than 0.2 mm",'Model output'!V180)), ISNUMBER(SEARCH("less than 0.5 mm",'Model output'!V180)), ISNUMBER(SEARCH("very close",'Model output'!V180)), ISNUMBER(SEARCH("abut",'Model output'!V180))), "negative", "positive")</f>
        <v>negative</v>
      </c>
      <c r="AE181" s="30" t="str" cm="1">
        <f t="array" aca="1" ref="AE181" ca="1">IF(OR(AC181="positive",Z181="positive",AND(OR(ISNUMBER(SEARCH("Follicular carcinoma",N181)),ISNUMBER(SEARCH("Follicular thyroid carcinoma",N181))),V181="extensive"),AND(AND(ISNUMBER(J181),J181&gt;0),AND(ISNUMBER(M181),M181&gt;3)),OR(H181="positive",AH181=1)),"high",IF(OR(ISNUMBER(SEARCH("lateral",G181,1)),ISNUMBER(SEARCH("positive",Y181,1)),ISNUMBER(SEARCH("tall",O181,1)),ISNUMBER(SEARCH("hobnail",O181,1)),ISNUMBER(SEARCH("cribriform",O181,1)),ISNUMBER(SEARCH("diffuse",O181,1)),ISNUMBER(SEARCH("columnar",O181,1)),ISNUMBER(SEARCH("solid",O181,1)),ISNUMBER(SEARCH("tall",N181,1)),ISNUMBER(SEARCH("hobnail",N181,1)),ISNUMBER(SEARCH("cribriform",N181,1)),ISNUMBER(SEARCH("diffuse",N181,1)),ISNUMBER(SEARCH("columnar",N181,1)),ISNUMBER(SEARCH("solid",N181,1)),AND(ISNUMBER(SEARCH("papillary",N181,1)),S181="positive"),AND(AND(ISNUMBER(J181),J181&gt;=5),M181=""),AND(AND(ISNUMBER(J181),J181&gt;=5),AND(ISNUMBER(M181),M181&gt;=1)),AND(ISNUMBER(SERACH("papillary",N181)),OR(Y181="positive",Z181="positive"), ISNUMBER(SEARCH("BRAF",AB181)))),"intermediate","low"))</f>
        <v>intermediate</v>
      </c>
      <c r="AF181" s="31" t="str">
        <f t="shared" si="34"/>
        <v>2</v>
      </c>
      <c r="AG181" s="31" t="str">
        <f t="shared" si="35"/>
        <v>1a</v>
      </c>
      <c r="AH181" s="31" t="str">
        <f t="shared" si="37"/>
        <v>0</v>
      </c>
      <c r="AI181" s="36" t="str">
        <f t="shared" si="38"/>
        <v>I</v>
      </c>
      <c r="AJ181" s="30" t="s">
        <v>873</v>
      </c>
      <c r="AK181" s="35" t="s">
        <v>879</v>
      </c>
      <c r="AL181" s="35" t="s">
        <v>876</v>
      </c>
      <c r="AM181" s="35" t="s">
        <v>880</v>
      </c>
      <c r="AN181" s="35" t="s">
        <v>76</v>
      </c>
      <c r="AO181" s="30">
        <f t="shared" ca="1" si="44"/>
        <v>1</v>
      </c>
      <c r="AP181" s="35">
        <f t="shared" si="45"/>
        <v>1</v>
      </c>
      <c r="AQ181" s="35">
        <f t="shared" si="46"/>
        <v>0</v>
      </c>
      <c r="AR181" s="35">
        <f t="shared" si="47"/>
        <v>1</v>
      </c>
      <c r="AS181" s="36">
        <f t="shared" si="39"/>
        <v>1</v>
      </c>
    </row>
    <row r="182" spans="1:45">
      <c r="A182" t="str">
        <f>'Model output'!A181</f>
        <v>TCGA-EM-A2P1</v>
      </c>
      <c r="B182" s="42">
        <v>33</v>
      </c>
      <c r="C182" s="1" t="str">
        <f>IF(OR(ISNUMBER(SEARCH("0",'Model output'!D181)), ISNUMBER(SEARCH("1",'Model output'!D181)), ISNUMBER(SEARCH("1a",'Model output'!D181)), ISNUMBER(SEARCH("1b",'Model output'!D181)), ISNUMBER(SEARCH("2",'Model output'!D181)), ISNUMBER(SEARCH("3",'Model output'!D181)), ISNUMBER(SEARCH("4a",'Model output'!D181)), ISNUMBER(SEARCH("4b",'Model output'!D181))), IF(ISNUMBER(SEARCH("pT",'Model output'!D181)),IF(OR(ISNUMBER(SEARCH("a",'Model output'!D181)),ISNUMBER(SEARCH("b",'Model output'!D181))),MID(SUBSTITUTE('Model output'!D181," ",""),SEARCH("pT",'Model output'!D181)+2,2),MID(SUBSTITUTE('Model output'!D181," ",""),SEARCH("pT",'Model output'!D181)+2,1)),IF(ISNUMBER(SEARCH("T",'Model output'!D181)),IF(OR(ISNUMBER(SEARCH("a",'Model output'!D181)),ISNUMBER(SEARCH("b",'Model output'!D181))),MID(SUBSTITUTE('Model output'!D181," ",""),SEARCH("T",'Model output'!D181)+1,2),MID(SUBSTITUTE('Model output'!D181," ",""),SEARCH("T",'Model output'!D181)+1,1)),SUBSTITUTE('Model output'!D181," ",""))),"")</f>
        <v>2</v>
      </c>
      <c r="D182" s="1" t="str">
        <f>IF(ISNUMBER(SEARCH("lymph node",'Model output'!E181)),"1", IF(AND('Model output'!E181&lt;&gt;"",ISNUMBER('Model output'!E181),'Model output'!E181&gt;0),"1",IF(OR(ISNUMBER(SEARCH("0",'Model output'!E181)), ISNUMBER(SEARCH("1",'Model output'!E181)), ISNUMBER(SEARCH("1a",'Model output'!E181)), ISNUMBER(SEARCH("1b",'Model output'!E181)), ISNUMBER(SEARCH("X",'Model output'!E181))), IF(ISNUMBER(SEARCH("pN",'Model output'!E181)),IF(OR(ISNUMBER(SEARCH("a",'Model output'!E181)),ISNUMBER(SEARCH("b",'Model output'!E181))),MID(SUBSTITUTE('Model output'!E181," ",""),SEARCH("pN",'Model output'!E181)+2,2),MID(SUBSTITUTE('Model output'!E181," ",""),SEARCH("pN",'Model output'!E181)+2,1)),IF(ISNUMBER(SEARCH("N",'Model output'!E181)),IF(OR(ISNUMBER(SEARCH("a",'Model output'!E181)),ISNUMBER(SEARCH("b",'Model output'!E181))),MID(SUBSTITUTE('Model output'!E181," ",""),SEARCH("N",'Model output'!E181)+1,2),MID(SUBSTITUTE('Model output'!E181," ",""),SEARCH("N",'Model output'!E181)+1,1)),SUBSTITUTE('Model output'!E181," ",""))),"")))</f>
        <v>1b</v>
      </c>
      <c r="E182" s="1" t="str">
        <f>IF(OR(ISNUMBER(SEARCH("Not applicable",'Model output'!F181)), ISNUMBER(SEARCH("N/A",'Model output'!F181))),"0",IF(OR(ISNUMBER(SEARCH("0",'Model output'!F181)), ISNUMBER(SEARCH("1",'Model output'!F181)), ISNUMBER(SEARCH("X",'Model output'!F181))), IF(ISNUMBER(SEARCH("pM",'Model output'!F181)),MID(SUBSTITUTE('Model output'!F181," ",""),SEARCH("pM",'Model output'!F181)+2,1),IF(ISNUMBER(SEARCH("M",'Model output'!F181)),MID(SUBSTITUTE('Model output'!F181," ",""),SEARCH("M",'Model output'!F181)+1,1),SUBSTITUTE('Model output'!F181," ",""))),""))</f>
        <v>0</v>
      </c>
      <c r="F182" t="str">
        <f t="shared" si="32"/>
        <v>positive</v>
      </c>
      <c r="G182" t="str">
        <f>IF(OR('Model output'!G181="",AND(ISNUMBER('Model output'!J181),'Model output'!J181&lt;1)),"",IF(OR(ISNUMBER(SEARCH("lateral",'Model output'!G181)),ISNUMBER(SEARCH("cervical",'Model output'!G181)),ISNUMBER(SEARCH("jugular",'Model output'!G181)),ISNUMBER(SEARCH("left neck",'Model output'!G181)),ISNUMBER(SEARCH("left anterior neck",'Model output'!G181)),ISNUMBER(SEARCH("left posterior neck",'Model output'!G181)),ISNUMBER(SEARCH("right neck",'Model output'!G181)),ISNUMBER(SEARCH("right anterior neck",'Model output'!G181)),ISNUMBER(SEARCH("right posterior neck",'Model output'!G181)),AND(ISNUMBER(SEARCH("level",'Model output'!G181)),OR(,ISNUMBER(SEARCH("II",'Model output'!G181)),ISNUMBER(SEARCH("two",'Model output'!G181)),ISNUMBER(SEARCH("2",'Model output'!G181)),ISNUMBER(SEARCH("III",'Model output'!G181)),ISNUMBER(SEARCH("three",'Model output'!G181)),ISNUMBER(SEARCH("3",'Model output'!G181)),ISNUMBER(SEARCH("IV",'Model output'!G181)),ISNUMBER(SEARCH("four",'Model output'!G181)),ISNUMBER(SEARCH("4",'Model output'!G181)),AND(ISNUMBER(SEARCH("V ",'Model output'!G181)),NOT(ISNUMBER(SEARCH("VI",'Model output'!G181)))),ISNUMBER(SEARCH("five",'Model output'!G181)),ISNUMBER(SEARCH("5",'Model output'!G181))))), "lateral", "central"))</f>
        <v>lateral</v>
      </c>
      <c r="H182" t="str">
        <f>IF('Model output'!H181="","negative", IF('Model output'!H181=" ", "negative", IF(ISNUMBER(SEARCH("lymph node",'Model output'!H181)),"negative","positive")))</f>
        <v>negative</v>
      </c>
      <c r="I182">
        <f>IF('Model output'!I181="","",IF(ISNUMBER('Model output'!I181),'Model output'!I181,1))</f>
        <v>54</v>
      </c>
      <c r="J182">
        <f>IF('Model output'!J181="","",IF(AND(ISNUMBER('Model output'!J181),'Model output'!J181&lt;=I182),'Model output'!J181,IF(ISNUMBER(SEARCH("0/",'Model output'!J181)),0,1)))</f>
        <v>15</v>
      </c>
      <c r="K182" t="str" cm="1">
        <f t="array" ref="K182">IF(COUNT(FIND({0,1,2,3,4,5,6,7,8,9},'Model output'!K181))&gt;0,'Model output'!K181,"")</f>
        <v>2.8 cm</v>
      </c>
      <c r="L182" s="8" t="str">
        <f t="shared" si="36"/>
        <v>2.8cm</v>
      </c>
      <c r="M182" cm="1">
        <f t="array" ref="M182">IF(L182="","",IF(ISNUMBER(SEARCH("cm",L182)),MAX(VALUE(SUBSTITUTE(_xlfn.FILTERXML("&lt;t&gt;&lt;s&gt;"&amp;SUBSTITUTE(L182,",","&lt;/s&gt;&lt;s&gt;")&amp;"&lt;/s&gt;&lt;/t&gt;","//s"),"cm",""))),MAX(VALUE(SUBSTITUTE(_xlfn.FILTERXML("&lt;t&gt;&lt;s&gt;"&amp;SUBSTITUTE(L182,",","&lt;/s&gt;&lt;s&gt;")&amp;"&lt;/s&gt;&lt;/t&gt;","//s"),"mm","")))/10))</f>
        <v>2.8</v>
      </c>
      <c r="N182" t="str">
        <f>IF('Model output'!L181="","",'Model output'!L181)</f>
        <v>papillary</v>
      </c>
      <c r="O182" t="str">
        <f>IF('Model output'!M181="","",'Model output'!M181)</f>
        <v>Warthin-like variant with focal follicular growth</v>
      </c>
      <c r="P182" t="str">
        <f>IF('Model output'!N181="","",'Model output'!N181)</f>
        <v>3.1 cm</v>
      </c>
      <c r="Q182" t="str">
        <f t="shared" si="33"/>
        <v>3.1cm</v>
      </c>
      <c r="R182" cm="1">
        <f t="array" ref="R182">IF(Q182="","",IF(ISNUMBER(SEARCH("cm",Q182)),MAX(VALUE(SUBSTITUTE(_xlfn.FILTERXML("&lt;t&gt;&lt;s&gt;"&amp;SUBSTITUTE(Q182,",","&lt;/s&gt;&lt;s&gt;")&amp;"&lt;/s&gt;&lt;/t&gt;","//s"),"cm",""))),IF(ISNUMBER(SEARCH("mm",Q182)), MAX(VALUE(SUBSTITUTE(_xlfn.FILTERXML("&lt;t&gt;&lt;s&gt;"&amp;SUBSTITUTE(Q182,",","&lt;/s&gt;&lt;s&gt;")&amp;"&lt;/s&gt;&lt;/t&gt;","//s"),"mm","")))/10, MAX(VALUE(_xlfn.FILTERXML("&lt;t&gt;&lt;s&gt;"&amp;SUBSTITUTE(Q182,",","&lt;/s&gt;&lt;s&gt;")&amp;"&lt;/s&gt;&lt;/t&gt;","//s"))))))</f>
        <v>3.1</v>
      </c>
      <c r="S182" t="str">
        <f>IF(OR('Model output'!P181="",ISNUMBER(SEARCH("Not identified", 'Model output'!P181)),ISNUMBER(SEARCH("Absent",'Model output'!P181)),AND(ISNUMBER(SEARCH("No",'Model output'!P181)),NOT(ISNUMBER(SEARCH("diagnostic",'Model output'!P181)))),ISNUMBER(SEARCH("Negative",'Model output'!P181))),"negative","positive")</f>
        <v>positive</v>
      </c>
      <c r="T182">
        <f>IF('Model output'!O181="","",'Model output'!O181)</f>
        <v>1</v>
      </c>
      <c r="U182" t="str">
        <f>IF('Model output'!Q181&lt;&gt;"",'Model output'!Q181,IF('Classification result'!S182="positive",IF(ISNUMBER(SEARCH("single",'Model output'!P181)),1,IF(OR(ISNUMBER(SEARCH("&lt;4",'Model output'!P181)),ISNUMBER(SEARCH("&lt; 4",'Model output'!P181)),ISNUMBER(SEARCH("less than 4",'Model output'!P181))),"&lt;4",IF(OR(ISNUMBER(SEARCH("&gt;4",'Model output'!P181)),ISNUMBER(SEARCH("&gt; 4",'Model output'!P181)),ISNUMBER(SEARCH("4 or more",'Model output'!P181))),"&gt;4",""))),""))</f>
        <v/>
      </c>
      <c r="V182" t="str">
        <f>IF(S182="negative","",IF(OR(ISNUMBER(SEARCH("Focal",'Model output'!P181)),'Classification result'!U182&lt;4,ISNUMBER(SEARCH("Focal",'Classification result'!U182)),ISNUMBER(SEARCH("&lt;4",'Classification result'!U182)),ISNUMBER(SEARCH("&lt; 4",'Classification result'!U182))),"minimal", IF(OR(ISNUMBER(SEARCH("Extensive",'Model output'!P181)),ISNUMBER(SEARCH("Extensive",'Classification result'!U182)),ISNUMBER(SEARCH("&gt;4",'Classification result'!U182)),ISNUMBER(SEARCH("&gt; 4",'Classification result'!U182)),ISNUMBER(SEARCH("4 or more",'Classification result'!U182))),"extensive","")))</f>
        <v/>
      </c>
      <c r="W182" t="str">
        <f>IF(OR('Model output'!R181="",ISNUMBER(SEARCH("Not identified", 'Model output'!R181)),ISNUMBER(SEARCH("Absent",'Model output'!R181)),ISNUMBER(SEARCH("No",'Model output'!R181)),ISNUMBER(SEARCH("Negative",'Model output'!R181)),ISNUMBER(SEARCH("None seen",'Model output'!R181)),ISNUMBER(SEARCH("Free",'Model output'!R181)),ISNUMBER(SEARCH("Cannot be assessed",'Model output'!R181))),"negative","positive")</f>
        <v>positive</v>
      </c>
      <c r="X182" s="14" t="str">
        <f>IF('Model output'!S181="","",'Model output'!S181)</f>
        <v>Not identified</v>
      </c>
      <c r="Y182" t="str">
        <f>IF(OR('Model output'!S181="",ISNUMBER(SEARCH("Absent",'Model output'!S181)),ISNUMBER(SEARCH("Not identified",'Model output'!S181)),AND(ISNUMBER(SEARCH("No",'Model output'!S181)),NOT(ISNUMBER(SEARCH("carcinoma",'Model output'!S181)))),ISNUMBER(SEARCH("negative",'Model output'!S181))),"negative",IF(Z182="positive","gETE", "positive"))</f>
        <v>negative</v>
      </c>
      <c r="Z182" t="str">
        <f>IF(OR('Model output'!S181="",ISNUMBER(SEARCH("Absent",'Model output'!S181)),ISNUMBER(SEARCH("Not identified",'Model output'!S181)),ISNUMBER(SEARCH("No",'Model output'!S181)),ISNUMBER(SEARCH("Minimal",'Model output'!S181)),ISNUMBER(SEARCH("negative",'Model output'!S181))),"negative",IF(OR(ISNUMBER(SEARCH("extensive",X182)),ISNUMBER(SEARCH("skeletal muscle",X182)),ISNUMBER(SEARCH("larynx",X182)),ISNUMBER(SEARCH("trachea",X182)),ISNUMBER(SEARCH("esophagus",X182)),ISNUMBER(SEARCH("recurrent laryngeal nerve",X182))),"positive","negative"))</f>
        <v>negative</v>
      </c>
      <c r="AA182" t="str">
        <f>IF('Model output'!T181="","",IF('Model output'!T181="Not mentioned", "No", "Yes"))</f>
        <v/>
      </c>
      <c r="AB182" t="str">
        <f>IF(AA182&lt;&gt;"Yes","",IF(OR('Model output'!U181="",ISNUMBER(SEARCH("Not identified",'Model output'!U181))),"",'Model output'!U181))</f>
        <v/>
      </c>
      <c r="AC182" s="9" t="str">
        <f>IF(OR('Model output'!V181="", AND(ISERROR(SEARCH("Positive",'Model output'!V181)), ISNUMBER(SEARCH("Negative",'Model output'!V181))), ISNUMBER(SEARCH("Uninvolved",'Model output'!V181)), ISNUMBER(SEARCH("not involved",'Model output'!V181)), ISNUMBER(SEARCH("Free",'Model output'!V181)), ISNUMBER(SEARCH("1 mm",'Model output'!V181)), ISNUMBER(SEARCH("0.1 CM",'Model output'!V181)), ISNUMBER(SEARCH("less than 0.2 mm",'Model output'!V181)), ISNUMBER(SEARCH("less than 0.5 mm",'Model output'!V181)), ISNUMBER(SEARCH("very close",'Model output'!V181)), ISNUMBER(SEARCH("abut",'Model output'!V181))), "negative", "positive")</f>
        <v>negative</v>
      </c>
      <c r="AE182" s="30" t="str" cm="1">
        <f t="array" aca="1" ref="AE182" ca="1">IF(OR(AC182="positive",Z182="positive",AND(OR(ISNUMBER(SEARCH("Follicular carcinoma",N182)),ISNUMBER(SEARCH("Follicular thyroid carcinoma",N182))),V182="extensive"),AND(AND(ISNUMBER(J182),J182&gt;0),AND(ISNUMBER(M182),M182&gt;3)),OR(H182="positive",AH182=1)),"high",IF(OR(ISNUMBER(SEARCH("lateral",G182,1)),ISNUMBER(SEARCH("positive",Y182,1)),ISNUMBER(SEARCH("tall",O182,1)),ISNUMBER(SEARCH("hobnail",O182,1)),ISNUMBER(SEARCH("cribriform",O182,1)),ISNUMBER(SEARCH("diffuse",O182,1)),ISNUMBER(SEARCH("columnar",O182,1)),ISNUMBER(SEARCH("solid",O182,1)),ISNUMBER(SEARCH("tall",N182,1)),ISNUMBER(SEARCH("hobnail",N182,1)),ISNUMBER(SEARCH("cribriform",N182,1)),ISNUMBER(SEARCH("diffuse",N182,1)),ISNUMBER(SEARCH("columnar",N182,1)),ISNUMBER(SEARCH("solid",N182,1)),AND(ISNUMBER(SEARCH("papillary",N182,1)),S182="positive"),AND(AND(ISNUMBER(J182),J182&gt;=5),M182=""),AND(AND(ISNUMBER(J182),J182&gt;=5),AND(ISNUMBER(M182),M182&gt;=1)),AND(ISNUMBER(SERACH("papillary",N182)),OR(Y182="positive",Z182="positive"), ISNUMBER(SEARCH("BRAF",AB182)))),"intermediate","low"))</f>
        <v>intermediate</v>
      </c>
      <c r="AF182" s="31" t="str">
        <f t="shared" si="34"/>
        <v>2</v>
      </c>
      <c r="AG182" s="31" t="str">
        <f t="shared" si="35"/>
        <v>1b</v>
      </c>
      <c r="AH182" s="31" t="str">
        <f t="shared" si="37"/>
        <v>0</v>
      </c>
      <c r="AI182" s="36" t="str">
        <f t="shared" si="38"/>
        <v>I</v>
      </c>
      <c r="AJ182" s="30" t="s">
        <v>873</v>
      </c>
      <c r="AK182" s="35" t="s">
        <v>879</v>
      </c>
      <c r="AL182" s="35" t="s">
        <v>876</v>
      </c>
      <c r="AM182" s="35" t="s">
        <v>880</v>
      </c>
      <c r="AN182" s="35" t="s">
        <v>76</v>
      </c>
      <c r="AO182" s="30">
        <f t="shared" ca="1" si="44"/>
        <v>1</v>
      </c>
      <c r="AP182" s="35">
        <f t="shared" si="45"/>
        <v>1</v>
      </c>
      <c r="AQ182" s="35">
        <f t="shared" si="46"/>
        <v>1</v>
      </c>
      <c r="AR182" s="35">
        <f t="shared" si="47"/>
        <v>1</v>
      </c>
      <c r="AS182" s="36">
        <f t="shared" si="39"/>
        <v>1</v>
      </c>
    </row>
    <row r="183" spans="1:45">
      <c r="A183" t="str">
        <f>'Model output'!A182</f>
        <v>TCGA-EM-A2P2</v>
      </c>
      <c r="B183" s="42">
        <v>46</v>
      </c>
      <c r="C183" s="1" t="str">
        <f>IF(OR(ISNUMBER(SEARCH("0",'Model output'!D182)), ISNUMBER(SEARCH("1",'Model output'!D182)), ISNUMBER(SEARCH("1a",'Model output'!D182)), ISNUMBER(SEARCH("1b",'Model output'!D182)), ISNUMBER(SEARCH("2",'Model output'!D182)), ISNUMBER(SEARCH("3",'Model output'!D182)), ISNUMBER(SEARCH("4a",'Model output'!D182)), ISNUMBER(SEARCH("4b",'Model output'!D182))), IF(ISNUMBER(SEARCH("pT",'Model output'!D182)),IF(OR(ISNUMBER(SEARCH("a",'Model output'!D182)),ISNUMBER(SEARCH("b",'Model output'!D182))),MID(SUBSTITUTE('Model output'!D182," ",""),SEARCH("pT",'Model output'!D182)+2,2),MID(SUBSTITUTE('Model output'!D182," ",""),SEARCH("pT",'Model output'!D182)+2,1)),IF(ISNUMBER(SEARCH("T",'Model output'!D182)),IF(OR(ISNUMBER(SEARCH("a",'Model output'!D182)),ISNUMBER(SEARCH("b",'Model output'!D182))),MID(SUBSTITUTE('Model output'!D182," ",""),SEARCH("T",'Model output'!D182)+1,2),MID(SUBSTITUTE('Model output'!D182," ",""),SEARCH("T",'Model output'!D182)+1,1)),SUBSTITUTE('Model output'!D182," ",""))),"")</f>
        <v>3</v>
      </c>
      <c r="D183" s="1" t="str">
        <f>IF(ISNUMBER(SEARCH("lymph node",'Model output'!E182)),"1", IF(AND('Model output'!E182&lt;&gt;"",ISNUMBER('Model output'!E182),'Model output'!E182&gt;0),"1",IF(OR(ISNUMBER(SEARCH("0",'Model output'!E182)), ISNUMBER(SEARCH("1",'Model output'!E182)), ISNUMBER(SEARCH("1a",'Model output'!E182)), ISNUMBER(SEARCH("1b",'Model output'!E182)), ISNUMBER(SEARCH("X",'Model output'!E182))), IF(ISNUMBER(SEARCH("pN",'Model output'!E182)),IF(OR(ISNUMBER(SEARCH("a",'Model output'!E182)),ISNUMBER(SEARCH("b",'Model output'!E182))),MID(SUBSTITUTE('Model output'!E182," ",""),SEARCH("pN",'Model output'!E182)+2,2),MID(SUBSTITUTE('Model output'!E182," ",""),SEARCH("pN",'Model output'!E182)+2,1)),IF(ISNUMBER(SEARCH("N",'Model output'!E182)),IF(OR(ISNUMBER(SEARCH("a",'Model output'!E182)),ISNUMBER(SEARCH("b",'Model output'!E182))),MID(SUBSTITUTE('Model output'!E182," ",""),SEARCH("N",'Model output'!E182)+1,2),MID(SUBSTITUTE('Model output'!E182," ",""),SEARCH("N",'Model output'!E182)+1,1)),SUBSTITUTE('Model output'!E182," ",""))),"")))</f>
        <v>0</v>
      </c>
      <c r="E183" s="1" t="str">
        <f>IF(OR(ISNUMBER(SEARCH("Not applicable",'Model output'!F182)), ISNUMBER(SEARCH("N/A",'Model output'!F182))),"0",IF(OR(ISNUMBER(SEARCH("0",'Model output'!F182)), ISNUMBER(SEARCH("1",'Model output'!F182)), ISNUMBER(SEARCH("X",'Model output'!F182))), IF(ISNUMBER(SEARCH("pM",'Model output'!F182)),MID(SUBSTITUTE('Model output'!F182," ",""),SEARCH("pM",'Model output'!F182)+2,1),IF(ISNUMBER(SEARCH("M",'Model output'!F182)),MID(SUBSTITUTE('Model output'!F182," ",""),SEARCH("M",'Model output'!F182)+1,1),SUBSTITUTE('Model output'!F182," ",""))),""))</f>
        <v/>
      </c>
      <c r="F183" t="str">
        <f t="shared" si="32"/>
        <v>negative</v>
      </c>
      <c r="G183" t="str">
        <f>IF(OR('Model output'!G182="",AND(ISNUMBER('Model output'!J182),'Model output'!J182&lt;1)),"",IF(OR(ISNUMBER(SEARCH("lateral",'Model output'!G182)),ISNUMBER(SEARCH("cervical",'Model output'!G182)),ISNUMBER(SEARCH("jugular",'Model output'!G182)),ISNUMBER(SEARCH("left neck",'Model output'!G182)),ISNUMBER(SEARCH("left anterior neck",'Model output'!G182)),ISNUMBER(SEARCH("left posterior neck",'Model output'!G182)),ISNUMBER(SEARCH("right neck",'Model output'!G182)),ISNUMBER(SEARCH("right anterior neck",'Model output'!G182)),ISNUMBER(SEARCH("right posterior neck",'Model output'!G182)),AND(ISNUMBER(SEARCH("level",'Model output'!G182)),OR(,ISNUMBER(SEARCH("II",'Model output'!G182)),ISNUMBER(SEARCH("two",'Model output'!G182)),ISNUMBER(SEARCH("2",'Model output'!G182)),ISNUMBER(SEARCH("III",'Model output'!G182)),ISNUMBER(SEARCH("three",'Model output'!G182)),ISNUMBER(SEARCH("3",'Model output'!G182)),ISNUMBER(SEARCH("IV",'Model output'!G182)),ISNUMBER(SEARCH("four",'Model output'!G182)),ISNUMBER(SEARCH("4",'Model output'!G182)),AND(ISNUMBER(SEARCH("V ",'Model output'!G182)),NOT(ISNUMBER(SEARCH("VI",'Model output'!G182)))),ISNUMBER(SEARCH("five",'Model output'!G182)),ISNUMBER(SEARCH("5",'Model output'!G182))))), "lateral", "central"))</f>
        <v/>
      </c>
      <c r="H183" t="str">
        <f>IF('Model output'!H182="","negative", IF('Model output'!H182=" ", "negative", IF(ISNUMBER(SEARCH("lymph node",'Model output'!H182)),"negative","positive")))</f>
        <v>negative</v>
      </c>
      <c r="I183">
        <f>IF('Model output'!I182="","",IF(ISNUMBER('Model output'!I182),'Model output'!I182,1))</f>
        <v>5</v>
      </c>
      <c r="J183">
        <f>IF('Model output'!J182="","",IF(AND(ISNUMBER('Model output'!J182),'Model output'!J182&lt;=I183),'Model output'!J182,IF(ISNUMBER(SEARCH("0/",'Model output'!J182)),0,1)))</f>
        <v>0</v>
      </c>
      <c r="K183" t="str" cm="1">
        <f t="array" ref="K183">IF(COUNT(FIND({0,1,2,3,4,5,6,7,8,9},'Model output'!K182))&gt;0,'Model output'!K182,"")</f>
        <v/>
      </c>
      <c r="L183" s="8" t="str">
        <f t="shared" si="36"/>
        <v/>
      </c>
      <c r="M183" t="str" cm="1">
        <f t="array" ref="M183">IF(L183="","",IF(ISNUMBER(SEARCH("cm",L183)),MAX(VALUE(SUBSTITUTE(_xlfn.FILTERXML("&lt;t&gt;&lt;s&gt;"&amp;SUBSTITUTE(L183,",","&lt;/s&gt;&lt;s&gt;")&amp;"&lt;/s&gt;&lt;/t&gt;","//s"),"cm",""))),MAX(VALUE(SUBSTITUTE(_xlfn.FILTERXML("&lt;t&gt;&lt;s&gt;"&amp;SUBSTITUTE(L183,",","&lt;/s&gt;&lt;s&gt;")&amp;"&lt;/s&gt;&lt;/t&gt;","//s"),"mm","")))/10))</f>
        <v/>
      </c>
      <c r="N183" t="str">
        <f>IF('Model output'!L182="","",'Model output'!L182)</f>
        <v>papillary</v>
      </c>
      <c r="O183" t="str">
        <f>IF('Model output'!M182="","",'Model output'!M182)</f>
        <v>follicular, solid and trabecular</v>
      </c>
      <c r="P183" t="str">
        <f>IF('Model output'!N182="","",'Model output'!N182)</f>
        <v>5.0cm</v>
      </c>
      <c r="Q183" t="str">
        <f t="shared" si="33"/>
        <v>5.0cm</v>
      </c>
      <c r="R183" cm="1">
        <f t="array" ref="R183">IF(Q183="","",IF(ISNUMBER(SEARCH("cm",Q183)),MAX(VALUE(SUBSTITUTE(_xlfn.FILTERXML("&lt;t&gt;&lt;s&gt;"&amp;SUBSTITUTE(Q183,",","&lt;/s&gt;&lt;s&gt;")&amp;"&lt;/s&gt;&lt;/t&gt;","//s"),"cm",""))),IF(ISNUMBER(SEARCH("mm",Q183)), MAX(VALUE(SUBSTITUTE(_xlfn.FILTERXML("&lt;t&gt;&lt;s&gt;"&amp;SUBSTITUTE(Q183,",","&lt;/s&gt;&lt;s&gt;")&amp;"&lt;/s&gt;&lt;/t&gt;","//s"),"mm","")))/10, MAX(VALUE(_xlfn.FILTERXML("&lt;t&gt;&lt;s&gt;"&amp;SUBSTITUTE(Q183,",","&lt;/s&gt;&lt;s&gt;")&amp;"&lt;/s&gt;&lt;/t&gt;","//s"))))))</f>
        <v>5</v>
      </c>
      <c r="S183" t="str">
        <f>IF(OR('Model output'!P182="",ISNUMBER(SEARCH("Not identified", 'Model output'!P182)),ISNUMBER(SEARCH("Absent",'Model output'!P182)),AND(ISNUMBER(SEARCH("No",'Model output'!P182)),NOT(ISNUMBER(SEARCH("diagnostic",'Model output'!P182)))),ISNUMBER(SEARCH("Negative",'Model output'!P182))),"negative","positive")</f>
        <v>positive</v>
      </c>
      <c r="T183">
        <f>IF('Model output'!O182="","",'Model output'!O182)</f>
        <v>2</v>
      </c>
      <c r="U183" t="str">
        <f>IF('Model output'!Q182&lt;&gt;"",'Model output'!Q182,IF('Classification result'!S183="positive",IF(ISNUMBER(SEARCH("single",'Model output'!P182)),1,IF(OR(ISNUMBER(SEARCH("&lt;4",'Model output'!P182)),ISNUMBER(SEARCH("&lt; 4",'Model output'!P182)),ISNUMBER(SEARCH("less than 4",'Model output'!P182))),"&lt;4",IF(OR(ISNUMBER(SEARCH("&gt;4",'Model output'!P182)),ISNUMBER(SEARCH("&gt; 4",'Model output'!P182)),ISNUMBER(SEARCH("4 or more",'Model output'!P182))),"&gt;4",""))),""))</f>
        <v/>
      </c>
      <c r="V183" t="str">
        <f>IF(S183="negative","",IF(OR(ISNUMBER(SEARCH("Focal",'Model output'!P182)),'Classification result'!U183&lt;4,ISNUMBER(SEARCH("Focal",'Classification result'!U183)),ISNUMBER(SEARCH("&lt;4",'Classification result'!U183)),ISNUMBER(SEARCH("&lt; 4",'Classification result'!U183))),"minimal", IF(OR(ISNUMBER(SEARCH("Extensive",'Model output'!P182)),ISNUMBER(SEARCH("Extensive",'Classification result'!U183)),ISNUMBER(SEARCH("&gt;4",'Classification result'!U183)),ISNUMBER(SEARCH("&gt; 4",'Classification result'!U183)),ISNUMBER(SEARCH("4 or more",'Classification result'!U183))),"extensive","")))</f>
        <v/>
      </c>
      <c r="W183" t="str">
        <f>IF(OR('Model output'!R182="",ISNUMBER(SEARCH("Not identified", 'Model output'!R182)),ISNUMBER(SEARCH("Absent",'Model output'!R182)),ISNUMBER(SEARCH("No",'Model output'!R182)),ISNUMBER(SEARCH("Negative",'Model output'!R182)),ISNUMBER(SEARCH("None seen",'Model output'!R182)),ISNUMBER(SEARCH("Free",'Model output'!R182)),ISNUMBER(SEARCH("Cannot be assessed",'Model output'!R182))),"negative","positive")</f>
        <v>positive</v>
      </c>
      <c r="X183" s="14" t="str">
        <f>IF('Model output'!S182="","",'Model output'!S182)</f>
        <v>Not identified</v>
      </c>
      <c r="Y183" t="str">
        <f>IF(OR('Model output'!S182="",ISNUMBER(SEARCH("Absent",'Model output'!S182)),ISNUMBER(SEARCH("Not identified",'Model output'!S182)),AND(ISNUMBER(SEARCH("No",'Model output'!S182)),NOT(ISNUMBER(SEARCH("carcinoma",'Model output'!S182)))),ISNUMBER(SEARCH("negative",'Model output'!S182))),"negative",IF(Z183="positive","gETE", "positive"))</f>
        <v>negative</v>
      </c>
      <c r="Z183" t="str">
        <f>IF(OR('Model output'!S182="",ISNUMBER(SEARCH("Absent",'Model output'!S182)),ISNUMBER(SEARCH("Not identified",'Model output'!S182)),ISNUMBER(SEARCH("No",'Model output'!S182)),ISNUMBER(SEARCH("Minimal",'Model output'!S182)),ISNUMBER(SEARCH("negative",'Model output'!S182))),"negative",IF(OR(ISNUMBER(SEARCH("extensive",X183)),ISNUMBER(SEARCH("skeletal muscle",X183)),ISNUMBER(SEARCH("larynx",X183)),ISNUMBER(SEARCH("trachea",X183)),ISNUMBER(SEARCH("esophagus",X183)),ISNUMBER(SEARCH("recurrent laryngeal nerve",X183))),"positive","negative"))</f>
        <v>negative</v>
      </c>
      <c r="AA183" t="str">
        <f>IF('Model output'!T182="","",IF('Model output'!T182="Not mentioned", "No", "Yes"))</f>
        <v/>
      </c>
      <c r="AB183" t="str">
        <f>IF(AA183&lt;&gt;"Yes","",IF(OR('Model output'!U182="",ISNUMBER(SEARCH("Not identified",'Model output'!U182))),"",'Model output'!U182))</f>
        <v/>
      </c>
      <c r="AC183" s="9" t="str">
        <f>IF(OR('Model output'!V182="", AND(ISERROR(SEARCH("Positive",'Model output'!V182)), ISNUMBER(SEARCH("Negative",'Model output'!V182))), ISNUMBER(SEARCH("Uninvolved",'Model output'!V182)), ISNUMBER(SEARCH("not involved",'Model output'!V182)), ISNUMBER(SEARCH("Free",'Model output'!V182)), ISNUMBER(SEARCH("1 mm",'Model output'!V182)), ISNUMBER(SEARCH("0.1 CM",'Model output'!V182)), ISNUMBER(SEARCH("less than 0.2 mm",'Model output'!V182)), ISNUMBER(SEARCH("less than 0.5 mm",'Model output'!V182)), ISNUMBER(SEARCH("very close",'Model output'!V182)), ISNUMBER(SEARCH("abut",'Model output'!V182))), "negative", "positive")</f>
        <v>negative</v>
      </c>
      <c r="AE183" s="30" t="str" cm="1">
        <f t="array" aca="1" ref="AE183" ca="1">IF(OR(AC183="positive",Z183="positive",AND(OR(ISNUMBER(SEARCH("Follicular carcinoma",N183)),ISNUMBER(SEARCH("Follicular thyroid carcinoma",N183))),V183="extensive"),AND(AND(ISNUMBER(J183),J183&gt;0),AND(ISNUMBER(M183),M183&gt;3)),OR(H183="positive",AH183=1)),"high",IF(OR(ISNUMBER(SEARCH("lateral",G183,1)),ISNUMBER(SEARCH("positive",Y183,1)),ISNUMBER(SEARCH("tall",O183,1)),ISNUMBER(SEARCH("hobnail",O183,1)),ISNUMBER(SEARCH("cribriform",O183,1)),ISNUMBER(SEARCH("diffuse",O183,1)),ISNUMBER(SEARCH("columnar",O183,1)),ISNUMBER(SEARCH("solid",O183,1)),ISNUMBER(SEARCH("tall",N183,1)),ISNUMBER(SEARCH("hobnail",N183,1)),ISNUMBER(SEARCH("cribriform",N183,1)),ISNUMBER(SEARCH("diffuse",N183,1)),ISNUMBER(SEARCH("columnar",N183,1)),ISNUMBER(SEARCH("solid",N183,1)),AND(ISNUMBER(SEARCH("papillary",N183,1)),S183="positive"),AND(AND(ISNUMBER(J183),J183&gt;=5),M183=""),AND(AND(ISNUMBER(J183),J183&gt;=5),AND(ISNUMBER(M183),M183&gt;=1)),AND(ISNUMBER(SERACH("papillary",N183)),OR(Y183="positive",Z183="positive"), ISNUMBER(SEARCH("BRAF",AB183)))),"intermediate","low"))</f>
        <v>intermediate</v>
      </c>
      <c r="AF183" s="31" t="str">
        <f t="shared" si="34"/>
        <v>3a</v>
      </c>
      <c r="AG183" s="31" t="str">
        <f t="shared" si="35"/>
        <v>0</v>
      </c>
      <c r="AH183" s="31" t="str">
        <f t="shared" si="37"/>
        <v>0</v>
      </c>
      <c r="AI183" s="36" t="str">
        <f t="shared" si="38"/>
        <v>I</v>
      </c>
      <c r="AJ183" s="30" t="s">
        <v>873</v>
      </c>
      <c r="AK183" s="35" t="s">
        <v>882</v>
      </c>
      <c r="AL183" s="35" t="s">
        <v>877</v>
      </c>
      <c r="AM183" s="35" t="s">
        <v>880</v>
      </c>
      <c r="AN183" s="35" t="s">
        <v>76</v>
      </c>
      <c r="AO183" s="30">
        <f t="shared" ca="1" si="44"/>
        <v>1</v>
      </c>
      <c r="AP183" s="35">
        <f t="shared" si="45"/>
        <v>1</v>
      </c>
      <c r="AQ183" s="35">
        <f t="shared" si="46"/>
        <v>1</v>
      </c>
      <c r="AR183" s="35">
        <f t="shared" si="47"/>
        <v>1</v>
      </c>
      <c r="AS183" s="36">
        <f t="shared" si="39"/>
        <v>1</v>
      </c>
    </row>
    <row r="184" spans="1:45">
      <c r="A184" t="str">
        <f>'Model output'!A183</f>
        <v>TCGA-EM-A2P3</v>
      </c>
      <c r="B184" s="42">
        <v>47</v>
      </c>
      <c r="C184" s="1" t="str">
        <f>IF(OR(ISNUMBER(SEARCH("0",'Model output'!D183)), ISNUMBER(SEARCH("1",'Model output'!D183)), ISNUMBER(SEARCH("1a",'Model output'!D183)), ISNUMBER(SEARCH("1b",'Model output'!D183)), ISNUMBER(SEARCH("2",'Model output'!D183)), ISNUMBER(SEARCH("3",'Model output'!D183)), ISNUMBER(SEARCH("4a",'Model output'!D183)), ISNUMBER(SEARCH("4b",'Model output'!D183))), IF(ISNUMBER(SEARCH("pT",'Model output'!D183)),IF(OR(ISNUMBER(SEARCH("a",'Model output'!D183)),ISNUMBER(SEARCH("b",'Model output'!D183))),MID(SUBSTITUTE('Model output'!D183," ",""),SEARCH("pT",'Model output'!D183)+2,2),MID(SUBSTITUTE('Model output'!D183," ",""),SEARCH("pT",'Model output'!D183)+2,1)),IF(ISNUMBER(SEARCH("T",'Model output'!D183)),IF(OR(ISNUMBER(SEARCH("a",'Model output'!D183)),ISNUMBER(SEARCH("b",'Model output'!D183))),MID(SUBSTITUTE('Model output'!D183," ",""),SEARCH("T",'Model output'!D183)+1,2),MID(SUBSTITUTE('Model output'!D183," ",""),SEARCH("T",'Model output'!D183)+1,1)),SUBSTITUTE('Model output'!D183," ",""))),"")</f>
        <v>1b</v>
      </c>
      <c r="D184" s="1" t="str">
        <f>IF(ISNUMBER(SEARCH("lymph node",'Model output'!E183)),"1", IF(AND('Model output'!E183&lt;&gt;"",ISNUMBER('Model output'!E183),'Model output'!E183&gt;0),"1",IF(OR(ISNUMBER(SEARCH("0",'Model output'!E183)), ISNUMBER(SEARCH("1",'Model output'!E183)), ISNUMBER(SEARCH("1a",'Model output'!E183)), ISNUMBER(SEARCH("1b",'Model output'!E183)), ISNUMBER(SEARCH("X",'Model output'!E183))), IF(ISNUMBER(SEARCH("pN",'Model output'!E183)),IF(OR(ISNUMBER(SEARCH("a",'Model output'!E183)),ISNUMBER(SEARCH("b",'Model output'!E183))),MID(SUBSTITUTE('Model output'!E183," ",""),SEARCH("pN",'Model output'!E183)+2,2),MID(SUBSTITUTE('Model output'!E183," ",""),SEARCH("pN",'Model output'!E183)+2,1)),IF(ISNUMBER(SEARCH("N",'Model output'!E183)),IF(OR(ISNUMBER(SEARCH("a",'Model output'!E183)),ISNUMBER(SEARCH("b",'Model output'!E183))),MID(SUBSTITUTE('Model output'!E183," ",""),SEARCH("N",'Model output'!E183)+1,2),MID(SUBSTITUTE('Model output'!E183," ",""),SEARCH("N",'Model output'!E183)+1,1)),SUBSTITUTE('Model output'!E183," ",""))),"")))</f>
        <v>X</v>
      </c>
      <c r="E184" s="1" t="str">
        <f>IF(OR(ISNUMBER(SEARCH("Not applicable",'Model output'!F183)), ISNUMBER(SEARCH("N/A",'Model output'!F183))),"0",IF(OR(ISNUMBER(SEARCH("0",'Model output'!F183)), ISNUMBER(SEARCH("1",'Model output'!F183)), ISNUMBER(SEARCH("X",'Model output'!F183))), IF(ISNUMBER(SEARCH("pM",'Model output'!F183)),MID(SUBSTITUTE('Model output'!F183," ",""),SEARCH("pM",'Model output'!F183)+2,1),IF(ISNUMBER(SEARCH("M",'Model output'!F183)),MID(SUBSTITUTE('Model output'!F183," ",""),SEARCH("M",'Model output'!F183)+1,1),SUBSTITUTE('Model output'!F183," ",""))),""))</f>
        <v/>
      </c>
      <c r="F184" t="str">
        <f t="shared" si="32"/>
        <v>negative</v>
      </c>
      <c r="G184" t="str">
        <f>IF(OR('Model output'!G183="",AND(ISNUMBER('Model output'!J183),'Model output'!J183&lt;1)),"",IF(OR(ISNUMBER(SEARCH("lateral",'Model output'!G183)),ISNUMBER(SEARCH("cervical",'Model output'!G183)),ISNUMBER(SEARCH("jugular",'Model output'!G183)),ISNUMBER(SEARCH("left neck",'Model output'!G183)),ISNUMBER(SEARCH("left anterior neck",'Model output'!G183)),ISNUMBER(SEARCH("left posterior neck",'Model output'!G183)),ISNUMBER(SEARCH("right neck",'Model output'!G183)),ISNUMBER(SEARCH("right anterior neck",'Model output'!G183)),ISNUMBER(SEARCH("right posterior neck",'Model output'!G183)),AND(ISNUMBER(SEARCH("level",'Model output'!G183)),OR(,ISNUMBER(SEARCH("II",'Model output'!G183)),ISNUMBER(SEARCH("two",'Model output'!G183)),ISNUMBER(SEARCH("2",'Model output'!G183)),ISNUMBER(SEARCH("III",'Model output'!G183)),ISNUMBER(SEARCH("three",'Model output'!G183)),ISNUMBER(SEARCH("3",'Model output'!G183)),ISNUMBER(SEARCH("IV",'Model output'!G183)),ISNUMBER(SEARCH("four",'Model output'!G183)),ISNUMBER(SEARCH("4",'Model output'!G183)),AND(ISNUMBER(SEARCH("V ",'Model output'!G183)),NOT(ISNUMBER(SEARCH("VI",'Model output'!G183)))),ISNUMBER(SEARCH("five",'Model output'!G183)),ISNUMBER(SEARCH("5",'Model output'!G183))))), "lateral", "central"))</f>
        <v/>
      </c>
      <c r="H184" t="str">
        <f>IF('Model output'!H183="","negative", IF('Model output'!H183=" ", "negative", IF(ISNUMBER(SEARCH("lymph node",'Model output'!H183)),"negative","positive")))</f>
        <v>negative</v>
      </c>
      <c r="I184">
        <f>IF('Model output'!I183="","",IF(ISNUMBER('Model output'!I183),'Model output'!I183,1))</f>
        <v>0</v>
      </c>
      <c r="J184">
        <f>IF('Model output'!J183="","",IF(AND(ISNUMBER('Model output'!J183),'Model output'!J183&lt;=I184),'Model output'!J183,IF(ISNUMBER(SEARCH("0/",'Model output'!J183)),0,1)))</f>
        <v>0</v>
      </c>
      <c r="K184" t="str" cm="1">
        <f t="array" ref="K184">IF(COUNT(FIND({0,1,2,3,4,5,6,7,8,9},'Model output'!K183))&gt;0,'Model output'!K183,"")</f>
        <v/>
      </c>
      <c r="L184" s="8" t="str">
        <f t="shared" si="36"/>
        <v/>
      </c>
      <c r="M184" t="str" cm="1">
        <f t="array" ref="M184">IF(L184="","",IF(ISNUMBER(SEARCH("cm",L184)),MAX(VALUE(SUBSTITUTE(_xlfn.FILTERXML("&lt;t&gt;&lt;s&gt;"&amp;SUBSTITUTE(L184,",","&lt;/s&gt;&lt;s&gt;")&amp;"&lt;/s&gt;&lt;/t&gt;","//s"),"cm",""))),MAX(VALUE(SUBSTITUTE(_xlfn.FILTERXML("&lt;t&gt;&lt;s&gt;"&amp;SUBSTITUTE(L184,",","&lt;/s&gt;&lt;s&gt;")&amp;"&lt;/s&gt;&lt;/t&gt;","//s"),"mm","")))/10))</f>
        <v/>
      </c>
      <c r="N184" t="str">
        <f>IF('Model output'!L183="","",'Model output'!L183)</f>
        <v>papillary</v>
      </c>
      <c r="O184" t="str">
        <f>IF('Model output'!M183="","",'Model output'!M183)</f>
        <v>classical</v>
      </c>
      <c r="P184" t="str">
        <f>IF('Model output'!N183="","",'Model output'!N183)</f>
        <v>1.4cm</v>
      </c>
      <c r="Q184" t="str">
        <f t="shared" si="33"/>
        <v>1.4cm</v>
      </c>
      <c r="R184" cm="1">
        <f t="array" ref="R184">IF(Q184="","",IF(ISNUMBER(SEARCH("cm",Q184)),MAX(VALUE(SUBSTITUTE(_xlfn.FILTERXML("&lt;t&gt;&lt;s&gt;"&amp;SUBSTITUTE(Q184,",","&lt;/s&gt;&lt;s&gt;")&amp;"&lt;/s&gt;&lt;/t&gt;","//s"),"cm",""))),IF(ISNUMBER(SEARCH("mm",Q184)), MAX(VALUE(SUBSTITUTE(_xlfn.FILTERXML("&lt;t&gt;&lt;s&gt;"&amp;SUBSTITUTE(Q184,",","&lt;/s&gt;&lt;s&gt;")&amp;"&lt;/s&gt;&lt;/t&gt;","//s"),"mm","")))/10, MAX(VALUE(_xlfn.FILTERXML("&lt;t&gt;&lt;s&gt;"&amp;SUBSTITUTE(Q184,",","&lt;/s&gt;&lt;s&gt;")&amp;"&lt;/s&gt;&lt;/t&gt;","//s"))))))</f>
        <v>1.4</v>
      </c>
      <c r="S184" t="str">
        <f>IF(OR('Model output'!P183="",ISNUMBER(SEARCH("Not identified", 'Model output'!P183)),ISNUMBER(SEARCH("Absent",'Model output'!P183)),AND(ISNUMBER(SEARCH("No",'Model output'!P183)),NOT(ISNUMBER(SEARCH("diagnostic",'Model output'!P183)))),ISNUMBER(SEARCH("Negative",'Model output'!P183))),"negative","positive")</f>
        <v>negative</v>
      </c>
      <c r="T184">
        <f>IF('Model output'!O183="","",'Model output'!O183)</f>
        <v>2</v>
      </c>
      <c r="U184" t="str">
        <f>IF('Model output'!Q183&lt;&gt;"",'Model output'!Q183,IF('Classification result'!S184="positive",IF(ISNUMBER(SEARCH("single",'Model output'!P183)),1,IF(OR(ISNUMBER(SEARCH("&lt;4",'Model output'!P183)),ISNUMBER(SEARCH("&lt; 4",'Model output'!P183)),ISNUMBER(SEARCH("less than 4",'Model output'!P183))),"&lt;4",IF(OR(ISNUMBER(SEARCH("&gt;4",'Model output'!P183)),ISNUMBER(SEARCH("&gt; 4",'Model output'!P183)),ISNUMBER(SEARCH("4 or more",'Model output'!P183))),"&gt;4",""))),""))</f>
        <v/>
      </c>
      <c r="V184" t="str">
        <f>IF(S184="negative","",IF(OR(ISNUMBER(SEARCH("Focal",'Model output'!P183)),'Classification result'!U184&lt;4,ISNUMBER(SEARCH("Focal",'Classification result'!U184)),ISNUMBER(SEARCH("&lt;4",'Classification result'!U184)),ISNUMBER(SEARCH("&lt; 4",'Classification result'!U184))),"minimal", IF(OR(ISNUMBER(SEARCH("Extensive",'Model output'!P183)),ISNUMBER(SEARCH("Extensive",'Classification result'!U184)),ISNUMBER(SEARCH("&gt;4",'Classification result'!U184)),ISNUMBER(SEARCH("&gt; 4",'Classification result'!U184)),ISNUMBER(SEARCH("4 or more",'Classification result'!U184))),"extensive","")))</f>
        <v/>
      </c>
      <c r="W184" t="str">
        <f>IF(OR('Model output'!R183="",ISNUMBER(SEARCH("Not identified", 'Model output'!R183)),ISNUMBER(SEARCH("Absent",'Model output'!R183)),ISNUMBER(SEARCH("No",'Model output'!R183)),ISNUMBER(SEARCH("Negative",'Model output'!R183)),ISNUMBER(SEARCH("None seen",'Model output'!R183)),ISNUMBER(SEARCH("Free",'Model output'!R183)),ISNUMBER(SEARCH("Cannot be assessed",'Model output'!R183))),"negative","positive")</f>
        <v>positive</v>
      </c>
      <c r="X184" s="14" t="str">
        <f>IF('Model output'!S183="","",'Model output'!S183)</f>
        <v>Not identified</v>
      </c>
      <c r="Y184" t="str">
        <f>IF(OR('Model output'!S183="",ISNUMBER(SEARCH("Absent",'Model output'!S183)),ISNUMBER(SEARCH("Not identified",'Model output'!S183)),AND(ISNUMBER(SEARCH("No",'Model output'!S183)),NOT(ISNUMBER(SEARCH("carcinoma",'Model output'!S183)))),ISNUMBER(SEARCH("negative",'Model output'!S183))),"negative",IF(Z184="positive","gETE", "positive"))</f>
        <v>negative</v>
      </c>
      <c r="Z184" t="str">
        <f>IF(OR('Model output'!S183="",ISNUMBER(SEARCH("Absent",'Model output'!S183)),ISNUMBER(SEARCH("Not identified",'Model output'!S183)),ISNUMBER(SEARCH("No",'Model output'!S183)),ISNUMBER(SEARCH("Minimal",'Model output'!S183)),ISNUMBER(SEARCH("negative",'Model output'!S183))),"negative",IF(OR(ISNUMBER(SEARCH("extensive",X184)),ISNUMBER(SEARCH("skeletal muscle",X184)),ISNUMBER(SEARCH("larynx",X184)),ISNUMBER(SEARCH("trachea",X184)),ISNUMBER(SEARCH("esophagus",X184)),ISNUMBER(SEARCH("recurrent laryngeal nerve",X184))),"positive","negative"))</f>
        <v>negative</v>
      </c>
      <c r="AA184" t="str">
        <f>IF('Model output'!T183="","",IF('Model output'!T183="Not mentioned", "No", "Yes"))</f>
        <v/>
      </c>
      <c r="AB184" t="str">
        <f>IF(AA184&lt;&gt;"Yes","",IF(OR('Model output'!U183="",ISNUMBER(SEARCH("Not identified",'Model output'!U183))),"",'Model output'!U183))</f>
        <v/>
      </c>
      <c r="AC184" s="9" t="str">
        <f>IF(OR('Model output'!V183="", AND(ISERROR(SEARCH("Positive",'Model output'!V183)), ISNUMBER(SEARCH("Negative",'Model output'!V183))), ISNUMBER(SEARCH("Uninvolved",'Model output'!V183)), ISNUMBER(SEARCH("not involved",'Model output'!V183)), ISNUMBER(SEARCH("Free",'Model output'!V183)), ISNUMBER(SEARCH("1 mm",'Model output'!V183)), ISNUMBER(SEARCH("0.1 CM",'Model output'!V183)), ISNUMBER(SEARCH("less than 0.2 mm",'Model output'!V183)), ISNUMBER(SEARCH("less than 0.5 mm",'Model output'!V183)), ISNUMBER(SEARCH("very close",'Model output'!V183)), ISNUMBER(SEARCH("abut",'Model output'!V183))), "negative", "positive")</f>
        <v>negative</v>
      </c>
      <c r="AE184" s="30" t="str" cm="1">
        <f t="array" aca="1" ref="AE184" ca="1">IF(OR(AC184="positive",Z184="positive",AND(OR(ISNUMBER(SEARCH("Follicular carcinoma",N184)),ISNUMBER(SEARCH("Follicular thyroid carcinoma",N184))),V184="extensive"),AND(AND(ISNUMBER(J184),J184&gt;0),AND(ISNUMBER(M184),M184&gt;3)),OR(H184="positive",AH184=1)),"high",IF(OR(ISNUMBER(SEARCH("lateral",G184,1)),ISNUMBER(SEARCH("positive",Y184,1)),ISNUMBER(SEARCH("tall",O184,1)),ISNUMBER(SEARCH("hobnail",O184,1)),ISNUMBER(SEARCH("cribriform",O184,1)),ISNUMBER(SEARCH("diffuse",O184,1)),ISNUMBER(SEARCH("columnar",O184,1)),ISNUMBER(SEARCH("solid",O184,1)),ISNUMBER(SEARCH("tall",N184,1)),ISNUMBER(SEARCH("hobnail",N184,1)),ISNUMBER(SEARCH("cribriform",N184,1)),ISNUMBER(SEARCH("diffuse",N184,1)),ISNUMBER(SEARCH("columnar",N184,1)),ISNUMBER(SEARCH("solid",N184,1)),AND(ISNUMBER(SEARCH("papillary",N184,1)),S184="positive"),AND(AND(ISNUMBER(J184),J184&gt;=5),M184=""),AND(AND(ISNUMBER(J184),J184&gt;=5),AND(ISNUMBER(M184),M184&gt;=1)),AND(ISNUMBER(SERACH("papillary",N184)),OR(Y184="positive",Z184="positive"), ISNUMBER(SEARCH("BRAF",AB184)))),"intermediate","low"))</f>
        <v>low</v>
      </c>
      <c r="AF184" s="31" t="str">
        <f t="shared" si="34"/>
        <v>1b</v>
      </c>
      <c r="AG184" s="31" t="str">
        <f t="shared" si="35"/>
        <v>0</v>
      </c>
      <c r="AH184" s="31" t="str">
        <f t="shared" si="37"/>
        <v>0</v>
      </c>
      <c r="AI184" s="36" t="str">
        <f t="shared" si="38"/>
        <v>I</v>
      </c>
      <c r="AJ184" s="30" t="s">
        <v>872</v>
      </c>
      <c r="AK184" s="35" t="s">
        <v>876</v>
      </c>
      <c r="AL184" s="35" t="s">
        <v>880</v>
      </c>
      <c r="AM184" s="35" t="s">
        <v>880</v>
      </c>
      <c r="AN184" s="35" t="s">
        <v>76</v>
      </c>
      <c r="AO184" s="30">
        <f t="shared" ca="1" si="44"/>
        <v>1</v>
      </c>
      <c r="AP184" s="35">
        <f t="shared" si="45"/>
        <v>1</v>
      </c>
      <c r="AQ184" s="35">
        <f t="shared" si="46"/>
        <v>1</v>
      </c>
      <c r="AR184" s="35">
        <f t="shared" si="47"/>
        <v>1</v>
      </c>
      <c r="AS184" s="36">
        <f t="shared" si="39"/>
        <v>1</v>
      </c>
    </row>
    <row r="185" spans="1:45">
      <c r="A185" t="str">
        <f>'Model output'!A184</f>
        <v>TCGA-EM-A3AI</v>
      </c>
      <c r="B185" s="42">
        <v>67</v>
      </c>
      <c r="C185" s="1" t="str">
        <f>IF(OR(ISNUMBER(SEARCH("0",'Model output'!D184)), ISNUMBER(SEARCH("1",'Model output'!D184)), ISNUMBER(SEARCH("1a",'Model output'!D184)), ISNUMBER(SEARCH("1b",'Model output'!D184)), ISNUMBER(SEARCH("2",'Model output'!D184)), ISNUMBER(SEARCH("3",'Model output'!D184)), ISNUMBER(SEARCH("4a",'Model output'!D184)), ISNUMBER(SEARCH("4b",'Model output'!D184))), IF(ISNUMBER(SEARCH("pT",'Model output'!D184)),IF(OR(ISNUMBER(SEARCH("a",'Model output'!D184)),ISNUMBER(SEARCH("b",'Model output'!D184))),MID(SUBSTITUTE('Model output'!D184," ",""),SEARCH("pT",'Model output'!D184)+2,2),MID(SUBSTITUTE('Model output'!D184," ",""),SEARCH("pT",'Model output'!D184)+2,1)),IF(ISNUMBER(SEARCH("T",'Model output'!D184)),IF(OR(ISNUMBER(SEARCH("a",'Model output'!D184)),ISNUMBER(SEARCH("b",'Model output'!D184))),MID(SUBSTITUTE('Model output'!D184," ",""),SEARCH("T",'Model output'!D184)+1,2),MID(SUBSTITUTE('Model output'!D184," ",""),SEARCH("T",'Model output'!D184)+1,1)),SUBSTITUTE('Model output'!D184," ",""))),"")</f>
        <v>2</v>
      </c>
      <c r="D185" s="1" t="str">
        <f>IF(ISNUMBER(SEARCH("lymph node",'Model output'!E184)),"1", IF(AND('Model output'!E184&lt;&gt;"",ISNUMBER('Model output'!E184),'Model output'!E184&gt;0),"1",IF(OR(ISNUMBER(SEARCH("0",'Model output'!E184)), ISNUMBER(SEARCH("1",'Model output'!E184)), ISNUMBER(SEARCH("1a",'Model output'!E184)), ISNUMBER(SEARCH("1b",'Model output'!E184)), ISNUMBER(SEARCH("X",'Model output'!E184))), IF(ISNUMBER(SEARCH("pN",'Model output'!E184)),IF(OR(ISNUMBER(SEARCH("a",'Model output'!E184)),ISNUMBER(SEARCH("b",'Model output'!E184))),MID(SUBSTITUTE('Model output'!E184," ",""),SEARCH("pN",'Model output'!E184)+2,2),MID(SUBSTITUTE('Model output'!E184," ",""),SEARCH("pN",'Model output'!E184)+2,1)),IF(ISNUMBER(SEARCH("N",'Model output'!E184)),IF(OR(ISNUMBER(SEARCH("a",'Model output'!E184)),ISNUMBER(SEARCH("b",'Model output'!E184))),MID(SUBSTITUTE('Model output'!E184," ",""),SEARCH("N",'Model output'!E184)+1,2),MID(SUBSTITUTE('Model output'!E184," ",""),SEARCH("N",'Model output'!E184)+1,1)),SUBSTITUTE('Model output'!E184," ",""))),"")))</f>
        <v>X</v>
      </c>
      <c r="E185" s="1" t="str">
        <f>IF(OR(ISNUMBER(SEARCH("Not applicable",'Model output'!F184)), ISNUMBER(SEARCH("N/A",'Model output'!F184))),"0",IF(OR(ISNUMBER(SEARCH("0",'Model output'!F184)), ISNUMBER(SEARCH("1",'Model output'!F184)), ISNUMBER(SEARCH("X",'Model output'!F184))), IF(ISNUMBER(SEARCH("pM",'Model output'!F184)),MID(SUBSTITUTE('Model output'!F184," ",""),SEARCH("pM",'Model output'!F184)+2,1),IF(ISNUMBER(SEARCH("M",'Model output'!F184)),MID(SUBSTITUTE('Model output'!F184," ",""),SEARCH("M",'Model output'!F184)+1,1),SUBSTITUTE('Model output'!F184," ",""))),""))</f>
        <v>0</v>
      </c>
      <c r="F185" t="str">
        <f t="shared" si="32"/>
        <v>negative</v>
      </c>
      <c r="G185" t="str">
        <f>IF(OR('Model output'!G184="",AND(ISNUMBER('Model output'!J184),'Model output'!J184&lt;1)),"",IF(OR(ISNUMBER(SEARCH("lateral",'Model output'!G184)),ISNUMBER(SEARCH("cervical",'Model output'!G184)),ISNUMBER(SEARCH("jugular",'Model output'!G184)),ISNUMBER(SEARCH("left neck",'Model output'!G184)),ISNUMBER(SEARCH("left anterior neck",'Model output'!G184)),ISNUMBER(SEARCH("left posterior neck",'Model output'!G184)),ISNUMBER(SEARCH("right neck",'Model output'!G184)),ISNUMBER(SEARCH("right anterior neck",'Model output'!G184)),ISNUMBER(SEARCH("right posterior neck",'Model output'!G184)),AND(ISNUMBER(SEARCH("level",'Model output'!G184)),OR(,ISNUMBER(SEARCH("II",'Model output'!G184)),ISNUMBER(SEARCH("two",'Model output'!G184)),ISNUMBER(SEARCH("2",'Model output'!G184)),ISNUMBER(SEARCH("III",'Model output'!G184)),ISNUMBER(SEARCH("three",'Model output'!G184)),ISNUMBER(SEARCH("3",'Model output'!G184)),ISNUMBER(SEARCH("IV",'Model output'!G184)),ISNUMBER(SEARCH("four",'Model output'!G184)),ISNUMBER(SEARCH("4",'Model output'!G184)),AND(ISNUMBER(SEARCH("V ",'Model output'!G184)),NOT(ISNUMBER(SEARCH("VI",'Model output'!G184)))),ISNUMBER(SEARCH("five",'Model output'!G184)),ISNUMBER(SEARCH("5",'Model output'!G184))))), "lateral", "central"))</f>
        <v/>
      </c>
      <c r="H185" t="str">
        <f>IF('Model output'!H184="","negative", IF('Model output'!H184=" ", "negative", IF(ISNUMBER(SEARCH("lymph node",'Model output'!H184)),"negative","positive")))</f>
        <v>negative</v>
      </c>
      <c r="I185">
        <f>IF('Model output'!I184="","",IF(ISNUMBER('Model output'!I184),'Model output'!I184,1))</f>
        <v>0</v>
      </c>
      <c r="J185">
        <f>IF('Model output'!J184="","",IF(AND(ISNUMBER('Model output'!J184),'Model output'!J184&lt;=I185),'Model output'!J184,IF(ISNUMBER(SEARCH("0/",'Model output'!J184)),0,1)))</f>
        <v>0</v>
      </c>
      <c r="K185" t="str" cm="1">
        <f t="array" ref="K185">IF(COUNT(FIND({0,1,2,3,4,5,6,7,8,9},'Model output'!K184))&gt;0,'Model output'!K184,"")</f>
        <v/>
      </c>
      <c r="L185" s="8" t="str">
        <f t="shared" si="36"/>
        <v/>
      </c>
      <c r="M185" t="str" cm="1">
        <f t="array" ref="M185">IF(L185="","",IF(ISNUMBER(SEARCH("cm",L185)),MAX(VALUE(SUBSTITUTE(_xlfn.FILTERXML("&lt;t&gt;&lt;s&gt;"&amp;SUBSTITUTE(L185,",","&lt;/s&gt;&lt;s&gt;")&amp;"&lt;/s&gt;&lt;/t&gt;","//s"),"cm",""))),MAX(VALUE(SUBSTITUTE(_xlfn.FILTERXML("&lt;t&gt;&lt;s&gt;"&amp;SUBSTITUTE(L185,",","&lt;/s&gt;&lt;s&gt;")&amp;"&lt;/s&gt;&lt;/t&gt;","//s"),"mm","")))/10))</f>
        <v/>
      </c>
      <c r="N185" t="str">
        <f>IF('Model output'!L184="","",'Model output'!L184)</f>
        <v>papillary</v>
      </c>
      <c r="O185" t="str">
        <f>IF('Model output'!M184="","",'Model output'!M184)</f>
        <v>follicular variant</v>
      </c>
      <c r="P185" t="str">
        <f>IF('Model output'!N184="","",'Model output'!N184)</f>
        <v>2.3cm</v>
      </c>
      <c r="Q185" t="str">
        <f t="shared" si="33"/>
        <v>2.3cm</v>
      </c>
      <c r="R185" cm="1">
        <f t="array" ref="R185">IF(Q185="","",IF(ISNUMBER(SEARCH("cm",Q185)),MAX(VALUE(SUBSTITUTE(_xlfn.FILTERXML("&lt;t&gt;&lt;s&gt;"&amp;SUBSTITUTE(Q185,",","&lt;/s&gt;&lt;s&gt;")&amp;"&lt;/s&gt;&lt;/t&gt;","//s"),"cm",""))),IF(ISNUMBER(SEARCH("mm",Q185)), MAX(VALUE(SUBSTITUTE(_xlfn.FILTERXML("&lt;t&gt;&lt;s&gt;"&amp;SUBSTITUTE(Q185,",","&lt;/s&gt;&lt;s&gt;")&amp;"&lt;/s&gt;&lt;/t&gt;","//s"),"mm","")))/10, MAX(VALUE(_xlfn.FILTERXML("&lt;t&gt;&lt;s&gt;"&amp;SUBSTITUTE(Q185,",","&lt;/s&gt;&lt;s&gt;")&amp;"&lt;/s&gt;&lt;/t&gt;","//s"))))))</f>
        <v>2.2999999999999998</v>
      </c>
      <c r="S185" t="str">
        <f>IF(OR('Model output'!P184="",ISNUMBER(SEARCH("Not identified", 'Model output'!P184)),ISNUMBER(SEARCH("Absent",'Model output'!P184)),AND(ISNUMBER(SEARCH("No",'Model output'!P184)),NOT(ISNUMBER(SEARCH("diagnostic",'Model output'!P184)))),ISNUMBER(SEARCH("Negative",'Model output'!P184))),"negative","positive")</f>
        <v>negative</v>
      </c>
      <c r="T185">
        <f>IF('Model output'!O184="","",'Model output'!O184)</f>
        <v>2</v>
      </c>
      <c r="U185" t="str">
        <f>IF('Model output'!Q184&lt;&gt;"",'Model output'!Q184,IF('Classification result'!S185="positive",IF(ISNUMBER(SEARCH("single",'Model output'!P184)),1,IF(OR(ISNUMBER(SEARCH("&lt;4",'Model output'!P184)),ISNUMBER(SEARCH("&lt; 4",'Model output'!P184)),ISNUMBER(SEARCH("less than 4",'Model output'!P184))),"&lt;4",IF(OR(ISNUMBER(SEARCH("&gt;4",'Model output'!P184)),ISNUMBER(SEARCH("&gt; 4",'Model output'!P184)),ISNUMBER(SEARCH("4 or more",'Model output'!P184))),"&gt;4",""))),""))</f>
        <v/>
      </c>
      <c r="V185" t="str">
        <f>IF(S185="negative","",IF(OR(ISNUMBER(SEARCH("Focal",'Model output'!P184)),'Classification result'!U185&lt;4,ISNUMBER(SEARCH("Focal",'Classification result'!U185)),ISNUMBER(SEARCH("&lt;4",'Classification result'!U185)),ISNUMBER(SEARCH("&lt; 4",'Classification result'!U185))),"minimal", IF(OR(ISNUMBER(SEARCH("Extensive",'Model output'!P184)),ISNUMBER(SEARCH("Extensive",'Classification result'!U185)),ISNUMBER(SEARCH("&gt;4",'Classification result'!U185)),ISNUMBER(SEARCH("&gt; 4",'Classification result'!U185)),ISNUMBER(SEARCH("4 or more",'Classification result'!U185))),"extensive","")))</f>
        <v/>
      </c>
      <c r="W185" t="str">
        <f>IF(OR('Model output'!R184="",ISNUMBER(SEARCH("Not identified", 'Model output'!R184)),ISNUMBER(SEARCH("Absent",'Model output'!R184)),ISNUMBER(SEARCH("No",'Model output'!R184)),ISNUMBER(SEARCH("Negative",'Model output'!R184)),ISNUMBER(SEARCH("None seen",'Model output'!R184)),ISNUMBER(SEARCH("Free",'Model output'!R184)),ISNUMBER(SEARCH("Cannot be assessed",'Model output'!R184))),"negative","positive")</f>
        <v>negative</v>
      </c>
      <c r="X185" s="14" t="str">
        <f>IF('Model output'!S184="","",'Model output'!S184)</f>
        <v>Not identified</v>
      </c>
      <c r="Y185" t="str">
        <f>IF(OR('Model output'!S184="",ISNUMBER(SEARCH("Absent",'Model output'!S184)),ISNUMBER(SEARCH("Not identified",'Model output'!S184)),AND(ISNUMBER(SEARCH("No",'Model output'!S184)),NOT(ISNUMBER(SEARCH("carcinoma",'Model output'!S184)))),ISNUMBER(SEARCH("negative",'Model output'!S184))),"negative",IF(Z185="positive","gETE", "positive"))</f>
        <v>negative</v>
      </c>
      <c r="Z185" t="str">
        <f>IF(OR('Model output'!S184="",ISNUMBER(SEARCH("Absent",'Model output'!S184)),ISNUMBER(SEARCH("Not identified",'Model output'!S184)),ISNUMBER(SEARCH("No",'Model output'!S184)),ISNUMBER(SEARCH("Minimal",'Model output'!S184)),ISNUMBER(SEARCH("negative",'Model output'!S184))),"negative",IF(OR(ISNUMBER(SEARCH("extensive",X185)),ISNUMBER(SEARCH("skeletal muscle",X185)),ISNUMBER(SEARCH("larynx",X185)),ISNUMBER(SEARCH("trachea",X185)),ISNUMBER(SEARCH("esophagus",X185)),ISNUMBER(SEARCH("recurrent laryngeal nerve",X185))),"positive","negative"))</f>
        <v>negative</v>
      </c>
      <c r="AA185" t="str">
        <f>IF('Model output'!T184="","",IF('Model output'!T184="Not mentioned", "No", "Yes"))</f>
        <v/>
      </c>
      <c r="AB185" t="str">
        <f>IF(AA185&lt;&gt;"Yes","",IF(OR('Model output'!U184="",ISNUMBER(SEARCH("Not identified",'Model output'!U184))),"",'Model output'!U184))</f>
        <v/>
      </c>
      <c r="AC185" s="9" t="str">
        <f>IF(OR('Model output'!V184="", AND(ISERROR(SEARCH("Positive",'Model output'!V184)), ISNUMBER(SEARCH("Negative",'Model output'!V184))), ISNUMBER(SEARCH("Uninvolved",'Model output'!V184)), ISNUMBER(SEARCH("not involved",'Model output'!V184)), ISNUMBER(SEARCH("Free",'Model output'!V184)), ISNUMBER(SEARCH("1 mm",'Model output'!V184)), ISNUMBER(SEARCH("0.1 CM",'Model output'!V184)), ISNUMBER(SEARCH("less than 0.2 mm",'Model output'!V184)), ISNUMBER(SEARCH("less than 0.5 mm",'Model output'!V184)), ISNUMBER(SEARCH("very close",'Model output'!V184)), ISNUMBER(SEARCH("abut",'Model output'!V184))), "negative", "positive")</f>
        <v>negative</v>
      </c>
      <c r="AE185" s="30" t="str" cm="1">
        <f t="array" aca="1" ref="AE185" ca="1">IF(OR(AC185="positive",Z185="positive",AND(OR(ISNUMBER(SEARCH("Follicular carcinoma",N185)),ISNUMBER(SEARCH("Follicular thyroid carcinoma",N185))),V185="extensive"),AND(AND(ISNUMBER(J185),J185&gt;0),AND(ISNUMBER(M185),M185&gt;3)),OR(H185="positive",AH185=1)),"high",IF(OR(ISNUMBER(SEARCH("lateral",G185,1)),ISNUMBER(SEARCH("positive",Y185,1)),ISNUMBER(SEARCH("tall",O185,1)),ISNUMBER(SEARCH("hobnail",O185,1)),ISNUMBER(SEARCH("cribriform",O185,1)),ISNUMBER(SEARCH("diffuse",O185,1)),ISNUMBER(SEARCH("columnar",O185,1)),ISNUMBER(SEARCH("solid",O185,1)),ISNUMBER(SEARCH("tall",N185,1)),ISNUMBER(SEARCH("hobnail",N185,1)),ISNUMBER(SEARCH("cribriform",N185,1)),ISNUMBER(SEARCH("diffuse",N185,1)),ISNUMBER(SEARCH("columnar",N185,1)),ISNUMBER(SEARCH("solid",N185,1)),AND(ISNUMBER(SEARCH("papillary",N185,1)),S185="positive"),AND(AND(ISNUMBER(J185),J185&gt;=5),M185=""),AND(AND(ISNUMBER(J185),J185&gt;=5),AND(ISNUMBER(M185),M185&gt;=1)),AND(ISNUMBER(SERACH("papillary",N185)),OR(Y185="positive",Z185="positive"), ISNUMBER(SEARCH("BRAF",AB185)))),"intermediate","low"))</f>
        <v>low</v>
      </c>
      <c r="AF185" s="31" t="str">
        <f t="shared" si="34"/>
        <v>2</v>
      </c>
      <c r="AG185" s="31" t="str">
        <f t="shared" si="35"/>
        <v>0</v>
      </c>
      <c r="AH185" s="31" t="str">
        <f t="shared" si="37"/>
        <v>0</v>
      </c>
      <c r="AI185" s="36" t="str">
        <f t="shared" si="38"/>
        <v>I</v>
      </c>
      <c r="AJ185" s="30" t="s">
        <v>872</v>
      </c>
      <c r="AK185" s="35" t="s">
        <v>879</v>
      </c>
      <c r="AL185" s="35" t="s">
        <v>880</v>
      </c>
      <c r="AM185" s="35" t="s">
        <v>880</v>
      </c>
      <c r="AN185" s="35" t="s">
        <v>76</v>
      </c>
      <c r="AO185" s="30">
        <f t="shared" ca="1" si="44"/>
        <v>1</v>
      </c>
      <c r="AP185" s="35">
        <f t="shared" si="45"/>
        <v>1</v>
      </c>
      <c r="AQ185" s="35">
        <f t="shared" si="46"/>
        <v>1</v>
      </c>
      <c r="AR185" s="35">
        <f t="shared" si="47"/>
        <v>1</v>
      </c>
      <c r="AS185" s="36">
        <f t="shared" si="39"/>
        <v>1</v>
      </c>
    </row>
    <row r="186" spans="1:45">
      <c r="A186" t="str">
        <f>'Model output'!A185</f>
        <v>TCGA-EM-A3AJ</v>
      </c>
      <c r="B186" s="42">
        <v>39</v>
      </c>
      <c r="C186" s="1" t="str">
        <f>IF(OR(ISNUMBER(SEARCH("0",'Model output'!D185)), ISNUMBER(SEARCH("1",'Model output'!D185)), ISNUMBER(SEARCH("1a",'Model output'!D185)), ISNUMBER(SEARCH("1b",'Model output'!D185)), ISNUMBER(SEARCH("2",'Model output'!D185)), ISNUMBER(SEARCH("3",'Model output'!D185)), ISNUMBER(SEARCH("4a",'Model output'!D185)), ISNUMBER(SEARCH("4b",'Model output'!D185))), IF(ISNUMBER(SEARCH("pT",'Model output'!D185)),IF(OR(ISNUMBER(SEARCH("a",'Model output'!D185)),ISNUMBER(SEARCH("b",'Model output'!D185))),MID(SUBSTITUTE('Model output'!D185," ",""),SEARCH("pT",'Model output'!D185)+2,2),MID(SUBSTITUTE('Model output'!D185," ",""),SEARCH("pT",'Model output'!D185)+2,1)),IF(ISNUMBER(SEARCH("T",'Model output'!D185)),IF(OR(ISNUMBER(SEARCH("a",'Model output'!D185)),ISNUMBER(SEARCH("b",'Model output'!D185))),MID(SUBSTITUTE('Model output'!D185," ",""),SEARCH("T",'Model output'!D185)+1,2),MID(SUBSTITUTE('Model output'!D185," ",""),SEARCH("T",'Model output'!D185)+1,1)),SUBSTITUTE('Model output'!D185," ",""))),"")</f>
        <v>3</v>
      </c>
      <c r="D186" s="1" t="str">
        <f>IF(ISNUMBER(SEARCH("lymph node",'Model output'!E185)),"1", IF(AND('Model output'!E185&lt;&gt;"",ISNUMBER('Model output'!E185),'Model output'!E185&gt;0),"1",IF(OR(ISNUMBER(SEARCH("0",'Model output'!E185)), ISNUMBER(SEARCH("1",'Model output'!E185)), ISNUMBER(SEARCH("1a",'Model output'!E185)), ISNUMBER(SEARCH("1b",'Model output'!E185)), ISNUMBER(SEARCH("X",'Model output'!E185))), IF(ISNUMBER(SEARCH("pN",'Model output'!E185)),IF(OR(ISNUMBER(SEARCH("a",'Model output'!E185)),ISNUMBER(SEARCH("b",'Model output'!E185))),MID(SUBSTITUTE('Model output'!E185," ",""),SEARCH("pN",'Model output'!E185)+2,2),MID(SUBSTITUTE('Model output'!E185," ",""),SEARCH("pN",'Model output'!E185)+2,1)),IF(ISNUMBER(SEARCH("N",'Model output'!E185)),IF(OR(ISNUMBER(SEARCH("a",'Model output'!E185)),ISNUMBER(SEARCH("b",'Model output'!E185))),MID(SUBSTITUTE('Model output'!E185," ",""),SEARCH("N",'Model output'!E185)+1,2),MID(SUBSTITUTE('Model output'!E185," ",""),SEARCH("N",'Model output'!E185)+1,1)),SUBSTITUTE('Model output'!E185," ",""))),"")))</f>
        <v>1a</v>
      </c>
      <c r="E186" s="1" t="str">
        <f>IF(OR(ISNUMBER(SEARCH("Not applicable",'Model output'!F185)), ISNUMBER(SEARCH("N/A",'Model output'!F185))),"0",IF(OR(ISNUMBER(SEARCH("0",'Model output'!F185)), ISNUMBER(SEARCH("1",'Model output'!F185)), ISNUMBER(SEARCH("X",'Model output'!F185))), IF(ISNUMBER(SEARCH("pM",'Model output'!F185)),MID(SUBSTITUTE('Model output'!F185," ",""),SEARCH("pM",'Model output'!F185)+2,1),IF(ISNUMBER(SEARCH("M",'Model output'!F185)),MID(SUBSTITUTE('Model output'!F185," ",""),SEARCH("M",'Model output'!F185)+1,1),SUBSTITUTE('Model output'!F185," ",""))),""))</f>
        <v/>
      </c>
      <c r="F186" t="str">
        <f t="shared" si="32"/>
        <v>positive</v>
      </c>
      <c r="G186" t="str">
        <f>IF(OR('Model output'!G185="",AND(ISNUMBER('Model output'!J185),'Model output'!J185&lt;1)),"",IF(OR(ISNUMBER(SEARCH("lateral",'Model output'!G185)),ISNUMBER(SEARCH("cervical",'Model output'!G185)),ISNUMBER(SEARCH("jugular",'Model output'!G185)),ISNUMBER(SEARCH("left neck",'Model output'!G185)),ISNUMBER(SEARCH("left anterior neck",'Model output'!G185)),ISNUMBER(SEARCH("left posterior neck",'Model output'!G185)),ISNUMBER(SEARCH("right neck",'Model output'!G185)),ISNUMBER(SEARCH("right anterior neck",'Model output'!G185)),ISNUMBER(SEARCH("right posterior neck",'Model output'!G185)),AND(ISNUMBER(SEARCH("level",'Model output'!G185)),OR(,ISNUMBER(SEARCH("II",'Model output'!G185)),ISNUMBER(SEARCH("two",'Model output'!G185)),ISNUMBER(SEARCH("2",'Model output'!G185)),ISNUMBER(SEARCH("III",'Model output'!G185)),ISNUMBER(SEARCH("three",'Model output'!G185)),ISNUMBER(SEARCH("3",'Model output'!G185)),ISNUMBER(SEARCH("IV",'Model output'!G185)),ISNUMBER(SEARCH("four",'Model output'!G185)),ISNUMBER(SEARCH("4",'Model output'!G185)),AND(ISNUMBER(SEARCH("V ",'Model output'!G185)),NOT(ISNUMBER(SEARCH("VI",'Model output'!G185)))),ISNUMBER(SEARCH("five",'Model output'!G185)),ISNUMBER(SEARCH("5",'Model output'!G185))))), "lateral", "central"))</f>
        <v>central</v>
      </c>
      <c r="H186" t="str">
        <f>IF('Model output'!H185="","negative", IF('Model output'!H185=" ", "negative", IF(ISNUMBER(SEARCH("lymph node",'Model output'!H185)),"negative","positive")))</f>
        <v>negative</v>
      </c>
      <c r="I186">
        <f>IF('Model output'!I185="","",IF(ISNUMBER('Model output'!I185),'Model output'!I185,1))</f>
        <v>24</v>
      </c>
      <c r="J186">
        <f>IF('Model output'!J185="","",IF(AND(ISNUMBER('Model output'!J185),'Model output'!J185&lt;=I186),'Model output'!J185,IF(ISNUMBER(SEARCH("0/",'Model output'!J185)),0,1)))</f>
        <v>4</v>
      </c>
      <c r="K186" t="str" cm="1">
        <f t="array" ref="K186">IF(COUNT(FIND({0,1,2,3,4,5,6,7,8,9},'Model output'!K185))&gt;0,'Model output'!K185,"")</f>
        <v/>
      </c>
      <c r="L186" s="8" t="str">
        <f t="shared" si="36"/>
        <v/>
      </c>
      <c r="M186" t="str" cm="1">
        <f t="array" ref="M186">IF(L186="","",IF(ISNUMBER(SEARCH("cm",L186)),MAX(VALUE(SUBSTITUTE(_xlfn.FILTERXML("&lt;t&gt;&lt;s&gt;"&amp;SUBSTITUTE(L186,",","&lt;/s&gt;&lt;s&gt;")&amp;"&lt;/s&gt;&lt;/t&gt;","//s"),"cm",""))),MAX(VALUE(SUBSTITUTE(_xlfn.FILTERXML("&lt;t&gt;&lt;s&gt;"&amp;SUBSTITUTE(L186,",","&lt;/s&gt;&lt;s&gt;")&amp;"&lt;/s&gt;&lt;/t&gt;","//s"),"mm","")))/10))</f>
        <v/>
      </c>
      <c r="N186" t="str">
        <f>IF('Model output'!L185="","",'Model output'!L185)</f>
        <v>papillary</v>
      </c>
      <c r="O186" t="str">
        <f>IF('Model output'!M185="","",'Model output'!M185)</f>
        <v>follicular variant</v>
      </c>
      <c r="P186" t="str">
        <f>IF('Model output'!N185="","",'Model output'!N185)</f>
        <v>4.1cm</v>
      </c>
      <c r="Q186" t="str">
        <f t="shared" si="33"/>
        <v>4.1cm</v>
      </c>
      <c r="R186" cm="1">
        <f t="array" ref="R186">IF(Q186="","",IF(ISNUMBER(SEARCH("cm",Q186)),MAX(VALUE(SUBSTITUTE(_xlfn.FILTERXML("&lt;t&gt;&lt;s&gt;"&amp;SUBSTITUTE(Q186,",","&lt;/s&gt;&lt;s&gt;")&amp;"&lt;/s&gt;&lt;/t&gt;","//s"),"cm",""))),IF(ISNUMBER(SEARCH("mm",Q186)), MAX(VALUE(SUBSTITUTE(_xlfn.FILTERXML("&lt;t&gt;&lt;s&gt;"&amp;SUBSTITUTE(Q186,",","&lt;/s&gt;&lt;s&gt;")&amp;"&lt;/s&gt;&lt;/t&gt;","//s"),"mm","")))/10, MAX(VALUE(_xlfn.FILTERXML("&lt;t&gt;&lt;s&gt;"&amp;SUBSTITUTE(Q186,",","&lt;/s&gt;&lt;s&gt;")&amp;"&lt;/s&gt;&lt;/t&gt;","//s"))))))</f>
        <v>4.0999999999999996</v>
      </c>
      <c r="S186" t="str">
        <f>IF(OR('Model output'!P185="",ISNUMBER(SEARCH("Not identified", 'Model output'!P185)),ISNUMBER(SEARCH("Absent",'Model output'!P185)),AND(ISNUMBER(SEARCH("No",'Model output'!P185)),NOT(ISNUMBER(SEARCH("diagnostic",'Model output'!P185)))),ISNUMBER(SEARCH("Negative",'Model output'!P185))),"negative","positive")</f>
        <v>positive</v>
      </c>
      <c r="T186">
        <f>IF('Model output'!O185="","",'Model output'!O185)</f>
        <v>2</v>
      </c>
      <c r="U186" t="str">
        <f>IF('Model output'!Q185&lt;&gt;"",'Model output'!Q185,IF('Classification result'!S186="positive",IF(ISNUMBER(SEARCH("single",'Model output'!P185)),1,IF(OR(ISNUMBER(SEARCH("&lt;4",'Model output'!P185)),ISNUMBER(SEARCH("&lt; 4",'Model output'!P185)),ISNUMBER(SEARCH("less than 4",'Model output'!P185))),"&lt;4",IF(OR(ISNUMBER(SEARCH("&gt;4",'Model output'!P185)),ISNUMBER(SEARCH("&gt; 4",'Model output'!P185)),ISNUMBER(SEARCH("4 or more",'Model output'!P185))),"&gt;4",""))),""))</f>
        <v/>
      </c>
      <c r="V186" t="str">
        <f>IF(S186="negative","",IF(OR(ISNUMBER(SEARCH("Focal",'Model output'!P185)),'Classification result'!U186&lt;4,ISNUMBER(SEARCH("Focal",'Classification result'!U186)),ISNUMBER(SEARCH("&lt;4",'Classification result'!U186)),ISNUMBER(SEARCH("&lt; 4",'Classification result'!U186))),"minimal", IF(OR(ISNUMBER(SEARCH("Extensive",'Model output'!P185)),ISNUMBER(SEARCH("Extensive",'Classification result'!U186)),ISNUMBER(SEARCH("&gt;4",'Classification result'!U186)),ISNUMBER(SEARCH("&gt; 4",'Classification result'!U186)),ISNUMBER(SEARCH("4 or more",'Classification result'!U186))),"extensive","")))</f>
        <v/>
      </c>
      <c r="W186" t="str">
        <f>IF(OR('Model output'!R185="",ISNUMBER(SEARCH("Not identified", 'Model output'!R185)),ISNUMBER(SEARCH("Absent",'Model output'!R185)),ISNUMBER(SEARCH("No",'Model output'!R185)),ISNUMBER(SEARCH("Negative",'Model output'!R185)),ISNUMBER(SEARCH("None seen",'Model output'!R185)),ISNUMBER(SEARCH("Free",'Model output'!R185)),ISNUMBER(SEARCH("Cannot be assessed",'Model output'!R185))),"negative","positive")</f>
        <v>positive</v>
      </c>
      <c r="X186" s="14" t="str">
        <f>IF('Model output'!S185="","",'Model output'!S185)</f>
        <v>Cannot be assessed</v>
      </c>
      <c r="Y186" t="str">
        <f>IF(OR('Model output'!S185="",ISNUMBER(SEARCH("Absent",'Model output'!S185)),ISNUMBER(SEARCH("Not identified",'Model output'!S185)),AND(ISNUMBER(SEARCH("No",'Model output'!S185)),NOT(ISNUMBER(SEARCH("carcinoma",'Model output'!S185)))),ISNUMBER(SEARCH("negative",'Model output'!S185))),"negative",IF(Z186="positive","gETE", "positive"))</f>
        <v>negative</v>
      </c>
      <c r="Z186" t="str">
        <f>IF(OR('Model output'!S185="",ISNUMBER(SEARCH("Absent",'Model output'!S185)),ISNUMBER(SEARCH("Not identified",'Model output'!S185)),ISNUMBER(SEARCH("No",'Model output'!S185)),ISNUMBER(SEARCH("Minimal",'Model output'!S185)),ISNUMBER(SEARCH("negative",'Model output'!S185))),"negative",IF(OR(ISNUMBER(SEARCH("extensive",X186)),ISNUMBER(SEARCH("skeletal muscle",X186)),ISNUMBER(SEARCH("larynx",X186)),ISNUMBER(SEARCH("trachea",X186)),ISNUMBER(SEARCH("esophagus",X186)),ISNUMBER(SEARCH("recurrent laryngeal nerve",X186))),"positive","negative"))</f>
        <v>negative</v>
      </c>
      <c r="AA186" t="str">
        <f>IF('Model output'!T185="","",IF('Model output'!T185="Not mentioned", "No", "Yes"))</f>
        <v/>
      </c>
      <c r="AB186" t="str">
        <f>IF(AA186&lt;&gt;"Yes","",IF(OR('Model output'!U185="",ISNUMBER(SEARCH("Not identified",'Model output'!U185))),"",'Model output'!U185))</f>
        <v/>
      </c>
      <c r="AC186" s="9" t="str">
        <f>IF(OR('Model output'!V185="", AND(ISERROR(SEARCH("Positive",'Model output'!V185)), ISNUMBER(SEARCH("Negative",'Model output'!V185))), ISNUMBER(SEARCH("Uninvolved",'Model output'!V185)), ISNUMBER(SEARCH("not involved",'Model output'!V185)), ISNUMBER(SEARCH("Free",'Model output'!V185)), ISNUMBER(SEARCH("1 mm",'Model output'!V185)), ISNUMBER(SEARCH("0.1 CM",'Model output'!V185)), ISNUMBER(SEARCH("less than 0.2 mm",'Model output'!V185)), ISNUMBER(SEARCH("less than 0.5 mm",'Model output'!V185)), ISNUMBER(SEARCH("very close",'Model output'!V185)), ISNUMBER(SEARCH("abut",'Model output'!V185))), "negative", "positive")</f>
        <v>positive</v>
      </c>
      <c r="AE186" s="30" t="str" cm="1">
        <f t="array" ref="AE186">IF(OR(AC186="positive",Z186="positive",AND(OR(ISNUMBER(SEARCH("Follicular carcinoma",N186)),ISNUMBER(SEARCH("Follicular thyroid carcinoma",N186))),V186="extensive"),AND(AND(ISNUMBER(J186),J186&gt;0),AND(ISNUMBER(M186),M186&gt;3)),OR(H186="positive",AH186=1)),"high",IF(OR(ISNUMBER(SEARCH("lateral",G186,1)),ISNUMBER(SEARCH("positive",Y186,1)),ISNUMBER(SEARCH("tall",O186,1)),ISNUMBER(SEARCH("hobnail",O186,1)),ISNUMBER(SEARCH("cribriform",O186,1)),ISNUMBER(SEARCH("diffuse",O186,1)),ISNUMBER(SEARCH("columnar",O186,1)),ISNUMBER(SEARCH("solid",O186,1)),ISNUMBER(SEARCH("tall",N186,1)),ISNUMBER(SEARCH("hobnail",N186,1)),ISNUMBER(SEARCH("cribriform",N186,1)),ISNUMBER(SEARCH("diffuse",N186,1)),ISNUMBER(SEARCH("columnar",N186,1)),ISNUMBER(SEARCH("solid",N186,1)),AND(ISNUMBER(SEARCH("papillary",N186,1)),S186="positive"),AND(AND(ISNUMBER(J186),J186&gt;=5),M186=""),AND(AND(ISNUMBER(J186),J186&gt;=5),AND(ISNUMBER(M186),M186&gt;=1)),AND(ISNUMBER(SERACH("papillary",N186)),OR(Y186="positive",Z186="positive"), ISNUMBER(SEARCH("BRAF",AB186)))),"intermediate","low"))</f>
        <v>high</v>
      </c>
      <c r="AF186" s="31" t="str">
        <f t="shared" si="34"/>
        <v>3a</v>
      </c>
      <c r="AG186" s="31" t="str">
        <f t="shared" si="35"/>
        <v>1a</v>
      </c>
      <c r="AH186" s="31" t="str">
        <f t="shared" si="37"/>
        <v>0</v>
      </c>
      <c r="AI186" s="36" t="str">
        <f t="shared" si="38"/>
        <v>I</v>
      </c>
      <c r="AJ186" s="30" t="s">
        <v>871</v>
      </c>
      <c r="AK186" s="35" t="s">
        <v>882</v>
      </c>
      <c r="AL186" s="35" t="s">
        <v>881</v>
      </c>
      <c r="AM186" s="35" t="s">
        <v>880</v>
      </c>
      <c r="AN186" s="35" t="s">
        <v>76</v>
      </c>
      <c r="AO186" s="30">
        <f t="shared" si="44"/>
        <v>1</v>
      </c>
      <c r="AP186" s="35">
        <f t="shared" si="45"/>
        <v>1</v>
      </c>
      <c r="AQ186" s="35">
        <f t="shared" si="46"/>
        <v>1</v>
      </c>
      <c r="AR186" s="35">
        <f t="shared" si="47"/>
        <v>1</v>
      </c>
      <c r="AS186" s="36">
        <f t="shared" si="39"/>
        <v>1</v>
      </c>
    </row>
    <row r="187" spans="1:45">
      <c r="A187" t="str">
        <f>'Model output'!A186</f>
        <v>TCGA-EM-A3AK</v>
      </c>
      <c r="B187" s="42">
        <v>62</v>
      </c>
      <c r="C187" s="1" t="str">
        <f>IF(OR(ISNUMBER(SEARCH("0",'Model output'!D186)), ISNUMBER(SEARCH("1",'Model output'!D186)), ISNUMBER(SEARCH("1a",'Model output'!D186)), ISNUMBER(SEARCH("1b",'Model output'!D186)), ISNUMBER(SEARCH("2",'Model output'!D186)), ISNUMBER(SEARCH("3",'Model output'!D186)), ISNUMBER(SEARCH("4a",'Model output'!D186)), ISNUMBER(SEARCH("4b",'Model output'!D186))), IF(ISNUMBER(SEARCH("pT",'Model output'!D186)),IF(OR(ISNUMBER(SEARCH("a",'Model output'!D186)),ISNUMBER(SEARCH("b",'Model output'!D186))),MID(SUBSTITUTE('Model output'!D186," ",""),SEARCH("pT",'Model output'!D186)+2,2),MID(SUBSTITUTE('Model output'!D186," ",""),SEARCH("pT",'Model output'!D186)+2,1)),IF(ISNUMBER(SEARCH("T",'Model output'!D186)),IF(OR(ISNUMBER(SEARCH("a",'Model output'!D186)),ISNUMBER(SEARCH("b",'Model output'!D186))),MID(SUBSTITUTE('Model output'!D186," ",""),SEARCH("T",'Model output'!D186)+1,2),MID(SUBSTITUTE('Model output'!D186," ",""),SEARCH("T",'Model output'!D186)+1,1)),SUBSTITUTE('Model output'!D186," ",""))),"")</f>
        <v>1b</v>
      </c>
      <c r="D187" s="1" t="str">
        <f>IF(ISNUMBER(SEARCH("lymph node",'Model output'!E186)),"1", IF(AND('Model output'!E186&lt;&gt;"",ISNUMBER('Model output'!E186),'Model output'!E186&gt;0),"1",IF(OR(ISNUMBER(SEARCH("0",'Model output'!E186)), ISNUMBER(SEARCH("1",'Model output'!E186)), ISNUMBER(SEARCH("1a",'Model output'!E186)), ISNUMBER(SEARCH("1b",'Model output'!E186)), ISNUMBER(SEARCH("X",'Model output'!E186))), IF(ISNUMBER(SEARCH("pN",'Model output'!E186)),IF(OR(ISNUMBER(SEARCH("a",'Model output'!E186)),ISNUMBER(SEARCH("b",'Model output'!E186))),MID(SUBSTITUTE('Model output'!E186," ",""),SEARCH("pN",'Model output'!E186)+2,2),MID(SUBSTITUTE('Model output'!E186," ",""),SEARCH("pN",'Model output'!E186)+2,1)),IF(ISNUMBER(SEARCH("N",'Model output'!E186)),IF(OR(ISNUMBER(SEARCH("a",'Model output'!E186)),ISNUMBER(SEARCH("b",'Model output'!E186))),MID(SUBSTITUTE('Model output'!E186," ",""),SEARCH("N",'Model output'!E186)+1,2),MID(SUBSTITUTE('Model output'!E186," ",""),SEARCH("N",'Model output'!E186)+1,1)),SUBSTITUTE('Model output'!E186," ",""))),"")))</f>
        <v>0</v>
      </c>
      <c r="E187" s="1" t="str">
        <f>IF(OR(ISNUMBER(SEARCH("Not applicable",'Model output'!F186)), ISNUMBER(SEARCH("N/A",'Model output'!F186))),"0",IF(OR(ISNUMBER(SEARCH("0",'Model output'!F186)), ISNUMBER(SEARCH("1",'Model output'!F186)), ISNUMBER(SEARCH("X",'Model output'!F186))), IF(ISNUMBER(SEARCH("pM",'Model output'!F186)),MID(SUBSTITUTE('Model output'!F186," ",""),SEARCH("pM",'Model output'!F186)+2,1),IF(ISNUMBER(SEARCH("M",'Model output'!F186)),MID(SUBSTITUTE('Model output'!F186," ",""),SEARCH("M",'Model output'!F186)+1,1),SUBSTITUTE('Model output'!F186," ",""))),""))</f>
        <v/>
      </c>
      <c r="F187" t="str">
        <f t="shared" si="32"/>
        <v>negative</v>
      </c>
      <c r="G187" t="str">
        <f>IF(OR('Model output'!G186="",AND(ISNUMBER('Model output'!J186),'Model output'!J186&lt;1)),"",IF(OR(ISNUMBER(SEARCH("lateral",'Model output'!G186)),ISNUMBER(SEARCH("cervical",'Model output'!G186)),ISNUMBER(SEARCH("jugular",'Model output'!G186)),ISNUMBER(SEARCH("left neck",'Model output'!G186)),ISNUMBER(SEARCH("left anterior neck",'Model output'!G186)),ISNUMBER(SEARCH("left posterior neck",'Model output'!G186)),ISNUMBER(SEARCH("right neck",'Model output'!G186)),ISNUMBER(SEARCH("right anterior neck",'Model output'!G186)),ISNUMBER(SEARCH("right posterior neck",'Model output'!G186)),AND(ISNUMBER(SEARCH("level",'Model output'!G186)),OR(,ISNUMBER(SEARCH("II",'Model output'!G186)),ISNUMBER(SEARCH("two",'Model output'!G186)),ISNUMBER(SEARCH("2",'Model output'!G186)),ISNUMBER(SEARCH("III",'Model output'!G186)),ISNUMBER(SEARCH("three",'Model output'!G186)),ISNUMBER(SEARCH("3",'Model output'!G186)),ISNUMBER(SEARCH("IV",'Model output'!G186)),ISNUMBER(SEARCH("four",'Model output'!G186)),ISNUMBER(SEARCH("4",'Model output'!G186)),AND(ISNUMBER(SEARCH("V ",'Model output'!G186)),NOT(ISNUMBER(SEARCH("VI",'Model output'!G186)))),ISNUMBER(SEARCH("five",'Model output'!G186)),ISNUMBER(SEARCH("5",'Model output'!G186))))), "lateral", "central"))</f>
        <v/>
      </c>
      <c r="H187" t="str">
        <f>IF('Model output'!H186="","negative", IF('Model output'!H186=" ", "negative", IF(ISNUMBER(SEARCH("lymph node",'Model output'!H186)),"negative","positive")))</f>
        <v>negative</v>
      </c>
      <c r="I187">
        <f>IF('Model output'!I186="","",IF(ISNUMBER('Model output'!I186),'Model output'!I186,1))</f>
        <v>2</v>
      </c>
      <c r="J187">
        <f>IF('Model output'!J186="","",IF(AND(ISNUMBER('Model output'!J186),'Model output'!J186&lt;=I187),'Model output'!J186,IF(ISNUMBER(SEARCH("0/",'Model output'!J186)),0,1)))</f>
        <v>0</v>
      </c>
      <c r="K187" t="str" cm="1">
        <f t="array" ref="K187">IF(COUNT(FIND({0,1,2,3,4,5,6,7,8,9},'Model output'!K186))&gt;0,'Model output'!K186,"")</f>
        <v/>
      </c>
      <c r="L187" s="8" t="str">
        <f t="shared" si="36"/>
        <v/>
      </c>
      <c r="M187" t="str" cm="1">
        <f t="array" ref="M187">IF(L187="","",IF(ISNUMBER(SEARCH("cm",L187)),MAX(VALUE(SUBSTITUTE(_xlfn.FILTERXML("&lt;t&gt;&lt;s&gt;"&amp;SUBSTITUTE(L187,",","&lt;/s&gt;&lt;s&gt;")&amp;"&lt;/s&gt;&lt;/t&gt;","//s"),"cm",""))),MAX(VALUE(SUBSTITUTE(_xlfn.FILTERXML("&lt;t&gt;&lt;s&gt;"&amp;SUBSTITUTE(L187,",","&lt;/s&gt;&lt;s&gt;")&amp;"&lt;/s&gt;&lt;/t&gt;","//s"),"mm","")))/10))</f>
        <v/>
      </c>
      <c r="N187" t="str">
        <f>IF('Model output'!L186="","",'Model output'!L186)</f>
        <v>papillary</v>
      </c>
      <c r="O187" t="str">
        <f>IF('Model output'!M186="","",'Model output'!M186)</f>
        <v>classical</v>
      </c>
      <c r="P187" t="str">
        <f>IF('Model output'!N186="","",'Model output'!N186)</f>
        <v>2.0cm</v>
      </c>
      <c r="Q187" t="str">
        <f t="shared" si="33"/>
        <v>2.0cm</v>
      </c>
      <c r="R187" cm="1">
        <f t="array" ref="R187">IF(Q187="","",IF(ISNUMBER(SEARCH("cm",Q187)),MAX(VALUE(SUBSTITUTE(_xlfn.FILTERXML("&lt;t&gt;&lt;s&gt;"&amp;SUBSTITUTE(Q187,",","&lt;/s&gt;&lt;s&gt;")&amp;"&lt;/s&gt;&lt;/t&gt;","//s"),"cm",""))),IF(ISNUMBER(SEARCH("mm",Q187)), MAX(VALUE(SUBSTITUTE(_xlfn.FILTERXML("&lt;t&gt;&lt;s&gt;"&amp;SUBSTITUTE(Q187,",","&lt;/s&gt;&lt;s&gt;")&amp;"&lt;/s&gt;&lt;/t&gt;","//s"),"mm","")))/10, MAX(VALUE(_xlfn.FILTERXML("&lt;t&gt;&lt;s&gt;"&amp;SUBSTITUTE(Q187,",","&lt;/s&gt;&lt;s&gt;")&amp;"&lt;/s&gt;&lt;/t&gt;","//s"))))))</f>
        <v>2</v>
      </c>
      <c r="S187" t="str">
        <f>IF(OR('Model output'!P186="",ISNUMBER(SEARCH("Not identified", 'Model output'!P186)),ISNUMBER(SEARCH("Absent",'Model output'!P186)),AND(ISNUMBER(SEARCH("No",'Model output'!P186)),NOT(ISNUMBER(SEARCH("diagnostic",'Model output'!P186)))),ISNUMBER(SEARCH("Negative",'Model output'!P186))),"negative","positive")</f>
        <v>negative</v>
      </c>
      <c r="T187">
        <f>IF('Model output'!O186="","",'Model output'!O186)</f>
        <v>2</v>
      </c>
      <c r="U187" t="str">
        <f>IF('Model output'!Q186&lt;&gt;"",'Model output'!Q186,IF('Classification result'!S187="positive",IF(ISNUMBER(SEARCH("single",'Model output'!P186)),1,IF(OR(ISNUMBER(SEARCH("&lt;4",'Model output'!P186)),ISNUMBER(SEARCH("&lt; 4",'Model output'!P186)),ISNUMBER(SEARCH("less than 4",'Model output'!P186))),"&lt;4",IF(OR(ISNUMBER(SEARCH("&gt;4",'Model output'!P186)),ISNUMBER(SEARCH("&gt; 4",'Model output'!P186)),ISNUMBER(SEARCH("4 or more",'Model output'!P186))),"&gt;4",""))),""))</f>
        <v/>
      </c>
      <c r="V187" t="str">
        <f>IF(S187="negative","",IF(OR(ISNUMBER(SEARCH("Focal",'Model output'!P186)),'Classification result'!U187&lt;4,ISNUMBER(SEARCH("Focal",'Classification result'!U187)),ISNUMBER(SEARCH("&lt;4",'Classification result'!U187)),ISNUMBER(SEARCH("&lt; 4",'Classification result'!U187))),"minimal", IF(OR(ISNUMBER(SEARCH("Extensive",'Model output'!P186)),ISNUMBER(SEARCH("Extensive",'Classification result'!U187)),ISNUMBER(SEARCH("&gt;4",'Classification result'!U187)),ISNUMBER(SEARCH("&gt; 4",'Classification result'!U187)),ISNUMBER(SEARCH("4 or more",'Classification result'!U187))),"extensive","")))</f>
        <v/>
      </c>
      <c r="W187" t="str">
        <f>IF(OR('Model output'!R186="",ISNUMBER(SEARCH("Not identified", 'Model output'!R186)),ISNUMBER(SEARCH("Absent",'Model output'!R186)),ISNUMBER(SEARCH("No",'Model output'!R186)),ISNUMBER(SEARCH("Negative",'Model output'!R186)),ISNUMBER(SEARCH("None seen",'Model output'!R186)),ISNUMBER(SEARCH("Free",'Model output'!R186)),ISNUMBER(SEARCH("Cannot be assessed",'Model output'!R186))),"negative","positive")</f>
        <v>positive</v>
      </c>
      <c r="X187" s="14" t="str">
        <f>IF('Model output'!S186="","",'Model output'!S186)</f>
        <v>Not identified</v>
      </c>
      <c r="Y187" t="str">
        <f>IF(OR('Model output'!S186="",ISNUMBER(SEARCH("Absent",'Model output'!S186)),ISNUMBER(SEARCH("Not identified",'Model output'!S186)),AND(ISNUMBER(SEARCH("No",'Model output'!S186)),NOT(ISNUMBER(SEARCH("carcinoma",'Model output'!S186)))),ISNUMBER(SEARCH("negative",'Model output'!S186))),"negative",IF(Z187="positive","gETE", "positive"))</f>
        <v>negative</v>
      </c>
      <c r="Z187" t="str">
        <f>IF(OR('Model output'!S186="",ISNUMBER(SEARCH("Absent",'Model output'!S186)),ISNUMBER(SEARCH("Not identified",'Model output'!S186)),ISNUMBER(SEARCH("No",'Model output'!S186)),ISNUMBER(SEARCH("Minimal",'Model output'!S186)),ISNUMBER(SEARCH("negative",'Model output'!S186))),"negative",IF(OR(ISNUMBER(SEARCH("extensive",X187)),ISNUMBER(SEARCH("skeletal muscle",X187)),ISNUMBER(SEARCH("larynx",X187)),ISNUMBER(SEARCH("trachea",X187)),ISNUMBER(SEARCH("esophagus",X187)),ISNUMBER(SEARCH("recurrent laryngeal nerve",X187))),"positive","negative"))</f>
        <v>negative</v>
      </c>
      <c r="AA187" t="str">
        <f>IF('Model output'!T186="","",IF('Model output'!T186="Not mentioned", "No", "Yes"))</f>
        <v/>
      </c>
      <c r="AB187" t="str">
        <f>IF(AA187&lt;&gt;"Yes","",IF(OR('Model output'!U186="",ISNUMBER(SEARCH("Not identified",'Model output'!U186))),"",'Model output'!U186))</f>
        <v/>
      </c>
      <c r="AC187" s="9" t="str">
        <f>IF(OR('Model output'!V186="", AND(ISERROR(SEARCH("Positive",'Model output'!V186)), ISNUMBER(SEARCH("Negative",'Model output'!V186))), ISNUMBER(SEARCH("Uninvolved",'Model output'!V186)), ISNUMBER(SEARCH("not involved",'Model output'!V186)), ISNUMBER(SEARCH("Free",'Model output'!V186)), ISNUMBER(SEARCH("1 mm",'Model output'!V186)), ISNUMBER(SEARCH("0.1 CM",'Model output'!V186)), ISNUMBER(SEARCH("less than 0.2 mm",'Model output'!V186)), ISNUMBER(SEARCH("less than 0.5 mm",'Model output'!V186)), ISNUMBER(SEARCH("very close",'Model output'!V186)), ISNUMBER(SEARCH("abut",'Model output'!V186))), "negative", "positive")</f>
        <v>negative</v>
      </c>
      <c r="AE187" s="30" t="str" cm="1">
        <f t="array" aca="1" ref="AE187" ca="1">IF(OR(AC187="positive",Z187="positive",AND(OR(ISNUMBER(SEARCH("Follicular carcinoma",N187)),ISNUMBER(SEARCH("Follicular thyroid carcinoma",N187))),V187="extensive"),AND(AND(ISNUMBER(J187),J187&gt;0),AND(ISNUMBER(M187),M187&gt;3)),OR(H187="positive",AH187=1)),"high",IF(OR(ISNUMBER(SEARCH("lateral",G187,1)),ISNUMBER(SEARCH("positive",Y187,1)),ISNUMBER(SEARCH("tall",O187,1)),ISNUMBER(SEARCH("hobnail",O187,1)),ISNUMBER(SEARCH("cribriform",O187,1)),ISNUMBER(SEARCH("diffuse",O187,1)),ISNUMBER(SEARCH("columnar",O187,1)),ISNUMBER(SEARCH("solid",O187,1)),ISNUMBER(SEARCH("tall",N187,1)),ISNUMBER(SEARCH("hobnail",N187,1)),ISNUMBER(SEARCH("cribriform",N187,1)),ISNUMBER(SEARCH("diffuse",N187,1)),ISNUMBER(SEARCH("columnar",N187,1)),ISNUMBER(SEARCH("solid",N187,1)),AND(ISNUMBER(SEARCH("papillary",N187,1)),S187="positive"),AND(AND(ISNUMBER(J187),J187&gt;=5),M187=""),AND(AND(ISNUMBER(J187),J187&gt;=5),AND(ISNUMBER(M187),M187&gt;=1)),AND(ISNUMBER(SERACH("papillary",N187)),OR(Y187="positive",Z187="positive"), ISNUMBER(SEARCH("BRAF",AB187)))),"intermediate","low"))</f>
        <v>low</v>
      </c>
      <c r="AF187" s="31" t="str">
        <f t="shared" si="34"/>
        <v>1b</v>
      </c>
      <c r="AG187" s="31" t="str">
        <f t="shared" si="35"/>
        <v>0</v>
      </c>
      <c r="AH187" s="31" t="str">
        <f t="shared" si="37"/>
        <v>0</v>
      </c>
      <c r="AI187" s="36" t="str">
        <f t="shared" si="38"/>
        <v>I</v>
      </c>
      <c r="AJ187" s="30" t="s">
        <v>873</v>
      </c>
      <c r="AK187" s="35" t="s">
        <v>876</v>
      </c>
      <c r="AL187" s="35" t="s">
        <v>877</v>
      </c>
      <c r="AM187" s="35" t="s">
        <v>880</v>
      </c>
      <c r="AN187" s="35" t="s">
        <v>76</v>
      </c>
      <c r="AO187" s="30">
        <f t="shared" ca="1" si="44"/>
        <v>0</v>
      </c>
      <c r="AP187" s="35">
        <f t="shared" si="45"/>
        <v>1</v>
      </c>
      <c r="AQ187" s="35">
        <f t="shared" si="46"/>
        <v>1</v>
      </c>
      <c r="AR187" s="35">
        <f t="shared" si="47"/>
        <v>1</v>
      </c>
      <c r="AS187" s="36">
        <f t="shared" si="39"/>
        <v>1</v>
      </c>
    </row>
    <row r="188" spans="1:45">
      <c r="A188" t="str">
        <f>'Model output'!A187</f>
        <v>TCGA-EM-A3AL</v>
      </c>
      <c r="B188" s="42">
        <v>45</v>
      </c>
      <c r="C188" s="1" t="str">
        <f>IF(OR(ISNUMBER(SEARCH("0",'Model output'!D187)), ISNUMBER(SEARCH("1",'Model output'!D187)), ISNUMBER(SEARCH("1a",'Model output'!D187)), ISNUMBER(SEARCH("1b",'Model output'!D187)), ISNUMBER(SEARCH("2",'Model output'!D187)), ISNUMBER(SEARCH("3",'Model output'!D187)), ISNUMBER(SEARCH("4a",'Model output'!D187)), ISNUMBER(SEARCH("4b",'Model output'!D187))), IF(ISNUMBER(SEARCH("pT",'Model output'!D187)),IF(OR(ISNUMBER(SEARCH("a",'Model output'!D187)),ISNUMBER(SEARCH("b",'Model output'!D187))),MID(SUBSTITUTE('Model output'!D187," ",""),SEARCH("pT",'Model output'!D187)+2,2),MID(SUBSTITUTE('Model output'!D187," ",""),SEARCH("pT",'Model output'!D187)+2,1)),IF(ISNUMBER(SEARCH("T",'Model output'!D187)),IF(OR(ISNUMBER(SEARCH("a",'Model output'!D187)),ISNUMBER(SEARCH("b",'Model output'!D187))),MID(SUBSTITUTE('Model output'!D187," ",""),SEARCH("T",'Model output'!D187)+1,2),MID(SUBSTITUTE('Model output'!D187," ",""),SEARCH("T",'Model output'!D187)+1,1)),SUBSTITUTE('Model output'!D187," ",""))),"")</f>
        <v>1b</v>
      </c>
      <c r="D188" s="1" t="str">
        <f>IF(ISNUMBER(SEARCH("lymph node",'Model output'!E187)),"1", IF(AND('Model output'!E187&lt;&gt;"",ISNUMBER('Model output'!E187),'Model output'!E187&gt;0),"1",IF(OR(ISNUMBER(SEARCH("0",'Model output'!E187)), ISNUMBER(SEARCH("1",'Model output'!E187)), ISNUMBER(SEARCH("1a",'Model output'!E187)), ISNUMBER(SEARCH("1b",'Model output'!E187)), ISNUMBER(SEARCH("X",'Model output'!E187))), IF(ISNUMBER(SEARCH("pN",'Model output'!E187)),IF(OR(ISNUMBER(SEARCH("a",'Model output'!E187)),ISNUMBER(SEARCH("b",'Model output'!E187))),MID(SUBSTITUTE('Model output'!E187," ",""),SEARCH("pN",'Model output'!E187)+2,2),MID(SUBSTITUTE('Model output'!E187," ",""),SEARCH("pN",'Model output'!E187)+2,1)),IF(ISNUMBER(SEARCH("N",'Model output'!E187)),IF(OR(ISNUMBER(SEARCH("a",'Model output'!E187)),ISNUMBER(SEARCH("b",'Model output'!E187))),MID(SUBSTITUTE('Model output'!E187," ",""),SEARCH("N",'Model output'!E187)+1,2),MID(SUBSTITUTE('Model output'!E187," ",""),SEARCH("N",'Model output'!E187)+1,1)),SUBSTITUTE('Model output'!E187," ",""))),"")))</f>
        <v>0</v>
      </c>
      <c r="E188" s="1" t="str">
        <f>IF(OR(ISNUMBER(SEARCH("Not applicable",'Model output'!F187)), ISNUMBER(SEARCH("N/A",'Model output'!F187))),"0",IF(OR(ISNUMBER(SEARCH("0",'Model output'!F187)), ISNUMBER(SEARCH("1",'Model output'!F187)), ISNUMBER(SEARCH("X",'Model output'!F187))), IF(ISNUMBER(SEARCH("pM",'Model output'!F187)),MID(SUBSTITUTE('Model output'!F187," ",""),SEARCH("pM",'Model output'!F187)+2,1),IF(ISNUMBER(SEARCH("M",'Model output'!F187)),MID(SUBSTITUTE('Model output'!F187," ",""),SEARCH("M",'Model output'!F187)+1,1),SUBSTITUTE('Model output'!F187," ",""))),""))</f>
        <v/>
      </c>
      <c r="F188" t="str">
        <f t="shared" si="32"/>
        <v>negative</v>
      </c>
      <c r="G188" t="str">
        <f>IF(OR('Model output'!G187="",AND(ISNUMBER('Model output'!J187),'Model output'!J187&lt;1)),"",IF(OR(ISNUMBER(SEARCH("lateral",'Model output'!G187)),ISNUMBER(SEARCH("cervical",'Model output'!G187)),ISNUMBER(SEARCH("jugular",'Model output'!G187)),ISNUMBER(SEARCH("left neck",'Model output'!G187)),ISNUMBER(SEARCH("left anterior neck",'Model output'!G187)),ISNUMBER(SEARCH("left posterior neck",'Model output'!G187)),ISNUMBER(SEARCH("right neck",'Model output'!G187)),ISNUMBER(SEARCH("right anterior neck",'Model output'!G187)),ISNUMBER(SEARCH("right posterior neck",'Model output'!G187)),AND(ISNUMBER(SEARCH("level",'Model output'!G187)),OR(,ISNUMBER(SEARCH("II",'Model output'!G187)),ISNUMBER(SEARCH("two",'Model output'!G187)),ISNUMBER(SEARCH("2",'Model output'!G187)),ISNUMBER(SEARCH("III",'Model output'!G187)),ISNUMBER(SEARCH("three",'Model output'!G187)),ISNUMBER(SEARCH("3",'Model output'!G187)),ISNUMBER(SEARCH("IV",'Model output'!G187)),ISNUMBER(SEARCH("four",'Model output'!G187)),ISNUMBER(SEARCH("4",'Model output'!G187)),AND(ISNUMBER(SEARCH("V ",'Model output'!G187)),NOT(ISNUMBER(SEARCH("VI",'Model output'!G187)))),ISNUMBER(SEARCH("five",'Model output'!G187)),ISNUMBER(SEARCH("5",'Model output'!G187))))), "lateral", "central"))</f>
        <v/>
      </c>
      <c r="H188" t="str">
        <f>IF('Model output'!H187="","negative", IF('Model output'!H187=" ", "negative", IF(ISNUMBER(SEARCH("lymph node",'Model output'!H187)),"negative","positive")))</f>
        <v>negative</v>
      </c>
      <c r="I188">
        <f>IF('Model output'!I187="","",IF(ISNUMBER('Model output'!I187),'Model output'!I187,1))</f>
        <v>14</v>
      </c>
      <c r="J188">
        <f>IF('Model output'!J187="","",IF(AND(ISNUMBER('Model output'!J187),'Model output'!J187&lt;=I188),'Model output'!J187,IF(ISNUMBER(SEARCH("0/",'Model output'!J187)),0,1)))</f>
        <v>0</v>
      </c>
      <c r="K188" t="str" cm="1">
        <f t="array" ref="K188">IF(COUNT(FIND({0,1,2,3,4,5,6,7,8,9},'Model output'!K187))&gt;0,'Model output'!K187,"")</f>
        <v/>
      </c>
      <c r="L188" s="8" t="str">
        <f t="shared" si="36"/>
        <v/>
      </c>
      <c r="M188" t="str" cm="1">
        <f t="array" ref="M188">IF(L188="","",IF(ISNUMBER(SEARCH("cm",L188)),MAX(VALUE(SUBSTITUTE(_xlfn.FILTERXML("&lt;t&gt;&lt;s&gt;"&amp;SUBSTITUTE(L188,",","&lt;/s&gt;&lt;s&gt;")&amp;"&lt;/s&gt;&lt;/t&gt;","//s"),"cm",""))),MAX(VALUE(SUBSTITUTE(_xlfn.FILTERXML("&lt;t&gt;&lt;s&gt;"&amp;SUBSTITUTE(L188,",","&lt;/s&gt;&lt;s&gt;")&amp;"&lt;/s&gt;&lt;/t&gt;","//s"),"mm","")))/10))</f>
        <v/>
      </c>
      <c r="N188" t="str">
        <f>IF('Model output'!L187="","",'Model output'!L187)</f>
        <v>papillary</v>
      </c>
      <c r="O188" t="str">
        <f>IF('Model output'!M187="","",'Model output'!M187)</f>
        <v>follicular variant</v>
      </c>
      <c r="P188" t="str">
        <f>IF('Model output'!N187="","",'Model output'!N187)</f>
        <v>1.9cm</v>
      </c>
      <c r="Q188" t="str">
        <f t="shared" si="33"/>
        <v>1.9cm</v>
      </c>
      <c r="R188" cm="1">
        <f t="array" ref="R188">IF(Q188="","",IF(ISNUMBER(SEARCH("cm",Q188)),MAX(VALUE(SUBSTITUTE(_xlfn.FILTERXML("&lt;t&gt;&lt;s&gt;"&amp;SUBSTITUTE(Q188,",","&lt;/s&gt;&lt;s&gt;")&amp;"&lt;/s&gt;&lt;/t&gt;","//s"),"cm",""))),IF(ISNUMBER(SEARCH("mm",Q188)), MAX(VALUE(SUBSTITUTE(_xlfn.FILTERXML("&lt;t&gt;&lt;s&gt;"&amp;SUBSTITUTE(Q188,",","&lt;/s&gt;&lt;s&gt;")&amp;"&lt;/s&gt;&lt;/t&gt;","//s"),"mm","")))/10, MAX(VALUE(_xlfn.FILTERXML("&lt;t&gt;&lt;s&gt;"&amp;SUBSTITUTE(Q188,",","&lt;/s&gt;&lt;s&gt;")&amp;"&lt;/s&gt;&lt;/t&gt;","//s"))))))</f>
        <v>1.9</v>
      </c>
      <c r="S188" t="str">
        <f>IF(OR('Model output'!P187="",ISNUMBER(SEARCH("Not identified", 'Model output'!P187)),ISNUMBER(SEARCH("Absent",'Model output'!P187)),AND(ISNUMBER(SEARCH("No",'Model output'!P187)),NOT(ISNUMBER(SEARCH("diagnostic",'Model output'!P187)))),ISNUMBER(SEARCH("Negative",'Model output'!P187))),"negative","positive")</f>
        <v>positive</v>
      </c>
      <c r="T188">
        <f>IF('Model output'!O187="","",'Model output'!O187)</f>
        <v>2</v>
      </c>
      <c r="U188" t="str">
        <f>IF('Model output'!Q187&lt;&gt;"",'Model output'!Q187,IF('Classification result'!S188="positive",IF(ISNUMBER(SEARCH("single",'Model output'!P187)),1,IF(OR(ISNUMBER(SEARCH("&lt;4",'Model output'!P187)),ISNUMBER(SEARCH("&lt; 4",'Model output'!P187)),ISNUMBER(SEARCH("less than 4",'Model output'!P187))),"&lt;4",IF(OR(ISNUMBER(SEARCH("&gt;4",'Model output'!P187)),ISNUMBER(SEARCH("&gt; 4",'Model output'!P187)),ISNUMBER(SEARCH("4 or more",'Model output'!P187))),"&gt;4",""))),""))</f>
        <v/>
      </c>
      <c r="V188" t="str">
        <f>IF(S188="negative","",IF(OR(ISNUMBER(SEARCH("Focal",'Model output'!P187)),'Classification result'!U188&lt;4,ISNUMBER(SEARCH("Focal",'Classification result'!U188)),ISNUMBER(SEARCH("&lt;4",'Classification result'!U188)),ISNUMBER(SEARCH("&lt; 4",'Classification result'!U188))),"minimal", IF(OR(ISNUMBER(SEARCH("Extensive",'Model output'!P187)),ISNUMBER(SEARCH("Extensive",'Classification result'!U188)),ISNUMBER(SEARCH("&gt;4",'Classification result'!U188)),ISNUMBER(SEARCH("&gt; 4",'Classification result'!U188)),ISNUMBER(SEARCH("4 or more",'Classification result'!U188))),"extensive","")))</f>
        <v/>
      </c>
      <c r="W188" t="str">
        <f>IF(OR('Model output'!R187="",ISNUMBER(SEARCH("Not identified", 'Model output'!R187)),ISNUMBER(SEARCH("Absent",'Model output'!R187)),ISNUMBER(SEARCH("No",'Model output'!R187)),ISNUMBER(SEARCH("Negative",'Model output'!R187)),ISNUMBER(SEARCH("None seen",'Model output'!R187)),ISNUMBER(SEARCH("Free",'Model output'!R187)),ISNUMBER(SEARCH("Cannot be assessed",'Model output'!R187))),"negative","positive")</f>
        <v>positive</v>
      </c>
      <c r="X188" s="14" t="str">
        <f>IF('Model output'!S187="","",'Model output'!S187)</f>
        <v>Not identified</v>
      </c>
      <c r="Y188" t="str">
        <f>IF(OR('Model output'!S187="",ISNUMBER(SEARCH("Absent",'Model output'!S187)),ISNUMBER(SEARCH("Not identified",'Model output'!S187)),AND(ISNUMBER(SEARCH("No",'Model output'!S187)),NOT(ISNUMBER(SEARCH("carcinoma",'Model output'!S187)))),ISNUMBER(SEARCH("negative",'Model output'!S187))),"negative",IF(Z188="positive","gETE", "positive"))</f>
        <v>negative</v>
      </c>
      <c r="Z188" t="str">
        <f>IF(OR('Model output'!S187="",ISNUMBER(SEARCH("Absent",'Model output'!S187)),ISNUMBER(SEARCH("Not identified",'Model output'!S187)),ISNUMBER(SEARCH("No",'Model output'!S187)),ISNUMBER(SEARCH("Minimal",'Model output'!S187)),ISNUMBER(SEARCH("negative",'Model output'!S187))),"negative",IF(OR(ISNUMBER(SEARCH("extensive",X188)),ISNUMBER(SEARCH("skeletal muscle",X188)),ISNUMBER(SEARCH("larynx",X188)),ISNUMBER(SEARCH("trachea",X188)),ISNUMBER(SEARCH("esophagus",X188)),ISNUMBER(SEARCH("recurrent laryngeal nerve",X188))),"positive","negative"))</f>
        <v>negative</v>
      </c>
      <c r="AA188" t="str">
        <f>IF('Model output'!T187="","",IF('Model output'!T187="Not mentioned", "No", "Yes"))</f>
        <v/>
      </c>
      <c r="AB188" t="str">
        <f>IF(AA188&lt;&gt;"Yes","",IF(OR('Model output'!U187="",ISNUMBER(SEARCH("Not identified",'Model output'!U187))),"",'Model output'!U187))</f>
        <v/>
      </c>
      <c r="AC188" s="9" t="str">
        <f>IF(OR('Model output'!V187="", AND(ISERROR(SEARCH("Positive",'Model output'!V187)), ISNUMBER(SEARCH("Negative",'Model output'!V187))), ISNUMBER(SEARCH("Uninvolved",'Model output'!V187)), ISNUMBER(SEARCH("not involved",'Model output'!V187)), ISNUMBER(SEARCH("Free",'Model output'!V187)), ISNUMBER(SEARCH("1 mm",'Model output'!V187)), ISNUMBER(SEARCH("0.1 CM",'Model output'!V187)), ISNUMBER(SEARCH("less than 0.2 mm",'Model output'!V187)), ISNUMBER(SEARCH("less than 0.5 mm",'Model output'!V187)), ISNUMBER(SEARCH("very close",'Model output'!V187)), ISNUMBER(SEARCH("abut",'Model output'!V187))), "negative", "positive")</f>
        <v>negative</v>
      </c>
      <c r="AE188" s="30" t="str" cm="1">
        <f t="array" aca="1" ref="AE188" ca="1">IF(OR(AC188="positive",Z188="positive",AND(OR(ISNUMBER(SEARCH("Follicular carcinoma",N188)),ISNUMBER(SEARCH("Follicular thyroid carcinoma",N188))),V188="extensive"),AND(AND(ISNUMBER(J188),J188&gt;0),AND(ISNUMBER(M188),M188&gt;3)),OR(H188="positive",AH188=1)),"high",IF(OR(ISNUMBER(SEARCH("lateral",G188,1)),ISNUMBER(SEARCH("positive",Y188,1)),ISNUMBER(SEARCH("tall",O188,1)),ISNUMBER(SEARCH("hobnail",O188,1)),ISNUMBER(SEARCH("cribriform",O188,1)),ISNUMBER(SEARCH("diffuse",O188,1)),ISNUMBER(SEARCH("columnar",O188,1)),ISNUMBER(SEARCH("solid",O188,1)),ISNUMBER(SEARCH("tall",N188,1)),ISNUMBER(SEARCH("hobnail",N188,1)),ISNUMBER(SEARCH("cribriform",N188,1)),ISNUMBER(SEARCH("diffuse",N188,1)),ISNUMBER(SEARCH("columnar",N188,1)),ISNUMBER(SEARCH("solid",N188,1)),AND(ISNUMBER(SEARCH("papillary",N188,1)),S188="positive"),AND(AND(ISNUMBER(J188),J188&gt;=5),M188=""),AND(AND(ISNUMBER(J188),J188&gt;=5),AND(ISNUMBER(M188),M188&gt;=1)),AND(ISNUMBER(SERACH("papillary",N188)),OR(Y188="positive",Z188="positive"), ISNUMBER(SEARCH("BRAF",AB188)))),"intermediate","low"))</f>
        <v>intermediate</v>
      </c>
      <c r="AF188" s="31" t="str">
        <f t="shared" si="34"/>
        <v>1b</v>
      </c>
      <c r="AG188" s="31" t="str">
        <f t="shared" si="35"/>
        <v>0</v>
      </c>
      <c r="AH188" s="31" t="str">
        <f t="shared" si="37"/>
        <v>0</v>
      </c>
      <c r="AI188" s="36" t="str">
        <f t="shared" si="38"/>
        <v>I</v>
      </c>
      <c r="AJ188" s="30" t="s">
        <v>872</v>
      </c>
      <c r="AK188" s="35" t="s">
        <v>876</v>
      </c>
      <c r="AL188" s="35" t="s">
        <v>877</v>
      </c>
      <c r="AM188" s="35" t="s">
        <v>880</v>
      </c>
      <c r="AN188" s="35" t="s">
        <v>76</v>
      </c>
      <c r="AO188" s="30">
        <f t="shared" ca="1" si="44"/>
        <v>0</v>
      </c>
      <c r="AP188" s="35">
        <f t="shared" si="45"/>
        <v>1</v>
      </c>
      <c r="AQ188" s="35">
        <f t="shared" si="46"/>
        <v>1</v>
      </c>
      <c r="AR188" s="35">
        <f t="shared" si="47"/>
        <v>1</v>
      </c>
      <c r="AS188" s="36">
        <f t="shared" si="39"/>
        <v>1</v>
      </c>
    </row>
    <row r="189" spans="1:45">
      <c r="A189" t="str">
        <f>'Model output'!A188</f>
        <v>TCGA-EM-A3AN</v>
      </c>
      <c r="B189" s="42">
        <v>36</v>
      </c>
      <c r="C189" s="1" t="str">
        <f>IF(OR(ISNUMBER(SEARCH("0",'Model output'!D188)), ISNUMBER(SEARCH("1",'Model output'!D188)), ISNUMBER(SEARCH("1a",'Model output'!D188)), ISNUMBER(SEARCH("1b",'Model output'!D188)), ISNUMBER(SEARCH("2",'Model output'!D188)), ISNUMBER(SEARCH("3",'Model output'!D188)), ISNUMBER(SEARCH("4a",'Model output'!D188)), ISNUMBER(SEARCH("4b",'Model output'!D188))), IF(ISNUMBER(SEARCH("pT",'Model output'!D188)),IF(OR(ISNUMBER(SEARCH("a",'Model output'!D188)),ISNUMBER(SEARCH("b",'Model output'!D188))),MID(SUBSTITUTE('Model output'!D188," ",""),SEARCH("pT",'Model output'!D188)+2,2),MID(SUBSTITUTE('Model output'!D188," ",""),SEARCH("pT",'Model output'!D188)+2,1)),IF(ISNUMBER(SEARCH("T",'Model output'!D188)),IF(OR(ISNUMBER(SEARCH("a",'Model output'!D188)),ISNUMBER(SEARCH("b",'Model output'!D188))),MID(SUBSTITUTE('Model output'!D188," ",""),SEARCH("T",'Model output'!D188)+1,2),MID(SUBSTITUTE('Model output'!D188," ",""),SEARCH("T",'Model output'!D188)+1,1)),SUBSTITUTE('Model output'!D188," ",""))),"")</f>
        <v>1b</v>
      </c>
      <c r="D189" s="1" t="str">
        <f>IF(ISNUMBER(SEARCH("lymph node",'Model output'!E188)),"1", IF(AND('Model output'!E188&lt;&gt;"",ISNUMBER('Model output'!E188),'Model output'!E188&gt;0),"1",IF(OR(ISNUMBER(SEARCH("0",'Model output'!E188)), ISNUMBER(SEARCH("1",'Model output'!E188)), ISNUMBER(SEARCH("1a",'Model output'!E188)), ISNUMBER(SEARCH("1b",'Model output'!E188)), ISNUMBER(SEARCH("X",'Model output'!E188))), IF(ISNUMBER(SEARCH("pN",'Model output'!E188)),IF(OR(ISNUMBER(SEARCH("a",'Model output'!E188)),ISNUMBER(SEARCH("b",'Model output'!E188))),MID(SUBSTITUTE('Model output'!E188," ",""),SEARCH("pN",'Model output'!E188)+2,2),MID(SUBSTITUTE('Model output'!E188," ",""),SEARCH("pN",'Model output'!E188)+2,1)),IF(ISNUMBER(SEARCH("N",'Model output'!E188)),IF(OR(ISNUMBER(SEARCH("a",'Model output'!E188)),ISNUMBER(SEARCH("b",'Model output'!E188))),MID(SUBSTITUTE('Model output'!E188," ",""),SEARCH("N",'Model output'!E188)+1,2),MID(SUBSTITUTE('Model output'!E188," ",""),SEARCH("N",'Model output'!E188)+1,1)),SUBSTITUTE('Model output'!E188," ",""))),"")))</f>
        <v>1b</v>
      </c>
      <c r="E189" s="1" t="str">
        <f>IF(OR(ISNUMBER(SEARCH("Not applicable",'Model output'!F188)), ISNUMBER(SEARCH("N/A",'Model output'!F188))),"0",IF(OR(ISNUMBER(SEARCH("0",'Model output'!F188)), ISNUMBER(SEARCH("1",'Model output'!F188)), ISNUMBER(SEARCH("X",'Model output'!F188))), IF(ISNUMBER(SEARCH("pM",'Model output'!F188)),MID(SUBSTITUTE('Model output'!F188," ",""),SEARCH("pM",'Model output'!F188)+2,1),IF(ISNUMBER(SEARCH("M",'Model output'!F188)),MID(SUBSTITUTE('Model output'!F188," ",""),SEARCH("M",'Model output'!F188)+1,1),SUBSTITUTE('Model output'!F188," ",""))),""))</f>
        <v/>
      </c>
      <c r="F189" t="str">
        <f t="shared" si="32"/>
        <v>positive</v>
      </c>
      <c r="G189" t="str">
        <f>IF(OR('Model output'!G188="",AND(ISNUMBER('Model output'!J188),'Model output'!J188&lt;1)),"",IF(OR(ISNUMBER(SEARCH("lateral",'Model output'!G188)),ISNUMBER(SEARCH("cervical",'Model output'!G188)),ISNUMBER(SEARCH("jugular",'Model output'!G188)),ISNUMBER(SEARCH("left neck",'Model output'!G188)),ISNUMBER(SEARCH("left anterior neck",'Model output'!G188)),ISNUMBER(SEARCH("left posterior neck",'Model output'!G188)),ISNUMBER(SEARCH("right neck",'Model output'!G188)),ISNUMBER(SEARCH("right anterior neck",'Model output'!G188)),ISNUMBER(SEARCH("right posterior neck",'Model output'!G188)),AND(ISNUMBER(SEARCH("level",'Model output'!G188)),OR(,ISNUMBER(SEARCH("II",'Model output'!G188)),ISNUMBER(SEARCH("two",'Model output'!G188)),ISNUMBER(SEARCH("2",'Model output'!G188)),ISNUMBER(SEARCH("III",'Model output'!G188)),ISNUMBER(SEARCH("three",'Model output'!G188)),ISNUMBER(SEARCH("3",'Model output'!G188)),ISNUMBER(SEARCH("IV",'Model output'!G188)),ISNUMBER(SEARCH("four",'Model output'!G188)),ISNUMBER(SEARCH("4",'Model output'!G188)),AND(ISNUMBER(SEARCH("V ",'Model output'!G188)),NOT(ISNUMBER(SEARCH("VI",'Model output'!G188)))),ISNUMBER(SEARCH("five",'Model output'!G188)),ISNUMBER(SEARCH("5",'Model output'!G188))))), "lateral", "central"))</f>
        <v>lateral</v>
      </c>
      <c r="H189" t="str">
        <f>IF('Model output'!H188="","negative", IF('Model output'!H188=" ", "negative", IF(ISNUMBER(SEARCH("lymph node",'Model output'!H188)),"negative","positive")))</f>
        <v>negative</v>
      </c>
      <c r="I189">
        <f>IF('Model output'!I188="","",IF(ISNUMBER('Model output'!I188),'Model output'!I188,1))</f>
        <v>80</v>
      </c>
      <c r="J189">
        <f>IF('Model output'!J188="","",IF(AND(ISNUMBER('Model output'!J188),'Model output'!J188&lt;=I189),'Model output'!J188,IF(ISNUMBER(SEARCH("0/",'Model output'!J188)),0,1)))</f>
        <v>27</v>
      </c>
      <c r="K189" t="str" cm="1">
        <f t="array" ref="K189">IF(COUNT(FIND({0,1,2,3,4,5,6,7,8,9},'Model output'!K188))&gt;0,'Model output'!K188,"")</f>
        <v>3.8 cm</v>
      </c>
      <c r="L189" s="8" t="str">
        <f t="shared" si="36"/>
        <v>3.8cm</v>
      </c>
      <c r="M189" cm="1">
        <f t="array" ref="M189">IF(L189="","",IF(ISNUMBER(SEARCH("cm",L189)),MAX(VALUE(SUBSTITUTE(_xlfn.FILTERXML("&lt;t&gt;&lt;s&gt;"&amp;SUBSTITUTE(L189,",","&lt;/s&gt;&lt;s&gt;")&amp;"&lt;/s&gt;&lt;/t&gt;","//s"),"cm",""))),MAX(VALUE(SUBSTITUTE(_xlfn.FILTERXML("&lt;t&gt;&lt;s&gt;"&amp;SUBSTITUTE(L189,",","&lt;/s&gt;&lt;s&gt;")&amp;"&lt;/s&gt;&lt;/t&gt;","//s"),"mm","")))/10))</f>
        <v>3.8</v>
      </c>
      <c r="N189" t="str">
        <f>IF('Model output'!L188="","",'Model output'!L188)</f>
        <v>papillary</v>
      </c>
      <c r="O189" t="str">
        <f>IF('Model output'!M188="","",'Model output'!M188)</f>
        <v>classical, follicular</v>
      </c>
      <c r="P189" t="str">
        <f>IF('Model output'!N188="","",'Model output'!N188)</f>
        <v>1.2cm</v>
      </c>
      <c r="Q189" t="str">
        <f t="shared" si="33"/>
        <v>1.2cm</v>
      </c>
      <c r="R189" cm="1">
        <f t="array" ref="R189">IF(Q189="","",IF(ISNUMBER(SEARCH("cm",Q189)),MAX(VALUE(SUBSTITUTE(_xlfn.FILTERXML("&lt;t&gt;&lt;s&gt;"&amp;SUBSTITUTE(Q189,",","&lt;/s&gt;&lt;s&gt;")&amp;"&lt;/s&gt;&lt;/t&gt;","//s"),"cm",""))),IF(ISNUMBER(SEARCH("mm",Q189)), MAX(VALUE(SUBSTITUTE(_xlfn.FILTERXML("&lt;t&gt;&lt;s&gt;"&amp;SUBSTITUTE(Q189,",","&lt;/s&gt;&lt;s&gt;")&amp;"&lt;/s&gt;&lt;/t&gt;","//s"),"mm","")))/10, MAX(VALUE(_xlfn.FILTERXML("&lt;t&gt;&lt;s&gt;"&amp;SUBSTITUTE(Q189,",","&lt;/s&gt;&lt;s&gt;")&amp;"&lt;/s&gt;&lt;/t&gt;","//s"))))))</f>
        <v>1.2</v>
      </c>
      <c r="S189" t="str">
        <f>IF(OR('Model output'!P188="",ISNUMBER(SEARCH("Not identified", 'Model output'!P188)),ISNUMBER(SEARCH("Absent",'Model output'!P188)),AND(ISNUMBER(SEARCH("No",'Model output'!P188)),NOT(ISNUMBER(SEARCH("diagnostic",'Model output'!P188)))),ISNUMBER(SEARCH("Negative",'Model output'!P188))),"negative","positive")</f>
        <v>positive</v>
      </c>
      <c r="T189">
        <f>IF('Model output'!O188="","",'Model output'!O188)</f>
        <v>1</v>
      </c>
      <c r="U189" t="str">
        <f>IF('Model output'!Q188&lt;&gt;"",'Model output'!Q188,IF('Classification result'!S189="positive",IF(ISNUMBER(SEARCH("single",'Model output'!P188)),1,IF(OR(ISNUMBER(SEARCH("&lt;4",'Model output'!P188)),ISNUMBER(SEARCH("&lt; 4",'Model output'!P188)),ISNUMBER(SEARCH("less than 4",'Model output'!P188))),"&lt;4",IF(OR(ISNUMBER(SEARCH("&gt;4",'Model output'!P188)),ISNUMBER(SEARCH("&gt; 4",'Model output'!P188)),ISNUMBER(SEARCH("4 or more",'Model output'!P188))),"&gt;4",""))),""))</f>
        <v/>
      </c>
      <c r="V189" t="str">
        <f>IF(S189="negative","",IF(OR(ISNUMBER(SEARCH("Focal",'Model output'!P188)),'Classification result'!U189&lt;4,ISNUMBER(SEARCH("Focal",'Classification result'!U189)),ISNUMBER(SEARCH("&lt;4",'Classification result'!U189)),ISNUMBER(SEARCH("&lt; 4",'Classification result'!U189))),"minimal", IF(OR(ISNUMBER(SEARCH("Extensive",'Model output'!P188)),ISNUMBER(SEARCH("Extensive",'Classification result'!U189)),ISNUMBER(SEARCH("&gt;4",'Classification result'!U189)),ISNUMBER(SEARCH("&gt; 4",'Classification result'!U189)),ISNUMBER(SEARCH("4 or more",'Classification result'!U189))),"extensive","")))</f>
        <v/>
      </c>
      <c r="W189" t="str">
        <f>IF(OR('Model output'!R188="",ISNUMBER(SEARCH("Not identified", 'Model output'!R188)),ISNUMBER(SEARCH("Absent",'Model output'!R188)),ISNUMBER(SEARCH("No",'Model output'!R188)),ISNUMBER(SEARCH("Negative",'Model output'!R188)),ISNUMBER(SEARCH("None seen",'Model output'!R188)),ISNUMBER(SEARCH("Free",'Model output'!R188)),ISNUMBER(SEARCH("Cannot be assessed",'Model output'!R188))),"negative","positive")</f>
        <v>positive</v>
      </c>
      <c r="X189" s="14" t="str">
        <f>IF('Model output'!S188="","",'Model output'!S188)</f>
        <v>Cannot be assessed</v>
      </c>
      <c r="Y189" t="str">
        <f>IF(OR('Model output'!S188="",ISNUMBER(SEARCH("Absent",'Model output'!S188)),ISNUMBER(SEARCH("Not identified",'Model output'!S188)),AND(ISNUMBER(SEARCH("No",'Model output'!S188)),NOT(ISNUMBER(SEARCH("carcinoma",'Model output'!S188)))),ISNUMBER(SEARCH("negative",'Model output'!S188))),"negative",IF(Z189="positive","gETE", "positive"))</f>
        <v>negative</v>
      </c>
      <c r="Z189" t="str">
        <f>IF(OR('Model output'!S188="",ISNUMBER(SEARCH("Absent",'Model output'!S188)),ISNUMBER(SEARCH("Not identified",'Model output'!S188)),ISNUMBER(SEARCH("No",'Model output'!S188)),ISNUMBER(SEARCH("Minimal",'Model output'!S188)),ISNUMBER(SEARCH("negative",'Model output'!S188))),"negative",IF(OR(ISNUMBER(SEARCH("extensive",X189)),ISNUMBER(SEARCH("skeletal muscle",X189)),ISNUMBER(SEARCH("larynx",X189)),ISNUMBER(SEARCH("trachea",X189)),ISNUMBER(SEARCH("esophagus",X189)),ISNUMBER(SEARCH("recurrent laryngeal nerve",X189))),"positive","negative"))</f>
        <v>negative</v>
      </c>
      <c r="AA189" t="str">
        <f>IF('Model output'!T188="","",IF('Model output'!T188="Not mentioned", "No", "Yes"))</f>
        <v/>
      </c>
      <c r="AB189" t="str">
        <f>IF(AA189&lt;&gt;"Yes","",IF(OR('Model output'!U188="",ISNUMBER(SEARCH("Not identified",'Model output'!U188))),"",'Model output'!U188))</f>
        <v/>
      </c>
      <c r="AC189" s="9" t="str">
        <f>IF(OR('Model output'!V188="", AND(ISERROR(SEARCH("Positive",'Model output'!V188)), ISNUMBER(SEARCH("Negative",'Model output'!V188))), ISNUMBER(SEARCH("Uninvolved",'Model output'!V188)), ISNUMBER(SEARCH("not involved",'Model output'!V188)), ISNUMBER(SEARCH("Free",'Model output'!V188)), ISNUMBER(SEARCH("1 mm",'Model output'!V188)), ISNUMBER(SEARCH("0.1 CM",'Model output'!V188)), ISNUMBER(SEARCH("less than 0.2 mm",'Model output'!V188)), ISNUMBER(SEARCH("less than 0.5 mm",'Model output'!V188)), ISNUMBER(SEARCH("very close",'Model output'!V188)), ISNUMBER(SEARCH("abut",'Model output'!V188))), "negative", "positive")</f>
        <v>positive</v>
      </c>
      <c r="AE189" s="30" t="str" cm="1">
        <f t="array" ref="AE189">IF(OR(AC189="positive",Z189="positive",AND(OR(ISNUMBER(SEARCH("Follicular carcinoma",N189)),ISNUMBER(SEARCH("Follicular thyroid carcinoma",N189))),V189="extensive"),AND(AND(ISNUMBER(J189),J189&gt;0),AND(ISNUMBER(M189),M189&gt;3)),OR(H189="positive",AH189=1)),"high",IF(OR(ISNUMBER(SEARCH("lateral",G189,1)),ISNUMBER(SEARCH("positive",Y189,1)),ISNUMBER(SEARCH("tall",O189,1)),ISNUMBER(SEARCH("hobnail",O189,1)),ISNUMBER(SEARCH("cribriform",O189,1)),ISNUMBER(SEARCH("diffuse",O189,1)),ISNUMBER(SEARCH("columnar",O189,1)),ISNUMBER(SEARCH("solid",O189,1)),ISNUMBER(SEARCH("tall",N189,1)),ISNUMBER(SEARCH("hobnail",N189,1)),ISNUMBER(SEARCH("cribriform",N189,1)),ISNUMBER(SEARCH("diffuse",N189,1)),ISNUMBER(SEARCH("columnar",N189,1)),ISNUMBER(SEARCH("solid",N189,1)),AND(ISNUMBER(SEARCH("papillary",N189,1)),S189="positive"),AND(AND(ISNUMBER(J189),J189&gt;=5),M189=""),AND(AND(ISNUMBER(J189),J189&gt;=5),AND(ISNUMBER(M189),M189&gt;=1)),AND(ISNUMBER(SERACH("papillary",N189)),OR(Y189="positive",Z189="positive"), ISNUMBER(SEARCH("BRAF",AB189)))),"intermediate","low"))</f>
        <v>high</v>
      </c>
      <c r="AF189" s="31" t="str">
        <f t="shared" si="34"/>
        <v>1b</v>
      </c>
      <c r="AG189" s="31" t="str">
        <f t="shared" si="35"/>
        <v>1b</v>
      </c>
      <c r="AH189" s="31" t="str">
        <f t="shared" si="37"/>
        <v>0</v>
      </c>
      <c r="AI189" s="36" t="str">
        <f t="shared" si="38"/>
        <v>I</v>
      </c>
      <c r="AJ189" s="30" t="s">
        <v>871</v>
      </c>
      <c r="AK189" s="35" t="s">
        <v>876</v>
      </c>
      <c r="AL189" s="35" t="s">
        <v>876</v>
      </c>
      <c r="AM189" s="35" t="s">
        <v>880</v>
      </c>
      <c r="AN189" s="35" t="s">
        <v>76</v>
      </c>
      <c r="AO189" s="30">
        <f t="shared" si="44"/>
        <v>1</v>
      </c>
      <c r="AP189" s="35">
        <f t="shared" si="45"/>
        <v>1</v>
      </c>
      <c r="AQ189" s="35">
        <f t="shared" si="46"/>
        <v>1</v>
      </c>
      <c r="AR189" s="35">
        <f t="shared" si="47"/>
        <v>1</v>
      </c>
      <c r="AS189" s="36">
        <f t="shared" si="39"/>
        <v>1</v>
      </c>
    </row>
    <row r="190" spans="1:45">
      <c r="A190" t="str">
        <f>'Model output'!A189</f>
        <v>TCGA-EM-A3AO</v>
      </c>
      <c r="B190" s="42">
        <v>61</v>
      </c>
      <c r="C190" s="1" t="str">
        <f>IF(OR(ISNUMBER(SEARCH("0",'Model output'!D189)), ISNUMBER(SEARCH("1",'Model output'!D189)), ISNUMBER(SEARCH("1a",'Model output'!D189)), ISNUMBER(SEARCH("1b",'Model output'!D189)), ISNUMBER(SEARCH("2",'Model output'!D189)), ISNUMBER(SEARCH("3",'Model output'!D189)), ISNUMBER(SEARCH("4a",'Model output'!D189)), ISNUMBER(SEARCH("4b",'Model output'!D189))), IF(ISNUMBER(SEARCH("pT",'Model output'!D189)),IF(OR(ISNUMBER(SEARCH("a",'Model output'!D189)),ISNUMBER(SEARCH("b",'Model output'!D189))),MID(SUBSTITUTE('Model output'!D189," ",""),SEARCH("pT",'Model output'!D189)+2,2),MID(SUBSTITUTE('Model output'!D189," ",""),SEARCH("pT",'Model output'!D189)+2,1)),IF(ISNUMBER(SEARCH("T",'Model output'!D189)),IF(OR(ISNUMBER(SEARCH("a",'Model output'!D189)),ISNUMBER(SEARCH("b",'Model output'!D189))),MID(SUBSTITUTE('Model output'!D189," ",""),SEARCH("T",'Model output'!D189)+1,2),MID(SUBSTITUTE('Model output'!D189," ",""),SEARCH("T",'Model output'!D189)+1,1)),SUBSTITUTE('Model output'!D189," ",""))),"")</f>
        <v>2</v>
      </c>
      <c r="D190" s="1" t="str">
        <f>IF(ISNUMBER(SEARCH("lymph node",'Model output'!E189)),"1", IF(AND('Model output'!E189&lt;&gt;"",ISNUMBER('Model output'!E189),'Model output'!E189&gt;0),"1",IF(OR(ISNUMBER(SEARCH("0",'Model output'!E189)), ISNUMBER(SEARCH("1",'Model output'!E189)), ISNUMBER(SEARCH("1a",'Model output'!E189)), ISNUMBER(SEARCH("1b",'Model output'!E189)), ISNUMBER(SEARCH("X",'Model output'!E189))), IF(ISNUMBER(SEARCH("pN",'Model output'!E189)),IF(OR(ISNUMBER(SEARCH("a",'Model output'!E189)),ISNUMBER(SEARCH("b",'Model output'!E189))),MID(SUBSTITUTE('Model output'!E189," ",""),SEARCH("pN",'Model output'!E189)+2,2),MID(SUBSTITUTE('Model output'!E189," ",""),SEARCH("pN",'Model output'!E189)+2,1)),IF(ISNUMBER(SEARCH("N",'Model output'!E189)),IF(OR(ISNUMBER(SEARCH("a",'Model output'!E189)),ISNUMBER(SEARCH("b",'Model output'!E189))),MID(SUBSTITUTE('Model output'!E189," ",""),SEARCH("N",'Model output'!E189)+1,2),MID(SUBSTITUTE('Model output'!E189," ",""),SEARCH("N",'Model output'!E189)+1,1)),SUBSTITUTE('Model output'!E189," ",""))),"")))</f>
        <v>1b</v>
      </c>
      <c r="E190" s="1" t="str">
        <f>IF(OR(ISNUMBER(SEARCH("Not applicable",'Model output'!F189)), ISNUMBER(SEARCH("N/A",'Model output'!F189))),"0",IF(OR(ISNUMBER(SEARCH("0",'Model output'!F189)), ISNUMBER(SEARCH("1",'Model output'!F189)), ISNUMBER(SEARCH("X",'Model output'!F189))), IF(ISNUMBER(SEARCH("pM",'Model output'!F189)),MID(SUBSTITUTE('Model output'!F189," ",""),SEARCH("pM",'Model output'!F189)+2,1),IF(ISNUMBER(SEARCH("M",'Model output'!F189)),MID(SUBSTITUTE('Model output'!F189," ",""),SEARCH("M",'Model output'!F189)+1,1),SUBSTITUTE('Model output'!F189," ",""))),""))</f>
        <v>0</v>
      </c>
      <c r="F190" t="str">
        <f t="shared" ref="F190:F222" si="48">IF(OR(G190&lt;&gt;"",AND(J190&lt;&gt;"",ISNUMBER(J190),J190&gt;0),AND(M190&lt;&gt;"",M190&gt;0)),"positive","negative")</f>
        <v>positive</v>
      </c>
      <c r="G190" t="str">
        <f>IF(OR('Model output'!G189="",AND(ISNUMBER('Model output'!J189),'Model output'!J189&lt;1)),"",IF(OR(ISNUMBER(SEARCH("lateral",'Model output'!G189)),ISNUMBER(SEARCH("cervical",'Model output'!G189)),ISNUMBER(SEARCH("jugular",'Model output'!G189)),ISNUMBER(SEARCH("left neck",'Model output'!G189)),ISNUMBER(SEARCH("left anterior neck",'Model output'!G189)),ISNUMBER(SEARCH("left posterior neck",'Model output'!G189)),ISNUMBER(SEARCH("right neck",'Model output'!G189)),ISNUMBER(SEARCH("right anterior neck",'Model output'!G189)),ISNUMBER(SEARCH("right posterior neck",'Model output'!G189)),AND(ISNUMBER(SEARCH("level",'Model output'!G189)),OR(,ISNUMBER(SEARCH("II",'Model output'!G189)),ISNUMBER(SEARCH("two",'Model output'!G189)),ISNUMBER(SEARCH("2",'Model output'!G189)),ISNUMBER(SEARCH("III",'Model output'!G189)),ISNUMBER(SEARCH("three",'Model output'!G189)),ISNUMBER(SEARCH("3",'Model output'!G189)),ISNUMBER(SEARCH("IV",'Model output'!G189)),ISNUMBER(SEARCH("four",'Model output'!G189)),ISNUMBER(SEARCH("4",'Model output'!G189)),AND(ISNUMBER(SEARCH("V ",'Model output'!G189)),NOT(ISNUMBER(SEARCH("VI",'Model output'!G189)))),ISNUMBER(SEARCH("five",'Model output'!G189)),ISNUMBER(SEARCH("5",'Model output'!G189))))), "lateral", "central"))</f>
        <v>lateral</v>
      </c>
      <c r="H190" t="str">
        <f>IF('Model output'!H189="","negative", IF('Model output'!H189=" ", "negative", IF(ISNUMBER(SEARCH("lymph node",'Model output'!H189)),"negative","positive")))</f>
        <v>negative</v>
      </c>
      <c r="I190">
        <f>IF('Model output'!I189="","",IF(ISNUMBER('Model output'!I189),'Model output'!I189,1))</f>
        <v>28</v>
      </c>
      <c r="J190">
        <f>IF('Model output'!J189="","",IF(AND(ISNUMBER('Model output'!J189),'Model output'!J189&lt;=I190),'Model output'!J189,IF(ISNUMBER(SEARCH("0/",'Model output'!J189)),0,1)))</f>
        <v>10</v>
      </c>
      <c r="K190" t="str" cm="1">
        <f t="array" ref="K190">IF(COUNT(FIND({0,1,2,3,4,5,6,7,8,9},'Model output'!K189))&gt;0,'Model output'!K189,"")</f>
        <v>3.5 cm</v>
      </c>
      <c r="L190" s="8" t="str">
        <f t="shared" si="36"/>
        <v>3.5cm</v>
      </c>
      <c r="M190" cm="1">
        <f t="array" ref="M190">IF(L190="","",IF(ISNUMBER(SEARCH("cm",L190)),MAX(VALUE(SUBSTITUTE(_xlfn.FILTERXML("&lt;t&gt;&lt;s&gt;"&amp;SUBSTITUTE(L190,",","&lt;/s&gt;&lt;s&gt;")&amp;"&lt;/s&gt;&lt;/t&gt;","//s"),"cm",""))),MAX(VALUE(SUBSTITUTE(_xlfn.FILTERXML("&lt;t&gt;&lt;s&gt;"&amp;SUBSTITUTE(L190,",","&lt;/s&gt;&lt;s&gt;")&amp;"&lt;/s&gt;&lt;/t&gt;","//s"),"mm","")))/10))</f>
        <v>3.5</v>
      </c>
      <c r="N190" t="str">
        <f>IF('Model output'!L189="","",'Model output'!L189)</f>
        <v>papillary</v>
      </c>
      <c r="O190" t="str">
        <f>IF('Model output'!M189="","",'Model output'!M189)</f>
        <v>classical</v>
      </c>
      <c r="P190" t="str">
        <f>IF('Model output'!N189="","",'Model output'!N189)</f>
        <v>3.0cm</v>
      </c>
      <c r="Q190" t="str">
        <f t="shared" ref="Q190:Q222" si="49">LOWER(SUBSTITUTE(SUBSTITUTE(SUBSTITUTE(SUBSTITUTE(SUBSTITUTE(SUBSTITUTE(SUBSTITUTE(SUBSTITUTE(SUBSTITUTE(SUBSTITUTE(SUBSTITUTE(SUBSTITUTE(SUBSTITUTE(SUBSTITUTE(SUBSTITUTE(SUBSTITUTE(SUBSTITUTE(P190,"cm.","cm"), "the", ""), "tumor", ""), "nodule", ""), "isthmic", ""), "lobe",""), "largest", ""), "left", ""), "right", ""), "for", ""), "in", ""), "and", ","), "(", ""), ")", ""), "A", ""), "x", ","), " ",""))</f>
        <v>3.0cm</v>
      </c>
      <c r="R190" cm="1">
        <f t="array" ref="R190">IF(Q190="","",IF(ISNUMBER(SEARCH("cm",Q190)),MAX(VALUE(SUBSTITUTE(_xlfn.FILTERXML("&lt;t&gt;&lt;s&gt;"&amp;SUBSTITUTE(Q190,",","&lt;/s&gt;&lt;s&gt;")&amp;"&lt;/s&gt;&lt;/t&gt;","//s"),"cm",""))),IF(ISNUMBER(SEARCH("mm",Q190)), MAX(VALUE(SUBSTITUTE(_xlfn.FILTERXML("&lt;t&gt;&lt;s&gt;"&amp;SUBSTITUTE(Q190,",","&lt;/s&gt;&lt;s&gt;")&amp;"&lt;/s&gt;&lt;/t&gt;","//s"),"mm","")))/10, MAX(VALUE(_xlfn.FILTERXML("&lt;t&gt;&lt;s&gt;"&amp;SUBSTITUTE(Q190,",","&lt;/s&gt;&lt;s&gt;")&amp;"&lt;/s&gt;&lt;/t&gt;","//s"))))))</f>
        <v>3</v>
      </c>
      <c r="S190" t="str">
        <f>IF(OR('Model output'!P189="",ISNUMBER(SEARCH("Not identified", 'Model output'!P189)),ISNUMBER(SEARCH("Absent",'Model output'!P189)),AND(ISNUMBER(SEARCH("No",'Model output'!P189)),NOT(ISNUMBER(SEARCH("diagnostic",'Model output'!P189)))),ISNUMBER(SEARCH("Negative",'Model output'!P189))),"negative","positive")</f>
        <v>negative</v>
      </c>
      <c r="T190">
        <f>IF('Model output'!O189="","",'Model output'!O189)</f>
        <v>2</v>
      </c>
      <c r="U190" t="str">
        <f>IF('Model output'!Q189&lt;&gt;"",'Model output'!Q189,IF('Classification result'!S190="positive",IF(ISNUMBER(SEARCH("single",'Model output'!P189)),1,IF(OR(ISNUMBER(SEARCH("&lt;4",'Model output'!P189)),ISNUMBER(SEARCH("&lt; 4",'Model output'!P189)),ISNUMBER(SEARCH("less than 4",'Model output'!P189))),"&lt;4",IF(OR(ISNUMBER(SEARCH("&gt;4",'Model output'!P189)),ISNUMBER(SEARCH("&gt; 4",'Model output'!P189)),ISNUMBER(SEARCH("4 or more",'Model output'!P189))),"&gt;4",""))),""))</f>
        <v/>
      </c>
      <c r="V190" t="str">
        <f>IF(S190="negative","",IF(OR(ISNUMBER(SEARCH("Focal",'Model output'!P189)),'Classification result'!U190&lt;4,ISNUMBER(SEARCH("Focal",'Classification result'!U190)),ISNUMBER(SEARCH("&lt;4",'Classification result'!U190)),ISNUMBER(SEARCH("&lt; 4",'Classification result'!U190))),"minimal", IF(OR(ISNUMBER(SEARCH("Extensive",'Model output'!P189)),ISNUMBER(SEARCH("Extensive",'Classification result'!U190)),ISNUMBER(SEARCH("&gt;4",'Classification result'!U190)),ISNUMBER(SEARCH("&gt; 4",'Classification result'!U190)),ISNUMBER(SEARCH("4 or more",'Classification result'!U190))),"extensive","")))</f>
        <v/>
      </c>
      <c r="W190" t="str">
        <f>IF(OR('Model output'!R189="",ISNUMBER(SEARCH("Not identified", 'Model output'!R189)),ISNUMBER(SEARCH("Absent",'Model output'!R189)),ISNUMBER(SEARCH("No",'Model output'!R189)),ISNUMBER(SEARCH("Negative",'Model output'!R189)),ISNUMBER(SEARCH("None seen",'Model output'!R189)),ISNUMBER(SEARCH("Free",'Model output'!R189)),ISNUMBER(SEARCH("Cannot be assessed",'Model output'!R189))),"negative","positive")</f>
        <v>positive</v>
      </c>
      <c r="X190" s="14" t="str">
        <f>IF('Model output'!S189="","",'Model output'!S189)</f>
        <v>Not identified</v>
      </c>
      <c r="Y190" t="str">
        <f>IF(OR('Model output'!S189="",ISNUMBER(SEARCH("Absent",'Model output'!S189)),ISNUMBER(SEARCH("Not identified",'Model output'!S189)),AND(ISNUMBER(SEARCH("No",'Model output'!S189)),NOT(ISNUMBER(SEARCH("carcinoma",'Model output'!S189)))),ISNUMBER(SEARCH("negative",'Model output'!S189))),"negative",IF(Z190="positive","gETE", "positive"))</f>
        <v>negative</v>
      </c>
      <c r="Z190" t="str">
        <f>IF(OR('Model output'!S189="",ISNUMBER(SEARCH("Absent",'Model output'!S189)),ISNUMBER(SEARCH("Not identified",'Model output'!S189)),ISNUMBER(SEARCH("No",'Model output'!S189)),ISNUMBER(SEARCH("Minimal",'Model output'!S189)),ISNUMBER(SEARCH("negative",'Model output'!S189))),"negative",IF(OR(ISNUMBER(SEARCH("extensive",X190)),ISNUMBER(SEARCH("skeletal muscle",X190)),ISNUMBER(SEARCH("larynx",X190)),ISNUMBER(SEARCH("trachea",X190)),ISNUMBER(SEARCH("esophagus",X190)),ISNUMBER(SEARCH("recurrent laryngeal nerve",X190))),"positive","negative"))</f>
        <v>negative</v>
      </c>
      <c r="AA190" t="str">
        <f>IF('Model output'!T189="","",IF('Model output'!T189="Not mentioned", "No", "Yes"))</f>
        <v/>
      </c>
      <c r="AB190" t="str">
        <f>IF(AA190&lt;&gt;"Yes","",IF(OR('Model output'!U189="",ISNUMBER(SEARCH("Not identified",'Model output'!U189))),"",'Model output'!U189))</f>
        <v/>
      </c>
      <c r="AC190" s="9" t="str">
        <f>IF(OR('Model output'!V189="", AND(ISERROR(SEARCH("Positive",'Model output'!V189)), ISNUMBER(SEARCH("Negative",'Model output'!V189))), ISNUMBER(SEARCH("Uninvolved",'Model output'!V189)), ISNUMBER(SEARCH("not involved",'Model output'!V189)), ISNUMBER(SEARCH("Free",'Model output'!V189)), ISNUMBER(SEARCH("1 mm",'Model output'!V189)), ISNUMBER(SEARCH("0.1 CM",'Model output'!V189)), ISNUMBER(SEARCH("less than 0.2 mm",'Model output'!V189)), ISNUMBER(SEARCH("less than 0.5 mm",'Model output'!V189)), ISNUMBER(SEARCH("very close",'Model output'!V189)), ISNUMBER(SEARCH("abut",'Model output'!V189))), "negative", "positive")</f>
        <v>negative</v>
      </c>
      <c r="AE190" s="30" t="str" cm="1">
        <f t="array" ref="AE190">IF(OR(AC190="positive",Z190="positive",AND(OR(ISNUMBER(SEARCH("Follicular carcinoma",N190)),ISNUMBER(SEARCH("Follicular thyroid carcinoma",N190))),V190="extensive"),AND(AND(ISNUMBER(J190),J190&gt;0),AND(ISNUMBER(M190),M190&gt;3)),OR(H190="positive",AH190=1)),"high",IF(OR(ISNUMBER(SEARCH("lateral",G190,1)),ISNUMBER(SEARCH("positive",Y190,1)),ISNUMBER(SEARCH("tall",O190,1)),ISNUMBER(SEARCH("hobnail",O190,1)),ISNUMBER(SEARCH("cribriform",O190,1)),ISNUMBER(SEARCH("diffuse",O190,1)),ISNUMBER(SEARCH("columnar",O190,1)),ISNUMBER(SEARCH("solid",O190,1)),ISNUMBER(SEARCH("tall",N190,1)),ISNUMBER(SEARCH("hobnail",N190,1)),ISNUMBER(SEARCH("cribriform",N190,1)),ISNUMBER(SEARCH("diffuse",N190,1)),ISNUMBER(SEARCH("columnar",N190,1)),ISNUMBER(SEARCH("solid",N190,1)),AND(ISNUMBER(SEARCH("papillary",N190,1)),S190="positive"),AND(AND(ISNUMBER(J190),J190&gt;=5),M190=""),AND(AND(ISNUMBER(J190),J190&gt;=5),AND(ISNUMBER(M190),M190&gt;=1)),AND(ISNUMBER(SERACH("papillary",N190)),OR(Y190="positive",Z190="positive"), ISNUMBER(SEARCH("BRAF",AB190)))),"intermediate","low"))</f>
        <v>high</v>
      </c>
      <c r="AF190" s="31" t="str">
        <f t="shared" si="34"/>
        <v>2</v>
      </c>
      <c r="AG190" s="31" t="str">
        <f t="shared" si="35"/>
        <v>1b</v>
      </c>
      <c r="AH190" s="31" t="str">
        <f t="shared" si="37"/>
        <v>0</v>
      </c>
      <c r="AI190" s="36" t="str">
        <f t="shared" si="38"/>
        <v>II</v>
      </c>
      <c r="AJ190" s="30" t="s">
        <v>871</v>
      </c>
      <c r="AK190" s="35" t="s">
        <v>879</v>
      </c>
      <c r="AL190" s="35" t="s">
        <v>876</v>
      </c>
      <c r="AM190" s="35" t="s">
        <v>880</v>
      </c>
      <c r="AN190" s="35" t="s">
        <v>878</v>
      </c>
      <c r="AO190" s="30">
        <f t="shared" si="44"/>
        <v>1</v>
      </c>
      <c r="AP190" s="35">
        <f t="shared" si="45"/>
        <v>1</v>
      </c>
      <c r="AQ190" s="35">
        <f t="shared" si="46"/>
        <v>1</v>
      </c>
      <c r="AR190" s="35">
        <f t="shared" si="47"/>
        <v>1</v>
      </c>
      <c r="AS190" s="36">
        <f t="shared" si="39"/>
        <v>1</v>
      </c>
    </row>
    <row r="191" spans="1:45">
      <c r="A191" t="str">
        <f>'Model output'!A190</f>
        <v>TCGA-EM-A3AP</v>
      </c>
      <c r="B191" s="42">
        <v>31</v>
      </c>
      <c r="C191" s="1" t="str">
        <f>IF(OR(ISNUMBER(SEARCH("0",'Model output'!D190)), ISNUMBER(SEARCH("1",'Model output'!D190)), ISNUMBER(SEARCH("1a",'Model output'!D190)), ISNUMBER(SEARCH("1b",'Model output'!D190)), ISNUMBER(SEARCH("2",'Model output'!D190)), ISNUMBER(SEARCH("3",'Model output'!D190)), ISNUMBER(SEARCH("4a",'Model output'!D190)), ISNUMBER(SEARCH("4b",'Model output'!D190))), IF(ISNUMBER(SEARCH("pT",'Model output'!D190)),IF(OR(ISNUMBER(SEARCH("a",'Model output'!D190)),ISNUMBER(SEARCH("b",'Model output'!D190))),MID(SUBSTITUTE('Model output'!D190," ",""),SEARCH("pT",'Model output'!D190)+2,2),MID(SUBSTITUTE('Model output'!D190," ",""),SEARCH("pT",'Model output'!D190)+2,1)),IF(ISNUMBER(SEARCH("T",'Model output'!D190)),IF(OR(ISNUMBER(SEARCH("a",'Model output'!D190)),ISNUMBER(SEARCH("b",'Model output'!D190))),MID(SUBSTITUTE('Model output'!D190," ",""),SEARCH("T",'Model output'!D190)+1,2),MID(SUBSTITUTE('Model output'!D190," ",""),SEARCH("T",'Model output'!D190)+1,1)),SUBSTITUTE('Model output'!D190," ",""))),"")</f>
        <v>2</v>
      </c>
      <c r="D191" s="1" t="str">
        <f>IF(ISNUMBER(SEARCH("lymph node",'Model output'!E190)),"1", IF(AND('Model output'!E190&lt;&gt;"",ISNUMBER('Model output'!E190),'Model output'!E190&gt;0),"1",IF(OR(ISNUMBER(SEARCH("0",'Model output'!E190)), ISNUMBER(SEARCH("1",'Model output'!E190)), ISNUMBER(SEARCH("1a",'Model output'!E190)), ISNUMBER(SEARCH("1b",'Model output'!E190)), ISNUMBER(SEARCH("X",'Model output'!E190))), IF(ISNUMBER(SEARCH("pN",'Model output'!E190)),IF(OR(ISNUMBER(SEARCH("a",'Model output'!E190)),ISNUMBER(SEARCH("b",'Model output'!E190))),MID(SUBSTITUTE('Model output'!E190," ",""),SEARCH("pN",'Model output'!E190)+2,2),MID(SUBSTITUTE('Model output'!E190," ",""),SEARCH("pN",'Model output'!E190)+2,1)),IF(ISNUMBER(SEARCH("N",'Model output'!E190)),IF(OR(ISNUMBER(SEARCH("a",'Model output'!E190)),ISNUMBER(SEARCH("b",'Model output'!E190))),MID(SUBSTITUTE('Model output'!E190," ",""),SEARCH("N",'Model output'!E190)+1,2),MID(SUBSTITUTE('Model output'!E190," ",""),SEARCH("N",'Model output'!E190)+1,1)),SUBSTITUTE('Model output'!E190," ",""))),"")))</f>
        <v>X</v>
      </c>
      <c r="E191" s="1" t="str">
        <f>IF(OR(ISNUMBER(SEARCH("Not applicable",'Model output'!F190)), ISNUMBER(SEARCH("N/A",'Model output'!F190))),"0",IF(OR(ISNUMBER(SEARCH("0",'Model output'!F190)), ISNUMBER(SEARCH("1",'Model output'!F190)), ISNUMBER(SEARCH("X",'Model output'!F190))), IF(ISNUMBER(SEARCH("pM",'Model output'!F190)),MID(SUBSTITUTE('Model output'!F190," ",""),SEARCH("pM",'Model output'!F190)+2,1),IF(ISNUMBER(SEARCH("M",'Model output'!F190)),MID(SUBSTITUTE('Model output'!F190," ",""),SEARCH("M",'Model output'!F190)+1,1),SUBSTITUTE('Model output'!F190," ",""))),""))</f>
        <v/>
      </c>
      <c r="F191" t="str">
        <f t="shared" si="48"/>
        <v>negative</v>
      </c>
      <c r="G191" t="str">
        <f>IF(OR('Model output'!G190="",AND(ISNUMBER('Model output'!J190),'Model output'!J190&lt;1)),"",IF(OR(ISNUMBER(SEARCH("lateral",'Model output'!G190)),ISNUMBER(SEARCH("cervical",'Model output'!G190)),ISNUMBER(SEARCH("jugular",'Model output'!G190)),ISNUMBER(SEARCH("left neck",'Model output'!G190)),ISNUMBER(SEARCH("left anterior neck",'Model output'!G190)),ISNUMBER(SEARCH("left posterior neck",'Model output'!G190)),ISNUMBER(SEARCH("right neck",'Model output'!G190)),ISNUMBER(SEARCH("right anterior neck",'Model output'!G190)),ISNUMBER(SEARCH("right posterior neck",'Model output'!G190)),AND(ISNUMBER(SEARCH("level",'Model output'!G190)),OR(,ISNUMBER(SEARCH("II",'Model output'!G190)),ISNUMBER(SEARCH("two",'Model output'!G190)),ISNUMBER(SEARCH("2",'Model output'!G190)),ISNUMBER(SEARCH("III",'Model output'!G190)),ISNUMBER(SEARCH("three",'Model output'!G190)),ISNUMBER(SEARCH("3",'Model output'!G190)),ISNUMBER(SEARCH("IV",'Model output'!G190)),ISNUMBER(SEARCH("four",'Model output'!G190)),ISNUMBER(SEARCH("4",'Model output'!G190)),AND(ISNUMBER(SEARCH("V ",'Model output'!G190)),NOT(ISNUMBER(SEARCH("VI",'Model output'!G190)))),ISNUMBER(SEARCH("five",'Model output'!G190)),ISNUMBER(SEARCH("5",'Model output'!G190))))), "lateral", "central"))</f>
        <v/>
      </c>
      <c r="H191" t="str">
        <f>IF('Model output'!H190="","negative", IF('Model output'!H190=" ", "negative", IF(ISNUMBER(SEARCH("lymph node",'Model output'!H190)),"negative","positive")))</f>
        <v>negative</v>
      </c>
      <c r="I191">
        <f>IF('Model output'!I190="","",IF(ISNUMBER('Model output'!I190),'Model output'!I190,1))</f>
        <v>0</v>
      </c>
      <c r="J191">
        <f>IF('Model output'!J190="","",IF(AND(ISNUMBER('Model output'!J190),'Model output'!J190&lt;=I191),'Model output'!J190,IF(ISNUMBER(SEARCH("0/",'Model output'!J190)),0,1)))</f>
        <v>0</v>
      </c>
      <c r="K191" t="str" cm="1">
        <f t="array" ref="K191">IF(COUNT(FIND({0,1,2,3,4,5,6,7,8,9},'Model output'!K190))&gt;0,'Model output'!K190,"")</f>
        <v/>
      </c>
      <c r="L191" s="8" t="str">
        <f t="shared" ref="L191:L254" si="50">LOWER(SUBSTITUTE(SUBSTITUTE(SUBSTITUTE(SUBSTITUTE(SUBSTITUTE(SUBSTITUTE(SUBSTITUTE(SUBSTITUTE(K191,"cm.","cm"), "up to", ""), "to", ","), "x", ","), "'", ""), "[", ""), "]", ""), " ", ""))</f>
        <v/>
      </c>
      <c r="M191" t="str" cm="1">
        <f t="array" ref="M191">IF(L191="","",IF(ISNUMBER(SEARCH("cm",L191)),MAX(VALUE(SUBSTITUTE(_xlfn.FILTERXML("&lt;t&gt;&lt;s&gt;"&amp;SUBSTITUTE(L191,",","&lt;/s&gt;&lt;s&gt;")&amp;"&lt;/s&gt;&lt;/t&gt;","//s"),"cm",""))),MAX(VALUE(SUBSTITUTE(_xlfn.FILTERXML("&lt;t&gt;&lt;s&gt;"&amp;SUBSTITUTE(L191,",","&lt;/s&gt;&lt;s&gt;")&amp;"&lt;/s&gt;&lt;/t&gt;","//s"),"mm","")))/10))</f>
        <v/>
      </c>
      <c r="N191" t="str">
        <f>IF('Model output'!L190="","",'Model output'!L190)</f>
        <v>papillary</v>
      </c>
      <c r="O191" t="str">
        <f>IF('Model output'!M190="","",'Model output'!M190)</f>
        <v>follicular variant</v>
      </c>
      <c r="P191" t="str">
        <f>IF('Model output'!N190="","",'Model output'!N190)</f>
        <v>3.6cm</v>
      </c>
      <c r="Q191" t="str">
        <f t="shared" si="49"/>
        <v>3.6cm</v>
      </c>
      <c r="R191" cm="1">
        <f t="array" ref="R191">IF(Q191="","",IF(ISNUMBER(SEARCH("cm",Q191)),MAX(VALUE(SUBSTITUTE(_xlfn.FILTERXML("&lt;t&gt;&lt;s&gt;"&amp;SUBSTITUTE(Q191,",","&lt;/s&gt;&lt;s&gt;")&amp;"&lt;/s&gt;&lt;/t&gt;","//s"),"cm",""))),IF(ISNUMBER(SEARCH("mm",Q191)), MAX(VALUE(SUBSTITUTE(_xlfn.FILTERXML("&lt;t&gt;&lt;s&gt;"&amp;SUBSTITUTE(Q191,",","&lt;/s&gt;&lt;s&gt;")&amp;"&lt;/s&gt;&lt;/t&gt;","//s"),"mm","")))/10, MAX(VALUE(_xlfn.FILTERXML("&lt;t&gt;&lt;s&gt;"&amp;SUBSTITUTE(Q191,",","&lt;/s&gt;&lt;s&gt;")&amp;"&lt;/s&gt;&lt;/t&gt;","//s"))))))</f>
        <v>3.6</v>
      </c>
      <c r="S191" t="str">
        <f>IF(OR('Model output'!P190="",ISNUMBER(SEARCH("Not identified", 'Model output'!P190)),ISNUMBER(SEARCH("Absent",'Model output'!P190)),AND(ISNUMBER(SEARCH("No",'Model output'!P190)),NOT(ISNUMBER(SEARCH("diagnostic",'Model output'!P190)))),ISNUMBER(SEARCH("Negative",'Model output'!P190))),"negative","positive")</f>
        <v>negative</v>
      </c>
      <c r="T191">
        <f>IF('Model output'!O190="","",'Model output'!O190)</f>
        <v>1</v>
      </c>
      <c r="U191" t="str">
        <f>IF('Model output'!Q190&lt;&gt;"",'Model output'!Q190,IF('Classification result'!S191="positive",IF(ISNUMBER(SEARCH("single",'Model output'!P190)),1,IF(OR(ISNUMBER(SEARCH("&lt;4",'Model output'!P190)),ISNUMBER(SEARCH("&lt; 4",'Model output'!P190)),ISNUMBER(SEARCH("less than 4",'Model output'!P190))),"&lt;4",IF(OR(ISNUMBER(SEARCH("&gt;4",'Model output'!P190)),ISNUMBER(SEARCH("&gt; 4",'Model output'!P190)),ISNUMBER(SEARCH("4 or more",'Model output'!P190))),"&gt;4",""))),""))</f>
        <v/>
      </c>
      <c r="V191" t="str">
        <f>IF(S191="negative","",IF(OR(ISNUMBER(SEARCH("Focal",'Model output'!P190)),'Classification result'!U191&lt;4,ISNUMBER(SEARCH("Focal",'Classification result'!U191)),ISNUMBER(SEARCH("&lt;4",'Classification result'!U191)),ISNUMBER(SEARCH("&lt; 4",'Classification result'!U191))),"minimal", IF(OR(ISNUMBER(SEARCH("Extensive",'Model output'!P190)),ISNUMBER(SEARCH("Extensive",'Classification result'!U191)),ISNUMBER(SEARCH("&gt;4",'Classification result'!U191)),ISNUMBER(SEARCH("&gt; 4",'Classification result'!U191)),ISNUMBER(SEARCH("4 or more",'Classification result'!U191))),"extensive","")))</f>
        <v/>
      </c>
      <c r="W191" t="str">
        <f>IF(OR('Model output'!R190="",ISNUMBER(SEARCH("Not identified", 'Model output'!R190)),ISNUMBER(SEARCH("Absent",'Model output'!R190)),ISNUMBER(SEARCH("No",'Model output'!R190)),ISNUMBER(SEARCH("Negative",'Model output'!R190)),ISNUMBER(SEARCH("None seen",'Model output'!R190)),ISNUMBER(SEARCH("Free",'Model output'!R190)),ISNUMBER(SEARCH("Cannot be assessed",'Model output'!R190))),"negative","positive")</f>
        <v>negative</v>
      </c>
      <c r="X191" s="14" t="str">
        <f>IF('Model output'!S190="","",'Model output'!S190)</f>
        <v>Not identified</v>
      </c>
      <c r="Y191" t="str">
        <f>IF(OR('Model output'!S190="",ISNUMBER(SEARCH("Absent",'Model output'!S190)),ISNUMBER(SEARCH("Not identified",'Model output'!S190)),AND(ISNUMBER(SEARCH("No",'Model output'!S190)),NOT(ISNUMBER(SEARCH("carcinoma",'Model output'!S190)))),ISNUMBER(SEARCH("negative",'Model output'!S190))),"negative",IF(Z191="positive","gETE", "positive"))</f>
        <v>negative</v>
      </c>
      <c r="Z191" t="str">
        <f>IF(OR('Model output'!S190="",ISNUMBER(SEARCH("Absent",'Model output'!S190)),ISNUMBER(SEARCH("Not identified",'Model output'!S190)),ISNUMBER(SEARCH("No",'Model output'!S190)),ISNUMBER(SEARCH("Minimal",'Model output'!S190)),ISNUMBER(SEARCH("negative",'Model output'!S190))),"negative",IF(OR(ISNUMBER(SEARCH("extensive",X191)),ISNUMBER(SEARCH("skeletal muscle",X191)),ISNUMBER(SEARCH("larynx",X191)),ISNUMBER(SEARCH("trachea",X191)),ISNUMBER(SEARCH("esophagus",X191)),ISNUMBER(SEARCH("recurrent laryngeal nerve",X191))),"positive","negative"))</f>
        <v>negative</v>
      </c>
      <c r="AA191" t="str">
        <f>IF('Model output'!T190="","",IF('Model output'!T190="Not mentioned", "No", "Yes"))</f>
        <v/>
      </c>
      <c r="AB191" t="str">
        <f>IF(AA191&lt;&gt;"Yes","",IF(OR('Model output'!U190="",ISNUMBER(SEARCH("Not identified",'Model output'!U190))),"",'Model output'!U190))</f>
        <v/>
      </c>
      <c r="AC191" s="9" t="str">
        <f>IF(OR('Model output'!V190="", AND(ISERROR(SEARCH("Positive",'Model output'!V190)), ISNUMBER(SEARCH("Negative",'Model output'!V190))), ISNUMBER(SEARCH("Uninvolved",'Model output'!V190)), ISNUMBER(SEARCH("not involved",'Model output'!V190)), ISNUMBER(SEARCH("Free",'Model output'!V190)), ISNUMBER(SEARCH("1 mm",'Model output'!V190)), ISNUMBER(SEARCH("0.1 CM",'Model output'!V190)), ISNUMBER(SEARCH("less than 0.2 mm",'Model output'!V190)), ISNUMBER(SEARCH("less than 0.5 mm",'Model output'!V190)), ISNUMBER(SEARCH("very close",'Model output'!V190)), ISNUMBER(SEARCH("abut",'Model output'!V190))), "negative", "positive")</f>
        <v>negative</v>
      </c>
      <c r="AE191" s="30" t="str" cm="1">
        <f t="array" aca="1" ref="AE191" ca="1">IF(OR(AC191="positive",Z191="positive",AND(OR(ISNUMBER(SEARCH("Follicular carcinoma",N191)),ISNUMBER(SEARCH("Follicular thyroid carcinoma",N191))),V191="extensive"),AND(AND(ISNUMBER(J191),J191&gt;0),AND(ISNUMBER(M191),M191&gt;3)),OR(H191="positive",AH191=1)),"high",IF(OR(ISNUMBER(SEARCH("lateral",G191,1)),ISNUMBER(SEARCH("positive",Y191,1)),ISNUMBER(SEARCH("tall",O191,1)),ISNUMBER(SEARCH("hobnail",O191,1)),ISNUMBER(SEARCH("cribriform",O191,1)),ISNUMBER(SEARCH("diffuse",O191,1)),ISNUMBER(SEARCH("columnar",O191,1)),ISNUMBER(SEARCH("solid",O191,1)),ISNUMBER(SEARCH("tall",N191,1)),ISNUMBER(SEARCH("hobnail",N191,1)),ISNUMBER(SEARCH("cribriform",N191,1)),ISNUMBER(SEARCH("diffuse",N191,1)),ISNUMBER(SEARCH("columnar",N191,1)),ISNUMBER(SEARCH("solid",N191,1)),AND(ISNUMBER(SEARCH("papillary",N191,1)),S191="positive"),AND(AND(ISNUMBER(J191),J191&gt;=5),M191=""),AND(AND(ISNUMBER(J191),J191&gt;=5),AND(ISNUMBER(M191),M191&gt;=1)),AND(ISNUMBER(SERACH("papillary",N191)),OR(Y191="positive",Z191="positive"), ISNUMBER(SEARCH("BRAF",AB191)))),"intermediate","low"))</f>
        <v>low</v>
      </c>
      <c r="AF191" s="31" t="str">
        <f t="shared" ref="AF191:AF254" si="51">IF(AND(Z191="positive",OR(ISNUMBER(SEARCH("prevertebral",X191,1)),ISNUMBER(SEARCH("fascia",X191,1)),ISNUMBER(SEARCH("carotid artery",X191,1)),ISNUMBER(SEARCH("mediastinal",X191,1)))),"4b",
IF(AND(Z191="positive",OR(ISNUMBER(SEARCH("larynx",X191,1)),ISNUMBER(SEARCH("trachea",X191,1)),ISNUMBER(SEARCH("esophagus",X191,1)),ISNUMBER(SEARCH("recurrent laryngeal nerve",X191,1)),
ISNUMBER(SEARCH("RLN",X191,1)))),"4a",
IF(OR(Z191="positive",ISNUMBER(SEARCH("strap",X191,1)),ISNUMBER(SEARCH("sternothyroid",X191,1)),ISNUMBER(SEARCH("sternohyoid",X191,1)),ISNUMBER(SEARCH("thyrohyoid",X191,1)),ISNUMBER(SEARCH("omohyoid",X191,1))),"3b",
IF(AND(C191&lt;&gt;"", N191=""),C191,
IF(OR(AND(R191&lt;&gt;"",R191&gt;4)),"3a",
IF(AND(R191&lt;&gt;"", R191&lt;=4,R191&gt;2),"2",
IF(AND(R191&lt;&gt;"",R191&lt;=2,R191&gt;1),"1b",
IF(AND(R191&lt;&gt;"",R191&lt;=1),"1a","x"
))))))))</f>
        <v>2</v>
      </c>
      <c r="AG191" s="31" t="str">
        <f t="shared" ref="AG191:AG254" si="52">IF(AND(ISNUMBER(J191),J191&gt;0),
IF(G191="lateral", "1b","1a"), "0")</f>
        <v>0</v>
      </c>
      <c r="AH191" s="31" t="str">
        <f t="shared" si="37"/>
        <v>0</v>
      </c>
      <c r="AI191" s="36" t="str">
        <f t="shared" si="38"/>
        <v>I</v>
      </c>
      <c r="AJ191" s="30" t="s">
        <v>872</v>
      </c>
      <c r="AK191" s="35" t="s">
        <v>879</v>
      </c>
      <c r="AL191" s="35" t="s">
        <v>880</v>
      </c>
      <c r="AM191" s="35" t="s">
        <v>880</v>
      </c>
      <c r="AN191" s="35" t="s">
        <v>76</v>
      </c>
      <c r="AO191" s="30">
        <f t="shared" ca="1" si="44"/>
        <v>1</v>
      </c>
      <c r="AP191" s="35">
        <f t="shared" si="45"/>
        <v>1</v>
      </c>
      <c r="AQ191" s="35">
        <f t="shared" si="46"/>
        <v>1</v>
      </c>
      <c r="AR191" s="35">
        <f t="shared" si="47"/>
        <v>1</v>
      </c>
      <c r="AS191" s="36">
        <f t="shared" si="39"/>
        <v>1</v>
      </c>
    </row>
    <row r="192" spans="1:45">
      <c r="A192" t="str">
        <f>'Model output'!A191</f>
        <v>TCGA-EM-A3AQ</v>
      </c>
      <c r="B192" s="42">
        <v>85</v>
      </c>
      <c r="C192" s="1" t="str">
        <f>IF(OR(ISNUMBER(SEARCH("0",'Model output'!D191)), ISNUMBER(SEARCH("1",'Model output'!D191)), ISNUMBER(SEARCH("1a",'Model output'!D191)), ISNUMBER(SEARCH("1b",'Model output'!D191)), ISNUMBER(SEARCH("2",'Model output'!D191)), ISNUMBER(SEARCH("3",'Model output'!D191)), ISNUMBER(SEARCH("4a",'Model output'!D191)), ISNUMBER(SEARCH("4b",'Model output'!D191))), IF(ISNUMBER(SEARCH("pT",'Model output'!D191)),IF(OR(ISNUMBER(SEARCH("a",'Model output'!D191)),ISNUMBER(SEARCH("b",'Model output'!D191))),MID(SUBSTITUTE('Model output'!D191," ",""),SEARCH("pT",'Model output'!D191)+2,2),MID(SUBSTITUTE('Model output'!D191," ",""),SEARCH("pT",'Model output'!D191)+2,1)),IF(ISNUMBER(SEARCH("T",'Model output'!D191)),IF(OR(ISNUMBER(SEARCH("a",'Model output'!D191)),ISNUMBER(SEARCH("b",'Model output'!D191))),MID(SUBSTITUTE('Model output'!D191," ",""),SEARCH("T",'Model output'!D191)+1,2),MID(SUBSTITUTE('Model output'!D191," ",""),SEARCH("T",'Model output'!D191)+1,1)),SUBSTITUTE('Model output'!D191," ",""))),"")</f>
        <v>1b</v>
      </c>
      <c r="D192" s="1" t="str">
        <f>IF(ISNUMBER(SEARCH("lymph node",'Model output'!E191)),"1", IF(AND('Model output'!E191&lt;&gt;"",ISNUMBER('Model output'!E191),'Model output'!E191&gt;0),"1",IF(OR(ISNUMBER(SEARCH("0",'Model output'!E191)), ISNUMBER(SEARCH("1",'Model output'!E191)), ISNUMBER(SEARCH("1a",'Model output'!E191)), ISNUMBER(SEARCH("1b",'Model output'!E191)), ISNUMBER(SEARCH("X",'Model output'!E191))), IF(ISNUMBER(SEARCH("pN",'Model output'!E191)),IF(OR(ISNUMBER(SEARCH("a",'Model output'!E191)),ISNUMBER(SEARCH("b",'Model output'!E191))),MID(SUBSTITUTE('Model output'!E191," ",""),SEARCH("pN",'Model output'!E191)+2,2),MID(SUBSTITUTE('Model output'!E191," ",""),SEARCH("pN",'Model output'!E191)+2,1)),IF(ISNUMBER(SEARCH("N",'Model output'!E191)),IF(OR(ISNUMBER(SEARCH("a",'Model output'!E191)),ISNUMBER(SEARCH("b",'Model output'!E191))),MID(SUBSTITUTE('Model output'!E191," ",""),SEARCH("N",'Model output'!E191)+1,2),MID(SUBSTITUTE('Model output'!E191," ",""),SEARCH("N",'Model output'!E191)+1,1)),SUBSTITUTE('Model output'!E191," ",""))),"")))</f>
        <v>0</v>
      </c>
      <c r="E192" s="1" t="str">
        <f>IF(OR(ISNUMBER(SEARCH("Not applicable",'Model output'!F191)), ISNUMBER(SEARCH("N/A",'Model output'!F191))),"0",IF(OR(ISNUMBER(SEARCH("0",'Model output'!F191)), ISNUMBER(SEARCH("1",'Model output'!F191)), ISNUMBER(SEARCH("X",'Model output'!F191))), IF(ISNUMBER(SEARCH("pM",'Model output'!F191)),MID(SUBSTITUTE('Model output'!F191," ",""),SEARCH("pM",'Model output'!F191)+2,1),IF(ISNUMBER(SEARCH("M",'Model output'!F191)),MID(SUBSTITUTE('Model output'!F191," ",""),SEARCH("M",'Model output'!F191)+1,1),SUBSTITUTE('Model output'!F191," ",""))),""))</f>
        <v/>
      </c>
      <c r="F192" t="str">
        <f t="shared" si="48"/>
        <v>negative</v>
      </c>
      <c r="G192" t="str">
        <f>IF(OR('Model output'!G191="",AND(ISNUMBER('Model output'!J191),'Model output'!J191&lt;1)),"",IF(OR(ISNUMBER(SEARCH("lateral",'Model output'!G191)),ISNUMBER(SEARCH("cervical",'Model output'!G191)),ISNUMBER(SEARCH("jugular",'Model output'!G191)),ISNUMBER(SEARCH("left neck",'Model output'!G191)),ISNUMBER(SEARCH("left anterior neck",'Model output'!G191)),ISNUMBER(SEARCH("left posterior neck",'Model output'!G191)),ISNUMBER(SEARCH("right neck",'Model output'!G191)),ISNUMBER(SEARCH("right anterior neck",'Model output'!G191)),ISNUMBER(SEARCH("right posterior neck",'Model output'!G191)),AND(ISNUMBER(SEARCH("level",'Model output'!G191)),OR(,ISNUMBER(SEARCH("II",'Model output'!G191)),ISNUMBER(SEARCH("two",'Model output'!G191)),ISNUMBER(SEARCH("2",'Model output'!G191)),ISNUMBER(SEARCH("III",'Model output'!G191)),ISNUMBER(SEARCH("three",'Model output'!G191)),ISNUMBER(SEARCH("3",'Model output'!G191)),ISNUMBER(SEARCH("IV",'Model output'!G191)),ISNUMBER(SEARCH("four",'Model output'!G191)),ISNUMBER(SEARCH("4",'Model output'!G191)),AND(ISNUMBER(SEARCH("V ",'Model output'!G191)),NOT(ISNUMBER(SEARCH("VI",'Model output'!G191)))),ISNUMBER(SEARCH("five",'Model output'!G191)),ISNUMBER(SEARCH("5",'Model output'!G191))))), "lateral", "central"))</f>
        <v/>
      </c>
      <c r="H192" t="str">
        <f>IF('Model output'!H191="","negative", IF('Model output'!H191=" ", "negative", IF(ISNUMBER(SEARCH("lymph node",'Model output'!H191)),"negative","positive")))</f>
        <v>negative</v>
      </c>
      <c r="I192">
        <f>IF('Model output'!I191="","",IF(ISNUMBER('Model output'!I191),'Model output'!I191,1))</f>
        <v>3</v>
      </c>
      <c r="J192">
        <f>IF('Model output'!J191="","",IF(AND(ISNUMBER('Model output'!J191),'Model output'!J191&lt;=I192),'Model output'!J191,IF(ISNUMBER(SEARCH("0/",'Model output'!J191)),0,1)))</f>
        <v>0</v>
      </c>
      <c r="K192" t="str" cm="1">
        <f t="array" ref="K192">IF(COUNT(FIND({0,1,2,3,4,5,6,7,8,9},'Model output'!K191))&gt;0,'Model output'!K191,"")</f>
        <v/>
      </c>
      <c r="L192" s="8" t="str">
        <f t="shared" si="50"/>
        <v/>
      </c>
      <c r="M192" t="str" cm="1">
        <f t="array" ref="M192">IF(L192="","",IF(ISNUMBER(SEARCH("cm",L192)),MAX(VALUE(SUBSTITUTE(_xlfn.FILTERXML("&lt;t&gt;&lt;s&gt;"&amp;SUBSTITUTE(L192,",","&lt;/s&gt;&lt;s&gt;")&amp;"&lt;/s&gt;&lt;/t&gt;","//s"),"cm",""))),MAX(VALUE(SUBSTITUTE(_xlfn.FILTERXML("&lt;t&gt;&lt;s&gt;"&amp;SUBSTITUTE(L192,",","&lt;/s&gt;&lt;s&gt;")&amp;"&lt;/s&gt;&lt;/t&gt;","//s"),"mm","")))/10))</f>
        <v/>
      </c>
      <c r="N192" t="str">
        <f>IF('Model output'!L191="","",'Model output'!L191)</f>
        <v>papillary</v>
      </c>
      <c r="O192" t="str">
        <f>IF('Model output'!M191="","",'Model output'!M191)</f>
        <v>classical, follicular</v>
      </c>
      <c r="P192" t="str">
        <f>IF('Model output'!N191="","",'Model output'!N191)</f>
        <v>1.3cm</v>
      </c>
      <c r="Q192" t="str">
        <f t="shared" si="49"/>
        <v>1.3cm</v>
      </c>
      <c r="R192" cm="1">
        <f t="array" ref="R192">IF(Q192="","",IF(ISNUMBER(SEARCH("cm",Q192)),MAX(VALUE(SUBSTITUTE(_xlfn.FILTERXML("&lt;t&gt;&lt;s&gt;"&amp;SUBSTITUTE(Q192,",","&lt;/s&gt;&lt;s&gt;")&amp;"&lt;/s&gt;&lt;/t&gt;","//s"),"cm",""))),IF(ISNUMBER(SEARCH("mm",Q192)), MAX(VALUE(SUBSTITUTE(_xlfn.FILTERXML("&lt;t&gt;&lt;s&gt;"&amp;SUBSTITUTE(Q192,",","&lt;/s&gt;&lt;s&gt;")&amp;"&lt;/s&gt;&lt;/t&gt;","//s"),"mm","")))/10, MAX(VALUE(_xlfn.FILTERXML("&lt;t&gt;&lt;s&gt;"&amp;SUBSTITUTE(Q192,",","&lt;/s&gt;&lt;s&gt;")&amp;"&lt;/s&gt;&lt;/t&gt;","//s"))))))</f>
        <v>1.3</v>
      </c>
      <c r="S192" t="str">
        <f>IF(OR('Model output'!P191="",ISNUMBER(SEARCH("Not identified", 'Model output'!P191)),ISNUMBER(SEARCH("Absent",'Model output'!P191)),AND(ISNUMBER(SEARCH("No",'Model output'!P191)),NOT(ISNUMBER(SEARCH("diagnostic",'Model output'!P191)))),ISNUMBER(SEARCH("Negative",'Model output'!P191))),"negative","positive")</f>
        <v>negative</v>
      </c>
      <c r="T192" t="str">
        <f>IF('Model output'!O191="","",'Model output'!O191)</f>
        <v>Multiple</v>
      </c>
      <c r="U192" t="str">
        <f>IF('Model output'!Q191&lt;&gt;"",'Model output'!Q191,IF('Classification result'!S192="positive",IF(ISNUMBER(SEARCH("single",'Model output'!P191)),1,IF(OR(ISNUMBER(SEARCH("&lt;4",'Model output'!P191)),ISNUMBER(SEARCH("&lt; 4",'Model output'!P191)),ISNUMBER(SEARCH("less than 4",'Model output'!P191))),"&lt;4",IF(OR(ISNUMBER(SEARCH("&gt;4",'Model output'!P191)),ISNUMBER(SEARCH("&gt; 4",'Model output'!P191)),ISNUMBER(SEARCH("4 or more",'Model output'!P191))),"&gt;4",""))),""))</f>
        <v/>
      </c>
      <c r="V192" t="str">
        <f>IF(S192="negative","",IF(OR(ISNUMBER(SEARCH("Focal",'Model output'!P191)),'Classification result'!U192&lt;4,ISNUMBER(SEARCH("Focal",'Classification result'!U192)),ISNUMBER(SEARCH("&lt;4",'Classification result'!U192)),ISNUMBER(SEARCH("&lt; 4",'Classification result'!U192))),"minimal", IF(OR(ISNUMBER(SEARCH("Extensive",'Model output'!P191)),ISNUMBER(SEARCH("Extensive",'Classification result'!U192)),ISNUMBER(SEARCH("&gt;4",'Classification result'!U192)),ISNUMBER(SEARCH("&gt; 4",'Classification result'!U192)),ISNUMBER(SEARCH("4 or more",'Classification result'!U192))),"extensive","")))</f>
        <v/>
      </c>
      <c r="W192" t="str">
        <f>IF(OR('Model output'!R191="",ISNUMBER(SEARCH("Not identified", 'Model output'!R191)),ISNUMBER(SEARCH("Absent",'Model output'!R191)),ISNUMBER(SEARCH("No",'Model output'!R191)),ISNUMBER(SEARCH("Negative",'Model output'!R191)),ISNUMBER(SEARCH("None seen",'Model output'!R191)),ISNUMBER(SEARCH("Free",'Model output'!R191)),ISNUMBER(SEARCH("Cannot be assessed",'Model output'!R191))),"negative","positive")</f>
        <v>positive</v>
      </c>
      <c r="X192" s="14" t="str">
        <f>IF('Model output'!S191="","",'Model output'!S191)</f>
        <v>Not identified</v>
      </c>
      <c r="Y192" t="str">
        <f>IF(OR('Model output'!S191="",ISNUMBER(SEARCH("Absent",'Model output'!S191)),ISNUMBER(SEARCH("Not identified",'Model output'!S191)),AND(ISNUMBER(SEARCH("No",'Model output'!S191)),NOT(ISNUMBER(SEARCH("carcinoma",'Model output'!S191)))),ISNUMBER(SEARCH("negative",'Model output'!S191))),"negative",IF(Z192="positive","gETE", "positive"))</f>
        <v>negative</v>
      </c>
      <c r="Z192" t="str">
        <f>IF(OR('Model output'!S191="",ISNUMBER(SEARCH("Absent",'Model output'!S191)),ISNUMBER(SEARCH("Not identified",'Model output'!S191)),ISNUMBER(SEARCH("No",'Model output'!S191)),ISNUMBER(SEARCH("Minimal",'Model output'!S191)),ISNUMBER(SEARCH("negative",'Model output'!S191))),"negative",IF(OR(ISNUMBER(SEARCH("extensive",X192)),ISNUMBER(SEARCH("skeletal muscle",X192)),ISNUMBER(SEARCH("larynx",X192)),ISNUMBER(SEARCH("trachea",X192)),ISNUMBER(SEARCH("esophagus",X192)),ISNUMBER(SEARCH("recurrent laryngeal nerve",X192))),"positive","negative"))</f>
        <v>negative</v>
      </c>
      <c r="AA192" t="str">
        <f>IF('Model output'!T191="","",IF('Model output'!T191="Not mentioned", "No", "Yes"))</f>
        <v/>
      </c>
      <c r="AB192" t="str">
        <f>IF(AA192&lt;&gt;"Yes","",IF(OR('Model output'!U191="",ISNUMBER(SEARCH("Not identified",'Model output'!U191))),"",'Model output'!U191))</f>
        <v/>
      </c>
      <c r="AC192" s="9" t="str">
        <f>IF(OR('Model output'!V191="", AND(ISERROR(SEARCH("Positive",'Model output'!V191)), ISNUMBER(SEARCH("Negative",'Model output'!V191))), ISNUMBER(SEARCH("Uninvolved",'Model output'!V191)), ISNUMBER(SEARCH("not involved",'Model output'!V191)), ISNUMBER(SEARCH("Free",'Model output'!V191)), ISNUMBER(SEARCH("1 mm",'Model output'!V191)), ISNUMBER(SEARCH("0.1 CM",'Model output'!V191)), ISNUMBER(SEARCH("less than 0.2 mm",'Model output'!V191)), ISNUMBER(SEARCH("less than 0.5 mm",'Model output'!V191)), ISNUMBER(SEARCH("very close",'Model output'!V191)), ISNUMBER(SEARCH("abut",'Model output'!V191))), "negative", "positive")</f>
        <v>negative</v>
      </c>
      <c r="AE192" s="30" t="str" cm="1">
        <f t="array" aca="1" ref="AE192" ca="1">IF(OR(AC192="positive",Z192="positive",AND(OR(ISNUMBER(SEARCH("Follicular carcinoma",N192)),ISNUMBER(SEARCH("Follicular thyroid carcinoma",N192))),V192="extensive"),AND(AND(ISNUMBER(J192),J192&gt;0),AND(ISNUMBER(M192),M192&gt;3)),OR(H192="positive",AH192=1)),"high",IF(OR(ISNUMBER(SEARCH("lateral",G192,1)),ISNUMBER(SEARCH("positive",Y192,1)),ISNUMBER(SEARCH("tall",O192,1)),ISNUMBER(SEARCH("hobnail",O192,1)),ISNUMBER(SEARCH("cribriform",O192,1)),ISNUMBER(SEARCH("diffuse",O192,1)),ISNUMBER(SEARCH("columnar",O192,1)),ISNUMBER(SEARCH("solid",O192,1)),ISNUMBER(SEARCH("tall",N192,1)),ISNUMBER(SEARCH("hobnail",N192,1)),ISNUMBER(SEARCH("cribriform",N192,1)),ISNUMBER(SEARCH("diffuse",N192,1)),ISNUMBER(SEARCH("columnar",N192,1)),ISNUMBER(SEARCH("solid",N192,1)),AND(ISNUMBER(SEARCH("papillary",N192,1)),S192="positive"),AND(AND(ISNUMBER(J192),J192&gt;=5),M192=""),AND(AND(ISNUMBER(J192),J192&gt;=5),AND(ISNUMBER(M192),M192&gt;=1)),AND(ISNUMBER(SERACH("papillary",N192)),OR(Y192="positive",Z192="positive"), ISNUMBER(SEARCH("BRAF",AB192)))),"intermediate","low"))</f>
        <v>low</v>
      </c>
      <c r="AF192" s="31" t="str">
        <f t="shared" si="51"/>
        <v>1b</v>
      </c>
      <c r="AG192" s="31" t="str">
        <f t="shared" si="52"/>
        <v>0</v>
      </c>
      <c r="AH192" s="31" t="str">
        <f t="shared" ref="AH192:AH255" si="53">IF(OR(H192="unknown"),"x",IF(H192="negative","0","1"))</f>
        <v>0</v>
      </c>
      <c r="AI192" s="36" t="str">
        <f t="shared" ref="AI192:AI255" si="54">IF(AND(B192&lt;55,AH192="0"),"I",
IF(AND(B192&lt;55,AH192="1"),"II",
IF(AH192="1","IVB",
IF(AND(AF192="4b",AH192="0"),"IVA",
IF(AND(AF192="4a",AH192="0"),"III",
IF(AND(OR(AF192="3a",AF192="3b",AF192="3"),AH192="0"),"II",
IF(AND(AF192="2",OR(AG192="1",AG192="1a",AG192="1b"),AH192="0"),"II",
IF(AND(OR(AF192="1a",AF192="1b",AF192="1"),OR(AG192="1",AG192="1a",AG192="1b"),AH192="0"),"II","I"
))))))))</f>
        <v>I</v>
      </c>
      <c r="AJ192" s="30" t="s">
        <v>872</v>
      </c>
      <c r="AK192" s="35" t="s">
        <v>876</v>
      </c>
      <c r="AL192" s="35" t="s">
        <v>877</v>
      </c>
      <c r="AM192" s="35" t="s">
        <v>880</v>
      </c>
      <c r="AN192" s="35" t="s">
        <v>76</v>
      </c>
      <c r="AO192" s="30">
        <f t="shared" ref="AO192:AO255" ca="1" si="55">IF(AE192=AJ192,1,0)</f>
        <v>1</v>
      </c>
      <c r="AP192" s="35">
        <f t="shared" ref="AP192:AP255" si="56">IF(AF192=AK192, 1, IF(AND(AF192="x", AK192="0"), 1, IF(AND(AF192="0", AK192="x"), 1, 0)))</f>
        <v>1</v>
      </c>
      <c r="AQ192" s="35">
        <f t="shared" ref="AQ192:AQ255" si="57">IF(AG192=AL192, 1, IF(AND(AG192="x", AL192="0"), 1, IF(AND(AG192="0", AL192="x"), 1, 0)))</f>
        <v>1</v>
      </c>
      <c r="AR192" s="35">
        <f t="shared" ref="AR192:AR255" si="58">IF(AH192=AM192, 1, IF(AND(AH192="x", AM192="0"), 1, IF(AND(AH192="0", AM192="x"), 1, 0)))</f>
        <v>1</v>
      </c>
      <c r="AS192" s="36">
        <f t="shared" si="39"/>
        <v>1</v>
      </c>
    </row>
    <row r="193" spans="1:45">
      <c r="A193" t="str">
        <f>'Model output'!A192</f>
        <v>TCGA-EM-A3AR</v>
      </c>
      <c r="B193" s="42">
        <v>41</v>
      </c>
      <c r="C193" s="1" t="str">
        <f>IF(OR(ISNUMBER(SEARCH("0",'Model output'!D192)), ISNUMBER(SEARCH("1",'Model output'!D192)), ISNUMBER(SEARCH("1a",'Model output'!D192)), ISNUMBER(SEARCH("1b",'Model output'!D192)), ISNUMBER(SEARCH("2",'Model output'!D192)), ISNUMBER(SEARCH("3",'Model output'!D192)), ISNUMBER(SEARCH("4a",'Model output'!D192)), ISNUMBER(SEARCH("4b",'Model output'!D192))), IF(ISNUMBER(SEARCH("pT",'Model output'!D192)),IF(OR(ISNUMBER(SEARCH("a",'Model output'!D192)),ISNUMBER(SEARCH("b",'Model output'!D192))),MID(SUBSTITUTE('Model output'!D192," ",""),SEARCH("pT",'Model output'!D192)+2,2),MID(SUBSTITUTE('Model output'!D192," ",""),SEARCH("pT",'Model output'!D192)+2,1)),IF(ISNUMBER(SEARCH("T",'Model output'!D192)),IF(OR(ISNUMBER(SEARCH("a",'Model output'!D192)),ISNUMBER(SEARCH("b",'Model output'!D192))),MID(SUBSTITUTE('Model output'!D192," ",""),SEARCH("T",'Model output'!D192)+1,2),MID(SUBSTITUTE('Model output'!D192," ",""),SEARCH("T",'Model output'!D192)+1,1)),SUBSTITUTE('Model output'!D192," ",""))),"")</f>
        <v>1b</v>
      </c>
      <c r="D193" s="1" t="str">
        <f>IF(ISNUMBER(SEARCH("lymph node",'Model output'!E192)),"1", IF(AND('Model output'!E192&lt;&gt;"",ISNUMBER('Model output'!E192),'Model output'!E192&gt;0),"1",IF(OR(ISNUMBER(SEARCH("0",'Model output'!E192)), ISNUMBER(SEARCH("1",'Model output'!E192)), ISNUMBER(SEARCH("1a",'Model output'!E192)), ISNUMBER(SEARCH("1b",'Model output'!E192)), ISNUMBER(SEARCH("X",'Model output'!E192))), IF(ISNUMBER(SEARCH("pN",'Model output'!E192)),IF(OR(ISNUMBER(SEARCH("a",'Model output'!E192)),ISNUMBER(SEARCH("b",'Model output'!E192))),MID(SUBSTITUTE('Model output'!E192," ",""),SEARCH("pN",'Model output'!E192)+2,2),MID(SUBSTITUTE('Model output'!E192," ",""),SEARCH("pN",'Model output'!E192)+2,1)),IF(ISNUMBER(SEARCH("N",'Model output'!E192)),IF(OR(ISNUMBER(SEARCH("a",'Model output'!E192)),ISNUMBER(SEARCH("b",'Model output'!E192))),MID(SUBSTITUTE('Model output'!E192," ",""),SEARCH("N",'Model output'!E192)+1,2),MID(SUBSTITUTE('Model output'!E192," ",""),SEARCH("N",'Model output'!E192)+1,1)),SUBSTITUTE('Model output'!E192," ",""))),"")))</f>
        <v>1a</v>
      </c>
      <c r="E193" s="1" t="str">
        <f>IF(OR(ISNUMBER(SEARCH("Not applicable",'Model output'!F192)), ISNUMBER(SEARCH("N/A",'Model output'!F192))),"0",IF(OR(ISNUMBER(SEARCH("0",'Model output'!F192)), ISNUMBER(SEARCH("1",'Model output'!F192)), ISNUMBER(SEARCH("X",'Model output'!F192))), IF(ISNUMBER(SEARCH("pM",'Model output'!F192)),MID(SUBSTITUTE('Model output'!F192," ",""),SEARCH("pM",'Model output'!F192)+2,1),IF(ISNUMBER(SEARCH("M",'Model output'!F192)),MID(SUBSTITUTE('Model output'!F192," ",""),SEARCH("M",'Model output'!F192)+1,1),SUBSTITUTE('Model output'!F192," ",""))),""))</f>
        <v>0</v>
      </c>
      <c r="F193" t="str">
        <f t="shared" si="48"/>
        <v>positive</v>
      </c>
      <c r="G193" t="str">
        <f>IF(OR('Model output'!G192="",AND(ISNUMBER('Model output'!J192),'Model output'!J192&lt;1)),"",IF(OR(ISNUMBER(SEARCH("lateral",'Model output'!G192)),ISNUMBER(SEARCH("cervical",'Model output'!G192)),ISNUMBER(SEARCH("jugular",'Model output'!G192)),ISNUMBER(SEARCH("left neck",'Model output'!G192)),ISNUMBER(SEARCH("left anterior neck",'Model output'!G192)),ISNUMBER(SEARCH("left posterior neck",'Model output'!G192)),ISNUMBER(SEARCH("right neck",'Model output'!G192)),ISNUMBER(SEARCH("right anterior neck",'Model output'!G192)),ISNUMBER(SEARCH("right posterior neck",'Model output'!G192)),AND(ISNUMBER(SEARCH("level",'Model output'!G192)),OR(,ISNUMBER(SEARCH("II",'Model output'!G192)),ISNUMBER(SEARCH("two",'Model output'!G192)),ISNUMBER(SEARCH("2",'Model output'!G192)),ISNUMBER(SEARCH("III",'Model output'!G192)),ISNUMBER(SEARCH("three",'Model output'!G192)),ISNUMBER(SEARCH("3",'Model output'!G192)),ISNUMBER(SEARCH("IV",'Model output'!G192)),ISNUMBER(SEARCH("four",'Model output'!G192)),ISNUMBER(SEARCH("4",'Model output'!G192)),AND(ISNUMBER(SEARCH("V ",'Model output'!G192)),NOT(ISNUMBER(SEARCH("VI",'Model output'!G192)))),ISNUMBER(SEARCH("five",'Model output'!G192)),ISNUMBER(SEARCH("5",'Model output'!G192))))), "lateral", "central"))</f>
        <v>central</v>
      </c>
      <c r="H193" t="str">
        <f>IF('Model output'!H192="","negative", IF('Model output'!H192=" ", "negative", IF(ISNUMBER(SEARCH("lymph node",'Model output'!H192)),"negative","positive")))</f>
        <v>negative</v>
      </c>
      <c r="I193">
        <f>IF('Model output'!I192="","",IF(ISNUMBER('Model output'!I192),'Model output'!I192,1))</f>
        <v>1</v>
      </c>
      <c r="J193">
        <f>IF('Model output'!J192="","",IF(AND(ISNUMBER('Model output'!J192),'Model output'!J192&lt;=I193),'Model output'!J192,IF(ISNUMBER(SEARCH("0/",'Model output'!J192)),0,1)))</f>
        <v>1</v>
      </c>
      <c r="K193" t="str" cm="1">
        <f t="array" ref="K193">IF(COUNT(FIND({0,1,2,3,4,5,6,7,8,9},'Model output'!K192))&gt;0,'Model output'!K192,"")</f>
        <v/>
      </c>
      <c r="L193" s="8" t="str">
        <f t="shared" si="50"/>
        <v/>
      </c>
      <c r="M193" t="str" cm="1">
        <f t="array" ref="M193">IF(L193="","",IF(ISNUMBER(SEARCH("cm",L193)),MAX(VALUE(SUBSTITUTE(_xlfn.FILTERXML("&lt;t&gt;&lt;s&gt;"&amp;SUBSTITUTE(L193,",","&lt;/s&gt;&lt;s&gt;")&amp;"&lt;/s&gt;&lt;/t&gt;","//s"),"cm",""))),MAX(VALUE(SUBSTITUTE(_xlfn.FILTERXML("&lt;t&gt;&lt;s&gt;"&amp;SUBSTITUTE(L193,",","&lt;/s&gt;&lt;s&gt;")&amp;"&lt;/s&gt;&lt;/t&gt;","//s"),"mm","")))/10))</f>
        <v/>
      </c>
      <c r="N193" t="str">
        <f>IF('Model output'!L192="","",'Model output'!L192)</f>
        <v>papillary</v>
      </c>
      <c r="O193" t="str">
        <f>IF('Model output'!M192="","",'Model output'!M192)</f>
        <v>classical (usual)</v>
      </c>
      <c r="P193" t="str">
        <f>IF('Model output'!N192="","",'Model output'!N192)</f>
        <v>1.2cm</v>
      </c>
      <c r="Q193" t="str">
        <f t="shared" si="49"/>
        <v>1.2cm</v>
      </c>
      <c r="R193" cm="1">
        <f t="array" ref="R193">IF(Q193="","",IF(ISNUMBER(SEARCH("cm",Q193)),MAX(VALUE(SUBSTITUTE(_xlfn.FILTERXML("&lt;t&gt;&lt;s&gt;"&amp;SUBSTITUTE(Q193,",","&lt;/s&gt;&lt;s&gt;")&amp;"&lt;/s&gt;&lt;/t&gt;","//s"),"cm",""))),IF(ISNUMBER(SEARCH("mm",Q193)), MAX(VALUE(SUBSTITUTE(_xlfn.FILTERXML("&lt;t&gt;&lt;s&gt;"&amp;SUBSTITUTE(Q193,",","&lt;/s&gt;&lt;s&gt;")&amp;"&lt;/s&gt;&lt;/t&gt;","//s"),"mm","")))/10, MAX(VALUE(_xlfn.FILTERXML("&lt;t&gt;&lt;s&gt;"&amp;SUBSTITUTE(Q193,",","&lt;/s&gt;&lt;s&gt;")&amp;"&lt;/s&gt;&lt;/t&gt;","//s"))))))</f>
        <v>1.2</v>
      </c>
      <c r="S193" t="str">
        <f>IF(OR('Model output'!P192="",ISNUMBER(SEARCH("Not identified", 'Model output'!P192)),ISNUMBER(SEARCH("Absent",'Model output'!P192)),AND(ISNUMBER(SEARCH("No",'Model output'!P192)),NOT(ISNUMBER(SEARCH("diagnostic",'Model output'!P192)))),ISNUMBER(SEARCH("Negative",'Model output'!P192))),"negative","positive")</f>
        <v>positive</v>
      </c>
      <c r="T193">
        <f>IF('Model output'!O192="","",'Model output'!O192)</f>
        <v>2</v>
      </c>
      <c r="U193" t="str">
        <f>IF('Model output'!Q192&lt;&gt;"",'Model output'!Q192,IF('Classification result'!S193="positive",IF(ISNUMBER(SEARCH("single",'Model output'!P192)),1,IF(OR(ISNUMBER(SEARCH("&lt;4",'Model output'!P192)),ISNUMBER(SEARCH("&lt; 4",'Model output'!P192)),ISNUMBER(SEARCH("less than 4",'Model output'!P192))),"&lt;4",IF(OR(ISNUMBER(SEARCH("&gt;4",'Model output'!P192)),ISNUMBER(SEARCH("&gt; 4",'Model output'!P192)),ISNUMBER(SEARCH("4 or more",'Model output'!P192))),"&gt;4",""))),""))</f>
        <v/>
      </c>
      <c r="V193" t="str">
        <f>IF(S193="negative","",IF(OR(ISNUMBER(SEARCH("Focal",'Model output'!P192)),'Classification result'!U193&lt;4,ISNUMBER(SEARCH("Focal",'Classification result'!U193)),ISNUMBER(SEARCH("&lt;4",'Classification result'!U193)),ISNUMBER(SEARCH("&lt; 4",'Classification result'!U193))),"minimal", IF(OR(ISNUMBER(SEARCH("Extensive",'Model output'!P192)),ISNUMBER(SEARCH("Extensive",'Classification result'!U193)),ISNUMBER(SEARCH("&gt;4",'Classification result'!U193)),ISNUMBER(SEARCH("&gt; 4",'Classification result'!U193)),ISNUMBER(SEARCH("4 or more",'Classification result'!U193))),"extensive","")))</f>
        <v/>
      </c>
      <c r="W193" t="str">
        <f>IF(OR('Model output'!R192="",ISNUMBER(SEARCH("Not identified", 'Model output'!R192)),ISNUMBER(SEARCH("Absent",'Model output'!R192)),ISNUMBER(SEARCH("No",'Model output'!R192)),ISNUMBER(SEARCH("Negative",'Model output'!R192)),ISNUMBER(SEARCH("None seen",'Model output'!R192)),ISNUMBER(SEARCH("Free",'Model output'!R192)),ISNUMBER(SEARCH("Cannot be assessed",'Model output'!R192))),"negative","positive")</f>
        <v>positive</v>
      </c>
      <c r="X193" s="14" t="str">
        <f>IF('Model output'!S192="","",'Model output'!S192)</f>
        <v>Not identified</v>
      </c>
      <c r="Y193" t="str">
        <f>IF(OR('Model output'!S192="",ISNUMBER(SEARCH("Absent",'Model output'!S192)),ISNUMBER(SEARCH("Not identified",'Model output'!S192)),AND(ISNUMBER(SEARCH("No",'Model output'!S192)),NOT(ISNUMBER(SEARCH("carcinoma",'Model output'!S192)))),ISNUMBER(SEARCH("negative",'Model output'!S192))),"negative",IF(Z193="positive","gETE", "positive"))</f>
        <v>negative</v>
      </c>
      <c r="Z193" t="str">
        <f>IF(OR('Model output'!S192="",ISNUMBER(SEARCH("Absent",'Model output'!S192)),ISNUMBER(SEARCH("Not identified",'Model output'!S192)),ISNUMBER(SEARCH("No",'Model output'!S192)),ISNUMBER(SEARCH("Minimal",'Model output'!S192)),ISNUMBER(SEARCH("negative",'Model output'!S192))),"negative",IF(OR(ISNUMBER(SEARCH("extensive",X193)),ISNUMBER(SEARCH("skeletal muscle",X193)),ISNUMBER(SEARCH("larynx",X193)),ISNUMBER(SEARCH("trachea",X193)),ISNUMBER(SEARCH("esophagus",X193)),ISNUMBER(SEARCH("recurrent laryngeal nerve",X193))),"positive","negative"))</f>
        <v>negative</v>
      </c>
      <c r="AA193" t="str">
        <f>IF('Model output'!T192="","",IF('Model output'!T192="Not mentioned", "No", "Yes"))</f>
        <v/>
      </c>
      <c r="AB193" t="str">
        <f>IF(AA193&lt;&gt;"Yes","",IF(OR('Model output'!U192="",ISNUMBER(SEARCH("Not identified",'Model output'!U192))),"",'Model output'!U192))</f>
        <v/>
      </c>
      <c r="AC193" s="9" t="str">
        <f>IF(OR('Model output'!V192="", AND(ISERROR(SEARCH("Positive",'Model output'!V192)), ISNUMBER(SEARCH("Negative",'Model output'!V192))), ISNUMBER(SEARCH("Uninvolved",'Model output'!V192)), ISNUMBER(SEARCH("not involved",'Model output'!V192)), ISNUMBER(SEARCH("Free",'Model output'!V192)), ISNUMBER(SEARCH("1 mm",'Model output'!V192)), ISNUMBER(SEARCH("0.1 CM",'Model output'!V192)), ISNUMBER(SEARCH("less than 0.2 mm",'Model output'!V192)), ISNUMBER(SEARCH("less than 0.5 mm",'Model output'!V192)), ISNUMBER(SEARCH("very close",'Model output'!V192)), ISNUMBER(SEARCH("abut",'Model output'!V192))), "negative", "positive")</f>
        <v>negative</v>
      </c>
      <c r="AE193" s="30" t="str" cm="1">
        <f t="array" aca="1" ref="AE193" ca="1">IF(OR(AC193="positive",Z193="positive",AND(OR(ISNUMBER(SEARCH("Follicular carcinoma",N193)),ISNUMBER(SEARCH("Follicular thyroid carcinoma",N193))),V193="extensive"),AND(AND(ISNUMBER(J193),J193&gt;0),AND(ISNUMBER(M193),M193&gt;3)),OR(H193="positive",AH193=1)),"high",IF(OR(ISNUMBER(SEARCH("lateral",G193,1)),ISNUMBER(SEARCH("positive",Y193,1)),ISNUMBER(SEARCH("tall",O193,1)),ISNUMBER(SEARCH("hobnail",O193,1)),ISNUMBER(SEARCH("cribriform",O193,1)),ISNUMBER(SEARCH("diffuse",O193,1)),ISNUMBER(SEARCH("columnar",O193,1)),ISNUMBER(SEARCH("solid",O193,1)),ISNUMBER(SEARCH("tall",N193,1)),ISNUMBER(SEARCH("hobnail",N193,1)),ISNUMBER(SEARCH("cribriform",N193,1)),ISNUMBER(SEARCH("diffuse",N193,1)),ISNUMBER(SEARCH("columnar",N193,1)),ISNUMBER(SEARCH("solid",N193,1)),AND(ISNUMBER(SEARCH("papillary",N193,1)),S193="positive"),AND(AND(ISNUMBER(J193),J193&gt;=5),M193=""),AND(AND(ISNUMBER(J193),J193&gt;=5),AND(ISNUMBER(M193),M193&gt;=1)),AND(ISNUMBER(SERACH("papillary",N193)),OR(Y193="positive",Z193="positive"), ISNUMBER(SEARCH("BRAF",AB193)))),"intermediate","low"))</f>
        <v>intermediate</v>
      </c>
      <c r="AF193" s="31" t="str">
        <f t="shared" si="51"/>
        <v>1b</v>
      </c>
      <c r="AG193" s="31" t="str">
        <f t="shared" si="52"/>
        <v>1a</v>
      </c>
      <c r="AH193" s="31" t="str">
        <f t="shared" si="53"/>
        <v>0</v>
      </c>
      <c r="AI193" s="36" t="str">
        <f t="shared" si="54"/>
        <v>I</v>
      </c>
      <c r="AJ193" s="30" t="s">
        <v>872</v>
      </c>
      <c r="AK193" s="35" t="s">
        <v>876</v>
      </c>
      <c r="AL193" s="35" t="s">
        <v>881</v>
      </c>
      <c r="AM193" s="35" t="s">
        <v>880</v>
      </c>
      <c r="AN193" s="35" t="s">
        <v>76</v>
      </c>
      <c r="AO193" s="30">
        <f t="shared" ca="1" si="55"/>
        <v>0</v>
      </c>
      <c r="AP193" s="35">
        <f t="shared" si="56"/>
        <v>1</v>
      </c>
      <c r="AQ193" s="35">
        <f t="shared" si="57"/>
        <v>1</v>
      </c>
      <c r="AR193" s="35">
        <f t="shared" si="58"/>
        <v>1</v>
      </c>
      <c r="AS193" s="36">
        <f t="shared" si="39"/>
        <v>1</v>
      </c>
    </row>
    <row r="194" spans="1:45">
      <c r="A194" t="str">
        <f>'Model output'!A193</f>
        <v>TCGA-EM-A3FJ</v>
      </c>
      <c r="B194" s="42">
        <v>24</v>
      </c>
      <c r="C194" s="1" t="str">
        <f>IF(OR(ISNUMBER(SEARCH("0",'Model output'!D193)), ISNUMBER(SEARCH("1",'Model output'!D193)), ISNUMBER(SEARCH("1a",'Model output'!D193)), ISNUMBER(SEARCH("1b",'Model output'!D193)), ISNUMBER(SEARCH("2",'Model output'!D193)), ISNUMBER(SEARCH("3",'Model output'!D193)), ISNUMBER(SEARCH("4a",'Model output'!D193)), ISNUMBER(SEARCH("4b",'Model output'!D193))), IF(ISNUMBER(SEARCH("pT",'Model output'!D193)),IF(OR(ISNUMBER(SEARCH("a",'Model output'!D193)),ISNUMBER(SEARCH("b",'Model output'!D193))),MID(SUBSTITUTE('Model output'!D193," ",""),SEARCH("pT",'Model output'!D193)+2,2),MID(SUBSTITUTE('Model output'!D193," ",""),SEARCH("pT",'Model output'!D193)+2,1)),IF(ISNUMBER(SEARCH("T",'Model output'!D193)),IF(OR(ISNUMBER(SEARCH("a",'Model output'!D193)),ISNUMBER(SEARCH("b",'Model output'!D193))),MID(SUBSTITUTE('Model output'!D193," ",""),SEARCH("T",'Model output'!D193)+1,2),MID(SUBSTITUTE('Model output'!D193," ",""),SEARCH("T",'Model output'!D193)+1,1)),SUBSTITUTE('Model output'!D193," ",""))),"")</f>
        <v>1</v>
      </c>
      <c r="D194" s="1" t="str">
        <f>IF(ISNUMBER(SEARCH("lymph node",'Model output'!E193)),"1", IF(AND('Model output'!E193&lt;&gt;"",ISNUMBER('Model output'!E193),'Model output'!E193&gt;0),"1",IF(OR(ISNUMBER(SEARCH("0",'Model output'!E193)), ISNUMBER(SEARCH("1",'Model output'!E193)), ISNUMBER(SEARCH("1a",'Model output'!E193)), ISNUMBER(SEARCH("1b",'Model output'!E193)), ISNUMBER(SEARCH("X",'Model output'!E193))), IF(ISNUMBER(SEARCH("pN",'Model output'!E193)),IF(OR(ISNUMBER(SEARCH("a",'Model output'!E193)),ISNUMBER(SEARCH("b",'Model output'!E193))),MID(SUBSTITUTE('Model output'!E193," ",""),SEARCH("pN",'Model output'!E193)+2,2),MID(SUBSTITUTE('Model output'!E193," ",""),SEARCH("pN",'Model output'!E193)+2,1)),IF(ISNUMBER(SEARCH("N",'Model output'!E193)),IF(OR(ISNUMBER(SEARCH("a",'Model output'!E193)),ISNUMBER(SEARCH("b",'Model output'!E193))),MID(SUBSTITUTE('Model output'!E193," ",""),SEARCH("N",'Model output'!E193)+1,2),MID(SUBSTITUTE('Model output'!E193," ",""),SEARCH("N",'Model output'!E193)+1,1)),SUBSTITUTE('Model output'!E193," ",""))),"")))</f>
        <v>1b</v>
      </c>
      <c r="E194" s="1" t="str">
        <f>IF(OR(ISNUMBER(SEARCH("Not applicable",'Model output'!F193)), ISNUMBER(SEARCH("N/A",'Model output'!F193))),"0",IF(OR(ISNUMBER(SEARCH("0",'Model output'!F193)), ISNUMBER(SEARCH("1",'Model output'!F193)), ISNUMBER(SEARCH("X",'Model output'!F193))), IF(ISNUMBER(SEARCH("pM",'Model output'!F193)),MID(SUBSTITUTE('Model output'!F193," ",""),SEARCH("pM",'Model output'!F193)+2,1),IF(ISNUMBER(SEARCH("M",'Model output'!F193)),MID(SUBSTITUTE('Model output'!F193," ",""),SEARCH("M",'Model output'!F193)+1,1),SUBSTITUTE('Model output'!F193," ",""))),""))</f>
        <v>X</v>
      </c>
      <c r="F194" t="str">
        <f t="shared" si="48"/>
        <v>positive</v>
      </c>
      <c r="G194" t="str">
        <f>IF(OR('Model output'!G193="",AND(ISNUMBER('Model output'!J193),'Model output'!J193&lt;1)),"",IF(OR(ISNUMBER(SEARCH("lateral",'Model output'!G193)),ISNUMBER(SEARCH("cervical",'Model output'!G193)),ISNUMBER(SEARCH("jugular",'Model output'!G193)),ISNUMBER(SEARCH("left neck",'Model output'!G193)),ISNUMBER(SEARCH("left anterior neck",'Model output'!G193)),ISNUMBER(SEARCH("left posterior neck",'Model output'!G193)),ISNUMBER(SEARCH("right neck",'Model output'!G193)),ISNUMBER(SEARCH("right anterior neck",'Model output'!G193)),ISNUMBER(SEARCH("right posterior neck",'Model output'!G193)),AND(ISNUMBER(SEARCH("level",'Model output'!G193)),OR(,ISNUMBER(SEARCH("II",'Model output'!G193)),ISNUMBER(SEARCH("two",'Model output'!G193)),ISNUMBER(SEARCH("2",'Model output'!G193)),ISNUMBER(SEARCH("III",'Model output'!G193)),ISNUMBER(SEARCH("three",'Model output'!G193)),ISNUMBER(SEARCH("3",'Model output'!G193)),ISNUMBER(SEARCH("IV",'Model output'!G193)),ISNUMBER(SEARCH("four",'Model output'!G193)),ISNUMBER(SEARCH("4",'Model output'!G193)),AND(ISNUMBER(SEARCH("V ",'Model output'!G193)),NOT(ISNUMBER(SEARCH("VI",'Model output'!G193)))),ISNUMBER(SEARCH("five",'Model output'!G193)),ISNUMBER(SEARCH("5",'Model output'!G193))))), "lateral", "central"))</f>
        <v>lateral</v>
      </c>
      <c r="H194" t="str">
        <f>IF('Model output'!H193="","negative", IF('Model output'!H193=" ", "negative", IF(ISNUMBER(SEARCH("lymph node",'Model output'!H193)),"negative","positive")))</f>
        <v>negative</v>
      </c>
      <c r="I194">
        <f>IF('Model output'!I193="","",IF(ISNUMBER('Model output'!I193),'Model output'!I193,1))</f>
        <v>33</v>
      </c>
      <c r="J194">
        <f>IF('Model output'!J193="","",IF(AND(ISNUMBER('Model output'!J193),'Model output'!J193&lt;=I194),'Model output'!J193,IF(ISNUMBER(SEARCH("0/",'Model output'!J193)),0,1)))</f>
        <v>12</v>
      </c>
      <c r="K194" t="str" cm="1">
        <f t="array" ref="K194">IF(COUNT(FIND({0,1,2,3,4,5,6,7,8,9},'Model output'!K193))&gt;0,'Model output'!K193,"")</f>
        <v>2.5 x 1.2 x 0.5cm</v>
      </c>
      <c r="L194" s="8" t="str">
        <f t="shared" si="50"/>
        <v>2.5,1.2,0.5cm</v>
      </c>
      <c r="M194" cm="1">
        <f t="array" ref="M194">IF(L194="","",IF(ISNUMBER(SEARCH("cm",L194)),MAX(VALUE(SUBSTITUTE(_xlfn.FILTERXML("&lt;t&gt;&lt;s&gt;"&amp;SUBSTITUTE(L194,",","&lt;/s&gt;&lt;s&gt;")&amp;"&lt;/s&gt;&lt;/t&gt;","//s"),"cm",""))),MAX(VALUE(SUBSTITUTE(_xlfn.FILTERXML("&lt;t&gt;&lt;s&gt;"&amp;SUBSTITUTE(L194,",","&lt;/s&gt;&lt;s&gt;")&amp;"&lt;/s&gt;&lt;/t&gt;","//s"),"mm","")))/10))</f>
        <v>2.5</v>
      </c>
      <c r="N194" t="str">
        <f>IF('Model output'!L193="","",'Model output'!L193)</f>
        <v>papillary</v>
      </c>
      <c r="O194" t="str">
        <f>IF('Model output'!M193="","",'Model output'!M193)</f>
        <v>classical</v>
      </c>
      <c r="P194" t="str">
        <f>IF('Model output'!N193="","",'Model output'!N193)</f>
        <v>1.0 cm</v>
      </c>
      <c r="Q194" t="str">
        <f t="shared" si="49"/>
        <v>1.0cm</v>
      </c>
      <c r="R194" cm="1">
        <f t="array" ref="R194">IF(Q194="","",IF(ISNUMBER(SEARCH("cm",Q194)),MAX(VALUE(SUBSTITUTE(_xlfn.FILTERXML("&lt;t&gt;&lt;s&gt;"&amp;SUBSTITUTE(Q194,",","&lt;/s&gt;&lt;s&gt;")&amp;"&lt;/s&gt;&lt;/t&gt;","//s"),"cm",""))),IF(ISNUMBER(SEARCH("mm",Q194)), MAX(VALUE(SUBSTITUTE(_xlfn.FILTERXML("&lt;t&gt;&lt;s&gt;"&amp;SUBSTITUTE(Q194,",","&lt;/s&gt;&lt;s&gt;")&amp;"&lt;/s&gt;&lt;/t&gt;","//s"),"mm","")))/10, MAX(VALUE(_xlfn.FILTERXML("&lt;t&gt;&lt;s&gt;"&amp;SUBSTITUTE(Q194,",","&lt;/s&gt;&lt;s&gt;")&amp;"&lt;/s&gt;&lt;/t&gt;","//s"))))))</f>
        <v>1</v>
      </c>
      <c r="S194" t="str">
        <f>IF(OR('Model output'!P193="",ISNUMBER(SEARCH("Not identified", 'Model output'!P193)),ISNUMBER(SEARCH("Absent",'Model output'!P193)),AND(ISNUMBER(SEARCH("No",'Model output'!P193)),NOT(ISNUMBER(SEARCH("diagnostic",'Model output'!P193)))),ISNUMBER(SEARCH("Negative",'Model output'!P193))),"negative","positive")</f>
        <v>negative</v>
      </c>
      <c r="T194">
        <f>IF('Model output'!O193="","",'Model output'!O193)</f>
        <v>3</v>
      </c>
      <c r="U194" t="str">
        <f>IF('Model output'!Q193&lt;&gt;"",'Model output'!Q193,IF('Classification result'!S194="positive",IF(ISNUMBER(SEARCH("single",'Model output'!P193)),1,IF(OR(ISNUMBER(SEARCH("&lt;4",'Model output'!P193)),ISNUMBER(SEARCH("&lt; 4",'Model output'!P193)),ISNUMBER(SEARCH("less than 4",'Model output'!P193))),"&lt;4",IF(OR(ISNUMBER(SEARCH("&gt;4",'Model output'!P193)),ISNUMBER(SEARCH("&gt; 4",'Model output'!P193)),ISNUMBER(SEARCH("4 or more",'Model output'!P193))),"&gt;4",""))),""))</f>
        <v/>
      </c>
      <c r="V194" t="str">
        <f>IF(S194="negative","",IF(OR(ISNUMBER(SEARCH("Focal",'Model output'!P193)),'Classification result'!U194&lt;4,ISNUMBER(SEARCH("Focal",'Classification result'!U194)),ISNUMBER(SEARCH("&lt;4",'Classification result'!U194)),ISNUMBER(SEARCH("&lt; 4",'Classification result'!U194))),"minimal", IF(OR(ISNUMBER(SEARCH("Extensive",'Model output'!P193)),ISNUMBER(SEARCH("Extensive",'Classification result'!U194)),ISNUMBER(SEARCH("&gt;4",'Classification result'!U194)),ISNUMBER(SEARCH("&gt; 4",'Classification result'!U194)),ISNUMBER(SEARCH("4 or more",'Classification result'!U194))),"extensive","")))</f>
        <v/>
      </c>
      <c r="W194" t="str">
        <f>IF(OR('Model output'!R193="",ISNUMBER(SEARCH("Not identified", 'Model output'!R193)),ISNUMBER(SEARCH("Absent",'Model output'!R193)),ISNUMBER(SEARCH("No",'Model output'!R193)),ISNUMBER(SEARCH("Negative",'Model output'!R193)),ISNUMBER(SEARCH("None seen",'Model output'!R193)),ISNUMBER(SEARCH("Free",'Model output'!R193)),ISNUMBER(SEARCH("Cannot be assessed",'Model output'!R193))),"negative","positive")</f>
        <v>positive</v>
      </c>
      <c r="X194" s="14" t="str">
        <f>IF('Model output'!S193="","",'Model output'!S193)</f>
        <v>Absent</v>
      </c>
      <c r="Y194" t="str">
        <f>IF(OR('Model output'!S193="",ISNUMBER(SEARCH("Absent",'Model output'!S193)),ISNUMBER(SEARCH("Not identified",'Model output'!S193)),AND(ISNUMBER(SEARCH("No",'Model output'!S193)),NOT(ISNUMBER(SEARCH("carcinoma",'Model output'!S193)))),ISNUMBER(SEARCH("negative",'Model output'!S193))),"negative",IF(Z194="positive","gETE", "positive"))</f>
        <v>negative</v>
      </c>
      <c r="Z194" t="str">
        <f>IF(OR('Model output'!S193="",ISNUMBER(SEARCH("Absent",'Model output'!S193)),ISNUMBER(SEARCH("Not identified",'Model output'!S193)),ISNUMBER(SEARCH("No",'Model output'!S193)),ISNUMBER(SEARCH("Minimal",'Model output'!S193)),ISNUMBER(SEARCH("negative",'Model output'!S193))),"negative",IF(OR(ISNUMBER(SEARCH("extensive",X194)),ISNUMBER(SEARCH("skeletal muscle",X194)),ISNUMBER(SEARCH("larynx",X194)),ISNUMBER(SEARCH("trachea",X194)),ISNUMBER(SEARCH("esophagus",X194)),ISNUMBER(SEARCH("recurrent laryngeal nerve",X194))),"positive","negative"))</f>
        <v>negative</v>
      </c>
      <c r="AA194" t="str">
        <f>IF('Model output'!T193="","",IF('Model output'!T193="Not mentioned", "No", "Yes"))</f>
        <v/>
      </c>
      <c r="AB194" t="str">
        <f>IF(AA194&lt;&gt;"Yes","",IF(OR('Model output'!U193="",ISNUMBER(SEARCH("Not identified",'Model output'!U193))),"",'Model output'!U193))</f>
        <v/>
      </c>
      <c r="AC194" s="9" t="str">
        <f>IF(OR('Model output'!V193="", AND(ISERROR(SEARCH("Positive",'Model output'!V193)), ISNUMBER(SEARCH("Negative",'Model output'!V193))), ISNUMBER(SEARCH("Uninvolved",'Model output'!V193)), ISNUMBER(SEARCH("not involved",'Model output'!V193)), ISNUMBER(SEARCH("Free",'Model output'!V193)), ISNUMBER(SEARCH("1 mm",'Model output'!V193)), ISNUMBER(SEARCH("0.1 CM",'Model output'!V193)), ISNUMBER(SEARCH("less than 0.2 mm",'Model output'!V193)), ISNUMBER(SEARCH("less than 0.5 mm",'Model output'!V193)), ISNUMBER(SEARCH("very close",'Model output'!V193)), ISNUMBER(SEARCH("abut",'Model output'!V193))), "negative", "positive")</f>
        <v>negative</v>
      </c>
      <c r="AE194" s="30" t="str" cm="1">
        <f t="array" aca="1" ref="AE194" ca="1">IF(OR(AC194="positive",Z194="positive",AND(OR(ISNUMBER(SEARCH("Follicular carcinoma",N194)),ISNUMBER(SEARCH("Follicular thyroid carcinoma",N194))),V194="extensive"),AND(AND(ISNUMBER(J194),J194&gt;0),AND(ISNUMBER(M194),M194&gt;3)),OR(H194="positive",AH194=1)),"high",IF(OR(ISNUMBER(SEARCH("lateral",G194,1)),ISNUMBER(SEARCH("positive",Y194,1)),ISNUMBER(SEARCH("tall",O194,1)),ISNUMBER(SEARCH("hobnail",O194,1)),ISNUMBER(SEARCH("cribriform",O194,1)),ISNUMBER(SEARCH("diffuse",O194,1)),ISNUMBER(SEARCH("columnar",O194,1)),ISNUMBER(SEARCH("solid",O194,1)),ISNUMBER(SEARCH("tall",N194,1)),ISNUMBER(SEARCH("hobnail",N194,1)),ISNUMBER(SEARCH("cribriform",N194,1)),ISNUMBER(SEARCH("diffuse",N194,1)),ISNUMBER(SEARCH("columnar",N194,1)),ISNUMBER(SEARCH("solid",N194,1)),AND(ISNUMBER(SEARCH("papillary",N194,1)),S194="positive"),AND(AND(ISNUMBER(J194),J194&gt;=5),M194=""),AND(AND(ISNUMBER(J194),J194&gt;=5),AND(ISNUMBER(M194),M194&gt;=1)),AND(ISNUMBER(SERACH("papillary",N194)),OR(Y194="positive",Z194="positive"), ISNUMBER(SEARCH("BRAF",AB194)))),"intermediate","low"))</f>
        <v>intermediate</v>
      </c>
      <c r="AF194" s="31" t="str">
        <f t="shared" si="51"/>
        <v>1a</v>
      </c>
      <c r="AG194" s="31" t="str">
        <f t="shared" si="52"/>
        <v>1b</v>
      </c>
      <c r="AH194" s="31" t="str">
        <f t="shared" si="53"/>
        <v>0</v>
      </c>
      <c r="AI194" s="36" t="str">
        <f t="shared" si="54"/>
        <v>I</v>
      </c>
      <c r="AJ194" s="30" t="s">
        <v>873</v>
      </c>
      <c r="AK194" s="35" t="s">
        <v>881</v>
      </c>
      <c r="AL194" s="35" t="s">
        <v>876</v>
      </c>
      <c r="AM194" s="35" t="s">
        <v>880</v>
      </c>
      <c r="AN194" s="35" t="s">
        <v>76</v>
      </c>
      <c r="AO194" s="30">
        <f t="shared" ca="1" si="55"/>
        <v>1</v>
      </c>
      <c r="AP194" s="35">
        <f t="shared" si="56"/>
        <v>1</v>
      </c>
      <c r="AQ194" s="35">
        <f t="shared" si="57"/>
        <v>1</v>
      </c>
      <c r="AR194" s="35">
        <f t="shared" si="58"/>
        <v>1</v>
      </c>
      <c r="AS194" s="36">
        <f t="shared" si="39"/>
        <v>1</v>
      </c>
    </row>
    <row r="195" spans="1:45">
      <c r="A195" t="str">
        <f>'Model output'!A194</f>
        <v>TCGA-EM-A3FK</v>
      </c>
      <c r="B195" s="42">
        <v>30</v>
      </c>
      <c r="C195" s="1" t="str">
        <f>IF(OR(ISNUMBER(SEARCH("0",'Model output'!D194)), ISNUMBER(SEARCH("1",'Model output'!D194)), ISNUMBER(SEARCH("1a",'Model output'!D194)), ISNUMBER(SEARCH("1b",'Model output'!D194)), ISNUMBER(SEARCH("2",'Model output'!D194)), ISNUMBER(SEARCH("3",'Model output'!D194)), ISNUMBER(SEARCH("4a",'Model output'!D194)), ISNUMBER(SEARCH("4b",'Model output'!D194))), IF(ISNUMBER(SEARCH("pT",'Model output'!D194)),IF(OR(ISNUMBER(SEARCH("a",'Model output'!D194)),ISNUMBER(SEARCH("b",'Model output'!D194))),MID(SUBSTITUTE('Model output'!D194," ",""),SEARCH("pT",'Model output'!D194)+2,2),MID(SUBSTITUTE('Model output'!D194," ",""),SEARCH("pT",'Model output'!D194)+2,1)),IF(ISNUMBER(SEARCH("T",'Model output'!D194)),IF(OR(ISNUMBER(SEARCH("a",'Model output'!D194)),ISNUMBER(SEARCH("b",'Model output'!D194))),MID(SUBSTITUTE('Model output'!D194," ",""),SEARCH("T",'Model output'!D194)+1,2),MID(SUBSTITUTE('Model output'!D194," ",""),SEARCH("T",'Model output'!D194)+1,1)),SUBSTITUTE('Model output'!D194," ",""))),"")</f>
        <v>1</v>
      </c>
      <c r="D195" s="1" t="str">
        <f>IF(ISNUMBER(SEARCH("lymph node",'Model output'!E194)),"1", IF(AND('Model output'!E194&lt;&gt;"",ISNUMBER('Model output'!E194),'Model output'!E194&gt;0),"1",IF(OR(ISNUMBER(SEARCH("0",'Model output'!E194)), ISNUMBER(SEARCH("1",'Model output'!E194)), ISNUMBER(SEARCH("1a",'Model output'!E194)), ISNUMBER(SEARCH("1b",'Model output'!E194)), ISNUMBER(SEARCH("X",'Model output'!E194))), IF(ISNUMBER(SEARCH("pN",'Model output'!E194)),IF(OR(ISNUMBER(SEARCH("a",'Model output'!E194)),ISNUMBER(SEARCH("b",'Model output'!E194))),MID(SUBSTITUTE('Model output'!E194," ",""),SEARCH("pN",'Model output'!E194)+2,2),MID(SUBSTITUTE('Model output'!E194," ",""),SEARCH("pN",'Model output'!E194)+2,1)),IF(ISNUMBER(SEARCH("N",'Model output'!E194)),IF(OR(ISNUMBER(SEARCH("a",'Model output'!E194)),ISNUMBER(SEARCH("b",'Model output'!E194))),MID(SUBSTITUTE('Model output'!E194," ",""),SEARCH("N",'Model output'!E194)+1,2),MID(SUBSTITUTE('Model output'!E194," ",""),SEARCH("N",'Model output'!E194)+1,1)),SUBSTITUTE('Model output'!E194," ",""))),"")))</f>
        <v>1b</v>
      </c>
      <c r="E195" s="1" t="str">
        <f>IF(OR(ISNUMBER(SEARCH("Not applicable",'Model output'!F194)), ISNUMBER(SEARCH("N/A",'Model output'!F194))),"0",IF(OR(ISNUMBER(SEARCH("0",'Model output'!F194)), ISNUMBER(SEARCH("1",'Model output'!F194)), ISNUMBER(SEARCH("X",'Model output'!F194))), IF(ISNUMBER(SEARCH("pM",'Model output'!F194)),MID(SUBSTITUTE('Model output'!F194," ",""),SEARCH("pM",'Model output'!F194)+2,1),IF(ISNUMBER(SEARCH("M",'Model output'!F194)),MID(SUBSTITUTE('Model output'!F194," ",""),SEARCH("M",'Model output'!F194)+1,1),SUBSTITUTE('Model output'!F194," ",""))),""))</f>
        <v/>
      </c>
      <c r="F195" t="str">
        <f t="shared" si="48"/>
        <v>positive</v>
      </c>
      <c r="G195" t="str">
        <f>IF(OR('Model output'!G194="",AND(ISNUMBER('Model output'!J194),'Model output'!J194&lt;1)),"",IF(OR(ISNUMBER(SEARCH("lateral",'Model output'!G194)),ISNUMBER(SEARCH("cervical",'Model output'!G194)),ISNUMBER(SEARCH("jugular",'Model output'!G194)),ISNUMBER(SEARCH("left neck",'Model output'!G194)),ISNUMBER(SEARCH("left anterior neck",'Model output'!G194)),ISNUMBER(SEARCH("left posterior neck",'Model output'!G194)),ISNUMBER(SEARCH("right neck",'Model output'!G194)),ISNUMBER(SEARCH("right anterior neck",'Model output'!G194)),ISNUMBER(SEARCH("right posterior neck",'Model output'!G194)),AND(ISNUMBER(SEARCH("level",'Model output'!G194)),OR(,ISNUMBER(SEARCH("II",'Model output'!G194)),ISNUMBER(SEARCH("two",'Model output'!G194)),ISNUMBER(SEARCH("2",'Model output'!G194)),ISNUMBER(SEARCH("III",'Model output'!G194)),ISNUMBER(SEARCH("three",'Model output'!G194)),ISNUMBER(SEARCH("3",'Model output'!G194)),ISNUMBER(SEARCH("IV",'Model output'!G194)),ISNUMBER(SEARCH("four",'Model output'!G194)),ISNUMBER(SEARCH("4",'Model output'!G194)),AND(ISNUMBER(SEARCH("V ",'Model output'!G194)),NOT(ISNUMBER(SEARCH("VI",'Model output'!G194)))),ISNUMBER(SEARCH("five",'Model output'!G194)),ISNUMBER(SEARCH("5",'Model output'!G194))))), "lateral", "central"))</f>
        <v>lateral</v>
      </c>
      <c r="H195" t="str">
        <f>IF('Model output'!H194="","negative", IF('Model output'!H194=" ", "negative", IF(ISNUMBER(SEARCH("lymph node",'Model output'!H194)),"negative","positive")))</f>
        <v>negative</v>
      </c>
      <c r="I195">
        <f>IF('Model output'!I194="","",IF(ISNUMBER('Model output'!I194),'Model output'!I194,1))</f>
        <v>25</v>
      </c>
      <c r="J195">
        <f>IF('Model output'!J194="","",IF(AND(ISNUMBER('Model output'!J194),'Model output'!J194&lt;=I195),'Model output'!J194,IF(ISNUMBER(SEARCH("0/",'Model output'!J194)),0,1)))</f>
        <v>17</v>
      </c>
      <c r="K195" t="str" cm="1">
        <f t="array" ref="K195">IF(COUNT(FIND({0,1,2,3,4,5,6,7,8,9},'Model output'!K194))&gt;0,'Model output'!K194,"")</f>
        <v/>
      </c>
      <c r="L195" s="8" t="str">
        <f t="shared" si="50"/>
        <v/>
      </c>
      <c r="M195" t="str" cm="1">
        <f t="array" ref="M195">IF(L195="","",IF(ISNUMBER(SEARCH("cm",L195)),MAX(VALUE(SUBSTITUTE(_xlfn.FILTERXML("&lt;t&gt;&lt;s&gt;"&amp;SUBSTITUTE(L195,",","&lt;/s&gt;&lt;s&gt;")&amp;"&lt;/s&gt;&lt;/t&gt;","//s"),"cm",""))),MAX(VALUE(SUBSTITUTE(_xlfn.FILTERXML("&lt;t&gt;&lt;s&gt;"&amp;SUBSTITUTE(L195,",","&lt;/s&gt;&lt;s&gt;")&amp;"&lt;/s&gt;&lt;/t&gt;","//s"),"mm","")))/10))</f>
        <v/>
      </c>
      <c r="N195" t="str">
        <f>IF('Model output'!L194="","",'Model output'!L194)</f>
        <v>papillary</v>
      </c>
      <c r="O195" t="str">
        <f>IF('Model output'!M194="","",'Model output'!M194)</f>
        <v>classical</v>
      </c>
      <c r="P195" t="str">
        <f>IF('Model output'!N194="","",'Model output'!N194)</f>
        <v>1.2cm</v>
      </c>
      <c r="Q195" t="str">
        <f t="shared" si="49"/>
        <v>1.2cm</v>
      </c>
      <c r="R195" cm="1">
        <f t="array" ref="R195">IF(Q195="","",IF(ISNUMBER(SEARCH("cm",Q195)),MAX(VALUE(SUBSTITUTE(_xlfn.FILTERXML("&lt;t&gt;&lt;s&gt;"&amp;SUBSTITUTE(Q195,",","&lt;/s&gt;&lt;s&gt;")&amp;"&lt;/s&gt;&lt;/t&gt;","//s"),"cm",""))),IF(ISNUMBER(SEARCH("mm",Q195)), MAX(VALUE(SUBSTITUTE(_xlfn.FILTERXML("&lt;t&gt;&lt;s&gt;"&amp;SUBSTITUTE(Q195,",","&lt;/s&gt;&lt;s&gt;")&amp;"&lt;/s&gt;&lt;/t&gt;","//s"),"mm","")))/10, MAX(VALUE(_xlfn.FILTERXML("&lt;t&gt;&lt;s&gt;"&amp;SUBSTITUTE(Q195,",","&lt;/s&gt;&lt;s&gt;")&amp;"&lt;/s&gt;&lt;/t&gt;","//s"))))))</f>
        <v>1.2</v>
      </c>
      <c r="S195" t="str">
        <f>IF(OR('Model output'!P194="",ISNUMBER(SEARCH("Not identified", 'Model output'!P194)),ISNUMBER(SEARCH("Absent",'Model output'!P194)),AND(ISNUMBER(SEARCH("No",'Model output'!P194)),NOT(ISNUMBER(SEARCH("diagnostic",'Model output'!P194)))),ISNUMBER(SEARCH("Negative",'Model output'!P194))),"negative","positive")</f>
        <v>positive</v>
      </c>
      <c r="T195" t="str">
        <f>IF('Model output'!O194="","",'Model output'!O194)</f>
        <v>multiple</v>
      </c>
      <c r="U195" t="str">
        <f>IF('Model output'!Q194&lt;&gt;"",'Model output'!Q194,IF('Classification result'!S195="positive",IF(ISNUMBER(SEARCH("single",'Model output'!P194)),1,IF(OR(ISNUMBER(SEARCH("&lt;4",'Model output'!P194)),ISNUMBER(SEARCH("&lt; 4",'Model output'!P194)),ISNUMBER(SEARCH("less than 4",'Model output'!P194))),"&lt;4",IF(OR(ISNUMBER(SEARCH("&gt;4",'Model output'!P194)),ISNUMBER(SEARCH("&gt; 4",'Model output'!P194)),ISNUMBER(SEARCH("4 or more",'Model output'!P194))),"&gt;4",""))),""))</f>
        <v/>
      </c>
      <c r="V195" t="str">
        <f>IF(S195="negative","",IF(OR(ISNUMBER(SEARCH("Focal",'Model output'!P194)),'Classification result'!U195&lt;4,ISNUMBER(SEARCH("Focal",'Classification result'!U195)),ISNUMBER(SEARCH("&lt;4",'Classification result'!U195)),ISNUMBER(SEARCH("&lt; 4",'Classification result'!U195))),"minimal", IF(OR(ISNUMBER(SEARCH("Extensive",'Model output'!P194)),ISNUMBER(SEARCH("Extensive",'Classification result'!U195)),ISNUMBER(SEARCH("&gt;4",'Classification result'!U195)),ISNUMBER(SEARCH("&gt; 4",'Classification result'!U195)),ISNUMBER(SEARCH("4 or more",'Classification result'!U195))),"extensive","")))</f>
        <v/>
      </c>
      <c r="W195" t="str">
        <f>IF(OR('Model output'!R194="",ISNUMBER(SEARCH("Not identified", 'Model output'!R194)),ISNUMBER(SEARCH("Absent",'Model output'!R194)),ISNUMBER(SEARCH("No",'Model output'!R194)),ISNUMBER(SEARCH("Negative",'Model output'!R194)),ISNUMBER(SEARCH("None seen",'Model output'!R194)),ISNUMBER(SEARCH("Free",'Model output'!R194)),ISNUMBER(SEARCH("Cannot be assessed",'Model output'!R194))),"negative","positive")</f>
        <v>positive</v>
      </c>
      <c r="X195" s="14" t="str">
        <f>IF('Model output'!S194="","",'Model output'!S194)</f>
        <v>Not identified</v>
      </c>
      <c r="Y195" t="str">
        <f>IF(OR('Model output'!S194="",ISNUMBER(SEARCH("Absent",'Model output'!S194)),ISNUMBER(SEARCH("Not identified",'Model output'!S194)),AND(ISNUMBER(SEARCH("No",'Model output'!S194)),NOT(ISNUMBER(SEARCH("carcinoma",'Model output'!S194)))),ISNUMBER(SEARCH("negative",'Model output'!S194))),"negative",IF(Z195="positive","gETE", "positive"))</f>
        <v>negative</v>
      </c>
      <c r="Z195" t="str">
        <f>IF(OR('Model output'!S194="",ISNUMBER(SEARCH("Absent",'Model output'!S194)),ISNUMBER(SEARCH("Not identified",'Model output'!S194)),ISNUMBER(SEARCH("No",'Model output'!S194)),ISNUMBER(SEARCH("Minimal",'Model output'!S194)),ISNUMBER(SEARCH("negative",'Model output'!S194))),"negative",IF(OR(ISNUMBER(SEARCH("extensive",X195)),ISNUMBER(SEARCH("skeletal muscle",X195)),ISNUMBER(SEARCH("larynx",X195)),ISNUMBER(SEARCH("trachea",X195)),ISNUMBER(SEARCH("esophagus",X195)),ISNUMBER(SEARCH("recurrent laryngeal nerve",X195))),"positive","negative"))</f>
        <v>negative</v>
      </c>
      <c r="AA195" t="str">
        <f>IF('Model output'!T194="","",IF('Model output'!T194="Not mentioned", "No", "Yes"))</f>
        <v/>
      </c>
      <c r="AB195" t="str">
        <f>IF(AA195&lt;&gt;"Yes","",IF(OR('Model output'!U194="",ISNUMBER(SEARCH("Not identified",'Model output'!U194))),"",'Model output'!U194))</f>
        <v/>
      </c>
      <c r="AC195" s="9" t="str">
        <f>IF(OR('Model output'!V194="", AND(ISERROR(SEARCH("Positive",'Model output'!V194)), ISNUMBER(SEARCH("Negative",'Model output'!V194))), ISNUMBER(SEARCH("Uninvolved",'Model output'!V194)), ISNUMBER(SEARCH("not involved",'Model output'!V194)), ISNUMBER(SEARCH("Free",'Model output'!V194)), ISNUMBER(SEARCH("1 mm",'Model output'!V194)), ISNUMBER(SEARCH("0.1 CM",'Model output'!V194)), ISNUMBER(SEARCH("less than 0.2 mm",'Model output'!V194)), ISNUMBER(SEARCH("less than 0.5 mm",'Model output'!V194)), ISNUMBER(SEARCH("very close",'Model output'!V194)), ISNUMBER(SEARCH("abut",'Model output'!V194))), "negative", "positive")</f>
        <v>negative</v>
      </c>
      <c r="AE195" s="30" t="str" cm="1">
        <f t="array" aca="1" ref="AE195" ca="1">IF(OR(AC195="positive",Z195="positive",AND(OR(ISNUMBER(SEARCH("Follicular carcinoma",N195)),ISNUMBER(SEARCH("Follicular thyroid carcinoma",N195))),V195="extensive"),AND(AND(ISNUMBER(J195),J195&gt;0),AND(ISNUMBER(M195),M195&gt;3)),OR(H195="positive",AH195=1)),"high",IF(OR(ISNUMBER(SEARCH("lateral",G195,1)),ISNUMBER(SEARCH("positive",Y195,1)),ISNUMBER(SEARCH("tall",O195,1)),ISNUMBER(SEARCH("hobnail",O195,1)),ISNUMBER(SEARCH("cribriform",O195,1)),ISNUMBER(SEARCH("diffuse",O195,1)),ISNUMBER(SEARCH("columnar",O195,1)),ISNUMBER(SEARCH("solid",O195,1)),ISNUMBER(SEARCH("tall",N195,1)),ISNUMBER(SEARCH("hobnail",N195,1)),ISNUMBER(SEARCH("cribriform",N195,1)),ISNUMBER(SEARCH("diffuse",N195,1)),ISNUMBER(SEARCH("columnar",N195,1)),ISNUMBER(SEARCH("solid",N195,1)),AND(ISNUMBER(SEARCH("papillary",N195,1)),S195="positive"),AND(AND(ISNUMBER(J195),J195&gt;=5),M195=""),AND(AND(ISNUMBER(J195),J195&gt;=5),AND(ISNUMBER(M195),M195&gt;=1)),AND(ISNUMBER(SERACH("papillary",N195)),OR(Y195="positive",Z195="positive"), ISNUMBER(SEARCH("BRAF",AB195)))),"intermediate","low"))</f>
        <v>intermediate</v>
      </c>
      <c r="AF195" s="31" t="str">
        <f t="shared" si="51"/>
        <v>1b</v>
      </c>
      <c r="AG195" s="31" t="str">
        <f t="shared" si="52"/>
        <v>1b</v>
      </c>
      <c r="AH195" s="31" t="str">
        <f t="shared" si="53"/>
        <v>0</v>
      </c>
      <c r="AI195" s="36" t="str">
        <f t="shared" si="54"/>
        <v>I</v>
      </c>
      <c r="AJ195" s="30" t="s">
        <v>873</v>
      </c>
      <c r="AK195" s="35" t="s">
        <v>876</v>
      </c>
      <c r="AL195" s="35" t="s">
        <v>876</v>
      </c>
      <c r="AM195" s="35" t="s">
        <v>880</v>
      </c>
      <c r="AN195" s="35" t="s">
        <v>76</v>
      </c>
      <c r="AO195" s="30">
        <f t="shared" ca="1" si="55"/>
        <v>1</v>
      </c>
      <c r="AP195" s="35">
        <f t="shared" si="56"/>
        <v>1</v>
      </c>
      <c r="AQ195" s="35">
        <f t="shared" si="57"/>
        <v>1</v>
      </c>
      <c r="AR195" s="35">
        <f t="shared" si="58"/>
        <v>1</v>
      </c>
      <c r="AS195" s="36">
        <f t="shared" ref="AS195:AS258" si="59">IF(AI195=AN195,1,0)</f>
        <v>1</v>
      </c>
    </row>
    <row r="196" spans="1:45">
      <c r="A196" t="str">
        <f>'Model output'!A195</f>
        <v>TCGA-EM-A3FL</v>
      </c>
      <c r="B196" s="42">
        <v>63</v>
      </c>
      <c r="C196" s="1" t="str">
        <f>IF(OR(ISNUMBER(SEARCH("0",'Model output'!D195)), ISNUMBER(SEARCH("1",'Model output'!D195)), ISNUMBER(SEARCH("1a",'Model output'!D195)), ISNUMBER(SEARCH("1b",'Model output'!D195)), ISNUMBER(SEARCH("2",'Model output'!D195)), ISNUMBER(SEARCH("3",'Model output'!D195)), ISNUMBER(SEARCH("4a",'Model output'!D195)), ISNUMBER(SEARCH("4b",'Model output'!D195))), IF(ISNUMBER(SEARCH("pT",'Model output'!D195)),IF(OR(ISNUMBER(SEARCH("a",'Model output'!D195)),ISNUMBER(SEARCH("b",'Model output'!D195))),MID(SUBSTITUTE('Model output'!D195," ",""),SEARCH("pT",'Model output'!D195)+2,2),MID(SUBSTITUTE('Model output'!D195," ",""),SEARCH("pT",'Model output'!D195)+2,1)),IF(ISNUMBER(SEARCH("T",'Model output'!D195)),IF(OR(ISNUMBER(SEARCH("a",'Model output'!D195)),ISNUMBER(SEARCH("b",'Model output'!D195))),MID(SUBSTITUTE('Model output'!D195," ",""),SEARCH("T",'Model output'!D195)+1,2),MID(SUBSTITUTE('Model output'!D195," ",""),SEARCH("T",'Model output'!D195)+1,1)),SUBSTITUTE('Model output'!D195," ",""))),"")</f>
        <v>1b</v>
      </c>
      <c r="D196" s="1" t="str">
        <f>IF(ISNUMBER(SEARCH("lymph node",'Model output'!E195)),"1", IF(AND('Model output'!E195&lt;&gt;"",ISNUMBER('Model output'!E195),'Model output'!E195&gt;0),"1",IF(OR(ISNUMBER(SEARCH("0",'Model output'!E195)), ISNUMBER(SEARCH("1",'Model output'!E195)), ISNUMBER(SEARCH("1a",'Model output'!E195)), ISNUMBER(SEARCH("1b",'Model output'!E195)), ISNUMBER(SEARCH("X",'Model output'!E195))), IF(ISNUMBER(SEARCH("pN",'Model output'!E195)),IF(OR(ISNUMBER(SEARCH("a",'Model output'!E195)),ISNUMBER(SEARCH("b",'Model output'!E195))),MID(SUBSTITUTE('Model output'!E195," ",""),SEARCH("pN",'Model output'!E195)+2,2),MID(SUBSTITUTE('Model output'!E195," ",""),SEARCH("pN",'Model output'!E195)+2,1)),IF(ISNUMBER(SEARCH("N",'Model output'!E195)),IF(OR(ISNUMBER(SEARCH("a",'Model output'!E195)),ISNUMBER(SEARCH("b",'Model output'!E195))),MID(SUBSTITUTE('Model output'!E195," ",""),SEARCH("N",'Model output'!E195)+1,2),MID(SUBSTITUTE('Model output'!E195," ",""),SEARCH("N",'Model output'!E195)+1,1)),SUBSTITUTE('Model output'!E195," ",""))),"")))</f>
        <v>X</v>
      </c>
      <c r="E196" s="1" t="str">
        <f>IF(OR(ISNUMBER(SEARCH("Not applicable",'Model output'!F195)), ISNUMBER(SEARCH("N/A",'Model output'!F195))),"0",IF(OR(ISNUMBER(SEARCH("0",'Model output'!F195)), ISNUMBER(SEARCH("1",'Model output'!F195)), ISNUMBER(SEARCH("X",'Model output'!F195))), IF(ISNUMBER(SEARCH("pM",'Model output'!F195)),MID(SUBSTITUTE('Model output'!F195," ",""),SEARCH("pM",'Model output'!F195)+2,1),IF(ISNUMBER(SEARCH("M",'Model output'!F195)),MID(SUBSTITUTE('Model output'!F195," ",""),SEARCH("M",'Model output'!F195)+1,1),SUBSTITUTE('Model output'!F195," ",""))),""))</f>
        <v/>
      </c>
      <c r="F196" t="str">
        <f t="shared" si="48"/>
        <v>negative</v>
      </c>
      <c r="G196" t="str">
        <f>IF(OR('Model output'!G195="",AND(ISNUMBER('Model output'!J195),'Model output'!J195&lt;1)),"",IF(OR(ISNUMBER(SEARCH("lateral",'Model output'!G195)),ISNUMBER(SEARCH("cervical",'Model output'!G195)),ISNUMBER(SEARCH("jugular",'Model output'!G195)),ISNUMBER(SEARCH("left neck",'Model output'!G195)),ISNUMBER(SEARCH("left anterior neck",'Model output'!G195)),ISNUMBER(SEARCH("left posterior neck",'Model output'!G195)),ISNUMBER(SEARCH("right neck",'Model output'!G195)),ISNUMBER(SEARCH("right anterior neck",'Model output'!G195)),ISNUMBER(SEARCH("right posterior neck",'Model output'!G195)),AND(ISNUMBER(SEARCH("level",'Model output'!G195)),OR(,ISNUMBER(SEARCH("II",'Model output'!G195)),ISNUMBER(SEARCH("two",'Model output'!G195)),ISNUMBER(SEARCH("2",'Model output'!G195)),ISNUMBER(SEARCH("III",'Model output'!G195)),ISNUMBER(SEARCH("three",'Model output'!G195)),ISNUMBER(SEARCH("3",'Model output'!G195)),ISNUMBER(SEARCH("IV",'Model output'!G195)),ISNUMBER(SEARCH("four",'Model output'!G195)),ISNUMBER(SEARCH("4",'Model output'!G195)),AND(ISNUMBER(SEARCH("V ",'Model output'!G195)),NOT(ISNUMBER(SEARCH("VI",'Model output'!G195)))),ISNUMBER(SEARCH("five",'Model output'!G195)),ISNUMBER(SEARCH("5",'Model output'!G195))))), "lateral", "central"))</f>
        <v/>
      </c>
      <c r="H196" t="str">
        <f>IF('Model output'!H195="","negative", IF('Model output'!H195=" ", "negative", IF(ISNUMBER(SEARCH("lymph node",'Model output'!H195)),"negative","positive")))</f>
        <v>negative</v>
      </c>
      <c r="I196">
        <f>IF('Model output'!I195="","",IF(ISNUMBER('Model output'!I195),'Model output'!I195,1))</f>
        <v>0</v>
      </c>
      <c r="J196">
        <f>IF('Model output'!J195="","",IF(AND(ISNUMBER('Model output'!J195),'Model output'!J195&lt;=I196),'Model output'!J195,IF(ISNUMBER(SEARCH("0/",'Model output'!J195)),0,1)))</f>
        <v>0</v>
      </c>
      <c r="K196" t="str" cm="1">
        <f t="array" ref="K196">IF(COUNT(FIND({0,1,2,3,4,5,6,7,8,9},'Model output'!K195))&gt;0,'Model output'!K195,"")</f>
        <v/>
      </c>
      <c r="L196" s="8" t="str">
        <f t="shared" si="50"/>
        <v/>
      </c>
      <c r="M196" t="str" cm="1">
        <f t="array" ref="M196">IF(L196="","",IF(ISNUMBER(SEARCH("cm",L196)),MAX(VALUE(SUBSTITUTE(_xlfn.FILTERXML("&lt;t&gt;&lt;s&gt;"&amp;SUBSTITUTE(L196,",","&lt;/s&gt;&lt;s&gt;")&amp;"&lt;/s&gt;&lt;/t&gt;","//s"),"cm",""))),MAX(VALUE(SUBSTITUTE(_xlfn.FILTERXML("&lt;t&gt;&lt;s&gt;"&amp;SUBSTITUTE(L196,",","&lt;/s&gt;&lt;s&gt;")&amp;"&lt;/s&gt;&lt;/t&gt;","//s"),"mm","")))/10))</f>
        <v/>
      </c>
      <c r="N196" t="str">
        <f>IF('Model output'!L195="","",'Model output'!L195)</f>
        <v>papillary</v>
      </c>
      <c r="O196" t="str">
        <f>IF('Model output'!M195="","",'Model output'!M195)</f>
        <v>follicular</v>
      </c>
      <c r="P196" t="str">
        <f>IF('Model output'!N195="","",'Model output'!N195)</f>
        <v>1.5cm</v>
      </c>
      <c r="Q196" t="str">
        <f t="shared" si="49"/>
        <v>1.5cm</v>
      </c>
      <c r="R196" cm="1">
        <f t="array" ref="R196">IF(Q196="","",IF(ISNUMBER(SEARCH("cm",Q196)),MAX(VALUE(SUBSTITUTE(_xlfn.FILTERXML("&lt;t&gt;&lt;s&gt;"&amp;SUBSTITUTE(Q196,",","&lt;/s&gt;&lt;s&gt;")&amp;"&lt;/s&gt;&lt;/t&gt;","//s"),"cm",""))),IF(ISNUMBER(SEARCH("mm",Q196)), MAX(VALUE(SUBSTITUTE(_xlfn.FILTERXML("&lt;t&gt;&lt;s&gt;"&amp;SUBSTITUTE(Q196,",","&lt;/s&gt;&lt;s&gt;")&amp;"&lt;/s&gt;&lt;/t&gt;","//s"),"mm","")))/10, MAX(VALUE(_xlfn.FILTERXML("&lt;t&gt;&lt;s&gt;"&amp;SUBSTITUTE(Q196,",","&lt;/s&gt;&lt;s&gt;")&amp;"&lt;/s&gt;&lt;/t&gt;","//s"))))))</f>
        <v>1.5</v>
      </c>
      <c r="S196" t="str">
        <f>IF(OR('Model output'!P195="",ISNUMBER(SEARCH("Not identified", 'Model output'!P195)),ISNUMBER(SEARCH("Absent",'Model output'!P195)),AND(ISNUMBER(SEARCH("No",'Model output'!P195)),NOT(ISNUMBER(SEARCH("diagnostic",'Model output'!P195)))),ISNUMBER(SEARCH("Negative",'Model output'!P195))),"negative","positive")</f>
        <v>negative</v>
      </c>
      <c r="T196">
        <f>IF('Model output'!O195="","",'Model output'!O195)</f>
        <v>2</v>
      </c>
      <c r="U196" t="str">
        <f>IF('Model output'!Q195&lt;&gt;"",'Model output'!Q195,IF('Classification result'!S196="positive",IF(ISNUMBER(SEARCH("single",'Model output'!P195)),1,IF(OR(ISNUMBER(SEARCH("&lt;4",'Model output'!P195)),ISNUMBER(SEARCH("&lt; 4",'Model output'!P195)),ISNUMBER(SEARCH("less than 4",'Model output'!P195))),"&lt;4",IF(OR(ISNUMBER(SEARCH("&gt;4",'Model output'!P195)),ISNUMBER(SEARCH("&gt; 4",'Model output'!P195)),ISNUMBER(SEARCH("4 or more",'Model output'!P195))),"&gt;4",""))),""))</f>
        <v/>
      </c>
      <c r="V196" t="str">
        <f>IF(S196="negative","",IF(OR(ISNUMBER(SEARCH("Focal",'Model output'!P195)),'Classification result'!U196&lt;4,ISNUMBER(SEARCH("Focal",'Classification result'!U196)),ISNUMBER(SEARCH("&lt;4",'Classification result'!U196)),ISNUMBER(SEARCH("&lt; 4",'Classification result'!U196))),"minimal", IF(OR(ISNUMBER(SEARCH("Extensive",'Model output'!P195)),ISNUMBER(SEARCH("Extensive",'Classification result'!U196)),ISNUMBER(SEARCH("&gt;4",'Classification result'!U196)),ISNUMBER(SEARCH("&gt; 4",'Classification result'!U196)),ISNUMBER(SEARCH("4 or more",'Classification result'!U196))),"extensive","")))</f>
        <v/>
      </c>
      <c r="W196" t="str">
        <f>IF(OR('Model output'!R195="",ISNUMBER(SEARCH("Not identified", 'Model output'!R195)),ISNUMBER(SEARCH("Absent",'Model output'!R195)),ISNUMBER(SEARCH("No",'Model output'!R195)),ISNUMBER(SEARCH("Negative",'Model output'!R195)),ISNUMBER(SEARCH("None seen",'Model output'!R195)),ISNUMBER(SEARCH("Free",'Model output'!R195)),ISNUMBER(SEARCH("Cannot be assessed",'Model output'!R195))),"negative","positive")</f>
        <v>negative</v>
      </c>
      <c r="X196" s="14" t="str">
        <f>IF('Model output'!S195="","",'Model output'!S195)</f>
        <v>Not identified</v>
      </c>
      <c r="Y196" t="str">
        <f>IF(OR('Model output'!S195="",ISNUMBER(SEARCH("Absent",'Model output'!S195)),ISNUMBER(SEARCH("Not identified",'Model output'!S195)),AND(ISNUMBER(SEARCH("No",'Model output'!S195)),NOT(ISNUMBER(SEARCH("carcinoma",'Model output'!S195)))),ISNUMBER(SEARCH("negative",'Model output'!S195))),"negative",IF(Z196="positive","gETE", "positive"))</f>
        <v>negative</v>
      </c>
      <c r="Z196" t="str">
        <f>IF(OR('Model output'!S195="",ISNUMBER(SEARCH("Absent",'Model output'!S195)),ISNUMBER(SEARCH("Not identified",'Model output'!S195)),ISNUMBER(SEARCH("No",'Model output'!S195)),ISNUMBER(SEARCH("Minimal",'Model output'!S195)),ISNUMBER(SEARCH("negative",'Model output'!S195))),"negative",IF(OR(ISNUMBER(SEARCH("extensive",X196)),ISNUMBER(SEARCH("skeletal muscle",X196)),ISNUMBER(SEARCH("larynx",X196)),ISNUMBER(SEARCH("trachea",X196)),ISNUMBER(SEARCH("esophagus",X196)),ISNUMBER(SEARCH("recurrent laryngeal nerve",X196))),"positive","negative"))</f>
        <v>negative</v>
      </c>
      <c r="AA196" t="str">
        <f>IF('Model output'!T195="","",IF('Model output'!T195="Not mentioned", "No", "Yes"))</f>
        <v/>
      </c>
      <c r="AB196" t="str">
        <f>IF(AA196&lt;&gt;"Yes","",IF(OR('Model output'!U195="",ISNUMBER(SEARCH("Not identified",'Model output'!U195))),"",'Model output'!U195))</f>
        <v/>
      </c>
      <c r="AC196" s="9" t="str">
        <f>IF(OR('Model output'!V195="", AND(ISERROR(SEARCH("Positive",'Model output'!V195)), ISNUMBER(SEARCH("Negative",'Model output'!V195))), ISNUMBER(SEARCH("Uninvolved",'Model output'!V195)), ISNUMBER(SEARCH("not involved",'Model output'!V195)), ISNUMBER(SEARCH("Free",'Model output'!V195)), ISNUMBER(SEARCH("1 mm",'Model output'!V195)), ISNUMBER(SEARCH("0.1 CM",'Model output'!V195)), ISNUMBER(SEARCH("less than 0.2 mm",'Model output'!V195)), ISNUMBER(SEARCH("less than 0.5 mm",'Model output'!V195)), ISNUMBER(SEARCH("very close",'Model output'!V195)), ISNUMBER(SEARCH("abut",'Model output'!V195))), "negative", "positive")</f>
        <v>negative</v>
      </c>
      <c r="AE196" s="30" t="str" cm="1">
        <f t="array" aca="1" ref="AE196" ca="1">IF(OR(AC196="positive",Z196="positive",AND(OR(ISNUMBER(SEARCH("Follicular carcinoma",N196)),ISNUMBER(SEARCH("Follicular thyroid carcinoma",N196))),V196="extensive"),AND(AND(ISNUMBER(J196),J196&gt;0),AND(ISNUMBER(M196),M196&gt;3)),OR(H196="positive",AH196=1)),"high",IF(OR(ISNUMBER(SEARCH("lateral",G196,1)),ISNUMBER(SEARCH("positive",Y196,1)),ISNUMBER(SEARCH("tall",O196,1)),ISNUMBER(SEARCH("hobnail",O196,1)),ISNUMBER(SEARCH("cribriform",O196,1)),ISNUMBER(SEARCH("diffuse",O196,1)),ISNUMBER(SEARCH("columnar",O196,1)),ISNUMBER(SEARCH("solid",O196,1)),ISNUMBER(SEARCH("tall",N196,1)),ISNUMBER(SEARCH("hobnail",N196,1)),ISNUMBER(SEARCH("cribriform",N196,1)),ISNUMBER(SEARCH("diffuse",N196,1)),ISNUMBER(SEARCH("columnar",N196,1)),ISNUMBER(SEARCH("solid",N196,1)),AND(ISNUMBER(SEARCH("papillary",N196,1)),S196="positive"),AND(AND(ISNUMBER(J196),J196&gt;=5),M196=""),AND(AND(ISNUMBER(J196),J196&gt;=5),AND(ISNUMBER(M196),M196&gt;=1)),AND(ISNUMBER(SERACH("papillary",N196)),OR(Y196="positive",Z196="positive"), ISNUMBER(SEARCH("BRAF",AB196)))),"intermediate","low"))</f>
        <v>low</v>
      </c>
      <c r="AF196" s="31" t="str">
        <f t="shared" si="51"/>
        <v>1b</v>
      </c>
      <c r="AG196" s="31" t="str">
        <f t="shared" si="52"/>
        <v>0</v>
      </c>
      <c r="AH196" s="31" t="str">
        <f t="shared" si="53"/>
        <v>0</v>
      </c>
      <c r="AI196" s="36" t="str">
        <f t="shared" si="54"/>
        <v>I</v>
      </c>
      <c r="AJ196" s="30" t="s">
        <v>872</v>
      </c>
      <c r="AK196" s="35" t="s">
        <v>876</v>
      </c>
      <c r="AL196" s="35" t="s">
        <v>880</v>
      </c>
      <c r="AM196" s="35" t="s">
        <v>880</v>
      </c>
      <c r="AN196" s="35" t="s">
        <v>76</v>
      </c>
      <c r="AO196" s="30">
        <f t="shared" ca="1" si="55"/>
        <v>1</v>
      </c>
      <c r="AP196" s="35">
        <f t="shared" si="56"/>
        <v>1</v>
      </c>
      <c r="AQ196" s="35">
        <f t="shared" si="57"/>
        <v>1</v>
      </c>
      <c r="AR196" s="35">
        <f t="shared" si="58"/>
        <v>1</v>
      </c>
      <c r="AS196" s="36">
        <f t="shared" si="59"/>
        <v>1</v>
      </c>
    </row>
    <row r="197" spans="1:45">
      <c r="A197" t="str">
        <f>'Model output'!A196</f>
        <v>TCGA-EM-A3FM</v>
      </c>
      <c r="B197" s="42">
        <v>57</v>
      </c>
      <c r="C197" s="1" t="str">
        <f>IF(OR(ISNUMBER(SEARCH("0",'Model output'!D196)), ISNUMBER(SEARCH("1",'Model output'!D196)), ISNUMBER(SEARCH("1a",'Model output'!D196)), ISNUMBER(SEARCH("1b",'Model output'!D196)), ISNUMBER(SEARCH("2",'Model output'!D196)), ISNUMBER(SEARCH("3",'Model output'!D196)), ISNUMBER(SEARCH("4a",'Model output'!D196)), ISNUMBER(SEARCH("4b",'Model output'!D196))), IF(ISNUMBER(SEARCH("pT",'Model output'!D196)),IF(OR(ISNUMBER(SEARCH("a",'Model output'!D196)),ISNUMBER(SEARCH("b",'Model output'!D196))),MID(SUBSTITUTE('Model output'!D196," ",""),SEARCH("pT",'Model output'!D196)+2,2),MID(SUBSTITUTE('Model output'!D196," ",""),SEARCH("pT",'Model output'!D196)+2,1)),IF(ISNUMBER(SEARCH("T",'Model output'!D196)),IF(OR(ISNUMBER(SEARCH("a",'Model output'!D196)),ISNUMBER(SEARCH("b",'Model output'!D196))),MID(SUBSTITUTE('Model output'!D196," ",""),SEARCH("T",'Model output'!D196)+1,2),MID(SUBSTITUTE('Model output'!D196," ",""),SEARCH("T",'Model output'!D196)+1,1)),SUBSTITUTE('Model output'!D196," ",""))),"")</f>
        <v>2</v>
      </c>
      <c r="D197" s="1" t="str">
        <f>IF(ISNUMBER(SEARCH("lymph node",'Model output'!E196)),"1", IF(AND('Model output'!E196&lt;&gt;"",ISNUMBER('Model output'!E196),'Model output'!E196&gt;0),"1",IF(OR(ISNUMBER(SEARCH("0",'Model output'!E196)), ISNUMBER(SEARCH("1",'Model output'!E196)), ISNUMBER(SEARCH("1a",'Model output'!E196)), ISNUMBER(SEARCH("1b",'Model output'!E196)), ISNUMBER(SEARCH("X",'Model output'!E196))), IF(ISNUMBER(SEARCH("pN",'Model output'!E196)),IF(OR(ISNUMBER(SEARCH("a",'Model output'!E196)),ISNUMBER(SEARCH("b",'Model output'!E196))),MID(SUBSTITUTE('Model output'!E196," ",""),SEARCH("pN",'Model output'!E196)+2,2),MID(SUBSTITUTE('Model output'!E196," ",""),SEARCH("pN",'Model output'!E196)+2,1)),IF(ISNUMBER(SEARCH("N",'Model output'!E196)),IF(OR(ISNUMBER(SEARCH("a",'Model output'!E196)),ISNUMBER(SEARCH("b",'Model output'!E196))),MID(SUBSTITUTE('Model output'!E196," ",""),SEARCH("N",'Model output'!E196)+1,2),MID(SUBSTITUTE('Model output'!E196," ",""),SEARCH("N",'Model output'!E196)+1,1)),SUBSTITUTE('Model output'!E196," ",""))),"")))</f>
        <v>1b</v>
      </c>
      <c r="E197" s="1" t="str">
        <f>IF(OR(ISNUMBER(SEARCH("Not applicable",'Model output'!F196)), ISNUMBER(SEARCH("N/A",'Model output'!F196))),"0",IF(OR(ISNUMBER(SEARCH("0",'Model output'!F196)), ISNUMBER(SEARCH("1",'Model output'!F196)), ISNUMBER(SEARCH("X",'Model output'!F196))), IF(ISNUMBER(SEARCH("pM",'Model output'!F196)),MID(SUBSTITUTE('Model output'!F196," ",""),SEARCH("pM",'Model output'!F196)+2,1),IF(ISNUMBER(SEARCH("M",'Model output'!F196)),MID(SUBSTITUTE('Model output'!F196," ",""),SEARCH("M",'Model output'!F196)+1,1),SUBSTITUTE('Model output'!F196," ",""))),""))</f>
        <v>0</v>
      </c>
      <c r="F197" t="str">
        <f t="shared" si="48"/>
        <v>positive</v>
      </c>
      <c r="G197" t="str">
        <f>IF(OR('Model output'!G196="",AND(ISNUMBER('Model output'!J196),'Model output'!J196&lt;1)),"",IF(OR(ISNUMBER(SEARCH("lateral",'Model output'!G196)),ISNUMBER(SEARCH("cervical",'Model output'!G196)),ISNUMBER(SEARCH("jugular",'Model output'!G196)),ISNUMBER(SEARCH("left neck",'Model output'!G196)),ISNUMBER(SEARCH("left anterior neck",'Model output'!G196)),ISNUMBER(SEARCH("left posterior neck",'Model output'!G196)),ISNUMBER(SEARCH("right neck",'Model output'!G196)),ISNUMBER(SEARCH("right anterior neck",'Model output'!G196)),ISNUMBER(SEARCH("right posterior neck",'Model output'!G196)),AND(ISNUMBER(SEARCH("level",'Model output'!G196)),OR(,ISNUMBER(SEARCH("II",'Model output'!G196)),ISNUMBER(SEARCH("two",'Model output'!G196)),ISNUMBER(SEARCH("2",'Model output'!G196)),ISNUMBER(SEARCH("III",'Model output'!G196)),ISNUMBER(SEARCH("three",'Model output'!G196)),ISNUMBER(SEARCH("3",'Model output'!G196)),ISNUMBER(SEARCH("IV",'Model output'!G196)),ISNUMBER(SEARCH("four",'Model output'!G196)),ISNUMBER(SEARCH("4",'Model output'!G196)),AND(ISNUMBER(SEARCH("V ",'Model output'!G196)),NOT(ISNUMBER(SEARCH("VI",'Model output'!G196)))),ISNUMBER(SEARCH("five",'Model output'!G196)),ISNUMBER(SEARCH("5",'Model output'!G196))))), "lateral", "central"))</f>
        <v>lateral</v>
      </c>
      <c r="H197" t="str">
        <f>IF('Model output'!H196="","negative", IF('Model output'!H196=" ", "negative", IF(ISNUMBER(SEARCH("lymph node",'Model output'!H196)),"negative","positive")))</f>
        <v>negative</v>
      </c>
      <c r="I197">
        <f>IF('Model output'!I196="","",IF(ISNUMBER('Model output'!I196),'Model output'!I196,1))</f>
        <v>53</v>
      </c>
      <c r="J197">
        <f>IF('Model output'!J196="","",IF(AND(ISNUMBER('Model output'!J196),'Model output'!J196&lt;=I197),'Model output'!J196,IF(ISNUMBER(SEARCH("0/",'Model output'!J196)),0,1)))</f>
        <v>17</v>
      </c>
      <c r="K197" t="str" cm="1">
        <f t="array" ref="K197">IF(COUNT(FIND({0,1,2,3,4,5,6,7,8,9},'Model output'!K196))&gt;0,'Model output'!K196,"")</f>
        <v>2.1 cm</v>
      </c>
      <c r="L197" s="8" t="str">
        <f t="shared" si="50"/>
        <v>2.1cm</v>
      </c>
      <c r="M197" cm="1">
        <f t="array" ref="M197">IF(L197="","",IF(ISNUMBER(SEARCH("cm",L197)),MAX(VALUE(SUBSTITUTE(_xlfn.FILTERXML("&lt;t&gt;&lt;s&gt;"&amp;SUBSTITUTE(L197,",","&lt;/s&gt;&lt;s&gt;")&amp;"&lt;/s&gt;&lt;/t&gt;","//s"),"cm",""))),MAX(VALUE(SUBSTITUTE(_xlfn.FILTERXML("&lt;t&gt;&lt;s&gt;"&amp;SUBSTITUTE(L197,",","&lt;/s&gt;&lt;s&gt;")&amp;"&lt;/s&gt;&lt;/t&gt;","//s"),"mm","")))/10))</f>
        <v>2.1</v>
      </c>
      <c r="N197" t="str">
        <f>IF('Model output'!L196="","",'Model output'!L196)</f>
        <v>papillary</v>
      </c>
      <c r="O197" t="str">
        <f>IF('Model output'!M196="","",'Model output'!M196)</f>
        <v>classical, follicular</v>
      </c>
      <c r="P197" t="str">
        <f>IF('Model output'!N196="","",'Model output'!N196)</f>
        <v>2.2cm</v>
      </c>
      <c r="Q197" t="str">
        <f t="shared" si="49"/>
        <v>2.2cm</v>
      </c>
      <c r="R197" cm="1">
        <f t="array" ref="R197">IF(Q197="","",IF(ISNUMBER(SEARCH("cm",Q197)),MAX(VALUE(SUBSTITUTE(_xlfn.FILTERXML("&lt;t&gt;&lt;s&gt;"&amp;SUBSTITUTE(Q197,",","&lt;/s&gt;&lt;s&gt;")&amp;"&lt;/s&gt;&lt;/t&gt;","//s"),"cm",""))),IF(ISNUMBER(SEARCH("mm",Q197)), MAX(VALUE(SUBSTITUTE(_xlfn.FILTERXML("&lt;t&gt;&lt;s&gt;"&amp;SUBSTITUTE(Q197,",","&lt;/s&gt;&lt;s&gt;")&amp;"&lt;/s&gt;&lt;/t&gt;","//s"),"mm","")))/10, MAX(VALUE(_xlfn.FILTERXML("&lt;t&gt;&lt;s&gt;"&amp;SUBSTITUTE(Q197,",","&lt;/s&gt;&lt;s&gt;")&amp;"&lt;/s&gt;&lt;/t&gt;","//s"))))))</f>
        <v>2.2000000000000002</v>
      </c>
      <c r="S197" t="str">
        <f>IF(OR('Model output'!P196="",ISNUMBER(SEARCH("Not identified", 'Model output'!P196)),ISNUMBER(SEARCH("Absent",'Model output'!P196)),AND(ISNUMBER(SEARCH("No",'Model output'!P196)),NOT(ISNUMBER(SEARCH("diagnostic",'Model output'!P196)))),ISNUMBER(SEARCH("Negative",'Model output'!P196))),"negative","positive")</f>
        <v>positive</v>
      </c>
      <c r="T197">
        <f>IF('Model output'!O196="","",'Model output'!O196)</f>
        <v>2</v>
      </c>
      <c r="U197" t="str">
        <f>IF('Model output'!Q196&lt;&gt;"",'Model output'!Q196,IF('Classification result'!S197="positive",IF(ISNUMBER(SEARCH("single",'Model output'!P196)),1,IF(OR(ISNUMBER(SEARCH("&lt;4",'Model output'!P196)),ISNUMBER(SEARCH("&lt; 4",'Model output'!P196)),ISNUMBER(SEARCH("less than 4",'Model output'!P196))),"&lt;4",IF(OR(ISNUMBER(SEARCH("&gt;4",'Model output'!P196)),ISNUMBER(SEARCH("&gt; 4",'Model output'!P196)),ISNUMBER(SEARCH("4 or more",'Model output'!P196))),"&gt;4",""))),""))</f>
        <v/>
      </c>
      <c r="V197" t="str">
        <f>IF(S197="negative","",IF(OR(ISNUMBER(SEARCH("Focal",'Model output'!P196)),'Classification result'!U197&lt;4,ISNUMBER(SEARCH("Focal",'Classification result'!U197)),ISNUMBER(SEARCH("&lt;4",'Classification result'!U197)),ISNUMBER(SEARCH("&lt; 4",'Classification result'!U197))),"minimal", IF(OR(ISNUMBER(SEARCH("Extensive",'Model output'!P196)),ISNUMBER(SEARCH("Extensive",'Classification result'!U197)),ISNUMBER(SEARCH("&gt;4",'Classification result'!U197)),ISNUMBER(SEARCH("&gt; 4",'Classification result'!U197)),ISNUMBER(SEARCH("4 or more",'Classification result'!U197))),"extensive","")))</f>
        <v/>
      </c>
      <c r="W197" t="str">
        <f>IF(OR('Model output'!R196="",ISNUMBER(SEARCH("Not identified", 'Model output'!R196)),ISNUMBER(SEARCH("Absent",'Model output'!R196)),ISNUMBER(SEARCH("No",'Model output'!R196)),ISNUMBER(SEARCH("Negative",'Model output'!R196)),ISNUMBER(SEARCH("None seen",'Model output'!R196)),ISNUMBER(SEARCH("Free",'Model output'!R196)),ISNUMBER(SEARCH("Cannot be assessed",'Model output'!R196))),"negative","positive")</f>
        <v>positive</v>
      </c>
      <c r="X197" s="14" t="str">
        <f>IF('Model output'!S196="","",'Model output'!S196)</f>
        <v>Not identified</v>
      </c>
      <c r="Y197" t="str">
        <f>IF(OR('Model output'!S196="",ISNUMBER(SEARCH("Absent",'Model output'!S196)),ISNUMBER(SEARCH("Not identified",'Model output'!S196)),AND(ISNUMBER(SEARCH("No",'Model output'!S196)),NOT(ISNUMBER(SEARCH("carcinoma",'Model output'!S196)))),ISNUMBER(SEARCH("negative",'Model output'!S196))),"negative",IF(Z197="positive","gETE", "positive"))</f>
        <v>negative</v>
      </c>
      <c r="Z197" t="str">
        <f>IF(OR('Model output'!S196="",ISNUMBER(SEARCH("Absent",'Model output'!S196)),ISNUMBER(SEARCH("Not identified",'Model output'!S196)),ISNUMBER(SEARCH("No",'Model output'!S196)),ISNUMBER(SEARCH("Minimal",'Model output'!S196)),ISNUMBER(SEARCH("negative",'Model output'!S196))),"negative",IF(OR(ISNUMBER(SEARCH("extensive",X197)),ISNUMBER(SEARCH("skeletal muscle",X197)),ISNUMBER(SEARCH("larynx",X197)),ISNUMBER(SEARCH("trachea",X197)),ISNUMBER(SEARCH("esophagus",X197)),ISNUMBER(SEARCH("recurrent laryngeal nerve",X197))),"positive","negative"))</f>
        <v>negative</v>
      </c>
      <c r="AA197" t="str">
        <f>IF('Model output'!T196="","",IF('Model output'!T196="Not mentioned", "No", "Yes"))</f>
        <v/>
      </c>
      <c r="AB197" t="str">
        <f>IF(AA197&lt;&gt;"Yes","",IF(OR('Model output'!U196="",ISNUMBER(SEARCH("Not identified",'Model output'!U196))),"",'Model output'!U196))</f>
        <v/>
      </c>
      <c r="AC197" s="9" t="str">
        <f>IF(OR('Model output'!V196="", AND(ISERROR(SEARCH("Positive",'Model output'!V196)), ISNUMBER(SEARCH("Negative",'Model output'!V196))), ISNUMBER(SEARCH("Uninvolved",'Model output'!V196)), ISNUMBER(SEARCH("not involved",'Model output'!V196)), ISNUMBER(SEARCH("Free",'Model output'!V196)), ISNUMBER(SEARCH("1 mm",'Model output'!V196)), ISNUMBER(SEARCH("0.1 CM",'Model output'!V196)), ISNUMBER(SEARCH("less than 0.2 mm",'Model output'!V196)), ISNUMBER(SEARCH("less than 0.5 mm",'Model output'!V196)), ISNUMBER(SEARCH("very close",'Model output'!V196)), ISNUMBER(SEARCH("abut",'Model output'!V196))), "negative", "positive")</f>
        <v>negative</v>
      </c>
      <c r="AE197" s="30" t="str" cm="1">
        <f t="array" aca="1" ref="AE197" ca="1">IF(OR(AC197="positive",Z197="positive",AND(OR(ISNUMBER(SEARCH("Follicular carcinoma",N197)),ISNUMBER(SEARCH("Follicular thyroid carcinoma",N197))),V197="extensive"),AND(AND(ISNUMBER(J197),J197&gt;0),AND(ISNUMBER(M197),M197&gt;3)),OR(H197="positive",AH197=1)),"high",IF(OR(ISNUMBER(SEARCH("lateral",G197,1)),ISNUMBER(SEARCH("positive",Y197,1)),ISNUMBER(SEARCH("tall",O197,1)),ISNUMBER(SEARCH("hobnail",O197,1)),ISNUMBER(SEARCH("cribriform",O197,1)),ISNUMBER(SEARCH("diffuse",O197,1)),ISNUMBER(SEARCH("columnar",O197,1)),ISNUMBER(SEARCH("solid",O197,1)),ISNUMBER(SEARCH("tall",N197,1)),ISNUMBER(SEARCH("hobnail",N197,1)),ISNUMBER(SEARCH("cribriform",N197,1)),ISNUMBER(SEARCH("diffuse",N197,1)),ISNUMBER(SEARCH("columnar",N197,1)),ISNUMBER(SEARCH("solid",N197,1)),AND(ISNUMBER(SEARCH("papillary",N197,1)),S197="positive"),AND(AND(ISNUMBER(J197),J197&gt;=5),M197=""),AND(AND(ISNUMBER(J197),J197&gt;=5),AND(ISNUMBER(M197),M197&gt;=1)),AND(ISNUMBER(SERACH("papillary",N197)),OR(Y197="positive",Z197="positive"), ISNUMBER(SEARCH("BRAF",AB197)))),"intermediate","low"))</f>
        <v>intermediate</v>
      </c>
      <c r="AF197" s="31" t="str">
        <f t="shared" si="51"/>
        <v>2</v>
      </c>
      <c r="AG197" s="31" t="str">
        <f t="shared" si="52"/>
        <v>1b</v>
      </c>
      <c r="AH197" s="31" t="str">
        <f t="shared" si="53"/>
        <v>0</v>
      </c>
      <c r="AI197" s="36" t="str">
        <f t="shared" si="54"/>
        <v>II</v>
      </c>
      <c r="AJ197" s="30" t="s">
        <v>873</v>
      </c>
      <c r="AK197" s="35" t="s">
        <v>879</v>
      </c>
      <c r="AL197" s="35" t="s">
        <v>876</v>
      </c>
      <c r="AM197" s="35" t="s">
        <v>880</v>
      </c>
      <c r="AN197" s="35" t="s">
        <v>878</v>
      </c>
      <c r="AO197" s="30">
        <f t="shared" ca="1" si="55"/>
        <v>1</v>
      </c>
      <c r="AP197" s="35">
        <f t="shared" si="56"/>
        <v>1</v>
      </c>
      <c r="AQ197" s="35">
        <f t="shared" si="57"/>
        <v>1</v>
      </c>
      <c r="AR197" s="35">
        <f t="shared" si="58"/>
        <v>1</v>
      </c>
      <c r="AS197" s="36">
        <f t="shared" si="59"/>
        <v>1</v>
      </c>
    </row>
    <row r="198" spans="1:45">
      <c r="A198" t="str">
        <f>'Model output'!A197</f>
        <v>TCGA-EM-A3FN</v>
      </c>
      <c r="B198" s="42">
        <v>42</v>
      </c>
      <c r="C198" s="1" t="str">
        <f>IF(OR(ISNUMBER(SEARCH("0",'Model output'!D197)), ISNUMBER(SEARCH("1",'Model output'!D197)), ISNUMBER(SEARCH("1a",'Model output'!D197)), ISNUMBER(SEARCH("1b",'Model output'!D197)), ISNUMBER(SEARCH("2",'Model output'!D197)), ISNUMBER(SEARCH("3",'Model output'!D197)), ISNUMBER(SEARCH("4a",'Model output'!D197)), ISNUMBER(SEARCH("4b",'Model output'!D197))), IF(ISNUMBER(SEARCH("pT",'Model output'!D197)),IF(OR(ISNUMBER(SEARCH("a",'Model output'!D197)),ISNUMBER(SEARCH("b",'Model output'!D197))),MID(SUBSTITUTE('Model output'!D197," ",""),SEARCH("pT",'Model output'!D197)+2,2),MID(SUBSTITUTE('Model output'!D197," ",""),SEARCH("pT",'Model output'!D197)+2,1)),IF(ISNUMBER(SEARCH("T",'Model output'!D197)),IF(OR(ISNUMBER(SEARCH("a",'Model output'!D197)),ISNUMBER(SEARCH("b",'Model output'!D197))),MID(SUBSTITUTE('Model output'!D197," ",""),SEARCH("T",'Model output'!D197)+1,2),MID(SUBSTITUTE('Model output'!D197," ",""),SEARCH("T",'Model output'!D197)+1,1)),SUBSTITUTE('Model output'!D197," ",""))),"")</f>
        <v>3</v>
      </c>
      <c r="D198" s="1" t="str">
        <f>IF(ISNUMBER(SEARCH("lymph node",'Model output'!E197)),"1", IF(AND('Model output'!E197&lt;&gt;"",ISNUMBER('Model output'!E197),'Model output'!E197&gt;0),"1",IF(OR(ISNUMBER(SEARCH("0",'Model output'!E197)), ISNUMBER(SEARCH("1",'Model output'!E197)), ISNUMBER(SEARCH("1a",'Model output'!E197)), ISNUMBER(SEARCH("1b",'Model output'!E197)), ISNUMBER(SEARCH("X",'Model output'!E197))), IF(ISNUMBER(SEARCH("pN",'Model output'!E197)),IF(OR(ISNUMBER(SEARCH("a",'Model output'!E197)),ISNUMBER(SEARCH("b",'Model output'!E197))),MID(SUBSTITUTE('Model output'!E197," ",""),SEARCH("pN",'Model output'!E197)+2,2),MID(SUBSTITUTE('Model output'!E197," ",""),SEARCH("pN",'Model output'!E197)+2,1)),IF(ISNUMBER(SEARCH("N",'Model output'!E197)),IF(OR(ISNUMBER(SEARCH("a",'Model output'!E197)),ISNUMBER(SEARCH("b",'Model output'!E197))),MID(SUBSTITUTE('Model output'!E197," ",""),SEARCH("N",'Model output'!E197)+1,2),MID(SUBSTITUTE('Model output'!E197," ",""),SEARCH("N",'Model output'!E197)+1,1)),SUBSTITUTE('Model output'!E197," ",""))),"")))</f>
        <v>0</v>
      </c>
      <c r="E198" s="1" t="str">
        <f>IF(OR(ISNUMBER(SEARCH("Not applicable",'Model output'!F197)), ISNUMBER(SEARCH("N/A",'Model output'!F197))),"0",IF(OR(ISNUMBER(SEARCH("0",'Model output'!F197)), ISNUMBER(SEARCH("1",'Model output'!F197)), ISNUMBER(SEARCH("X",'Model output'!F197))), IF(ISNUMBER(SEARCH("pM",'Model output'!F197)),MID(SUBSTITUTE('Model output'!F197," ",""),SEARCH("pM",'Model output'!F197)+2,1),IF(ISNUMBER(SEARCH("M",'Model output'!F197)),MID(SUBSTITUTE('Model output'!F197," ",""),SEARCH("M",'Model output'!F197)+1,1),SUBSTITUTE('Model output'!F197," ",""))),""))</f>
        <v>0</v>
      </c>
      <c r="F198" t="str">
        <f t="shared" si="48"/>
        <v>negative</v>
      </c>
      <c r="G198" t="str">
        <f>IF(OR('Model output'!G197="",AND(ISNUMBER('Model output'!J197),'Model output'!J197&lt;1)),"",IF(OR(ISNUMBER(SEARCH("lateral",'Model output'!G197)),ISNUMBER(SEARCH("cervical",'Model output'!G197)),ISNUMBER(SEARCH("jugular",'Model output'!G197)),ISNUMBER(SEARCH("left neck",'Model output'!G197)),ISNUMBER(SEARCH("left anterior neck",'Model output'!G197)),ISNUMBER(SEARCH("left posterior neck",'Model output'!G197)),ISNUMBER(SEARCH("right neck",'Model output'!G197)),ISNUMBER(SEARCH("right anterior neck",'Model output'!G197)),ISNUMBER(SEARCH("right posterior neck",'Model output'!G197)),AND(ISNUMBER(SEARCH("level",'Model output'!G197)),OR(,ISNUMBER(SEARCH("II",'Model output'!G197)),ISNUMBER(SEARCH("two",'Model output'!G197)),ISNUMBER(SEARCH("2",'Model output'!G197)),ISNUMBER(SEARCH("III",'Model output'!G197)),ISNUMBER(SEARCH("three",'Model output'!G197)),ISNUMBER(SEARCH("3",'Model output'!G197)),ISNUMBER(SEARCH("IV",'Model output'!G197)),ISNUMBER(SEARCH("four",'Model output'!G197)),ISNUMBER(SEARCH("4",'Model output'!G197)),AND(ISNUMBER(SEARCH("V ",'Model output'!G197)),NOT(ISNUMBER(SEARCH("VI",'Model output'!G197)))),ISNUMBER(SEARCH("five",'Model output'!G197)),ISNUMBER(SEARCH("5",'Model output'!G197))))), "lateral", "central"))</f>
        <v/>
      </c>
      <c r="H198" t="str">
        <f>IF('Model output'!H197="","negative", IF('Model output'!H197=" ", "negative", IF(ISNUMBER(SEARCH("lymph node",'Model output'!H197)),"negative","positive")))</f>
        <v>negative</v>
      </c>
      <c r="I198">
        <f>IF('Model output'!I197="","",IF(ISNUMBER('Model output'!I197),'Model output'!I197,1))</f>
        <v>2</v>
      </c>
      <c r="J198">
        <f>IF('Model output'!J197="","",IF(AND(ISNUMBER('Model output'!J197),'Model output'!J197&lt;=I198),'Model output'!J197,IF(ISNUMBER(SEARCH("0/",'Model output'!J197)),0,1)))</f>
        <v>0</v>
      </c>
      <c r="K198" t="str" cm="1">
        <f t="array" ref="K198">IF(COUNT(FIND({0,1,2,3,4,5,6,7,8,9},'Model output'!K197))&gt;0,'Model output'!K197,"")</f>
        <v/>
      </c>
      <c r="L198" s="8" t="str">
        <f t="shared" si="50"/>
        <v/>
      </c>
      <c r="M198" t="str" cm="1">
        <f t="array" ref="M198">IF(L198="","",IF(ISNUMBER(SEARCH("cm",L198)),MAX(VALUE(SUBSTITUTE(_xlfn.FILTERXML("&lt;t&gt;&lt;s&gt;"&amp;SUBSTITUTE(L198,",","&lt;/s&gt;&lt;s&gt;")&amp;"&lt;/s&gt;&lt;/t&gt;","//s"),"cm",""))),MAX(VALUE(SUBSTITUTE(_xlfn.FILTERXML("&lt;t&gt;&lt;s&gt;"&amp;SUBSTITUTE(L198,",","&lt;/s&gt;&lt;s&gt;")&amp;"&lt;/s&gt;&lt;/t&gt;","//s"),"mm","")))/10))</f>
        <v/>
      </c>
      <c r="N198" t="str">
        <f>IF('Model output'!L197="","",'Model output'!L197)</f>
        <v>papillary</v>
      </c>
      <c r="O198" t="str">
        <f>IF('Model output'!M197="","",'Model output'!M197)</f>
        <v>follicular</v>
      </c>
      <c r="P198" t="str">
        <f>IF('Model output'!N197="","",'Model output'!N197)</f>
        <v>4.2cm</v>
      </c>
      <c r="Q198" t="str">
        <f t="shared" si="49"/>
        <v>4.2cm</v>
      </c>
      <c r="R198" cm="1">
        <f t="array" ref="R198">IF(Q198="","",IF(ISNUMBER(SEARCH("cm",Q198)),MAX(VALUE(SUBSTITUTE(_xlfn.FILTERXML("&lt;t&gt;&lt;s&gt;"&amp;SUBSTITUTE(Q198,",","&lt;/s&gt;&lt;s&gt;")&amp;"&lt;/s&gt;&lt;/t&gt;","//s"),"cm",""))),IF(ISNUMBER(SEARCH("mm",Q198)), MAX(VALUE(SUBSTITUTE(_xlfn.FILTERXML("&lt;t&gt;&lt;s&gt;"&amp;SUBSTITUTE(Q198,",","&lt;/s&gt;&lt;s&gt;")&amp;"&lt;/s&gt;&lt;/t&gt;","//s"),"mm","")))/10, MAX(VALUE(_xlfn.FILTERXML("&lt;t&gt;&lt;s&gt;"&amp;SUBSTITUTE(Q198,",","&lt;/s&gt;&lt;s&gt;")&amp;"&lt;/s&gt;&lt;/t&gt;","//s"))))))</f>
        <v>4.2</v>
      </c>
      <c r="S198" t="str">
        <f>IF(OR('Model output'!P197="",ISNUMBER(SEARCH("Not identified", 'Model output'!P197)),ISNUMBER(SEARCH("Absent",'Model output'!P197)),AND(ISNUMBER(SEARCH("No",'Model output'!P197)),NOT(ISNUMBER(SEARCH("diagnostic",'Model output'!P197)))),ISNUMBER(SEARCH("Negative",'Model output'!P197))),"negative","positive")</f>
        <v>negative</v>
      </c>
      <c r="T198">
        <f>IF('Model output'!O197="","",'Model output'!O197)</f>
        <v>2</v>
      </c>
      <c r="U198" t="str">
        <f>IF('Model output'!Q197&lt;&gt;"",'Model output'!Q197,IF('Classification result'!S198="positive",IF(ISNUMBER(SEARCH("single",'Model output'!P197)),1,IF(OR(ISNUMBER(SEARCH("&lt;4",'Model output'!P197)),ISNUMBER(SEARCH("&lt; 4",'Model output'!P197)),ISNUMBER(SEARCH("less than 4",'Model output'!P197))),"&lt;4",IF(OR(ISNUMBER(SEARCH("&gt;4",'Model output'!P197)),ISNUMBER(SEARCH("&gt; 4",'Model output'!P197)),ISNUMBER(SEARCH("4 or more",'Model output'!P197))),"&gt;4",""))),""))</f>
        <v/>
      </c>
      <c r="V198" t="str">
        <f>IF(S198="negative","",IF(OR(ISNUMBER(SEARCH("Focal",'Model output'!P197)),'Classification result'!U198&lt;4,ISNUMBER(SEARCH("Focal",'Classification result'!U198)),ISNUMBER(SEARCH("&lt;4",'Classification result'!U198)),ISNUMBER(SEARCH("&lt; 4",'Classification result'!U198))),"minimal", IF(OR(ISNUMBER(SEARCH("Extensive",'Model output'!P197)),ISNUMBER(SEARCH("Extensive",'Classification result'!U198)),ISNUMBER(SEARCH("&gt;4",'Classification result'!U198)),ISNUMBER(SEARCH("&gt; 4",'Classification result'!U198)),ISNUMBER(SEARCH("4 or more",'Classification result'!U198))),"extensive","")))</f>
        <v/>
      </c>
      <c r="W198" t="str">
        <f>IF(OR('Model output'!R197="",ISNUMBER(SEARCH("Not identified", 'Model output'!R197)),ISNUMBER(SEARCH("Absent",'Model output'!R197)),ISNUMBER(SEARCH("No",'Model output'!R197)),ISNUMBER(SEARCH("Negative",'Model output'!R197)),ISNUMBER(SEARCH("None seen",'Model output'!R197)),ISNUMBER(SEARCH("Free",'Model output'!R197)),ISNUMBER(SEARCH("Cannot be assessed",'Model output'!R197))),"negative","positive")</f>
        <v>positive</v>
      </c>
      <c r="X198" s="14" t="str">
        <f>IF('Model output'!S197="","",'Model output'!S197)</f>
        <v>Not identified</v>
      </c>
      <c r="Y198" t="str">
        <f>IF(OR('Model output'!S197="",ISNUMBER(SEARCH("Absent",'Model output'!S197)),ISNUMBER(SEARCH("Not identified",'Model output'!S197)),AND(ISNUMBER(SEARCH("No",'Model output'!S197)),NOT(ISNUMBER(SEARCH("carcinoma",'Model output'!S197)))),ISNUMBER(SEARCH("negative",'Model output'!S197))),"negative",IF(Z198="positive","gETE", "positive"))</f>
        <v>negative</v>
      </c>
      <c r="Z198" t="str">
        <f>IF(OR('Model output'!S197="",ISNUMBER(SEARCH("Absent",'Model output'!S197)),ISNUMBER(SEARCH("Not identified",'Model output'!S197)),ISNUMBER(SEARCH("No",'Model output'!S197)),ISNUMBER(SEARCH("Minimal",'Model output'!S197)),ISNUMBER(SEARCH("negative",'Model output'!S197))),"negative",IF(OR(ISNUMBER(SEARCH("extensive",X198)),ISNUMBER(SEARCH("skeletal muscle",X198)),ISNUMBER(SEARCH("larynx",X198)),ISNUMBER(SEARCH("trachea",X198)),ISNUMBER(SEARCH("esophagus",X198)),ISNUMBER(SEARCH("recurrent laryngeal nerve",X198))),"positive","negative"))</f>
        <v>negative</v>
      </c>
      <c r="AA198" t="str">
        <f>IF('Model output'!T197="","",IF('Model output'!T197="Not mentioned", "No", "Yes"))</f>
        <v/>
      </c>
      <c r="AB198" t="str">
        <f>IF(AA198&lt;&gt;"Yes","",IF(OR('Model output'!U197="",ISNUMBER(SEARCH("Not identified",'Model output'!U197))),"",'Model output'!U197))</f>
        <v/>
      </c>
      <c r="AC198" s="9" t="str">
        <f>IF(OR('Model output'!V197="", AND(ISERROR(SEARCH("Positive",'Model output'!V197)), ISNUMBER(SEARCH("Negative",'Model output'!V197))), ISNUMBER(SEARCH("Uninvolved",'Model output'!V197)), ISNUMBER(SEARCH("not involved",'Model output'!V197)), ISNUMBER(SEARCH("Free",'Model output'!V197)), ISNUMBER(SEARCH("1 mm",'Model output'!V197)), ISNUMBER(SEARCH("0.1 CM",'Model output'!V197)), ISNUMBER(SEARCH("less than 0.2 mm",'Model output'!V197)), ISNUMBER(SEARCH("less than 0.5 mm",'Model output'!V197)), ISNUMBER(SEARCH("very close",'Model output'!V197)), ISNUMBER(SEARCH("abut",'Model output'!V197))), "negative", "positive")</f>
        <v>negative</v>
      </c>
      <c r="AE198" s="30" t="str" cm="1">
        <f t="array" aca="1" ref="AE198" ca="1">IF(OR(AC198="positive",Z198="positive",AND(OR(ISNUMBER(SEARCH("Follicular carcinoma",N198)),ISNUMBER(SEARCH("Follicular thyroid carcinoma",N198))),V198="extensive"),AND(AND(ISNUMBER(J198),J198&gt;0),AND(ISNUMBER(M198),M198&gt;3)),OR(H198="positive",AH198=1)),"high",IF(OR(ISNUMBER(SEARCH("lateral",G198,1)),ISNUMBER(SEARCH("positive",Y198,1)),ISNUMBER(SEARCH("tall",O198,1)),ISNUMBER(SEARCH("hobnail",O198,1)),ISNUMBER(SEARCH("cribriform",O198,1)),ISNUMBER(SEARCH("diffuse",O198,1)),ISNUMBER(SEARCH("columnar",O198,1)),ISNUMBER(SEARCH("solid",O198,1)),ISNUMBER(SEARCH("tall",N198,1)),ISNUMBER(SEARCH("hobnail",N198,1)),ISNUMBER(SEARCH("cribriform",N198,1)),ISNUMBER(SEARCH("diffuse",N198,1)),ISNUMBER(SEARCH("columnar",N198,1)),ISNUMBER(SEARCH("solid",N198,1)),AND(ISNUMBER(SEARCH("papillary",N198,1)),S198="positive"),AND(AND(ISNUMBER(J198),J198&gt;=5),M198=""),AND(AND(ISNUMBER(J198),J198&gt;=5),AND(ISNUMBER(M198),M198&gt;=1)),AND(ISNUMBER(SERACH("papillary",N198)),OR(Y198="positive",Z198="positive"), ISNUMBER(SEARCH("BRAF",AB198)))),"intermediate","low"))</f>
        <v>low</v>
      </c>
      <c r="AF198" s="31" t="str">
        <f t="shared" si="51"/>
        <v>3a</v>
      </c>
      <c r="AG198" s="31" t="str">
        <f t="shared" si="52"/>
        <v>0</v>
      </c>
      <c r="AH198" s="31" t="str">
        <f t="shared" si="53"/>
        <v>0</v>
      </c>
      <c r="AI198" s="36" t="str">
        <f t="shared" si="54"/>
        <v>I</v>
      </c>
      <c r="AJ198" s="30" t="s">
        <v>872</v>
      </c>
      <c r="AK198" s="35" t="s">
        <v>882</v>
      </c>
      <c r="AL198" s="35" t="s">
        <v>877</v>
      </c>
      <c r="AM198" s="35" t="s">
        <v>880</v>
      </c>
      <c r="AN198" s="35" t="s">
        <v>76</v>
      </c>
      <c r="AO198" s="30">
        <f t="shared" ca="1" si="55"/>
        <v>1</v>
      </c>
      <c r="AP198" s="35">
        <f t="shared" si="56"/>
        <v>1</v>
      </c>
      <c r="AQ198" s="35">
        <f t="shared" si="57"/>
        <v>1</v>
      </c>
      <c r="AR198" s="35">
        <f t="shared" si="58"/>
        <v>1</v>
      </c>
      <c r="AS198" s="36">
        <f t="shared" si="59"/>
        <v>1</v>
      </c>
    </row>
    <row r="199" spans="1:45">
      <c r="A199" t="str">
        <f>'Model output'!A198</f>
        <v>TCGA-EM-A3FO</v>
      </c>
      <c r="B199" s="42">
        <v>40</v>
      </c>
      <c r="C199" s="1" t="str">
        <f>IF(OR(ISNUMBER(SEARCH("0",'Model output'!D198)), ISNUMBER(SEARCH("1",'Model output'!D198)), ISNUMBER(SEARCH("1a",'Model output'!D198)), ISNUMBER(SEARCH("1b",'Model output'!D198)), ISNUMBER(SEARCH("2",'Model output'!D198)), ISNUMBER(SEARCH("3",'Model output'!D198)), ISNUMBER(SEARCH("4a",'Model output'!D198)), ISNUMBER(SEARCH("4b",'Model output'!D198))), IF(ISNUMBER(SEARCH("pT",'Model output'!D198)),IF(OR(ISNUMBER(SEARCH("a",'Model output'!D198)),ISNUMBER(SEARCH("b",'Model output'!D198))),MID(SUBSTITUTE('Model output'!D198," ",""),SEARCH("pT",'Model output'!D198)+2,2),MID(SUBSTITUTE('Model output'!D198," ",""),SEARCH("pT",'Model output'!D198)+2,1)),IF(ISNUMBER(SEARCH("T",'Model output'!D198)),IF(OR(ISNUMBER(SEARCH("a",'Model output'!D198)),ISNUMBER(SEARCH("b",'Model output'!D198))),MID(SUBSTITUTE('Model output'!D198," ",""),SEARCH("T",'Model output'!D198)+1,2),MID(SUBSTITUTE('Model output'!D198," ",""),SEARCH("T",'Model output'!D198)+1,1)),SUBSTITUTE('Model output'!D198," ",""))),"")</f>
        <v>3</v>
      </c>
      <c r="D199" s="1" t="str">
        <f>IF(ISNUMBER(SEARCH("lymph node",'Model output'!E198)),"1", IF(AND('Model output'!E198&lt;&gt;"",ISNUMBER('Model output'!E198),'Model output'!E198&gt;0),"1",IF(OR(ISNUMBER(SEARCH("0",'Model output'!E198)), ISNUMBER(SEARCH("1",'Model output'!E198)), ISNUMBER(SEARCH("1a",'Model output'!E198)), ISNUMBER(SEARCH("1b",'Model output'!E198)), ISNUMBER(SEARCH("X",'Model output'!E198))), IF(ISNUMBER(SEARCH("pN",'Model output'!E198)),IF(OR(ISNUMBER(SEARCH("a",'Model output'!E198)),ISNUMBER(SEARCH("b",'Model output'!E198))),MID(SUBSTITUTE('Model output'!E198," ",""),SEARCH("pN",'Model output'!E198)+2,2),MID(SUBSTITUTE('Model output'!E198," ",""),SEARCH("pN",'Model output'!E198)+2,1)),IF(ISNUMBER(SEARCH("N",'Model output'!E198)),IF(OR(ISNUMBER(SEARCH("a",'Model output'!E198)),ISNUMBER(SEARCH("b",'Model output'!E198))),MID(SUBSTITUTE('Model output'!E198," ",""),SEARCH("N",'Model output'!E198)+1,2),MID(SUBSTITUTE('Model output'!E198," ",""),SEARCH("N",'Model output'!E198)+1,1)),SUBSTITUTE('Model output'!E198," ",""))),"")))</f>
        <v>0</v>
      </c>
      <c r="E199" s="1" t="str">
        <f>IF(OR(ISNUMBER(SEARCH("Not applicable",'Model output'!F198)), ISNUMBER(SEARCH("N/A",'Model output'!F198))),"0",IF(OR(ISNUMBER(SEARCH("0",'Model output'!F198)), ISNUMBER(SEARCH("1",'Model output'!F198)), ISNUMBER(SEARCH("X",'Model output'!F198))), IF(ISNUMBER(SEARCH("pM",'Model output'!F198)),MID(SUBSTITUTE('Model output'!F198," ",""),SEARCH("pM",'Model output'!F198)+2,1),IF(ISNUMBER(SEARCH("M",'Model output'!F198)),MID(SUBSTITUTE('Model output'!F198," ",""),SEARCH("M",'Model output'!F198)+1,1),SUBSTITUTE('Model output'!F198," ",""))),""))</f>
        <v>0</v>
      </c>
      <c r="F199" t="str">
        <f t="shared" si="48"/>
        <v>negative</v>
      </c>
      <c r="G199" t="str">
        <f>IF(OR('Model output'!G198="",AND(ISNUMBER('Model output'!J198),'Model output'!J198&lt;1)),"",IF(OR(ISNUMBER(SEARCH("lateral",'Model output'!G198)),ISNUMBER(SEARCH("cervical",'Model output'!G198)),ISNUMBER(SEARCH("jugular",'Model output'!G198)),ISNUMBER(SEARCH("left neck",'Model output'!G198)),ISNUMBER(SEARCH("left anterior neck",'Model output'!G198)),ISNUMBER(SEARCH("left posterior neck",'Model output'!G198)),ISNUMBER(SEARCH("right neck",'Model output'!G198)),ISNUMBER(SEARCH("right anterior neck",'Model output'!G198)),ISNUMBER(SEARCH("right posterior neck",'Model output'!G198)),AND(ISNUMBER(SEARCH("level",'Model output'!G198)),OR(,ISNUMBER(SEARCH("II",'Model output'!G198)),ISNUMBER(SEARCH("two",'Model output'!G198)),ISNUMBER(SEARCH("2",'Model output'!G198)),ISNUMBER(SEARCH("III",'Model output'!G198)),ISNUMBER(SEARCH("three",'Model output'!G198)),ISNUMBER(SEARCH("3",'Model output'!G198)),ISNUMBER(SEARCH("IV",'Model output'!G198)),ISNUMBER(SEARCH("four",'Model output'!G198)),ISNUMBER(SEARCH("4",'Model output'!G198)),AND(ISNUMBER(SEARCH("V ",'Model output'!G198)),NOT(ISNUMBER(SEARCH("VI",'Model output'!G198)))),ISNUMBER(SEARCH("five",'Model output'!G198)),ISNUMBER(SEARCH("5",'Model output'!G198))))), "lateral", "central"))</f>
        <v/>
      </c>
      <c r="H199" t="str">
        <f>IF('Model output'!H198="","negative", IF('Model output'!H198=" ", "negative", IF(ISNUMBER(SEARCH("lymph node",'Model output'!H198)),"negative","positive")))</f>
        <v>negative</v>
      </c>
      <c r="I199">
        <f>IF('Model output'!I198="","",IF(ISNUMBER('Model output'!I198),'Model output'!I198,1))</f>
        <v>3</v>
      </c>
      <c r="J199">
        <f>IF('Model output'!J198="","",IF(AND(ISNUMBER('Model output'!J198),'Model output'!J198&lt;=I199),'Model output'!J198,IF(ISNUMBER(SEARCH("0/",'Model output'!J198)),0,1)))</f>
        <v>0</v>
      </c>
      <c r="K199" t="str" cm="1">
        <f t="array" ref="K199">IF(COUNT(FIND({0,1,2,3,4,5,6,7,8,9},'Model output'!K198))&gt;0,'Model output'!K198,"")</f>
        <v/>
      </c>
      <c r="L199" s="8" t="str">
        <f t="shared" si="50"/>
        <v/>
      </c>
      <c r="M199" t="str" cm="1">
        <f t="array" ref="M199">IF(L199="","",IF(ISNUMBER(SEARCH("cm",L199)),MAX(VALUE(SUBSTITUTE(_xlfn.FILTERXML("&lt;t&gt;&lt;s&gt;"&amp;SUBSTITUTE(L199,",","&lt;/s&gt;&lt;s&gt;")&amp;"&lt;/s&gt;&lt;/t&gt;","//s"),"cm",""))),MAX(VALUE(SUBSTITUTE(_xlfn.FILTERXML("&lt;t&gt;&lt;s&gt;"&amp;SUBSTITUTE(L199,",","&lt;/s&gt;&lt;s&gt;")&amp;"&lt;/s&gt;&lt;/t&gt;","//s"),"mm","")))/10))</f>
        <v/>
      </c>
      <c r="N199" t="str">
        <f>IF('Model output'!L198="","",'Model output'!L198)</f>
        <v>papillary</v>
      </c>
      <c r="O199" t="str">
        <f>IF('Model output'!M198="","",'Model output'!M198)</f>
        <v>classical</v>
      </c>
      <c r="P199" t="str">
        <f>IF('Model output'!N198="","",'Model output'!N198)</f>
        <v>4.4cm</v>
      </c>
      <c r="Q199" t="str">
        <f t="shared" si="49"/>
        <v>4.4cm</v>
      </c>
      <c r="R199" cm="1">
        <f t="array" ref="R199">IF(Q199="","",IF(ISNUMBER(SEARCH("cm",Q199)),MAX(VALUE(SUBSTITUTE(_xlfn.FILTERXML("&lt;t&gt;&lt;s&gt;"&amp;SUBSTITUTE(Q199,",","&lt;/s&gt;&lt;s&gt;")&amp;"&lt;/s&gt;&lt;/t&gt;","//s"),"cm",""))),IF(ISNUMBER(SEARCH("mm",Q199)), MAX(VALUE(SUBSTITUTE(_xlfn.FILTERXML("&lt;t&gt;&lt;s&gt;"&amp;SUBSTITUTE(Q199,",","&lt;/s&gt;&lt;s&gt;")&amp;"&lt;/s&gt;&lt;/t&gt;","//s"),"mm","")))/10, MAX(VALUE(_xlfn.FILTERXML("&lt;t&gt;&lt;s&gt;"&amp;SUBSTITUTE(Q199,",","&lt;/s&gt;&lt;s&gt;")&amp;"&lt;/s&gt;&lt;/t&gt;","//s"))))))</f>
        <v>4.4000000000000004</v>
      </c>
      <c r="S199" t="str">
        <f>IF(OR('Model output'!P198="",ISNUMBER(SEARCH("Not identified", 'Model output'!P198)),ISNUMBER(SEARCH("Absent",'Model output'!P198)),AND(ISNUMBER(SEARCH("No",'Model output'!P198)),NOT(ISNUMBER(SEARCH("diagnostic",'Model output'!P198)))),ISNUMBER(SEARCH("Negative",'Model output'!P198))),"negative","positive")</f>
        <v>positive</v>
      </c>
      <c r="T199">
        <f>IF('Model output'!O198="","",'Model output'!O198)</f>
        <v>3</v>
      </c>
      <c r="U199" t="str">
        <f>IF('Model output'!Q198&lt;&gt;"",'Model output'!Q198,IF('Classification result'!S199="positive",IF(ISNUMBER(SEARCH("single",'Model output'!P198)),1,IF(OR(ISNUMBER(SEARCH("&lt;4",'Model output'!P198)),ISNUMBER(SEARCH("&lt; 4",'Model output'!P198)),ISNUMBER(SEARCH("less than 4",'Model output'!P198))),"&lt;4",IF(OR(ISNUMBER(SEARCH("&gt;4",'Model output'!P198)),ISNUMBER(SEARCH("&gt; 4",'Model output'!P198)),ISNUMBER(SEARCH("4 or more",'Model output'!P198))),"&gt;4",""))),""))</f>
        <v>less than 4</v>
      </c>
      <c r="V199" t="str">
        <f>IF(S199="negative","",IF(OR(ISNUMBER(SEARCH("Focal",'Model output'!P198)),'Classification result'!U199&lt;4,ISNUMBER(SEARCH("Focal",'Classification result'!U199)),ISNUMBER(SEARCH("&lt;4",'Classification result'!U199)),ISNUMBER(SEARCH("&lt; 4",'Classification result'!U199))),"minimal", IF(OR(ISNUMBER(SEARCH("Extensive",'Model output'!P198)),ISNUMBER(SEARCH("Extensive",'Classification result'!U199)),ISNUMBER(SEARCH("&gt;4",'Classification result'!U199)),ISNUMBER(SEARCH("&gt; 4",'Classification result'!U199)),ISNUMBER(SEARCH("4 or more",'Classification result'!U199))),"extensive","")))</f>
        <v>minimal</v>
      </c>
      <c r="W199" t="str">
        <f>IF(OR('Model output'!R198="",ISNUMBER(SEARCH("Not identified", 'Model output'!R198)),ISNUMBER(SEARCH("Absent",'Model output'!R198)),ISNUMBER(SEARCH("No",'Model output'!R198)),ISNUMBER(SEARCH("Negative",'Model output'!R198)),ISNUMBER(SEARCH("None seen",'Model output'!R198)),ISNUMBER(SEARCH("Free",'Model output'!R198)),ISNUMBER(SEARCH("Cannot be assessed",'Model output'!R198))),"negative","positive")</f>
        <v>positive</v>
      </c>
      <c r="X199" s="14" t="str">
        <f>IF('Model output'!S198="","",'Model output'!S198)</f>
        <v>Not identified</v>
      </c>
      <c r="Y199" t="str">
        <f>IF(OR('Model output'!S198="",ISNUMBER(SEARCH("Absent",'Model output'!S198)),ISNUMBER(SEARCH("Not identified",'Model output'!S198)),AND(ISNUMBER(SEARCH("No",'Model output'!S198)),NOT(ISNUMBER(SEARCH("carcinoma",'Model output'!S198)))),ISNUMBER(SEARCH("negative",'Model output'!S198))),"negative",IF(Z199="positive","gETE", "positive"))</f>
        <v>negative</v>
      </c>
      <c r="Z199" t="str">
        <f>IF(OR('Model output'!S198="",ISNUMBER(SEARCH("Absent",'Model output'!S198)),ISNUMBER(SEARCH("Not identified",'Model output'!S198)),ISNUMBER(SEARCH("No",'Model output'!S198)),ISNUMBER(SEARCH("Minimal",'Model output'!S198)),ISNUMBER(SEARCH("negative",'Model output'!S198))),"negative",IF(OR(ISNUMBER(SEARCH("extensive",X199)),ISNUMBER(SEARCH("skeletal muscle",X199)),ISNUMBER(SEARCH("larynx",X199)),ISNUMBER(SEARCH("trachea",X199)),ISNUMBER(SEARCH("esophagus",X199)),ISNUMBER(SEARCH("recurrent laryngeal nerve",X199))),"positive","negative"))</f>
        <v>negative</v>
      </c>
      <c r="AA199" t="str">
        <f>IF('Model output'!T198="","",IF('Model output'!T198="Not mentioned", "No", "Yes"))</f>
        <v/>
      </c>
      <c r="AB199" t="str">
        <f>IF(AA199&lt;&gt;"Yes","",IF(OR('Model output'!U198="",ISNUMBER(SEARCH("Not identified",'Model output'!U198))),"",'Model output'!U198))</f>
        <v/>
      </c>
      <c r="AC199" s="9" t="str">
        <f>IF(OR('Model output'!V198="", AND(ISERROR(SEARCH("Positive",'Model output'!V198)), ISNUMBER(SEARCH("Negative",'Model output'!V198))), ISNUMBER(SEARCH("Uninvolved",'Model output'!V198)), ISNUMBER(SEARCH("not involved",'Model output'!V198)), ISNUMBER(SEARCH("Free",'Model output'!V198)), ISNUMBER(SEARCH("1 mm",'Model output'!V198)), ISNUMBER(SEARCH("0.1 CM",'Model output'!V198)), ISNUMBER(SEARCH("less than 0.2 mm",'Model output'!V198)), ISNUMBER(SEARCH("less than 0.5 mm",'Model output'!V198)), ISNUMBER(SEARCH("very close",'Model output'!V198)), ISNUMBER(SEARCH("abut",'Model output'!V198))), "negative", "positive")</f>
        <v>negative</v>
      </c>
      <c r="AE199" s="30" t="str" cm="1">
        <f t="array" aca="1" ref="AE199" ca="1">IF(OR(AC199="positive",Z199="positive",AND(OR(ISNUMBER(SEARCH("Follicular carcinoma",N199)),ISNUMBER(SEARCH("Follicular thyroid carcinoma",N199))),V199="extensive"),AND(AND(ISNUMBER(J199),J199&gt;0),AND(ISNUMBER(M199),M199&gt;3)),OR(H199="positive",AH199=1)),"high",IF(OR(ISNUMBER(SEARCH("lateral",G199,1)),ISNUMBER(SEARCH("positive",Y199,1)),ISNUMBER(SEARCH("tall",O199,1)),ISNUMBER(SEARCH("hobnail",O199,1)),ISNUMBER(SEARCH("cribriform",O199,1)),ISNUMBER(SEARCH("diffuse",O199,1)),ISNUMBER(SEARCH("columnar",O199,1)),ISNUMBER(SEARCH("solid",O199,1)),ISNUMBER(SEARCH("tall",N199,1)),ISNUMBER(SEARCH("hobnail",N199,1)),ISNUMBER(SEARCH("cribriform",N199,1)),ISNUMBER(SEARCH("diffuse",N199,1)),ISNUMBER(SEARCH("columnar",N199,1)),ISNUMBER(SEARCH("solid",N199,1)),AND(ISNUMBER(SEARCH("papillary",N199,1)),S199="positive"),AND(AND(ISNUMBER(J199),J199&gt;=5),M199=""),AND(AND(ISNUMBER(J199),J199&gt;=5),AND(ISNUMBER(M199),M199&gt;=1)),AND(ISNUMBER(SERACH("papillary",N199)),OR(Y199="positive",Z199="positive"), ISNUMBER(SEARCH("BRAF",AB199)))),"intermediate","low"))</f>
        <v>intermediate</v>
      </c>
      <c r="AF199" s="31" t="str">
        <f t="shared" si="51"/>
        <v>3a</v>
      </c>
      <c r="AG199" s="31" t="str">
        <f t="shared" si="52"/>
        <v>0</v>
      </c>
      <c r="AH199" s="31" t="str">
        <f t="shared" si="53"/>
        <v>0</v>
      </c>
      <c r="AI199" s="36" t="str">
        <f t="shared" si="54"/>
        <v>I</v>
      </c>
      <c r="AJ199" s="30" t="s">
        <v>873</v>
      </c>
      <c r="AK199" s="35" t="s">
        <v>882</v>
      </c>
      <c r="AL199" s="35" t="s">
        <v>877</v>
      </c>
      <c r="AM199" s="35" t="s">
        <v>880</v>
      </c>
      <c r="AN199" s="35" t="s">
        <v>76</v>
      </c>
      <c r="AO199" s="30">
        <f t="shared" ca="1" si="55"/>
        <v>1</v>
      </c>
      <c r="AP199" s="35">
        <f t="shared" si="56"/>
        <v>1</v>
      </c>
      <c r="AQ199" s="35">
        <f t="shared" si="57"/>
        <v>1</v>
      </c>
      <c r="AR199" s="35">
        <f t="shared" si="58"/>
        <v>1</v>
      </c>
      <c r="AS199" s="36">
        <f t="shared" si="59"/>
        <v>1</v>
      </c>
    </row>
    <row r="200" spans="1:45">
      <c r="A200" t="str">
        <f>'Model output'!A199</f>
        <v>TCGA-EM-A3FP</v>
      </c>
      <c r="B200" s="42">
        <v>71</v>
      </c>
      <c r="C200" s="1" t="str">
        <f>IF(OR(ISNUMBER(SEARCH("0",'Model output'!D199)), ISNUMBER(SEARCH("1",'Model output'!D199)), ISNUMBER(SEARCH("1a",'Model output'!D199)), ISNUMBER(SEARCH("1b",'Model output'!D199)), ISNUMBER(SEARCH("2",'Model output'!D199)), ISNUMBER(SEARCH("3",'Model output'!D199)), ISNUMBER(SEARCH("4a",'Model output'!D199)), ISNUMBER(SEARCH("4b",'Model output'!D199))), IF(ISNUMBER(SEARCH("pT",'Model output'!D199)),IF(OR(ISNUMBER(SEARCH("a",'Model output'!D199)),ISNUMBER(SEARCH("b",'Model output'!D199))),MID(SUBSTITUTE('Model output'!D199," ",""),SEARCH("pT",'Model output'!D199)+2,2),MID(SUBSTITUTE('Model output'!D199," ",""),SEARCH("pT",'Model output'!D199)+2,1)),IF(ISNUMBER(SEARCH("T",'Model output'!D199)),IF(OR(ISNUMBER(SEARCH("a",'Model output'!D199)),ISNUMBER(SEARCH("b",'Model output'!D199))),MID(SUBSTITUTE('Model output'!D199," ",""),SEARCH("T",'Model output'!D199)+1,2),MID(SUBSTITUTE('Model output'!D199," ",""),SEARCH("T",'Model output'!D199)+1,1)),SUBSTITUTE('Model output'!D199," ",""))),"")</f>
        <v>2</v>
      </c>
      <c r="D200" s="1" t="str">
        <f>IF(ISNUMBER(SEARCH("lymph node",'Model output'!E199)),"1", IF(AND('Model output'!E199&lt;&gt;"",ISNUMBER('Model output'!E199),'Model output'!E199&gt;0),"1",IF(OR(ISNUMBER(SEARCH("0",'Model output'!E199)), ISNUMBER(SEARCH("1",'Model output'!E199)), ISNUMBER(SEARCH("1a",'Model output'!E199)), ISNUMBER(SEARCH("1b",'Model output'!E199)), ISNUMBER(SEARCH("X",'Model output'!E199))), IF(ISNUMBER(SEARCH("pN",'Model output'!E199)),IF(OR(ISNUMBER(SEARCH("a",'Model output'!E199)),ISNUMBER(SEARCH("b",'Model output'!E199))),MID(SUBSTITUTE('Model output'!E199," ",""),SEARCH("pN",'Model output'!E199)+2,2),MID(SUBSTITUTE('Model output'!E199," ",""),SEARCH("pN",'Model output'!E199)+2,1)),IF(ISNUMBER(SEARCH("N",'Model output'!E199)),IF(OR(ISNUMBER(SEARCH("a",'Model output'!E199)),ISNUMBER(SEARCH("b",'Model output'!E199))),MID(SUBSTITUTE('Model output'!E199," ",""),SEARCH("N",'Model output'!E199)+1,2),MID(SUBSTITUTE('Model output'!E199," ",""),SEARCH("N",'Model output'!E199)+1,1)),SUBSTITUTE('Model output'!E199," ",""))),"")))</f>
        <v>0</v>
      </c>
      <c r="E200" s="1" t="str">
        <f>IF(OR(ISNUMBER(SEARCH("Not applicable",'Model output'!F199)), ISNUMBER(SEARCH("N/A",'Model output'!F199))),"0",IF(OR(ISNUMBER(SEARCH("0",'Model output'!F199)), ISNUMBER(SEARCH("1",'Model output'!F199)), ISNUMBER(SEARCH("X",'Model output'!F199))), IF(ISNUMBER(SEARCH("pM",'Model output'!F199)),MID(SUBSTITUTE('Model output'!F199," ",""),SEARCH("pM",'Model output'!F199)+2,1),IF(ISNUMBER(SEARCH("M",'Model output'!F199)),MID(SUBSTITUTE('Model output'!F199," ",""),SEARCH("M",'Model output'!F199)+1,1),SUBSTITUTE('Model output'!F199," ",""))),""))</f>
        <v>0</v>
      </c>
      <c r="F200" t="str">
        <f t="shared" si="48"/>
        <v>negative</v>
      </c>
      <c r="G200" t="str">
        <f>IF(OR('Model output'!G199="",AND(ISNUMBER('Model output'!J199),'Model output'!J199&lt;1)),"",IF(OR(ISNUMBER(SEARCH("lateral",'Model output'!G199)),ISNUMBER(SEARCH("cervical",'Model output'!G199)),ISNUMBER(SEARCH("jugular",'Model output'!G199)),ISNUMBER(SEARCH("left neck",'Model output'!G199)),ISNUMBER(SEARCH("left anterior neck",'Model output'!G199)),ISNUMBER(SEARCH("left posterior neck",'Model output'!G199)),ISNUMBER(SEARCH("right neck",'Model output'!G199)),ISNUMBER(SEARCH("right anterior neck",'Model output'!G199)),ISNUMBER(SEARCH("right posterior neck",'Model output'!G199)),AND(ISNUMBER(SEARCH("level",'Model output'!G199)),OR(,ISNUMBER(SEARCH("II",'Model output'!G199)),ISNUMBER(SEARCH("two",'Model output'!G199)),ISNUMBER(SEARCH("2",'Model output'!G199)),ISNUMBER(SEARCH("III",'Model output'!G199)),ISNUMBER(SEARCH("three",'Model output'!G199)),ISNUMBER(SEARCH("3",'Model output'!G199)),ISNUMBER(SEARCH("IV",'Model output'!G199)),ISNUMBER(SEARCH("four",'Model output'!G199)),ISNUMBER(SEARCH("4",'Model output'!G199)),AND(ISNUMBER(SEARCH("V ",'Model output'!G199)),NOT(ISNUMBER(SEARCH("VI",'Model output'!G199)))),ISNUMBER(SEARCH("five",'Model output'!G199)),ISNUMBER(SEARCH("5",'Model output'!G199))))), "lateral", "central"))</f>
        <v/>
      </c>
      <c r="H200" t="str">
        <f>IF('Model output'!H199="","negative", IF('Model output'!H199=" ", "negative", IF(ISNUMBER(SEARCH("lymph node",'Model output'!H199)),"negative","positive")))</f>
        <v>negative</v>
      </c>
      <c r="I200">
        <f>IF('Model output'!I199="","",IF(ISNUMBER('Model output'!I199),'Model output'!I199,1))</f>
        <v>3</v>
      </c>
      <c r="J200">
        <f>IF('Model output'!J199="","",IF(AND(ISNUMBER('Model output'!J199),'Model output'!J199&lt;=I200),'Model output'!J199,IF(ISNUMBER(SEARCH("0/",'Model output'!J199)),0,1)))</f>
        <v>0</v>
      </c>
      <c r="K200" t="str" cm="1">
        <f t="array" ref="K200">IF(COUNT(FIND({0,1,2,3,4,5,6,7,8,9},'Model output'!K199))&gt;0,'Model output'!K199,"")</f>
        <v/>
      </c>
      <c r="L200" s="8" t="str">
        <f t="shared" si="50"/>
        <v/>
      </c>
      <c r="M200" t="str" cm="1">
        <f t="array" ref="M200">IF(L200="","",IF(ISNUMBER(SEARCH("cm",L200)),MAX(VALUE(SUBSTITUTE(_xlfn.FILTERXML("&lt;t&gt;&lt;s&gt;"&amp;SUBSTITUTE(L200,",","&lt;/s&gt;&lt;s&gt;")&amp;"&lt;/s&gt;&lt;/t&gt;","//s"),"cm",""))),MAX(VALUE(SUBSTITUTE(_xlfn.FILTERXML("&lt;t&gt;&lt;s&gt;"&amp;SUBSTITUTE(L200,",","&lt;/s&gt;&lt;s&gt;")&amp;"&lt;/s&gt;&lt;/t&gt;","//s"),"mm","")))/10))</f>
        <v/>
      </c>
      <c r="N200" t="str">
        <f>IF('Model output'!L199="","",'Model output'!L199)</f>
        <v>papillary</v>
      </c>
      <c r="O200" t="str">
        <f>IF('Model output'!M199="","",'Model output'!M199)</f>
        <v>follicular</v>
      </c>
      <c r="P200" t="str">
        <f>IF('Model output'!N199="","",'Model output'!N199)</f>
        <v>2.2cm</v>
      </c>
      <c r="Q200" t="str">
        <f t="shared" si="49"/>
        <v>2.2cm</v>
      </c>
      <c r="R200" cm="1">
        <f t="array" ref="R200">IF(Q200="","",IF(ISNUMBER(SEARCH("cm",Q200)),MAX(VALUE(SUBSTITUTE(_xlfn.FILTERXML("&lt;t&gt;&lt;s&gt;"&amp;SUBSTITUTE(Q200,",","&lt;/s&gt;&lt;s&gt;")&amp;"&lt;/s&gt;&lt;/t&gt;","//s"),"cm",""))),IF(ISNUMBER(SEARCH("mm",Q200)), MAX(VALUE(SUBSTITUTE(_xlfn.FILTERXML("&lt;t&gt;&lt;s&gt;"&amp;SUBSTITUTE(Q200,",","&lt;/s&gt;&lt;s&gt;")&amp;"&lt;/s&gt;&lt;/t&gt;","//s"),"mm","")))/10, MAX(VALUE(_xlfn.FILTERXML("&lt;t&gt;&lt;s&gt;"&amp;SUBSTITUTE(Q200,",","&lt;/s&gt;&lt;s&gt;")&amp;"&lt;/s&gt;&lt;/t&gt;","//s"))))))</f>
        <v>2.2000000000000002</v>
      </c>
      <c r="S200" t="str">
        <f>IF(OR('Model output'!P199="",ISNUMBER(SEARCH("Not identified", 'Model output'!P199)),ISNUMBER(SEARCH("Absent",'Model output'!P199)),AND(ISNUMBER(SEARCH("No",'Model output'!P199)),NOT(ISNUMBER(SEARCH("diagnostic",'Model output'!P199)))),ISNUMBER(SEARCH("Negative",'Model output'!P199))),"negative","positive")</f>
        <v>negative</v>
      </c>
      <c r="T200">
        <f>IF('Model output'!O199="","",'Model output'!O199)</f>
        <v>3</v>
      </c>
      <c r="U200" t="str">
        <f>IF('Model output'!Q199&lt;&gt;"",'Model output'!Q199,IF('Classification result'!S200="positive",IF(ISNUMBER(SEARCH("single",'Model output'!P199)),1,IF(OR(ISNUMBER(SEARCH("&lt;4",'Model output'!P199)),ISNUMBER(SEARCH("&lt; 4",'Model output'!P199)),ISNUMBER(SEARCH("less than 4",'Model output'!P199))),"&lt;4",IF(OR(ISNUMBER(SEARCH("&gt;4",'Model output'!P199)),ISNUMBER(SEARCH("&gt; 4",'Model output'!P199)),ISNUMBER(SEARCH("4 or more",'Model output'!P199))),"&gt;4",""))),""))</f>
        <v/>
      </c>
      <c r="V200" t="str">
        <f>IF(S200="negative","",IF(OR(ISNUMBER(SEARCH("Focal",'Model output'!P199)),'Classification result'!U200&lt;4,ISNUMBER(SEARCH("Focal",'Classification result'!U200)),ISNUMBER(SEARCH("&lt;4",'Classification result'!U200)),ISNUMBER(SEARCH("&lt; 4",'Classification result'!U200))),"minimal", IF(OR(ISNUMBER(SEARCH("Extensive",'Model output'!P199)),ISNUMBER(SEARCH("Extensive",'Classification result'!U200)),ISNUMBER(SEARCH("&gt;4",'Classification result'!U200)),ISNUMBER(SEARCH("&gt; 4",'Classification result'!U200)),ISNUMBER(SEARCH("4 or more",'Classification result'!U200))),"extensive","")))</f>
        <v/>
      </c>
      <c r="W200" t="str">
        <f>IF(OR('Model output'!R199="",ISNUMBER(SEARCH("Not identified", 'Model output'!R199)),ISNUMBER(SEARCH("Absent",'Model output'!R199)),ISNUMBER(SEARCH("No",'Model output'!R199)),ISNUMBER(SEARCH("Negative",'Model output'!R199)),ISNUMBER(SEARCH("None seen",'Model output'!R199)),ISNUMBER(SEARCH("Free",'Model output'!R199)),ISNUMBER(SEARCH("Cannot be assessed",'Model output'!R199))),"negative","positive")</f>
        <v>positive</v>
      </c>
      <c r="X200" s="14" t="str">
        <f>IF('Model output'!S199="","",'Model output'!S199)</f>
        <v>Not identified</v>
      </c>
      <c r="Y200" t="str">
        <f>IF(OR('Model output'!S199="",ISNUMBER(SEARCH("Absent",'Model output'!S199)),ISNUMBER(SEARCH("Not identified",'Model output'!S199)),AND(ISNUMBER(SEARCH("No",'Model output'!S199)),NOT(ISNUMBER(SEARCH("carcinoma",'Model output'!S199)))),ISNUMBER(SEARCH("negative",'Model output'!S199))),"negative",IF(Z200="positive","gETE", "positive"))</f>
        <v>negative</v>
      </c>
      <c r="Z200" t="str">
        <f>IF(OR('Model output'!S199="",ISNUMBER(SEARCH("Absent",'Model output'!S199)),ISNUMBER(SEARCH("Not identified",'Model output'!S199)),ISNUMBER(SEARCH("No",'Model output'!S199)),ISNUMBER(SEARCH("Minimal",'Model output'!S199)),ISNUMBER(SEARCH("negative",'Model output'!S199))),"negative",IF(OR(ISNUMBER(SEARCH("extensive",X200)),ISNUMBER(SEARCH("skeletal muscle",X200)),ISNUMBER(SEARCH("larynx",X200)),ISNUMBER(SEARCH("trachea",X200)),ISNUMBER(SEARCH("esophagus",X200)),ISNUMBER(SEARCH("recurrent laryngeal nerve",X200))),"positive","negative"))</f>
        <v>negative</v>
      </c>
      <c r="AA200" t="str">
        <f>IF('Model output'!T199="","",IF('Model output'!T199="Not mentioned", "No", "Yes"))</f>
        <v/>
      </c>
      <c r="AB200" t="str">
        <f>IF(AA200&lt;&gt;"Yes","",IF(OR('Model output'!U199="",ISNUMBER(SEARCH("Not identified",'Model output'!U199))),"",'Model output'!U199))</f>
        <v/>
      </c>
      <c r="AC200" s="9" t="str">
        <f>IF(OR('Model output'!V199="", AND(ISERROR(SEARCH("Positive",'Model output'!V199)), ISNUMBER(SEARCH("Negative",'Model output'!V199))), ISNUMBER(SEARCH("Uninvolved",'Model output'!V199)), ISNUMBER(SEARCH("not involved",'Model output'!V199)), ISNUMBER(SEARCH("Free",'Model output'!V199)), ISNUMBER(SEARCH("1 mm",'Model output'!V199)), ISNUMBER(SEARCH("0.1 CM",'Model output'!V199)), ISNUMBER(SEARCH("less than 0.2 mm",'Model output'!V199)), ISNUMBER(SEARCH("less than 0.5 mm",'Model output'!V199)), ISNUMBER(SEARCH("very close",'Model output'!V199)), ISNUMBER(SEARCH("abut",'Model output'!V199))), "negative", "positive")</f>
        <v>negative</v>
      </c>
      <c r="AE200" s="30" t="str" cm="1">
        <f t="array" aca="1" ref="AE200" ca="1">IF(OR(AC200="positive",Z200="positive",AND(OR(ISNUMBER(SEARCH("Follicular carcinoma",N200)),ISNUMBER(SEARCH("Follicular thyroid carcinoma",N200))),V200="extensive"),AND(AND(ISNUMBER(J200),J200&gt;0),AND(ISNUMBER(M200),M200&gt;3)),OR(H200="positive",AH200=1)),"high",IF(OR(ISNUMBER(SEARCH("lateral",G200,1)),ISNUMBER(SEARCH("positive",Y200,1)),ISNUMBER(SEARCH("tall",O200,1)),ISNUMBER(SEARCH("hobnail",O200,1)),ISNUMBER(SEARCH("cribriform",O200,1)),ISNUMBER(SEARCH("diffuse",O200,1)),ISNUMBER(SEARCH("columnar",O200,1)),ISNUMBER(SEARCH("solid",O200,1)),ISNUMBER(SEARCH("tall",N200,1)),ISNUMBER(SEARCH("hobnail",N200,1)),ISNUMBER(SEARCH("cribriform",N200,1)),ISNUMBER(SEARCH("diffuse",N200,1)),ISNUMBER(SEARCH("columnar",N200,1)),ISNUMBER(SEARCH("solid",N200,1)),AND(ISNUMBER(SEARCH("papillary",N200,1)),S200="positive"),AND(AND(ISNUMBER(J200),J200&gt;=5),M200=""),AND(AND(ISNUMBER(J200),J200&gt;=5),AND(ISNUMBER(M200),M200&gt;=1)),AND(ISNUMBER(SERACH("papillary",N200)),OR(Y200="positive",Z200="positive"), ISNUMBER(SEARCH("BRAF",AB200)))),"intermediate","low"))</f>
        <v>low</v>
      </c>
      <c r="AF200" s="31" t="str">
        <f t="shared" si="51"/>
        <v>2</v>
      </c>
      <c r="AG200" s="31" t="str">
        <f t="shared" si="52"/>
        <v>0</v>
      </c>
      <c r="AH200" s="31" t="str">
        <f t="shared" si="53"/>
        <v>0</v>
      </c>
      <c r="AI200" s="36" t="str">
        <f t="shared" si="54"/>
        <v>I</v>
      </c>
      <c r="AJ200" s="30" t="s">
        <v>872</v>
      </c>
      <c r="AK200" s="35" t="s">
        <v>879</v>
      </c>
      <c r="AL200" s="35" t="s">
        <v>877</v>
      </c>
      <c r="AM200" s="35" t="s">
        <v>880</v>
      </c>
      <c r="AN200" s="35" t="s">
        <v>76</v>
      </c>
      <c r="AO200" s="30">
        <f t="shared" ca="1" si="55"/>
        <v>1</v>
      </c>
      <c r="AP200" s="35">
        <f t="shared" si="56"/>
        <v>1</v>
      </c>
      <c r="AQ200" s="35">
        <f t="shared" si="57"/>
        <v>1</v>
      </c>
      <c r="AR200" s="35">
        <f t="shared" si="58"/>
        <v>1</v>
      </c>
      <c r="AS200" s="36">
        <f t="shared" si="59"/>
        <v>1</v>
      </c>
    </row>
    <row r="201" spans="1:45">
      <c r="A201" t="str">
        <f>'Model output'!A200</f>
        <v>TCGA-EM-A3FQ</v>
      </c>
      <c r="B201" s="42">
        <v>19</v>
      </c>
      <c r="C201" s="1" t="str">
        <f>IF(OR(ISNUMBER(SEARCH("0",'Model output'!D200)), ISNUMBER(SEARCH("1",'Model output'!D200)), ISNUMBER(SEARCH("1a",'Model output'!D200)), ISNUMBER(SEARCH("1b",'Model output'!D200)), ISNUMBER(SEARCH("2",'Model output'!D200)), ISNUMBER(SEARCH("3",'Model output'!D200)), ISNUMBER(SEARCH("4a",'Model output'!D200)), ISNUMBER(SEARCH("4b",'Model output'!D200))), IF(ISNUMBER(SEARCH("pT",'Model output'!D200)),IF(OR(ISNUMBER(SEARCH("a",'Model output'!D200)),ISNUMBER(SEARCH("b",'Model output'!D200))),MID(SUBSTITUTE('Model output'!D200," ",""),SEARCH("pT",'Model output'!D200)+2,2),MID(SUBSTITUTE('Model output'!D200," ",""),SEARCH("pT",'Model output'!D200)+2,1)),IF(ISNUMBER(SEARCH("T",'Model output'!D200)),IF(OR(ISNUMBER(SEARCH("a",'Model output'!D200)),ISNUMBER(SEARCH("b",'Model output'!D200))),MID(SUBSTITUTE('Model output'!D200," ",""),SEARCH("T",'Model output'!D200)+1,2),MID(SUBSTITUTE('Model output'!D200," ",""),SEARCH("T",'Model output'!D200)+1,1)),SUBSTITUTE('Model output'!D200," ",""))),"")</f>
        <v>3</v>
      </c>
      <c r="D201" s="1" t="str">
        <f>IF(ISNUMBER(SEARCH("lymph node",'Model output'!E200)),"1", IF(AND('Model output'!E200&lt;&gt;"",ISNUMBER('Model output'!E200),'Model output'!E200&gt;0),"1",IF(OR(ISNUMBER(SEARCH("0",'Model output'!E200)), ISNUMBER(SEARCH("1",'Model output'!E200)), ISNUMBER(SEARCH("1a",'Model output'!E200)), ISNUMBER(SEARCH("1b",'Model output'!E200)), ISNUMBER(SEARCH("X",'Model output'!E200))), IF(ISNUMBER(SEARCH("pN",'Model output'!E200)),IF(OR(ISNUMBER(SEARCH("a",'Model output'!E200)),ISNUMBER(SEARCH("b",'Model output'!E200))),MID(SUBSTITUTE('Model output'!E200," ",""),SEARCH("pN",'Model output'!E200)+2,2),MID(SUBSTITUTE('Model output'!E200," ",""),SEARCH("pN",'Model output'!E200)+2,1)),IF(ISNUMBER(SEARCH("N",'Model output'!E200)),IF(OR(ISNUMBER(SEARCH("a",'Model output'!E200)),ISNUMBER(SEARCH("b",'Model output'!E200))),MID(SUBSTITUTE('Model output'!E200," ",""),SEARCH("N",'Model output'!E200)+1,2),MID(SUBSTITUTE('Model output'!E200," ",""),SEARCH("N",'Model output'!E200)+1,1)),SUBSTITUTE('Model output'!E200," ",""))),"")))</f>
        <v>1b</v>
      </c>
      <c r="E201" s="1" t="str">
        <f>IF(OR(ISNUMBER(SEARCH("Not applicable",'Model output'!F200)), ISNUMBER(SEARCH("N/A",'Model output'!F200))),"0",IF(OR(ISNUMBER(SEARCH("0",'Model output'!F200)), ISNUMBER(SEARCH("1",'Model output'!F200)), ISNUMBER(SEARCH("X",'Model output'!F200))), IF(ISNUMBER(SEARCH("pM",'Model output'!F200)),MID(SUBSTITUTE('Model output'!F200," ",""),SEARCH("pM",'Model output'!F200)+2,1),IF(ISNUMBER(SEARCH("M",'Model output'!F200)),MID(SUBSTITUTE('Model output'!F200," ",""),SEARCH("M",'Model output'!F200)+1,1),SUBSTITUTE('Model output'!F200," ",""))),""))</f>
        <v>0</v>
      </c>
      <c r="F201" t="str">
        <f t="shared" si="48"/>
        <v>positive</v>
      </c>
      <c r="G201" t="str">
        <f>IF(OR('Model output'!G200="",AND(ISNUMBER('Model output'!J200),'Model output'!J200&lt;1)),"",IF(OR(ISNUMBER(SEARCH("lateral",'Model output'!G200)),ISNUMBER(SEARCH("cervical",'Model output'!G200)),ISNUMBER(SEARCH("jugular",'Model output'!G200)),ISNUMBER(SEARCH("left neck",'Model output'!G200)),ISNUMBER(SEARCH("left anterior neck",'Model output'!G200)),ISNUMBER(SEARCH("left posterior neck",'Model output'!G200)),ISNUMBER(SEARCH("right neck",'Model output'!G200)),ISNUMBER(SEARCH("right anterior neck",'Model output'!G200)),ISNUMBER(SEARCH("right posterior neck",'Model output'!G200)),AND(ISNUMBER(SEARCH("level",'Model output'!G200)),OR(,ISNUMBER(SEARCH("II",'Model output'!G200)),ISNUMBER(SEARCH("two",'Model output'!G200)),ISNUMBER(SEARCH("2",'Model output'!G200)),ISNUMBER(SEARCH("III",'Model output'!G200)),ISNUMBER(SEARCH("three",'Model output'!G200)),ISNUMBER(SEARCH("3",'Model output'!G200)),ISNUMBER(SEARCH("IV",'Model output'!G200)),ISNUMBER(SEARCH("four",'Model output'!G200)),ISNUMBER(SEARCH("4",'Model output'!G200)),AND(ISNUMBER(SEARCH("V ",'Model output'!G200)),NOT(ISNUMBER(SEARCH("VI",'Model output'!G200)))),ISNUMBER(SEARCH("five",'Model output'!G200)),ISNUMBER(SEARCH("5",'Model output'!G200))))), "lateral", "central"))</f>
        <v>lateral</v>
      </c>
      <c r="H201" t="str">
        <f>IF('Model output'!H200="","negative", IF('Model output'!H200=" ", "negative", IF(ISNUMBER(SEARCH("lymph node",'Model output'!H200)),"negative","positive")))</f>
        <v>negative</v>
      </c>
      <c r="I201">
        <f>IF('Model output'!I200="","",IF(ISNUMBER('Model output'!I200),'Model output'!I200,1))</f>
        <v>66</v>
      </c>
      <c r="J201">
        <f>IF('Model output'!J200="","",IF(AND(ISNUMBER('Model output'!J200),'Model output'!J200&lt;=I201),'Model output'!J200,IF(ISNUMBER(SEARCH("0/",'Model output'!J200)),0,1)))</f>
        <v>41</v>
      </c>
      <c r="K201" t="str" cm="1">
        <f t="array" ref="K201">IF(COUNT(FIND({0,1,2,3,4,5,6,7,8,9},'Model output'!K200))&gt;0,'Model output'!K200,"")</f>
        <v/>
      </c>
      <c r="L201" s="8" t="str">
        <f t="shared" si="50"/>
        <v/>
      </c>
      <c r="M201" t="str" cm="1">
        <f t="array" ref="M201">IF(L201="","",IF(ISNUMBER(SEARCH("cm",L201)),MAX(VALUE(SUBSTITUTE(_xlfn.FILTERXML("&lt;t&gt;&lt;s&gt;"&amp;SUBSTITUTE(L201,",","&lt;/s&gt;&lt;s&gt;")&amp;"&lt;/s&gt;&lt;/t&gt;","//s"),"cm",""))),MAX(VALUE(SUBSTITUTE(_xlfn.FILTERXML("&lt;t&gt;&lt;s&gt;"&amp;SUBSTITUTE(L201,",","&lt;/s&gt;&lt;s&gt;")&amp;"&lt;/s&gt;&lt;/t&gt;","//s"),"mm","")))/10))</f>
        <v/>
      </c>
      <c r="N201" t="str">
        <f>IF('Model output'!L200="","",'Model output'!L200)</f>
        <v>papillary</v>
      </c>
      <c r="O201" t="str">
        <f>IF('Model output'!M200="","",'Model output'!M200)</f>
        <v>classical (usual), cribriform-morular</v>
      </c>
      <c r="P201" t="str">
        <f>IF('Model output'!N200="","",'Model output'!N200)</f>
        <v>4.8cm</v>
      </c>
      <c r="Q201" t="str">
        <f t="shared" si="49"/>
        <v>4.8cm</v>
      </c>
      <c r="R201" cm="1">
        <f t="array" ref="R201">IF(Q201="","",IF(ISNUMBER(SEARCH("cm",Q201)),MAX(VALUE(SUBSTITUTE(_xlfn.FILTERXML("&lt;t&gt;&lt;s&gt;"&amp;SUBSTITUTE(Q201,",","&lt;/s&gt;&lt;s&gt;")&amp;"&lt;/s&gt;&lt;/t&gt;","//s"),"cm",""))),IF(ISNUMBER(SEARCH("mm",Q201)), MAX(VALUE(SUBSTITUTE(_xlfn.FILTERXML("&lt;t&gt;&lt;s&gt;"&amp;SUBSTITUTE(Q201,",","&lt;/s&gt;&lt;s&gt;")&amp;"&lt;/s&gt;&lt;/t&gt;","//s"),"mm","")))/10, MAX(VALUE(_xlfn.FILTERXML("&lt;t&gt;&lt;s&gt;"&amp;SUBSTITUTE(Q201,",","&lt;/s&gt;&lt;s&gt;")&amp;"&lt;/s&gt;&lt;/t&gt;","//s"))))))</f>
        <v>4.8</v>
      </c>
      <c r="S201" t="str">
        <f>IF(OR('Model output'!P200="",ISNUMBER(SEARCH("Not identified", 'Model output'!P200)),ISNUMBER(SEARCH("Absent",'Model output'!P200)),AND(ISNUMBER(SEARCH("No",'Model output'!P200)),NOT(ISNUMBER(SEARCH("diagnostic",'Model output'!P200)))),ISNUMBER(SEARCH("Negative",'Model output'!P200))),"negative","positive")</f>
        <v>negative</v>
      </c>
      <c r="T201">
        <f>IF('Model output'!O200="","",'Model output'!O200)</f>
        <v>2</v>
      </c>
      <c r="U201" t="str">
        <f>IF('Model output'!Q200&lt;&gt;"",'Model output'!Q200,IF('Classification result'!S201="positive",IF(ISNUMBER(SEARCH("single",'Model output'!P200)),1,IF(OR(ISNUMBER(SEARCH("&lt;4",'Model output'!P200)),ISNUMBER(SEARCH("&lt; 4",'Model output'!P200)),ISNUMBER(SEARCH("less than 4",'Model output'!P200))),"&lt;4",IF(OR(ISNUMBER(SEARCH("&gt;4",'Model output'!P200)),ISNUMBER(SEARCH("&gt; 4",'Model output'!P200)),ISNUMBER(SEARCH("4 or more",'Model output'!P200))),"&gt;4",""))),""))</f>
        <v/>
      </c>
      <c r="V201" t="str">
        <f>IF(S201="negative","",IF(OR(ISNUMBER(SEARCH("Focal",'Model output'!P200)),'Classification result'!U201&lt;4,ISNUMBER(SEARCH("Focal",'Classification result'!U201)),ISNUMBER(SEARCH("&lt;4",'Classification result'!U201)),ISNUMBER(SEARCH("&lt; 4",'Classification result'!U201))),"minimal", IF(OR(ISNUMBER(SEARCH("Extensive",'Model output'!P200)),ISNUMBER(SEARCH("Extensive",'Classification result'!U201)),ISNUMBER(SEARCH("&gt;4",'Classification result'!U201)),ISNUMBER(SEARCH("&gt; 4",'Classification result'!U201)),ISNUMBER(SEARCH("4 or more",'Classification result'!U201))),"extensive","")))</f>
        <v/>
      </c>
      <c r="W201" t="str">
        <f>IF(OR('Model output'!R200="",ISNUMBER(SEARCH("Not identified", 'Model output'!R200)),ISNUMBER(SEARCH("Absent",'Model output'!R200)),ISNUMBER(SEARCH("No",'Model output'!R200)),ISNUMBER(SEARCH("Negative",'Model output'!R200)),ISNUMBER(SEARCH("None seen",'Model output'!R200)),ISNUMBER(SEARCH("Free",'Model output'!R200)),ISNUMBER(SEARCH("Cannot be assessed",'Model output'!R200))),"negative","positive")</f>
        <v>positive</v>
      </c>
      <c r="X201" s="14" t="str">
        <f>IF('Model output'!S200="","",'Model output'!S200)</f>
        <v>Not identified</v>
      </c>
      <c r="Y201" t="str">
        <f>IF(OR('Model output'!S200="",ISNUMBER(SEARCH("Absent",'Model output'!S200)),ISNUMBER(SEARCH("Not identified",'Model output'!S200)),AND(ISNUMBER(SEARCH("No",'Model output'!S200)),NOT(ISNUMBER(SEARCH("carcinoma",'Model output'!S200)))),ISNUMBER(SEARCH("negative",'Model output'!S200))),"negative",IF(Z201="positive","gETE", "positive"))</f>
        <v>negative</v>
      </c>
      <c r="Z201" t="str">
        <f>IF(OR('Model output'!S200="",ISNUMBER(SEARCH("Absent",'Model output'!S200)),ISNUMBER(SEARCH("Not identified",'Model output'!S200)),ISNUMBER(SEARCH("No",'Model output'!S200)),ISNUMBER(SEARCH("Minimal",'Model output'!S200)),ISNUMBER(SEARCH("negative",'Model output'!S200))),"negative",IF(OR(ISNUMBER(SEARCH("extensive",X201)),ISNUMBER(SEARCH("skeletal muscle",X201)),ISNUMBER(SEARCH("larynx",X201)),ISNUMBER(SEARCH("trachea",X201)),ISNUMBER(SEARCH("esophagus",X201)),ISNUMBER(SEARCH("recurrent laryngeal nerve",X201))),"positive","negative"))</f>
        <v>negative</v>
      </c>
      <c r="AA201" t="str">
        <f>IF('Model output'!T200="","",IF('Model output'!T200="Not mentioned", "No", "Yes"))</f>
        <v/>
      </c>
      <c r="AB201" t="str">
        <f>IF(AA201&lt;&gt;"Yes","",IF(OR('Model output'!U200="",ISNUMBER(SEARCH("Not identified",'Model output'!U200))),"",'Model output'!U200))</f>
        <v/>
      </c>
      <c r="AC201" s="9" t="str">
        <f>IF(OR('Model output'!V200="", AND(ISERROR(SEARCH("Positive",'Model output'!V200)), ISNUMBER(SEARCH("Negative",'Model output'!V200))), ISNUMBER(SEARCH("Uninvolved",'Model output'!V200)), ISNUMBER(SEARCH("not involved",'Model output'!V200)), ISNUMBER(SEARCH("Free",'Model output'!V200)), ISNUMBER(SEARCH("1 mm",'Model output'!V200)), ISNUMBER(SEARCH("0.1 CM",'Model output'!V200)), ISNUMBER(SEARCH("less than 0.2 mm",'Model output'!V200)), ISNUMBER(SEARCH("less than 0.5 mm",'Model output'!V200)), ISNUMBER(SEARCH("very close",'Model output'!V200)), ISNUMBER(SEARCH("abut",'Model output'!V200))), "negative", "positive")</f>
        <v>negative</v>
      </c>
      <c r="AE201" s="30" t="str" cm="1">
        <f t="array" aca="1" ref="AE201" ca="1">IF(OR(AC201="positive",Z201="positive",AND(OR(ISNUMBER(SEARCH("Follicular carcinoma",N201)),ISNUMBER(SEARCH("Follicular thyroid carcinoma",N201))),V201="extensive"),AND(AND(ISNUMBER(J201),J201&gt;0),AND(ISNUMBER(M201),M201&gt;3)),OR(H201="positive",AH201=1)),"high",IF(OR(ISNUMBER(SEARCH("lateral",G201,1)),ISNUMBER(SEARCH("positive",Y201,1)),ISNUMBER(SEARCH("tall",O201,1)),ISNUMBER(SEARCH("hobnail",O201,1)),ISNUMBER(SEARCH("cribriform",O201,1)),ISNUMBER(SEARCH("diffuse",O201,1)),ISNUMBER(SEARCH("columnar",O201,1)),ISNUMBER(SEARCH("solid",O201,1)),ISNUMBER(SEARCH("tall",N201,1)),ISNUMBER(SEARCH("hobnail",N201,1)),ISNUMBER(SEARCH("cribriform",N201,1)),ISNUMBER(SEARCH("diffuse",N201,1)),ISNUMBER(SEARCH("columnar",N201,1)),ISNUMBER(SEARCH("solid",N201,1)),AND(ISNUMBER(SEARCH("papillary",N201,1)),S201="positive"),AND(AND(ISNUMBER(J201),J201&gt;=5),M201=""),AND(AND(ISNUMBER(J201),J201&gt;=5),AND(ISNUMBER(M201),M201&gt;=1)),AND(ISNUMBER(SERACH("papillary",N201)),OR(Y201="positive",Z201="positive"), ISNUMBER(SEARCH("BRAF",AB201)))),"intermediate","low"))</f>
        <v>intermediate</v>
      </c>
      <c r="AF201" s="31" t="str">
        <f t="shared" si="51"/>
        <v>3a</v>
      </c>
      <c r="AG201" s="31" t="str">
        <f t="shared" si="52"/>
        <v>1b</v>
      </c>
      <c r="AH201" s="31" t="str">
        <f t="shared" si="53"/>
        <v>0</v>
      </c>
      <c r="AI201" s="36" t="str">
        <f t="shared" si="54"/>
        <v>I</v>
      </c>
      <c r="AJ201" s="30" t="s">
        <v>873</v>
      </c>
      <c r="AK201" s="35" t="s">
        <v>882</v>
      </c>
      <c r="AL201" s="35" t="s">
        <v>876</v>
      </c>
      <c r="AM201" s="35" t="s">
        <v>880</v>
      </c>
      <c r="AN201" s="35" t="s">
        <v>76</v>
      </c>
      <c r="AO201" s="30">
        <f t="shared" ca="1" si="55"/>
        <v>1</v>
      </c>
      <c r="AP201" s="35">
        <f t="shared" si="56"/>
        <v>1</v>
      </c>
      <c r="AQ201" s="35">
        <f t="shared" si="57"/>
        <v>1</v>
      </c>
      <c r="AR201" s="35">
        <f t="shared" si="58"/>
        <v>1</v>
      </c>
      <c r="AS201" s="36">
        <f t="shared" si="59"/>
        <v>1</v>
      </c>
    </row>
    <row r="202" spans="1:45">
      <c r="A202" t="str">
        <f>'Model output'!A201</f>
        <v>TCGA-EM-A3FR</v>
      </c>
      <c r="B202" s="42">
        <v>55</v>
      </c>
      <c r="C202" s="1" t="str">
        <f>IF(OR(ISNUMBER(SEARCH("0",'Model output'!D201)), ISNUMBER(SEARCH("1",'Model output'!D201)), ISNUMBER(SEARCH("1a",'Model output'!D201)), ISNUMBER(SEARCH("1b",'Model output'!D201)), ISNUMBER(SEARCH("2",'Model output'!D201)), ISNUMBER(SEARCH("3",'Model output'!D201)), ISNUMBER(SEARCH("4a",'Model output'!D201)), ISNUMBER(SEARCH("4b",'Model output'!D201))), IF(ISNUMBER(SEARCH("pT",'Model output'!D201)),IF(OR(ISNUMBER(SEARCH("a",'Model output'!D201)),ISNUMBER(SEARCH("b",'Model output'!D201))),MID(SUBSTITUTE('Model output'!D201," ",""),SEARCH("pT",'Model output'!D201)+2,2),MID(SUBSTITUTE('Model output'!D201," ",""),SEARCH("pT",'Model output'!D201)+2,1)),IF(ISNUMBER(SEARCH("T",'Model output'!D201)),IF(OR(ISNUMBER(SEARCH("a",'Model output'!D201)),ISNUMBER(SEARCH("b",'Model output'!D201))),MID(SUBSTITUTE('Model output'!D201," ",""),SEARCH("T",'Model output'!D201)+1,2),MID(SUBSTITUTE('Model output'!D201," ",""),SEARCH("T",'Model output'!D201)+1,1)),SUBSTITUTE('Model output'!D201," ",""))),"")</f>
        <v>2</v>
      </c>
      <c r="D202" s="1" t="str">
        <f>IF(ISNUMBER(SEARCH("lymph node",'Model output'!E201)),"1", IF(AND('Model output'!E201&lt;&gt;"",ISNUMBER('Model output'!E201),'Model output'!E201&gt;0),"1",IF(OR(ISNUMBER(SEARCH("0",'Model output'!E201)), ISNUMBER(SEARCH("1",'Model output'!E201)), ISNUMBER(SEARCH("1a",'Model output'!E201)), ISNUMBER(SEARCH("1b",'Model output'!E201)), ISNUMBER(SEARCH("X",'Model output'!E201))), IF(ISNUMBER(SEARCH("pN",'Model output'!E201)),IF(OR(ISNUMBER(SEARCH("a",'Model output'!E201)),ISNUMBER(SEARCH("b",'Model output'!E201))),MID(SUBSTITUTE('Model output'!E201," ",""),SEARCH("pN",'Model output'!E201)+2,2),MID(SUBSTITUTE('Model output'!E201," ",""),SEARCH("pN",'Model output'!E201)+2,1)),IF(ISNUMBER(SEARCH("N",'Model output'!E201)),IF(OR(ISNUMBER(SEARCH("a",'Model output'!E201)),ISNUMBER(SEARCH("b",'Model output'!E201))),MID(SUBSTITUTE('Model output'!E201," ",""),SEARCH("N",'Model output'!E201)+1,2),MID(SUBSTITUTE('Model output'!E201," ",""),SEARCH("N",'Model output'!E201)+1,1)),SUBSTITUTE('Model output'!E201," ",""))),"")))</f>
        <v>1a</v>
      </c>
      <c r="E202" s="1" t="str">
        <f>IF(OR(ISNUMBER(SEARCH("Not applicable",'Model output'!F201)), ISNUMBER(SEARCH("N/A",'Model output'!F201))),"0",IF(OR(ISNUMBER(SEARCH("0",'Model output'!F201)), ISNUMBER(SEARCH("1",'Model output'!F201)), ISNUMBER(SEARCH("X",'Model output'!F201))), IF(ISNUMBER(SEARCH("pM",'Model output'!F201)),MID(SUBSTITUTE('Model output'!F201," ",""),SEARCH("pM",'Model output'!F201)+2,1),IF(ISNUMBER(SEARCH("M",'Model output'!F201)),MID(SUBSTITUTE('Model output'!F201," ",""),SEARCH("M",'Model output'!F201)+1,1),SUBSTITUTE('Model output'!F201," ",""))),""))</f>
        <v/>
      </c>
      <c r="F202" t="str">
        <f t="shared" si="48"/>
        <v>positive</v>
      </c>
      <c r="G202" t="str">
        <f>IF(OR('Model output'!G201="",AND(ISNUMBER('Model output'!J201),'Model output'!J201&lt;1)),"",IF(OR(ISNUMBER(SEARCH("lateral",'Model output'!G201)),ISNUMBER(SEARCH("cervical",'Model output'!G201)),ISNUMBER(SEARCH("jugular",'Model output'!G201)),ISNUMBER(SEARCH("left neck",'Model output'!G201)),ISNUMBER(SEARCH("left anterior neck",'Model output'!G201)),ISNUMBER(SEARCH("left posterior neck",'Model output'!G201)),ISNUMBER(SEARCH("right neck",'Model output'!G201)),ISNUMBER(SEARCH("right anterior neck",'Model output'!G201)),ISNUMBER(SEARCH("right posterior neck",'Model output'!G201)),AND(ISNUMBER(SEARCH("level",'Model output'!G201)),OR(,ISNUMBER(SEARCH("II",'Model output'!G201)),ISNUMBER(SEARCH("two",'Model output'!G201)),ISNUMBER(SEARCH("2",'Model output'!G201)),ISNUMBER(SEARCH("III",'Model output'!G201)),ISNUMBER(SEARCH("three",'Model output'!G201)),ISNUMBER(SEARCH("3",'Model output'!G201)),ISNUMBER(SEARCH("IV",'Model output'!G201)),ISNUMBER(SEARCH("four",'Model output'!G201)),ISNUMBER(SEARCH("4",'Model output'!G201)),AND(ISNUMBER(SEARCH("V ",'Model output'!G201)),NOT(ISNUMBER(SEARCH("VI",'Model output'!G201)))),ISNUMBER(SEARCH("five",'Model output'!G201)),ISNUMBER(SEARCH("5",'Model output'!G201))))), "lateral", "central"))</f>
        <v>central</v>
      </c>
      <c r="H202" t="str">
        <f>IF('Model output'!H201="","negative", IF('Model output'!H201=" ", "negative", IF(ISNUMBER(SEARCH("lymph node",'Model output'!H201)),"negative","positive")))</f>
        <v>negative</v>
      </c>
      <c r="I202">
        <f>IF('Model output'!I201="","",IF(ISNUMBER('Model output'!I201),'Model output'!I201,1))</f>
        <v>7</v>
      </c>
      <c r="J202">
        <f>IF('Model output'!J201="","",IF(AND(ISNUMBER('Model output'!J201),'Model output'!J201&lt;=I202),'Model output'!J201,IF(ISNUMBER(SEARCH("0/",'Model output'!J201)),0,1)))</f>
        <v>2</v>
      </c>
      <c r="K202" t="str" cm="1">
        <f t="array" ref="K202">IF(COUNT(FIND({0,1,2,3,4,5,6,7,8,9},'Model output'!K201))&gt;0,'Model output'!K201,"")</f>
        <v/>
      </c>
      <c r="L202" s="8" t="str">
        <f t="shared" si="50"/>
        <v/>
      </c>
      <c r="M202" t="str" cm="1">
        <f t="array" ref="M202">IF(L202="","",IF(ISNUMBER(SEARCH("cm",L202)),MAX(VALUE(SUBSTITUTE(_xlfn.FILTERXML("&lt;t&gt;&lt;s&gt;"&amp;SUBSTITUTE(L202,",","&lt;/s&gt;&lt;s&gt;")&amp;"&lt;/s&gt;&lt;/t&gt;","//s"),"cm",""))),MAX(VALUE(SUBSTITUTE(_xlfn.FILTERXML("&lt;t&gt;&lt;s&gt;"&amp;SUBSTITUTE(L202,",","&lt;/s&gt;&lt;s&gt;")&amp;"&lt;/s&gt;&lt;/t&gt;","//s"),"mm","")))/10))</f>
        <v/>
      </c>
      <c r="N202" t="str">
        <f>IF('Model output'!L201="","",'Model output'!L201)</f>
        <v>papillary</v>
      </c>
      <c r="O202" t="str">
        <f>IF('Model output'!M201="","",'Model output'!M201)</f>
        <v>classical</v>
      </c>
      <c r="P202" t="str">
        <f>IF('Model output'!N201="","",'Model output'!N201)</f>
        <v>3.0cm</v>
      </c>
      <c r="Q202" t="str">
        <f t="shared" si="49"/>
        <v>3.0cm</v>
      </c>
      <c r="R202" cm="1">
        <f t="array" ref="R202">IF(Q202="","",IF(ISNUMBER(SEARCH("cm",Q202)),MAX(VALUE(SUBSTITUTE(_xlfn.FILTERXML("&lt;t&gt;&lt;s&gt;"&amp;SUBSTITUTE(Q202,",","&lt;/s&gt;&lt;s&gt;")&amp;"&lt;/s&gt;&lt;/t&gt;","//s"),"cm",""))),IF(ISNUMBER(SEARCH("mm",Q202)), MAX(VALUE(SUBSTITUTE(_xlfn.FILTERXML("&lt;t&gt;&lt;s&gt;"&amp;SUBSTITUTE(Q202,",","&lt;/s&gt;&lt;s&gt;")&amp;"&lt;/s&gt;&lt;/t&gt;","//s"),"mm","")))/10, MAX(VALUE(_xlfn.FILTERXML("&lt;t&gt;&lt;s&gt;"&amp;SUBSTITUTE(Q202,",","&lt;/s&gt;&lt;s&gt;")&amp;"&lt;/s&gt;&lt;/t&gt;","//s"))))))</f>
        <v>3</v>
      </c>
      <c r="S202" t="str">
        <f>IF(OR('Model output'!P201="",ISNUMBER(SEARCH("Not identified", 'Model output'!P201)),ISNUMBER(SEARCH("Absent",'Model output'!P201)),AND(ISNUMBER(SEARCH("No",'Model output'!P201)),NOT(ISNUMBER(SEARCH("diagnostic",'Model output'!P201)))),ISNUMBER(SEARCH("Negative",'Model output'!P201))),"negative","positive")</f>
        <v>negative</v>
      </c>
      <c r="T202">
        <f>IF('Model output'!O201="","",'Model output'!O201)</f>
        <v>2</v>
      </c>
      <c r="U202" t="str">
        <f>IF('Model output'!Q201&lt;&gt;"",'Model output'!Q201,IF('Classification result'!S202="positive",IF(ISNUMBER(SEARCH("single",'Model output'!P201)),1,IF(OR(ISNUMBER(SEARCH("&lt;4",'Model output'!P201)),ISNUMBER(SEARCH("&lt; 4",'Model output'!P201)),ISNUMBER(SEARCH("less than 4",'Model output'!P201))),"&lt;4",IF(OR(ISNUMBER(SEARCH("&gt;4",'Model output'!P201)),ISNUMBER(SEARCH("&gt; 4",'Model output'!P201)),ISNUMBER(SEARCH("4 or more",'Model output'!P201))),"&gt;4",""))),""))</f>
        <v/>
      </c>
      <c r="V202" t="str">
        <f>IF(S202="negative","",IF(OR(ISNUMBER(SEARCH("Focal",'Model output'!P201)),'Classification result'!U202&lt;4,ISNUMBER(SEARCH("Focal",'Classification result'!U202)),ISNUMBER(SEARCH("&lt;4",'Classification result'!U202)),ISNUMBER(SEARCH("&lt; 4",'Classification result'!U202))),"minimal", IF(OR(ISNUMBER(SEARCH("Extensive",'Model output'!P201)),ISNUMBER(SEARCH("Extensive",'Classification result'!U202)),ISNUMBER(SEARCH("&gt;4",'Classification result'!U202)),ISNUMBER(SEARCH("&gt; 4",'Classification result'!U202)),ISNUMBER(SEARCH("4 or more",'Classification result'!U202))),"extensive","")))</f>
        <v/>
      </c>
      <c r="W202" t="str">
        <f>IF(OR('Model output'!R201="",ISNUMBER(SEARCH("Not identified", 'Model output'!R201)),ISNUMBER(SEARCH("Absent",'Model output'!R201)),ISNUMBER(SEARCH("No",'Model output'!R201)),ISNUMBER(SEARCH("Negative",'Model output'!R201)),ISNUMBER(SEARCH("None seen",'Model output'!R201)),ISNUMBER(SEARCH("Free",'Model output'!R201)),ISNUMBER(SEARCH("Cannot be assessed",'Model output'!R201))),"negative","positive")</f>
        <v>positive</v>
      </c>
      <c r="X202" s="14" t="str">
        <f>IF('Model output'!S201="","",'Model output'!S201)</f>
        <v>Not identified</v>
      </c>
      <c r="Y202" t="str">
        <f>IF(OR('Model output'!S201="",ISNUMBER(SEARCH("Absent",'Model output'!S201)),ISNUMBER(SEARCH("Not identified",'Model output'!S201)),AND(ISNUMBER(SEARCH("No",'Model output'!S201)),NOT(ISNUMBER(SEARCH("carcinoma",'Model output'!S201)))),ISNUMBER(SEARCH("negative",'Model output'!S201))),"negative",IF(Z202="positive","gETE", "positive"))</f>
        <v>negative</v>
      </c>
      <c r="Z202" t="str">
        <f>IF(OR('Model output'!S201="",ISNUMBER(SEARCH("Absent",'Model output'!S201)),ISNUMBER(SEARCH("Not identified",'Model output'!S201)),ISNUMBER(SEARCH("No",'Model output'!S201)),ISNUMBER(SEARCH("Minimal",'Model output'!S201)),ISNUMBER(SEARCH("negative",'Model output'!S201))),"negative",IF(OR(ISNUMBER(SEARCH("extensive",X202)),ISNUMBER(SEARCH("skeletal muscle",X202)),ISNUMBER(SEARCH("larynx",X202)),ISNUMBER(SEARCH("trachea",X202)),ISNUMBER(SEARCH("esophagus",X202)),ISNUMBER(SEARCH("recurrent laryngeal nerve",X202))),"positive","negative"))</f>
        <v>negative</v>
      </c>
      <c r="AA202" t="str">
        <f>IF('Model output'!T201="","",IF('Model output'!T201="Not mentioned", "No", "Yes"))</f>
        <v/>
      </c>
      <c r="AB202" t="str">
        <f>IF(AA202&lt;&gt;"Yes","",IF(OR('Model output'!U201="",ISNUMBER(SEARCH("Not identified",'Model output'!U201))),"",'Model output'!U201))</f>
        <v/>
      </c>
      <c r="AC202" s="9" t="str">
        <f>IF(OR('Model output'!V201="", AND(ISERROR(SEARCH("Positive",'Model output'!V201)), ISNUMBER(SEARCH("Negative",'Model output'!V201))), ISNUMBER(SEARCH("Uninvolved",'Model output'!V201)), ISNUMBER(SEARCH("not involved",'Model output'!V201)), ISNUMBER(SEARCH("Free",'Model output'!V201)), ISNUMBER(SEARCH("1 mm",'Model output'!V201)), ISNUMBER(SEARCH("0.1 CM",'Model output'!V201)), ISNUMBER(SEARCH("less than 0.2 mm",'Model output'!V201)), ISNUMBER(SEARCH("less than 0.5 mm",'Model output'!V201)), ISNUMBER(SEARCH("very close",'Model output'!V201)), ISNUMBER(SEARCH("abut",'Model output'!V201))), "negative", "positive")</f>
        <v>negative</v>
      </c>
      <c r="AE202" s="30" t="str" cm="1">
        <f t="array" aca="1" ref="AE202" ca="1">IF(OR(AC202="positive",Z202="positive",AND(OR(ISNUMBER(SEARCH("Follicular carcinoma",N202)),ISNUMBER(SEARCH("Follicular thyroid carcinoma",N202))),V202="extensive"),AND(AND(ISNUMBER(J202),J202&gt;0),AND(ISNUMBER(M202),M202&gt;3)),OR(H202="positive",AH202=1)),"high",IF(OR(ISNUMBER(SEARCH("lateral",G202,1)),ISNUMBER(SEARCH("positive",Y202,1)),ISNUMBER(SEARCH("tall",O202,1)),ISNUMBER(SEARCH("hobnail",O202,1)),ISNUMBER(SEARCH("cribriform",O202,1)),ISNUMBER(SEARCH("diffuse",O202,1)),ISNUMBER(SEARCH("columnar",O202,1)),ISNUMBER(SEARCH("solid",O202,1)),ISNUMBER(SEARCH("tall",N202,1)),ISNUMBER(SEARCH("hobnail",N202,1)),ISNUMBER(SEARCH("cribriform",N202,1)),ISNUMBER(SEARCH("diffuse",N202,1)),ISNUMBER(SEARCH("columnar",N202,1)),ISNUMBER(SEARCH("solid",N202,1)),AND(ISNUMBER(SEARCH("papillary",N202,1)),S202="positive"),AND(AND(ISNUMBER(J202),J202&gt;=5),M202=""),AND(AND(ISNUMBER(J202),J202&gt;=5),AND(ISNUMBER(M202),M202&gt;=1)),AND(ISNUMBER(SERACH("papillary",N202)),OR(Y202="positive",Z202="positive"), ISNUMBER(SEARCH("BRAF",AB202)))),"intermediate","low"))</f>
        <v>low</v>
      </c>
      <c r="AF202" s="31" t="str">
        <f t="shared" si="51"/>
        <v>2</v>
      </c>
      <c r="AG202" s="31" t="str">
        <f t="shared" si="52"/>
        <v>1a</v>
      </c>
      <c r="AH202" s="31" t="str">
        <f t="shared" si="53"/>
        <v>0</v>
      </c>
      <c r="AI202" s="36" t="str">
        <f t="shared" si="54"/>
        <v>II</v>
      </c>
      <c r="AJ202" s="30" t="s">
        <v>872</v>
      </c>
      <c r="AK202" s="35" t="s">
        <v>879</v>
      </c>
      <c r="AL202" s="35" t="s">
        <v>881</v>
      </c>
      <c r="AM202" s="35" t="s">
        <v>880</v>
      </c>
      <c r="AN202" s="35" t="s">
        <v>878</v>
      </c>
      <c r="AO202" s="30">
        <f t="shared" ca="1" si="55"/>
        <v>1</v>
      </c>
      <c r="AP202" s="35">
        <f t="shared" si="56"/>
        <v>1</v>
      </c>
      <c r="AQ202" s="35">
        <f t="shared" si="57"/>
        <v>1</v>
      </c>
      <c r="AR202" s="35">
        <f t="shared" si="58"/>
        <v>1</v>
      </c>
      <c r="AS202" s="36">
        <f t="shared" si="59"/>
        <v>1</v>
      </c>
    </row>
    <row r="203" spans="1:45">
      <c r="A203" t="str">
        <f>'Model output'!A202</f>
        <v>TCGA-EM-A3O3</v>
      </c>
      <c r="B203" s="42">
        <v>83</v>
      </c>
      <c r="C203" s="1" t="str">
        <f>IF(OR(ISNUMBER(SEARCH("0",'Model output'!D202)), ISNUMBER(SEARCH("1",'Model output'!D202)), ISNUMBER(SEARCH("1a",'Model output'!D202)), ISNUMBER(SEARCH("1b",'Model output'!D202)), ISNUMBER(SEARCH("2",'Model output'!D202)), ISNUMBER(SEARCH("3",'Model output'!D202)), ISNUMBER(SEARCH("4a",'Model output'!D202)), ISNUMBER(SEARCH("4b",'Model output'!D202))), IF(ISNUMBER(SEARCH("pT",'Model output'!D202)),IF(OR(ISNUMBER(SEARCH("a",'Model output'!D202)),ISNUMBER(SEARCH("b",'Model output'!D202))),MID(SUBSTITUTE('Model output'!D202," ",""),SEARCH("pT",'Model output'!D202)+2,2),MID(SUBSTITUTE('Model output'!D202," ",""),SEARCH("pT",'Model output'!D202)+2,1)),IF(ISNUMBER(SEARCH("T",'Model output'!D202)),IF(OR(ISNUMBER(SEARCH("a",'Model output'!D202)),ISNUMBER(SEARCH("b",'Model output'!D202))),MID(SUBSTITUTE('Model output'!D202," ",""),SEARCH("T",'Model output'!D202)+1,2),MID(SUBSTITUTE('Model output'!D202," ",""),SEARCH("T",'Model output'!D202)+1,1)),SUBSTITUTE('Model output'!D202," ",""))),"")</f>
        <v>2</v>
      </c>
      <c r="D203" s="1" t="str">
        <f>IF(ISNUMBER(SEARCH("lymph node",'Model output'!E202)),"1", IF(AND('Model output'!E202&lt;&gt;"",ISNUMBER('Model output'!E202),'Model output'!E202&gt;0),"1",IF(OR(ISNUMBER(SEARCH("0",'Model output'!E202)), ISNUMBER(SEARCH("1",'Model output'!E202)), ISNUMBER(SEARCH("1a",'Model output'!E202)), ISNUMBER(SEARCH("1b",'Model output'!E202)), ISNUMBER(SEARCH("X",'Model output'!E202))), IF(ISNUMBER(SEARCH("pN",'Model output'!E202)),IF(OR(ISNUMBER(SEARCH("a",'Model output'!E202)),ISNUMBER(SEARCH("b",'Model output'!E202))),MID(SUBSTITUTE('Model output'!E202," ",""),SEARCH("pN",'Model output'!E202)+2,2),MID(SUBSTITUTE('Model output'!E202," ",""),SEARCH("pN",'Model output'!E202)+2,1)),IF(ISNUMBER(SEARCH("N",'Model output'!E202)),IF(OR(ISNUMBER(SEARCH("a",'Model output'!E202)),ISNUMBER(SEARCH("b",'Model output'!E202))),MID(SUBSTITUTE('Model output'!E202," ",""),SEARCH("N",'Model output'!E202)+1,2),MID(SUBSTITUTE('Model output'!E202," ",""),SEARCH("N",'Model output'!E202)+1,1)),SUBSTITUTE('Model output'!E202," ",""))),"")))</f>
        <v>1a</v>
      </c>
      <c r="E203" s="1" t="str">
        <f>IF(OR(ISNUMBER(SEARCH("Not applicable",'Model output'!F202)), ISNUMBER(SEARCH("N/A",'Model output'!F202))),"0",IF(OR(ISNUMBER(SEARCH("0",'Model output'!F202)), ISNUMBER(SEARCH("1",'Model output'!F202)), ISNUMBER(SEARCH("X",'Model output'!F202))), IF(ISNUMBER(SEARCH("pM",'Model output'!F202)),MID(SUBSTITUTE('Model output'!F202," ",""),SEARCH("pM",'Model output'!F202)+2,1),IF(ISNUMBER(SEARCH("M",'Model output'!F202)),MID(SUBSTITUTE('Model output'!F202," ",""),SEARCH("M",'Model output'!F202)+1,1),SUBSTITUTE('Model output'!F202," ",""))),""))</f>
        <v/>
      </c>
      <c r="F203" t="str">
        <f t="shared" si="48"/>
        <v>positive</v>
      </c>
      <c r="G203" t="str">
        <f>IF(OR('Model output'!G202="",AND(ISNUMBER('Model output'!J202),'Model output'!J202&lt;1)),"",IF(OR(ISNUMBER(SEARCH("lateral",'Model output'!G202)),ISNUMBER(SEARCH("cervical",'Model output'!G202)),ISNUMBER(SEARCH("jugular",'Model output'!G202)),ISNUMBER(SEARCH("left neck",'Model output'!G202)),ISNUMBER(SEARCH("left anterior neck",'Model output'!G202)),ISNUMBER(SEARCH("left posterior neck",'Model output'!G202)),ISNUMBER(SEARCH("right neck",'Model output'!G202)),ISNUMBER(SEARCH("right anterior neck",'Model output'!G202)),ISNUMBER(SEARCH("right posterior neck",'Model output'!G202)),AND(ISNUMBER(SEARCH("level",'Model output'!G202)),OR(,ISNUMBER(SEARCH("II",'Model output'!G202)),ISNUMBER(SEARCH("two",'Model output'!G202)),ISNUMBER(SEARCH("2",'Model output'!G202)),ISNUMBER(SEARCH("III",'Model output'!G202)),ISNUMBER(SEARCH("three",'Model output'!G202)),ISNUMBER(SEARCH("3",'Model output'!G202)),ISNUMBER(SEARCH("IV",'Model output'!G202)),ISNUMBER(SEARCH("four",'Model output'!G202)),ISNUMBER(SEARCH("4",'Model output'!G202)),AND(ISNUMBER(SEARCH("V ",'Model output'!G202)),NOT(ISNUMBER(SEARCH("VI",'Model output'!G202)))),ISNUMBER(SEARCH("five",'Model output'!G202)),ISNUMBER(SEARCH("5",'Model output'!G202))))), "lateral", "central"))</f>
        <v>central</v>
      </c>
      <c r="H203" t="str">
        <f>IF('Model output'!H202="","negative", IF('Model output'!H202=" ", "negative", IF(ISNUMBER(SEARCH("lymph node",'Model output'!H202)),"negative","positive")))</f>
        <v>negative</v>
      </c>
      <c r="I203">
        <f>IF('Model output'!I202="","",IF(ISNUMBER('Model output'!I202),'Model output'!I202,1))</f>
        <v>16</v>
      </c>
      <c r="J203">
        <f>IF('Model output'!J202="","",IF(AND(ISNUMBER('Model output'!J202),'Model output'!J202&lt;=I203),'Model output'!J202,IF(ISNUMBER(SEARCH("0/",'Model output'!J202)),0,1)))</f>
        <v>3</v>
      </c>
      <c r="K203" t="str" cm="1">
        <f t="array" ref="K203">IF(COUNT(FIND({0,1,2,3,4,5,6,7,8,9},'Model output'!K202))&gt;0,'Model output'!K202,"")</f>
        <v/>
      </c>
      <c r="L203" s="8" t="str">
        <f t="shared" si="50"/>
        <v/>
      </c>
      <c r="M203" t="str" cm="1">
        <f t="array" ref="M203">IF(L203="","",IF(ISNUMBER(SEARCH("cm",L203)),MAX(VALUE(SUBSTITUTE(_xlfn.FILTERXML("&lt;t&gt;&lt;s&gt;"&amp;SUBSTITUTE(L203,",","&lt;/s&gt;&lt;s&gt;")&amp;"&lt;/s&gt;&lt;/t&gt;","//s"),"cm",""))),MAX(VALUE(SUBSTITUTE(_xlfn.FILTERXML("&lt;t&gt;&lt;s&gt;"&amp;SUBSTITUTE(L203,",","&lt;/s&gt;&lt;s&gt;")&amp;"&lt;/s&gt;&lt;/t&gt;","//s"),"mm","")))/10))</f>
        <v/>
      </c>
      <c r="N203" t="str">
        <f>IF('Model output'!L202="","",'Model output'!L202)</f>
        <v>papillary</v>
      </c>
      <c r="O203" t="str">
        <f>IF('Model output'!M202="","",'Model output'!M202)</f>
        <v>classical, Warthin-like and hobnail cell change, cribriform-morular architecture</v>
      </c>
      <c r="P203" t="str">
        <f>IF('Model output'!N202="","",'Model output'!N202)</f>
        <v>3.1 cm</v>
      </c>
      <c r="Q203" t="str">
        <f t="shared" si="49"/>
        <v>3.1cm</v>
      </c>
      <c r="R203" cm="1">
        <f t="array" ref="R203">IF(Q203="","",IF(ISNUMBER(SEARCH("cm",Q203)),MAX(VALUE(SUBSTITUTE(_xlfn.FILTERXML("&lt;t&gt;&lt;s&gt;"&amp;SUBSTITUTE(Q203,",","&lt;/s&gt;&lt;s&gt;")&amp;"&lt;/s&gt;&lt;/t&gt;","//s"),"cm",""))),IF(ISNUMBER(SEARCH("mm",Q203)), MAX(VALUE(SUBSTITUTE(_xlfn.FILTERXML("&lt;t&gt;&lt;s&gt;"&amp;SUBSTITUTE(Q203,",","&lt;/s&gt;&lt;s&gt;")&amp;"&lt;/s&gt;&lt;/t&gt;","//s"),"mm","")))/10, MAX(VALUE(_xlfn.FILTERXML("&lt;t&gt;&lt;s&gt;"&amp;SUBSTITUTE(Q203,",","&lt;/s&gt;&lt;s&gt;")&amp;"&lt;/s&gt;&lt;/t&gt;","//s"))))))</f>
        <v>3.1</v>
      </c>
      <c r="S203" t="str">
        <f>IF(OR('Model output'!P202="",ISNUMBER(SEARCH("Not identified", 'Model output'!P202)),ISNUMBER(SEARCH("Absent",'Model output'!P202)),AND(ISNUMBER(SEARCH("No",'Model output'!P202)),NOT(ISNUMBER(SEARCH("diagnostic",'Model output'!P202)))),ISNUMBER(SEARCH("Negative",'Model output'!P202))),"negative","positive")</f>
        <v>negative</v>
      </c>
      <c r="T203" t="str">
        <f>IF('Model output'!O202="","",'Model output'!O202)</f>
        <v/>
      </c>
      <c r="U203" t="str">
        <f>IF('Model output'!Q202&lt;&gt;"",'Model output'!Q202,IF('Classification result'!S203="positive",IF(ISNUMBER(SEARCH("single",'Model output'!P202)),1,IF(OR(ISNUMBER(SEARCH("&lt;4",'Model output'!P202)),ISNUMBER(SEARCH("&lt; 4",'Model output'!P202)),ISNUMBER(SEARCH("less than 4",'Model output'!P202))),"&lt;4",IF(OR(ISNUMBER(SEARCH("&gt;4",'Model output'!P202)),ISNUMBER(SEARCH("&gt; 4",'Model output'!P202)),ISNUMBER(SEARCH("4 or more",'Model output'!P202))),"&gt;4",""))),""))</f>
        <v/>
      </c>
      <c r="V203" t="str">
        <f>IF(S203="negative","",IF(OR(ISNUMBER(SEARCH("Focal",'Model output'!P202)),'Classification result'!U203&lt;4,ISNUMBER(SEARCH("Focal",'Classification result'!U203)),ISNUMBER(SEARCH("&lt;4",'Classification result'!U203)),ISNUMBER(SEARCH("&lt; 4",'Classification result'!U203))),"minimal", IF(OR(ISNUMBER(SEARCH("Extensive",'Model output'!P202)),ISNUMBER(SEARCH("Extensive",'Classification result'!U203)),ISNUMBER(SEARCH("&gt;4",'Classification result'!U203)),ISNUMBER(SEARCH("&gt; 4",'Classification result'!U203)),ISNUMBER(SEARCH("4 or more",'Classification result'!U203))),"extensive","")))</f>
        <v/>
      </c>
      <c r="W203" t="str">
        <f>IF(OR('Model output'!R202="",ISNUMBER(SEARCH("Not identified", 'Model output'!R202)),ISNUMBER(SEARCH("Absent",'Model output'!R202)),ISNUMBER(SEARCH("No",'Model output'!R202)),ISNUMBER(SEARCH("Negative",'Model output'!R202)),ISNUMBER(SEARCH("None seen",'Model output'!R202)),ISNUMBER(SEARCH("Free",'Model output'!R202)),ISNUMBER(SEARCH("Cannot be assessed",'Model output'!R202))),"negative","positive")</f>
        <v>positive</v>
      </c>
      <c r="X203" s="14" t="str">
        <f>IF('Model output'!S202="","",'Model output'!S202)</f>
        <v>Not identified</v>
      </c>
      <c r="Y203" t="str">
        <f>IF(OR('Model output'!S202="",ISNUMBER(SEARCH("Absent",'Model output'!S202)),ISNUMBER(SEARCH("Not identified",'Model output'!S202)),AND(ISNUMBER(SEARCH("No",'Model output'!S202)),NOT(ISNUMBER(SEARCH("carcinoma",'Model output'!S202)))),ISNUMBER(SEARCH("negative",'Model output'!S202))),"negative",IF(Z203="positive","gETE", "positive"))</f>
        <v>negative</v>
      </c>
      <c r="Z203" t="str">
        <f>IF(OR('Model output'!S202="",ISNUMBER(SEARCH("Absent",'Model output'!S202)),ISNUMBER(SEARCH("Not identified",'Model output'!S202)),ISNUMBER(SEARCH("No",'Model output'!S202)),ISNUMBER(SEARCH("Minimal",'Model output'!S202)),ISNUMBER(SEARCH("negative",'Model output'!S202))),"negative",IF(OR(ISNUMBER(SEARCH("extensive",X203)),ISNUMBER(SEARCH("skeletal muscle",X203)),ISNUMBER(SEARCH("larynx",X203)),ISNUMBER(SEARCH("trachea",X203)),ISNUMBER(SEARCH("esophagus",X203)),ISNUMBER(SEARCH("recurrent laryngeal nerve",X203))),"positive","negative"))</f>
        <v>negative</v>
      </c>
      <c r="AA203" t="str">
        <f>IF('Model output'!T202="","",IF('Model output'!T202="Not mentioned", "No", "Yes"))</f>
        <v/>
      </c>
      <c r="AB203" t="str">
        <f>IF(AA203&lt;&gt;"Yes","",IF(OR('Model output'!U202="",ISNUMBER(SEARCH("Not identified",'Model output'!U202))),"",'Model output'!U202))</f>
        <v/>
      </c>
      <c r="AC203" s="9" t="str">
        <f>IF(OR('Model output'!V202="", AND(ISERROR(SEARCH("Positive",'Model output'!V202)), ISNUMBER(SEARCH("Negative",'Model output'!V202))), ISNUMBER(SEARCH("Uninvolved",'Model output'!V202)), ISNUMBER(SEARCH("not involved",'Model output'!V202)), ISNUMBER(SEARCH("Free",'Model output'!V202)), ISNUMBER(SEARCH("1 mm",'Model output'!V202)), ISNUMBER(SEARCH("0.1 CM",'Model output'!V202)), ISNUMBER(SEARCH("less than 0.2 mm",'Model output'!V202)), ISNUMBER(SEARCH("less than 0.5 mm",'Model output'!V202)), ISNUMBER(SEARCH("very close",'Model output'!V202)), ISNUMBER(SEARCH("abut",'Model output'!V202))), "negative", "positive")</f>
        <v>negative</v>
      </c>
      <c r="AE203" s="30" t="str" cm="1">
        <f t="array" aca="1" ref="AE203" ca="1">IF(OR(AC203="positive",Z203="positive",AND(OR(ISNUMBER(SEARCH("Follicular carcinoma",N203)),ISNUMBER(SEARCH("Follicular thyroid carcinoma",N203))),V203="extensive"),AND(AND(ISNUMBER(J203),J203&gt;0),AND(ISNUMBER(M203),M203&gt;3)),OR(H203="positive",AH203=1)),"high",IF(OR(ISNUMBER(SEARCH("lateral",G203,1)),ISNUMBER(SEARCH("positive",Y203,1)),ISNUMBER(SEARCH("tall",O203,1)),ISNUMBER(SEARCH("hobnail",O203,1)),ISNUMBER(SEARCH("cribriform",O203,1)),ISNUMBER(SEARCH("diffuse",O203,1)),ISNUMBER(SEARCH("columnar",O203,1)),ISNUMBER(SEARCH("solid",O203,1)),ISNUMBER(SEARCH("tall",N203,1)),ISNUMBER(SEARCH("hobnail",N203,1)),ISNUMBER(SEARCH("cribriform",N203,1)),ISNUMBER(SEARCH("diffuse",N203,1)),ISNUMBER(SEARCH("columnar",N203,1)),ISNUMBER(SEARCH("solid",N203,1)),AND(ISNUMBER(SEARCH("papillary",N203,1)),S203="positive"),AND(AND(ISNUMBER(J203),J203&gt;=5),M203=""),AND(AND(ISNUMBER(J203),J203&gt;=5),AND(ISNUMBER(M203),M203&gt;=1)),AND(ISNUMBER(SERACH("papillary",N203)),OR(Y203="positive",Z203="positive"), ISNUMBER(SEARCH("BRAF",AB203)))),"intermediate","low"))</f>
        <v>intermediate</v>
      </c>
      <c r="AF203" s="31" t="str">
        <f t="shared" si="51"/>
        <v>2</v>
      </c>
      <c r="AG203" s="31" t="str">
        <f t="shared" si="52"/>
        <v>1a</v>
      </c>
      <c r="AH203" s="31" t="str">
        <f t="shared" si="53"/>
        <v>0</v>
      </c>
      <c r="AI203" s="36" t="str">
        <f t="shared" si="54"/>
        <v>II</v>
      </c>
      <c r="AJ203" s="30" t="s">
        <v>873</v>
      </c>
      <c r="AK203" s="35" t="s">
        <v>879</v>
      </c>
      <c r="AL203" s="35" t="s">
        <v>881</v>
      </c>
      <c r="AM203" s="35" t="s">
        <v>880</v>
      </c>
      <c r="AN203" s="35" t="s">
        <v>878</v>
      </c>
      <c r="AO203" s="30">
        <f t="shared" ca="1" si="55"/>
        <v>1</v>
      </c>
      <c r="AP203" s="35">
        <f t="shared" si="56"/>
        <v>1</v>
      </c>
      <c r="AQ203" s="35">
        <f t="shared" si="57"/>
        <v>1</v>
      </c>
      <c r="AR203" s="35">
        <f t="shared" si="58"/>
        <v>1</v>
      </c>
      <c r="AS203" s="36">
        <f t="shared" si="59"/>
        <v>1</v>
      </c>
    </row>
    <row r="204" spans="1:45">
      <c r="A204" t="str">
        <f>'Model output'!A203</f>
        <v>TCGA-EM-A3O6</v>
      </c>
      <c r="B204" s="42">
        <v>54</v>
      </c>
      <c r="C204" s="1" t="str">
        <f>IF(OR(ISNUMBER(SEARCH("0",'Model output'!D203)), ISNUMBER(SEARCH("1",'Model output'!D203)), ISNUMBER(SEARCH("1a",'Model output'!D203)), ISNUMBER(SEARCH("1b",'Model output'!D203)), ISNUMBER(SEARCH("2",'Model output'!D203)), ISNUMBER(SEARCH("3",'Model output'!D203)), ISNUMBER(SEARCH("4a",'Model output'!D203)), ISNUMBER(SEARCH("4b",'Model output'!D203))), IF(ISNUMBER(SEARCH("pT",'Model output'!D203)),IF(OR(ISNUMBER(SEARCH("a",'Model output'!D203)),ISNUMBER(SEARCH("b",'Model output'!D203))),MID(SUBSTITUTE('Model output'!D203," ",""),SEARCH("pT",'Model output'!D203)+2,2),MID(SUBSTITUTE('Model output'!D203," ",""),SEARCH("pT",'Model output'!D203)+2,1)),IF(ISNUMBER(SEARCH("T",'Model output'!D203)),IF(OR(ISNUMBER(SEARCH("a",'Model output'!D203)),ISNUMBER(SEARCH("b",'Model output'!D203))),MID(SUBSTITUTE('Model output'!D203," ",""),SEARCH("T",'Model output'!D203)+1,2),MID(SUBSTITUTE('Model output'!D203," ",""),SEARCH("T",'Model output'!D203)+1,1)),SUBSTITUTE('Model output'!D203," ",""))),"")</f>
        <v>2</v>
      </c>
      <c r="D204" s="1" t="str">
        <f>IF(ISNUMBER(SEARCH("lymph node",'Model output'!E203)),"1", IF(AND('Model output'!E203&lt;&gt;"",ISNUMBER('Model output'!E203),'Model output'!E203&gt;0),"1",IF(OR(ISNUMBER(SEARCH("0",'Model output'!E203)), ISNUMBER(SEARCH("1",'Model output'!E203)), ISNUMBER(SEARCH("1a",'Model output'!E203)), ISNUMBER(SEARCH("1b",'Model output'!E203)), ISNUMBER(SEARCH("X",'Model output'!E203))), IF(ISNUMBER(SEARCH("pN",'Model output'!E203)),IF(OR(ISNUMBER(SEARCH("a",'Model output'!E203)),ISNUMBER(SEARCH("b",'Model output'!E203))),MID(SUBSTITUTE('Model output'!E203," ",""),SEARCH("pN",'Model output'!E203)+2,2),MID(SUBSTITUTE('Model output'!E203," ",""),SEARCH("pN",'Model output'!E203)+2,1)),IF(ISNUMBER(SEARCH("N",'Model output'!E203)),IF(OR(ISNUMBER(SEARCH("a",'Model output'!E203)),ISNUMBER(SEARCH("b",'Model output'!E203))),MID(SUBSTITUTE('Model output'!E203," ",""),SEARCH("N",'Model output'!E203)+1,2),MID(SUBSTITUTE('Model output'!E203," ",""),SEARCH("N",'Model output'!E203)+1,1)),SUBSTITUTE('Model output'!E203," ",""))),"")))</f>
        <v>X</v>
      </c>
      <c r="E204" s="1" t="str">
        <f>IF(OR(ISNUMBER(SEARCH("Not applicable",'Model output'!F203)), ISNUMBER(SEARCH("N/A",'Model output'!F203))),"0",IF(OR(ISNUMBER(SEARCH("0",'Model output'!F203)), ISNUMBER(SEARCH("1",'Model output'!F203)), ISNUMBER(SEARCH("X",'Model output'!F203))), IF(ISNUMBER(SEARCH("pM",'Model output'!F203)),MID(SUBSTITUTE('Model output'!F203," ",""),SEARCH("pM",'Model output'!F203)+2,1),IF(ISNUMBER(SEARCH("M",'Model output'!F203)),MID(SUBSTITUTE('Model output'!F203," ",""),SEARCH("M",'Model output'!F203)+1,1),SUBSTITUTE('Model output'!F203," ",""))),""))</f>
        <v/>
      </c>
      <c r="F204" t="str">
        <f t="shared" si="48"/>
        <v>negative</v>
      </c>
      <c r="G204" t="str">
        <f>IF(OR('Model output'!G203="",AND(ISNUMBER('Model output'!J203),'Model output'!J203&lt;1)),"",IF(OR(ISNUMBER(SEARCH("lateral",'Model output'!G203)),ISNUMBER(SEARCH("cervical",'Model output'!G203)),ISNUMBER(SEARCH("jugular",'Model output'!G203)),ISNUMBER(SEARCH("left neck",'Model output'!G203)),ISNUMBER(SEARCH("left anterior neck",'Model output'!G203)),ISNUMBER(SEARCH("left posterior neck",'Model output'!G203)),ISNUMBER(SEARCH("right neck",'Model output'!G203)),ISNUMBER(SEARCH("right anterior neck",'Model output'!G203)),ISNUMBER(SEARCH("right posterior neck",'Model output'!G203)),AND(ISNUMBER(SEARCH("level",'Model output'!G203)),OR(,ISNUMBER(SEARCH("II",'Model output'!G203)),ISNUMBER(SEARCH("two",'Model output'!G203)),ISNUMBER(SEARCH("2",'Model output'!G203)),ISNUMBER(SEARCH("III",'Model output'!G203)),ISNUMBER(SEARCH("three",'Model output'!G203)),ISNUMBER(SEARCH("3",'Model output'!G203)),ISNUMBER(SEARCH("IV",'Model output'!G203)),ISNUMBER(SEARCH("four",'Model output'!G203)),ISNUMBER(SEARCH("4",'Model output'!G203)),AND(ISNUMBER(SEARCH("V ",'Model output'!G203)),NOT(ISNUMBER(SEARCH("VI",'Model output'!G203)))),ISNUMBER(SEARCH("five",'Model output'!G203)),ISNUMBER(SEARCH("5",'Model output'!G203))))), "lateral", "central"))</f>
        <v/>
      </c>
      <c r="H204" t="str">
        <f>IF('Model output'!H203="","negative", IF('Model output'!H203=" ", "negative", IF(ISNUMBER(SEARCH("lymph node",'Model output'!H203)),"negative","positive")))</f>
        <v>negative</v>
      </c>
      <c r="I204">
        <f>IF('Model output'!I203="","",IF(ISNUMBER('Model output'!I203),'Model output'!I203,1))</f>
        <v>0</v>
      </c>
      <c r="J204">
        <f>IF('Model output'!J203="","",IF(AND(ISNUMBER('Model output'!J203),'Model output'!J203&lt;=I204),'Model output'!J203,IF(ISNUMBER(SEARCH("0/",'Model output'!J203)),0,1)))</f>
        <v>0</v>
      </c>
      <c r="K204" t="str" cm="1">
        <f t="array" ref="K204">IF(COUNT(FIND({0,1,2,3,4,5,6,7,8,9},'Model output'!K203))&gt;0,'Model output'!K203,"")</f>
        <v/>
      </c>
      <c r="L204" s="8" t="str">
        <f t="shared" si="50"/>
        <v/>
      </c>
      <c r="M204" t="str" cm="1">
        <f t="array" ref="M204">IF(L204="","",IF(ISNUMBER(SEARCH("cm",L204)),MAX(VALUE(SUBSTITUTE(_xlfn.FILTERXML("&lt;t&gt;&lt;s&gt;"&amp;SUBSTITUTE(L204,",","&lt;/s&gt;&lt;s&gt;")&amp;"&lt;/s&gt;&lt;/t&gt;","//s"),"cm",""))),MAX(VALUE(SUBSTITUTE(_xlfn.FILTERXML("&lt;t&gt;&lt;s&gt;"&amp;SUBSTITUTE(L204,",","&lt;/s&gt;&lt;s&gt;")&amp;"&lt;/s&gt;&lt;/t&gt;","//s"),"mm","")))/10))</f>
        <v/>
      </c>
      <c r="N204" t="str">
        <f>IF('Model output'!L203="","",'Model output'!L203)</f>
        <v>papillary</v>
      </c>
      <c r="O204" t="str">
        <f>IF('Model output'!M203="","",'Model output'!M203)</f>
        <v>follicular variant</v>
      </c>
      <c r="P204" t="str">
        <f>IF('Model output'!N203="","",'Model output'!N203)</f>
        <v>4.0cm</v>
      </c>
      <c r="Q204" t="str">
        <f t="shared" si="49"/>
        <v>4.0cm</v>
      </c>
      <c r="R204" cm="1">
        <f t="array" ref="R204">IF(Q204="","",IF(ISNUMBER(SEARCH("cm",Q204)),MAX(VALUE(SUBSTITUTE(_xlfn.FILTERXML("&lt;t&gt;&lt;s&gt;"&amp;SUBSTITUTE(Q204,",","&lt;/s&gt;&lt;s&gt;")&amp;"&lt;/s&gt;&lt;/t&gt;","//s"),"cm",""))),IF(ISNUMBER(SEARCH("mm",Q204)), MAX(VALUE(SUBSTITUTE(_xlfn.FILTERXML("&lt;t&gt;&lt;s&gt;"&amp;SUBSTITUTE(Q204,",","&lt;/s&gt;&lt;s&gt;")&amp;"&lt;/s&gt;&lt;/t&gt;","//s"),"mm","")))/10, MAX(VALUE(_xlfn.FILTERXML("&lt;t&gt;&lt;s&gt;"&amp;SUBSTITUTE(Q204,",","&lt;/s&gt;&lt;s&gt;")&amp;"&lt;/s&gt;&lt;/t&gt;","//s"))))))</f>
        <v>4</v>
      </c>
      <c r="S204" t="str">
        <f>IF(OR('Model output'!P203="",ISNUMBER(SEARCH("Not identified", 'Model output'!P203)),ISNUMBER(SEARCH("Absent",'Model output'!P203)),AND(ISNUMBER(SEARCH("No",'Model output'!P203)),NOT(ISNUMBER(SEARCH("diagnostic",'Model output'!P203)))),ISNUMBER(SEARCH("Negative",'Model output'!P203))),"negative","positive")</f>
        <v>negative</v>
      </c>
      <c r="T204">
        <f>IF('Model output'!O203="","",'Model output'!O203)</f>
        <v>1</v>
      </c>
      <c r="U204" t="str">
        <f>IF('Model output'!Q203&lt;&gt;"",'Model output'!Q203,IF('Classification result'!S204="positive",IF(ISNUMBER(SEARCH("single",'Model output'!P203)),1,IF(OR(ISNUMBER(SEARCH("&lt;4",'Model output'!P203)),ISNUMBER(SEARCH("&lt; 4",'Model output'!P203)),ISNUMBER(SEARCH("less than 4",'Model output'!P203))),"&lt;4",IF(OR(ISNUMBER(SEARCH("&gt;4",'Model output'!P203)),ISNUMBER(SEARCH("&gt; 4",'Model output'!P203)),ISNUMBER(SEARCH("4 or more",'Model output'!P203))),"&gt;4",""))),""))</f>
        <v/>
      </c>
      <c r="V204" t="str">
        <f>IF(S204="negative","",IF(OR(ISNUMBER(SEARCH("Focal",'Model output'!P203)),'Classification result'!U204&lt;4,ISNUMBER(SEARCH("Focal",'Classification result'!U204)),ISNUMBER(SEARCH("&lt;4",'Classification result'!U204)),ISNUMBER(SEARCH("&lt; 4",'Classification result'!U204))),"minimal", IF(OR(ISNUMBER(SEARCH("Extensive",'Model output'!P203)),ISNUMBER(SEARCH("Extensive",'Classification result'!U204)),ISNUMBER(SEARCH("&gt;4",'Classification result'!U204)),ISNUMBER(SEARCH("&gt; 4",'Classification result'!U204)),ISNUMBER(SEARCH("4 or more",'Classification result'!U204))),"extensive","")))</f>
        <v/>
      </c>
      <c r="W204" t="str">
        <f>IF(OR('Model output'!R203="",ISNUMBER(SEARCH("Not identified", 'Model output'!R203)),ISNUMBER(SEARCH("Absent",'Model output'!R203)),ISNUMBER(SEARCH("No",'Model output'!R203)),ISNUMBER(SEARCH("Negative",'Model output'!R203)),ISNUMBER(SEARCH("None seen",'Model output'!R203)),ISNUMBER(SEARCH("Free",'Model output'!R203)),ISNUMBER(SEARCH("Cannot be assessed",'Model output'!R203))),"negative","positive")</f>
        <v>positive</v>
      </c>
      <c r="X204" s="14" t="str">
        <f>IF('Model output'!S203="","",'Model output'!S203)</f>
        <v/>
      </c>
      <c r="Y204" t="str">
        <f>IF(OR('Model output'!S203="",ISNUMBER(SEARCH("Absent",'Model output'!S203)),ISNUMBER(SEARCH("Not identified",'Model output'!S203)),AND(ISNUMBER(SEARCH("No",'Model output'!S203)),NOT(ISNUMBER(SEARCH("carcinoma",'Model output'!S203)))),ISNUMBER(SEARCH("negative",'Model output'!S203))),"negative",IF(Z204="positive","gETE", "positive"))</f>
        <v>negative</v>
      </c>
      <c r="Z204" t="str">
        <f>IF(OR('Model output'!S203="",ISNUMBER(SEARCH("Absent",'Model output'!S203)),ISNUMBER(SEARCH("Not identified",'Model output'!S203)),ISNUMBER(SEARCH("No",'Model output'!S203)),ISNUMBER(SEARCH("Minimal",'Model output'!S203)),ISNUMBER(SEARCH("negative",'Model output'!S203))),"negative",IF(OR(ISNUMBER(SEARCH("extensive",X204)),ISNUMBER(SEARCH("skeletal muscle",X204)),ISNUMBER(SEARCH("larynx",X204)),ISNUMBER(SEARCH("trachea",X204)),ISNUMBER(SEARCH("esophagus",X204)),ISNUMBER(SEARCH("recurrent laryngeal nerve",X204))),"positive","negative"))</f>
        <v>negative</v>
      </c>
      <c r="AA204" t="str">
        <f>IF('Model output'!T203="","",IF('Model output'!T203="Not mentioned", "No", "Yes"))</f>
        <v>Yes</v>
      </c>
      <c r="AB204" t="str">
        <f>IF(AA204&lt;&gt;"Yes","",IF(OR('Model output'!U203="",ISNUMBER(SEARCH("Not identified",'Model output'!U203))),"",'Model output'!U203))</f>
        <v/>
      </c>
      <c r="AC204" s="9" t="str">
        <f>IF(OR('Model output'!V203="", AND(ISERROR(SEARCH("Positive",'Model output'!V203)), ISNUMBER(SEARCH("Negative",'Model output'!V203))), ISNUMBER(SEARCH("Uninvolved",'Model output'!V203)), ISNUMBER(SEARCH("not involved",'Model output'!V203)), ISNUMBER(SEARCH("Free",'Model output'!V203)), ISNUMBER(SEARCH("1 mm",'Model output'!V203)), ISNUMBER(SEARCH("0.1 CM",'Model output'!V203)), ISNUMBER(SEARCH("less than 0.2 mm",'Model output'!V203)), ISNUMBER(SEARCH("less than 0.5 mm",'Model output'!V203)), ISNUMBER(SEARCH("very close",'Model output'!V203)), ISNUMBER(SEARCH("abut",'Model output'!V203))), "negative", "positive")</f>
        <v>negative</v>
      </c>
      <c r="AE204" s="30" t="str" cm="1">
        <f t="array" aca="1" ref="AE204" ca="1">IF(OR(AC204="positive",Z204="positive",AND(OR(ISNUMBER(SEARCH("Follicular carcinoma",N204)),ISNUMBER(SEARCH("Follicular thyroid carcinoma",N204))),V204="extensive"),AND(AND(ISNUMBER(J204),J204&gt;0),AND(ISNUMBER(M204),M204&gt;3)),OR(H204="positive",AH204=1)),"high",IF(OR(ISNUMBER(SEARCH("lateral",G204,1)),ISNUMBER(SEARCH("positive",Y204,1)),ISNUMBER(SEARCH("tall",O204,1)),ISNUMBER(SEARCH("hobnail",O204,1)),ISNUMBER(SEARCH("cribriform",O204,1)),ISNUMBER(SEARCH("diffuse",O204,1)),ISNUMBER(SEARCH("columnar",O204,1)),ISNUMBER(SEARCH("solid",O204,1)),ISNUMBER(SEARCH("tall",N204,1)),ISNUMBER(SEARCH("hobnail",N204,1)),ISNUMBER(SEARCH("cribriform",N204,1)),ISNUMBER(SEARCH("diffuse",N204,1)),ISNUMBER(SEARCH("columnar",N204,1)),ISNUMBER(SEARCH("solid",N204,1)),AND(ISNUMBER(SEARCH("papillary",N204,1)),S204="positive"),AND(AND(ISNUMBER(J204),J204&gt;=5),M204=""),AND(AND(ISNUMBER(J204),J204&gt;=5),AND(ISNUMBER(M204),M204&gt;=1)),AND(ISNUMBER(SERACH("papillary",N204)),OR(Y204="positive",Z204="positive"), ISNUMBER(SEARCH("BRAF",AB204)))),"intermediate","low"))</f>
        <v>low</v>
      </c>
      <c r="AF204" s="31" t="str">
        <f t="shared" si="51"/>
        <v>2</v>
      </c>
      <c r="AG204" s="31" t="str">
        <f t="shared" si="52"/>
        <v>0</v>
      </c>
      <c r="AH204" s="31" t="str">
        <f t="shared" si="53"/>
        <v>0</v>
      </c>
      <c r="AI204" s="36" t="str">
        <f t="shared" si="54"/>
        <v>I</v>
      </c>
      <c r="AJ204" s="30" t="s">
        <v>872</v>
      </c>
      <c r="AK204" s="35" t="s">
        <v>879</v>
      </c>
      <c r="AL204" s="35" t="s">
        <v>880</v>
      </c>
      <c r="AM204" s="35" t="s">
        <v>880</v>
      </c>
      <c r="AN204" s="35" t="s">
        <v>76</v>
      </c>
      <c r="AO204" s="30">
        <f t="shared" ca="1" si="55"/>
        <v>1</v>
      </c>
      <c r="AP204" s="35">
        <f t="shared" si="56"/>
        <v>1</v>
      </c>
      <c r="AQ204" s="35">
        <f t="shared" si="57"/>
        <v>1</v>
      </c>
      <c r="AR204" s="35">
        <f t="shared" si="58"/>
        <v>1</v>
      </c>
      <c r="AS204" s="36">
        <f t="shared" si="59"/>
        <v>1</v>
      </c>
    </row>
    <row r="205" spans="1:45">
      <c r="A205" t="str">
        <f>'Model output'!A204</f>
        <v>TCGA-EM-A3O7</v>
      </c>
      <c r="B205" s="42">
        <v>46</v>
      </c>
      <c r="C205" s="1" t="str">
        <f>IF(OR(ISNUMBER(SEARCH("0",'Model output'!D204)), ISNUMBER(SEARCH("1",'Model output'!D204)), ISNUMBER(SEARCH("1a",'Model output'!D204)), ISNUMBER(SEARCH("1b",'Model output'!D204)), ISNUMBER(SEARCH("2",'Model output'!D204)), ISNUMBER(SEARCH("3",'Model output'!D204)), ISNUMBER(SEARCH("4a",'Model output'!D204)), ISNUMBER(SEARCH("4b",'Model output'!D204))), IF(ISNUMBER(SEARCH("pT",'Model output'!D204)),IF(OR(ISNUMBER(SEARCH("a",'Model output'!D204)),ISNUMBER(SEARCH("b",'Model output'!D204))),MID(SUBSTITUTE('Model output'!D204," ",""),SEARCH("pT",'Model output'!D204)+2,2),MID(SUBSTITUTE('Model output'!D204," ",""),SEARCH("pT",'Model output'!D204)+2,1)),IF(ISNUMBER(SEARCH("T",'Model output'!D204)),IF(OR(ISNUMBER(SEARCH("a",'Model output'!D204)),ISNUMBER(SEARCH("b",'Model output'!D204))),MID(SUBSTITUTE('Model output'!D204," ",""),SEARCH("T",'Model output'!D204)+1,2),MID(SUBSTITUTE('Model output'!D204," ",""),SEARCH("T",'Model output'!D204)+1,1)),SUBSTITUTE('Model output'!D204," ",""))),"")</f>
        <v>3</v>
      </c>
      <c r="D205" s="1" t="str">
        <f>IF(ISNUMBER(SEARCH("lymph node",'Model output'!E204)),"1", IF(AND('Model output'!E204&lt;&gt;"",ISNUMBER('Model output'!E204),'Model output'!E204&gt;0),"1",IF(OR(ISNUMBER(SEARCH("0",'Model output'!E204)), ISNUMBER(SEARCH("1",'Model output'!E204)), ISNUMBER(SEARCH("1a",'Model output'!E204)), ISNUMBER(SEARCH("1b",'Model output'!E204)), ISNUMBER(SEARCH("X",'Model output'!E204))), IF(ISNUMBER(SEARCH("pN",'Model output'!E204)),IF(OR(ISNUMBER(SEARCH("a",'Model output'!E204)),ISNUMBER(SEARCH("b",'Model output'!E204))),MID(SUBSTITUTE('Model output'!E204," ",""),SEARCH("pN",'Model output'!E204)+2,2),MID(SUBSTITUTE('Model output'!E204," ",""),SEARCH("pN",'Model output'!E204)+2,1)),IF(ISNUMBER(SEARCH("N",'Model output'!E204)),IF(OR(ISNUMBER(SEARCH("a",'Model output'!E204)),ISNUMBER(SEARCH("b",'Model output'!E204))),MID(SUBSTITUTE('Model output'!E204," ",""),SEARCH("N",'Model output'!E204)+1,2),MID(SUBSTITUTE('Model output'!E204," ",""),SEARCH("N",'Model output'!E204)+1,1)),SUBSTITUTE('Model output'!E204," ",""))),"")))</f>
        <v>X</v>
      </c>
      <c r="E205" s="1" t="str">
        <f>IF(OR(ISNUMBER(SEARCH("Not applicable",'Model output'!F204)), ISNUMBER(SEARCH("N/A",'Model output'!F204))),"0",IF(OR(ISNUMBER(SEARCH("0",'Model output'!F204)), ISNUMBER(SEARCH("1",'Model output'!F204)), ISNUMBER(SEARCH("X",'Model output'!F204))), IF(ISNUMBER(SEARCH("pM",'Model output'!F204)),MID(SUBSTITUTE('Model output'!F204," ",""),SEARCH("pM",'Model output'!F204)+2,1),IF(ISNUMBER(SEARCH("M",'Model output'!F204)),MID(SUBSTITUTE('Model output'!F204," ",""),SEARCH("M",'Model output'!F204)+1,1),SUBSTITUTE('Model output'!F204," ",""))),""))</f>
        <v/>
      </c>
      <c r="F205" t="str">
        <f t="shared" si="48"/>
        <v>negative</v>
      </c>
      <c r="G205" t="str">
        <f>IF(OR('Model output'!G204="",AND(ISNUMBER('Model output'!J204),'Model output'!J204&lt;1)),"",IF(OR(ISNUMBER(SEARCH("lateral",'Model output'!G204)),ISNUMBER(SEARCH("cervical",'Model output'!G204)),ISNUMBER(SEARCH("jugular",'Model output'!G204)),ISNUMBER(SEARCH("left neck",'Model output'!G204)),ISNUMBER(SEARCH("left anterior neck",'Model output'!G204)),ISNUMBER(SEARCH("left posterior neck",'Model output'!G204)),ISNUMBER(SEARCH("right neck",'Model output'!G204)),ISNUMBER(SEARCH("right anterior neck",'Model output'!G204)),ISNUMBER(SEARCH("right posterior neck",'Model output'!G204)),AND(ISNUMBER(SEARCH("level",'Model output'!G204)),OR(,ISNUMBER(SEARCH("II",'Model output'!G204)),ISNUMBER(SEARCH("two",'Model output'!G204)),ISNUMBER(SEARCH("2",'Model output'!G204)),ISNUMBER(SEARCH("III",'Model output'!G204)),ISNUMBER(SEARCH("three",'Model output'!G204)),ISNUMBER(SEARCH("3",'Model output'!G204)),ISNUMBER(SEARCH("IV",'Model output'!G204)),ISNUMBER(SEARCH("four",'Model output'!G204)),ISNUMBER(SEARCH("4",'Model output'!G204)),AND(ISNUMBER(SEARCH("V ",'Model output'!G204)),NOT(ISNUMBER(SEARCH("VI",'Model output'!G204)))),ISNUMBER(SEARCH("five",'Model output'!G204)),ISNUMBER(SEARCH("5",'Model output'!G204))))), "lateral", "central"))</f>
        <v/>
      </c>
      <c r="H205" t="str">
        <f>IF('Model output'!H204="","negative", IF('Model output'!H204=" ", "negative", IF(ISNUMBER(SEARCH("lymph node",'Model output'!H204)),"negative","positive")))</f>
        <v>negative</v>
      </c>
      <c r="I205">
        <f>IF('Model output'!I204="","",IF(ISNUMBER('Model output'!I204),'Model output'!I204,1))</f>
        <v>0</v>
      </c>
      <c r="J205">
        <f>IF('Model output'!J204="","",IF(AND(ISNUMBER('Model output'!J204),'Model output'!J204&lt;=I205),'Model output'!J204,IF(ISNUMBER(SEARCH("0/",'Model output'!J204)),0,1)))</f>
        <v>0</v>
      </c>
      <c r="K205" t="str" cm="1">
        <f t="array" ref="K205">IF(COUNT(FIND({0,1,2,3,4,5,6,7,8,9},'Model output'!K204))&gt;0,'Model output'!K204,"")</f>
        <v/>
      </c>
      <c r="L205" s="8" t="str">
        <f t="shared" si="50"/>
        <v/>
      </c>
      <c r="M205" t="str" cm="1">
        <f t="array" ref="M205">IF(L205="","",IF(ISNUMBER(SEARCH("cm",L205)),MAX(VALUE(SUBSTITUTE(_xlfn.FILTERXML("&lt;t&gt;&lt;s&gt;"&amp;SUBSTITUTE(L205,",","&lt;/s&gt;&lt;s&gt;")&amp;"&lt;/s&gt;&lt;/t&gt;","//s"),"cm",""))),MAX(VALUE(SUBSTITUTE(_xlfn.FILTERXML("&lt;t&gt;&lt;s&gt;"&amp;SUBSTITUTE(L205,",","&lt;/s&gt;&lt;s&gt;")&amp;"&lt;/s&gt;&lt;/t&gt;","//s"),"mm","")))/10))</f>
        <v/>
      </c>
      <c r="N205" t="str">
        <f>IF('Model output'!L204="","",'Model output'!L204)</f>
        <v>papillary</v>
      </c>
      <c r="O205" t="str">
        <f>IF('Model output'!M204="","",'Model output'!M204)</f>
        <v>classical</v>
      </c>
      <c r="P205" t="str">
        <f>IF('Model output'!N204="","",'Model output'!N204)</f>
        <v>5.0cm</v>
      </c>
      <c r="Q205" t="str">
        <f t="shared" si="49"/>
        <v>5.0cm</v>
      </c>
      <c r="R205" cm="1">
        <f t="array" ref="R205">IF(Q205="","",IF(ISNUMBER(SEARCH("cm",Q205)),MAX(VALUE(SUBSTITUTE(_xlfn.FILTERXML("&lt;t&gt;&lt;s&gt;"&amp;SUBSTITUTE(Q205,",","&lt;/s&gt;&lt;s&gt;")&amp;"&lt;/s&gt;&lt;/t&gt;","//s"),"cm",""))),IF(ISNUMBER(SEARCH("mm",Q205)), MAX(VALUE(SUBSTITUTE(_xlfn.FILTERXML("&lt;t&gt;&lt;s&gt;"&amp;SUBSTITUTE(Q205,",","&lt;/s&gt;&lt;s&gt;")&amp;"&lt;/s&gt;&lt;/t&gt;","//s"),"mm","")))/10, MAX(VALUE(_xlfn.FILTERXML("&lt;t&gt;&lt;s&gt;"&amp;SUBSTITUTE(Q205,",","&lt;/s&gt;&lt;s&gt;")&amp;"&lt;/s&gt;&lt;/t&gt;","//s"))))))</f>
        <v>5</v>
      </c>
      <c r="S205" t="str">
        <f>IF(OR('Model output'!P204="",ISNUMBER(SEARCH("Not identified", 'Model output'!P204)),ISNUMBER(SEARCH("Absent",'Model output'!P204)),AND(ISNUMBER(SEARCH("No",'Model output'!P204)),NOT(ISNUMBER(SEARCH("diagnostic",'Model output'!P204)))),ISNUMBER(SEARCH("Negative",'Model output'!P204))),"negative","positive")</f>
        <v>negative</v>
      </c>
      <c r="T205">
        <f>IF('Model output'!O204="","",'Model output'!O204)</f>
        <v>2</v>
      </c>
      <c r="U205" t="str">
        <f>IF('Model output'!Q204&lt;&gt;"",'Model output'!Q204,IF('Classification result'!S205="positive",IF(ISNUMBER(SEARCH("single",'Model output'!P204)),1,IF(OR(ISNUMBER(SEARCH("&lt;4",'Model output'!P204)),ISNUMBER(SEARCH("&lt; 4",'Model output'!P204)),ISNUMBER(SEARCH("less than 4",'Model output'!P204))),"&lt;4",IF(OR(ISNUMBER(SEARCH("&gt;4",'Model output'!P204)),ISNUMBER(SEARCH("&gt; 4",'Model output'!P204)),ISNUMBER(SEARCH("4 or more",'Model output'!P204))),"&gt;4",""))),""))</f>
        <v/>
      </c>
      <c r="V205" t="str">
        <f>IF(S205="negative","",IF(OR(ISNUMBER(SEARCH("Focal",'Model output'!P204)),'Classification result'!U205&lt;4,ISNUMBER(SEARCH("Focal",'Classification result'!U205)),ISNUMBER(SEARCH("&lt;4",'Classification result'!U205)),ISNUMBER(SEARCH("&lt; 4",'Classification result'!U205))),"minimal", IF(OR(ISNUMBER(SEARCH("Extensive",'Model output'!P204)),ISNUMBER(SEARCH("Extensive",'Classification result'!U205)),ISNUMBER(SEARCH("&gt;4",'Classification result'!U205)),ISNUMBER(SEARCH("&gt; 4",'Classification result'!U205)),ISNUMBER(SEARCH("4 or more",'Classification result'!U205))),"extensive","")))</f>
        <v/>
      </c>
      <c r="W205" t="str">
        <f>IF(OR('Model output'!R204="",ISNUMBER(SEARCH("Not identified", 'Model output'!R204)),ISNUMBER(SEARCH("Absent",'Model output'!R204)),ISNUMBER(SEARCH("No",'Model output'!R204)),ISNUMBER(SEARCH("Negative",'Model output'!R204)),ISNUMBER(SEARCH("None seen",'Model output'!R204)),ISNUMBER(SEARCH("Free",'Model output'!R204)),ISNUMBER(SEARCH("Cannot be assessed",'Model output'!R204))),"negative","positive")</f>
        <v>negative</v>
      </c>
      <c r="X205" s="14" t="str">
        <f>IF('Model output'!S204="","",'Model output'!S204)</f>
        <v/>
      </c>
      <c r="Y205" t="str">
        <f>IF(OR('Model output'!S204="",ISNUMBER(SEARCH("Absent",'Model output'!S204)),ISNUMBER(SEARCH("Not identified",'Model output'!S204)),AND(ISNUMBER(SEARCH("No",'Model output'!S204)),NOT(ISNUMBER(SEARCH("carcinoma",'Model output'!S204)))),ISNUMBER(SEARCH("negative",'Model output'!S204))),"negative",IF(Z205="positive","gETE", "positive"))</f>
        <v>negative</v>
      </c>
      <c r="Z205" t="str">
        <f>IF(OR('Model output'!S204="",ISNUMBER(SEARCH("Absent",'Model output'!S204)),ISNUMBER(SEARCH("Not identified",'Model output'!S204)),ISNUMBER(SEARCH("No",'Model output'!S204)),ISNUMBER(SEARCH("Minimal",'Model output'!S204)),ISNUMBER(SEARCH("negative",'Model output'!S204))),"negative",IF(OR(ISNUMBER(SEARCH("extensive",X205)),ISNUMBER(SEARCH("skeletal muscle",X205)),ISNUMBER(SEARCH("larynx",X205)),ISNUMBER(SEARCH("trachea",X205)),ISNUMBER(SEARCH("esophagus",X205)),ISNUMBER(SEARCH("recurrent laryngeal nerve",X205))),"positive","negative"))</f>
        <v>negative</v>
      </c>
      <c r="AA205" t="str">
        <f>IF('Model output'!T204="","",IF('Model output'!T204="Not mentioned", "No", "Yes"))</f>
        <v/>
      </c>
      <c r="AB205" t="str">
        <f>IF(AA205&lt;&gt;"Yes","",IF(OR('Model output'!U204="",ISNUMBER(SEARCH("Not identified",'Model output'!U204))),"",'Model output'!U204))</f>
        <v/>
      </c>
      <c r="AC205" s="9" t="str">
        <f>IF(OR('Model output'!V204="", AND(ISERROR(SEARCH("Positive",'Model output'!V204)), ISNUMBER(SEARCH("Negative",'Model output'!V204))), ISNUMBER(SEARCH("Uninvolved",'Model output'!V204)), ISNUMBER(SEARCH("not involved",'Model output'!V204)), ISNUMBER(SEARCH("Free",'Model output'!V204)), ISNUMBER(SEARCH("1 mm",'Model output'!V204)), ISNUMBER(SEARCH("0.1 CM",'Model output'!V204)), ISNUMBER(SEARCH("less than 0.2 mm",'Model output'!V204)), ISNUMBER(SEARCH("less than 0.5 mm",'Model output'!V204)), ISNUMBER(SEARCH("very close",'Model output'!V204)), ISNUMBER(SEARCH("abut",'Model output'!V204))), "negative", "positive")</f>
        <v>negative</v>
      </c>
      <c r="AE205" s="30" t="str" cm="1">
        <f t="array" aca="1" ref="AE205" ca="1">IF(OR(AC205="positive",Z205="positive",AND(OR(ISNUMBER(SEARCH("Follicular carcinoma",N205)),ISNUMBER(SEARCH("Follicular thyroid carcinoma",N205))),V205="extensive"),AND(AND(ISNUMBER(J205),J205&gt;0),AND(ISNUMBER(M205),M205&gt;3)),OR(H205="positive",AH205=1)),"high",IF(OR(ISNUMBER(SEARCH("lateral",G205,1)),ISNUMBER(SEARCH("positive",Y205,1)),ISNUMBER(SEARCH("tall",O205,1)),ISNUMBER(SEARCH("hobnail",O205,1)),ISNUMBER(SEARCH("cribriform",O205,1)),ISNUMBER(SEARCH("diffuse",O205,1)),ISNUMBER(SEARCH("columnar",O205,1)),ISNUMBER(SEARCH("solid",O205,1)),ISNUMBER(SEARCH("tall",N205,1)),ISNUMBER(SEARCH("hobnail",N205,1)),ISNUMBER(SEARCH("cribriform",N205,1)),ISNUMBER(SEARCH("diffuse",N205,1)),ISNUMBER(SEARCH("columnar",N205,1)),ISNUMBER(SEARCH("solid",N205,1)),AND(ISNUMBER(SEARCH("papillary",N205,1)),S205="positive"),AND(AND(ISNUMBER(J205),J205&gt;=5),M205=""),AND(AND(ISNUMBER(J205),J205&gt;=5),AND(ISNUMBER(M205),M205&gt;=1)),AND(ISNUMBER(SERACH("papillary",N205)),OR(Y205="positive",Z205="positive"), ISNUMBER(SEARCH("BRAF",AB205)))),"intermediate","low"))</f>
        <v>low</v>
      </c>
      <c r="AF205" s="31" t="str">
        <f t="shared" si="51"/>
        <v>3a</v>
      </c>
      <c r="AG205" s="31" t="str">
        <f t="shared" si="52"/>
        <v>0</v>
      </c>
      <c r="AH205" s="31" t="str">
        <f t="shared" si="53"/>
        <v>0</v>
      </c>
      <c r="AI205" s="36" t="str">
        <f t="shared" si="54"/>
        <v>I</v>
      </c>
      <c r="AJ205" s="30" t="s">
        <v>872</v>
      </c>
      <c r="AK205" s="35" t="s">
        <v>882</v>
      </c>
      <c r="AL205" s="35" t="s">
        <v>880</v>
      </c>
      <c r="AM205" s="35" t="s">
        <v>880</v>
      </c>
      <c r="AN205" s="35" t="s">
        <v>76</v>
      </c>
      <c r="AO205" s="30">
        <f t="shared" ca="1" si="55"/>
        <v>1</v>
      </c>
      <c r="AP205" s="35">
        <f t="shared" si="56"/>
        <v>1</v>
      </c>
      <c r="AQ205" s="35">
        <f t="shared" si="57"/>
        <v>1</v>
      </c>
      <c r="AR205" s="35">
        <f t="shared" si="58"/>
        <v>1</v>
      </c>
      <c r="AS205" s="36">
        <f t="shared" si="59"/>
        <v>1</v>
      </c>
    </row>
    <row r="206" spans="1:45">
      <c r="A206" t="str">
        <f>'Model output'!A205</f>
        <v>TCGA-EM-A3O8</v>
      </c>
      <c r="B206" s="42">
        <v>33</v>
      </c>
      <c r="C206" s="1" t="str">
        <f>IF(OR(ISNUMBER(SEARCH("0",'Model output'!D205)), ISNUMBER(SEARCH("1",'Model output'!D205)), ISNUMBER(SEARCH("1a",'Model output'!D205)), ISNUMBER(SEARCH("1b",'Model output'!D205)), ISNUMBER(SEARCH("2",'Model output'!D205)), ISNUMBER(SEARCH("3",'Model output'!D205)), ISNUMBER(SEARCH("4a",'Model output'!D205)), ISNUMBER(SEARCH("4b",'Model output'!D205))), IF(ISNUMBER(SEARCH("pT",'Model output'!D205)),IF(OR(ISNUMBER(SEARCH("a",'Model output'!D205)),ISNUMBER(SEARCH("b",'Model output'!D205))),MID(SUBSTITUTE('Model output'!D205," ",""),SEARCH("pT",'Model output'!D205)+2,2),MID(SUBSTITUTE('Model output'!D205," ",""),SEARCH("pT",'Model output'!D205)+2,1)),IF(ISNUMBER(SEARCH("T",'Model output'!D205)),IF(OR(ISNUMBER(SEARCH("a",'Model output'!D205)),ISNUMBER(SEARCH("b",'Model output'!D205))),MID(SUBSTITUTE('Model output'!D205," ",""),SEARCH("T",'Model output'!D205)+1,2),MID(SUBSTITUTE('Model output'!D205," ",""),SEARCH("T",'Model output'!D205)+1,1)),SUBSTITUTE('Model output'!D205," ",""))),"")</f>
        <v>1b</v>
      </c>
      <c r="D206" s="1" t="str">
        <f>IF(ISNUMBER(SEARCH("lymph node",'Model output'!E205)),"1", IF(AND('Model output'!E205&lt;&gt;"",ISNUMBER('Model output'!E205),'Model output'!E205&gt;0),"1",IF(OR(ISNUMBER(SEARCH("0",'Model output'!E205)), ISNUMBER(SEARCH("1",'Model output'!E205)), ISNUMBER(SEARCH("1a",'Model output'!E205)), ISNUMBER(SEARCH("1b",'Model output'!E205)), ISNUMBER(SEARCH("X",'Model output'!E205))), IF(ISNUMBER(SEARCH("pN",'Model output'!E205)),IF(OR(ISNUMBER(SEARCH("a",'Model output'!E205)),ISNUMBER(SEARCH("b",'Model output'!E205))),MID(SUBSTITUTE('Model output'!E205," ",""),SEARCH("pN",'Model output'!E205)+2,2),MID(SUBSTITUTE('Model output'!E205," ",""),SEARCH("pN",'Model output'!E205)+2,1)),IF(ISNUMBER(SEARCH("N",'Model output'!E205)),IF(OR(ISNUMBER(SEARCH("a",'Model output'!E205)),ISNUMBER(SEARCH("b",'Model output'!E205))),MID(SUBSTITUTE('Model output'!E205," ",""),SEARCH("N",'Model output'!E205)+1,2),MID(SUBSTITUTE('Model output'!E205," ",""),SEARCH("N",'Model output'!E205)+1,1)),SUBSTITUTE('Model output'!E205," ",""))),"")))</f>
        <v>0</v>
      </c>
      <c r="E206" s="1" t="str">
        <f>IF(OR(ISNUMBER(SEARCH("Not applicable",'Model output'!F205)), ISNUMBER(SEARCH("N/A",'Model output'!F205))),"0",IF(OR(ISNUMBER(SEARCH("0",'Model output'!F205)), ISNUMBER(SEARCH("1",'Model output'!F205)), ISNUMBER(SEARCH("X",'Model output'!F205))), IF(ISNUMBER(SEARCH("pM",'Model output'!F205)),MID(SUBSTITUTE('Model output'!F205," ",""),SEARCH("pM",'Model output'!F205)+2,1),IF(ISNUMBER(SEARCH("M",'Model output'!F205)),MID(SUBSTITUTE('Model output'!F205," ",""),SEARCH("M",'Model output'!F205)+1,1),SUBSTITUTE('Model output'!F205," ",""))),""))</f>
        <v/>
      </c>
      <c r="F206" t="str">
        <f t="shared" si="48"/>
        <v>negative</v>
      </c>
      <c r="G206" t="str">
        <f>IF(OR('Model output'!G205="",AND(ISNUMBER('Model output'!J205),'Model output'!J205&lt;1)),"",IF(OR(ISNUMBER(SEARCH("lateral",'Model output'!G205)),ISNUMBER(SEARCH("cervical",'Model output'!G205)),ISNUMBER(SEARCH("jugular",'Model output'!G205)),ISNUMBER(SEARCH("left neck",'Model output'!G205)),ISNUMBER(SEARCH("left anterior neck",'Model output'!G205)),ISNUMBER(SEARCH("left posterior neck",'Model output'!G205)),ISNUMBER(SEARCH("right neck",'Model output'!G205)),ISNUMBER(SEARCH("right anterior neck",'Model output'!G205)),ISNUMBER(SEARCH("right posterior neck",'Model output'!G205)),AND(ISNUMBER(SEARCH("level",'Model output'!G205)),OR(,ISNUMBER(SEARCH("II",'Model output'!G205)),ISNUMBER(SEARCH("two",'Model output'!G205)),ISNUMBER(SEARCH("2",'Model output'!G205)),ISNUMBER(SEARCH("III",'Model output'!G205)),ISNUMBER(SEARCH("three",'Model output'!G205)),ISNUMBER(SEARCH("3",'Model output'!G205)),ISNUMBER(SEARCH("IV",'Model output'!G205)),ISNUMBER(SEARCH("four",'Model output'!G205)),ISNUMBER(SEARCH("4",'Model output'!G205)),AND(ISNUMBER(SEARCH("V ",'Model output'!G205)),NOT(ISNUMBER(SEARCH("VI",'Model output'!G205)))),ISNUMBER(SEARCH("five",'Model output'!G205)),ISNUMBER(SEARCH("5",'Model output'!G205))))), "lateral", "central"))</f>
        <v/>
      </c>
      <c r="H206" t="str">
        <f>IF('Model output'!H205="","negative", IF('Model output'!H205=" ", "negative", IF(ISNUMBER(SEARCH("lymph node",'Model output'!H205)),"negative","positive")))</f>
        <v>negative</v>
      </c>
      <c r="I206">
        <f>IF('Model output'!I205="","",IF(ISNUMBER('Model output'!I205),'Model output'!I205,1))</f>
        <v>3</v>
      </c>
      <c r="J206">
        <f>IF('Model output'!J205="","",IF(AND(ISNUMBER('Model output'!J205),'Model output'!J205&lt;=I206),'Model output'!J205,IF(ISNUMBER(SEARCH("0/",'Model output'!J205)),0,1)))</f>
        <v>0</v>
      </c>
      <c r="K206" t="str" cm="1">
        <f t="array" ref="K206">IF(COUNT(FIND({0,1,2,3,4,5,6,7,8,9},'Model output'!K205))&gt;0,'Model output'!K205,"")</f>
        <v/>
      </c>
      <c r="L206" s="8" t="str">
        <f t="shared" si="50"/>
        <v/>
      </c>
      <c r="M206" t="str" cm="1">
        <f t="array" ref="M206">IF(L206="","",IF(ISNUMBER(SEARCH("cm",L206)),MAX(VALUE(SUBSTITUTE(_xlfn.FILTERXML("&lt;t&gt;&lt;s&gt;"&amp;SUBSTITUTE(L206,",","&lt;/s&gt;&lt;s&gt;")&amp;"&lt;/s&gt;&lt;/t&gt;","//s"),"cm",""))),MAX(VALUE(SUBSTITUTE(_xlfn.FILTERXML("&lt;t&gt;&lt;s&gt;"&amp;SUBSTITUTE(L206,",","&lt;/s&gt;&lt;s&gt;")&amp;"&lt;/s&gt;&lt;/t&gt;","//s"),"mm","")))/10))</f>
        <v/>
      </c>
      <c r="N206" t="str">
        <f>IF('Model output'!L205="","",'Model output'!L205)</f>
        <v>papillary</v>
      </c>
      <c r="O206" t="str">
        <f>IF('Model output'!M205="","",'Model output'!M205)</f>
        <v>follicular variant</v>
      </c>
      <c r="P206" t="str">
        <f>IF('Model output'!N205="","",'Model output'!N205)</f>
        <v>1.3cm</v>
      </c>
      <c r="Q206" t="str">
        <f t="shared" si="49"/>
        <v>1.3cm</v>
      </c>
      <c r="R206" cm="1">
        <f t="array" ref="R206">IF(Q206="","",IF(ISNUMBER(SEARCH("cm",Q206)),MAX(VALUE(SUBSTITUTE(_xlfn.FILTERXML("&lt;t&gt;&lt;s&gt;"&amp;SUBSTITUTE(Q206,",","&lt;/s&gt;&lt;s&gt;")&amp;"&lt;/s&gt;&lt;/t&gt;","//s"),"cm",""))),IF(ISNUMBER(SEARCH("mm",Q206)), MAX(VALUE(SUBSTITUTE(_xlfn.FILTERXML("&lt;t&gt;&lt;s&gt;"&amp;SUBSTITUTE(Q206,",","&lt;/s&gt;&lt;s&gt;")&amp;"&lt;/s&gt;&lt;/t&gt;","//s"),"mm","")))/10, MAX(VALUE(_xlfn.FILTERXML("&lt;t&gt;&lt;s&gt;"&amp;SUBSTITUTE(Q206,",","&lt;/s&gt;&lt;s&gt;")&amp;"&lt;/s&gt;&lt;/t&gt;","//s"))))))</f>
        <v>1.3</v>
      </c>
      <c r="S206" t="str">
        <f>IF(OR('Model output'!P205="",ISNUMBER(SEARCH("Not identified", 'Model output'!P205)),ISNUMBER(SEARCH("Absent",'Model output'!P205)),AND(ISNUMBER(SEARCH("No",'Model output'!P205)),NOT(ISNUMBER(SEARCH("diagnostic",'Model output'!P205)))),ISNUMBER(SEARCH("Negative",'Model output'!P205))),"negative","positive")</f>
        <v>negative</v>
      </c>
      <c r="T206">
        <f>IF('Model output'!O205="","",'Model output'!O205)</f>
        <v>2</v>
      </c>
      <c r="U206" t="str">
        <f>IF('Model output'!Q205&lt;&gt;"",'Model output'!Q205,IF('Classification result'!S206="positive",IF(ISNUMBER(SEARCH("single",'Model output'!P205)),1,IF(OR(ISNUMBER(SEARCH("&lt;4",'Model output'!P205)),ISNUMBER(SEARCH("&lt; 4",'Model output'!P205)),ISNUMBER(SEARCH("less than 4",'Model output'!P205))),"&lt;4",IF(OR(ISNUMBER(SEARCH("&gt;4",'Model output'!P205)),ISNUMBER(SEARCH("&gt; 4",'Model output'!P205)),ISNUMBER(SEARCH("4 or more",'Model output'!P205))),"&gt;4",""))),""))</f>
        <v/>
      </c>
      <c r="V206" t="str">
        <f>IF(S206="negative","",IF(OR(ISNUMBER(SEARCH("Focal",'Model output'!P205)),'Classification result'!U206&lt;4,ISNUMBER(SEARCH("Focal",'Classification result'!U206)),ISNUMBER(SEARCH("&lt;4",'Classification result'!U206)),ISNUMBER(SEARCH("&lt; 4",'Classification result'!U206))),"minimal", IF(OR(ISNUMBER(SEARCH("Extensive",'Model output'!P205)),ISNUMBER(SEARCH("Extensive",'Classification result'!U206)),ISNUMBER(SEARCH("&gt;4",'Classification result'!U206)),ISNUMBER(SEARCH("&gt; 4",'Classification result'!U206)),ISNUMBER(SEARCH("4 or more",'Classification result'!U206))),"extensive","")))</f>
        <v/>
      </c>
      <c r="W206" t="str">
        <f>IF(OR('Model output'!R205="",ISNUMBER(SEARCH("Not identified", 'Model output'!R205)),ISNUMBER(SEARCH("Absent",'Model output'!R205)),ISNUMBER(SEARCH("No",'Model output'!R205)),ISNUMBER(SEARCH("Negative",'Model output'!R205)),ISNUMBER(SEARCH("None seen",'Model output'!R205)),ISNUMBER(SEARCH("Free",'Model output'!R205)),ISNUMBER(SEARCH("Cannot be assessed",'Model output'!R205))),"negative","positive")</f>
        <v>positive</v>
      </c>
      <c r="X206" s="14" t="str">
        <f>IF('Model output'!S205="","",'Model output'!S205)</f>
        <v>Not identified</v>
      </c>
      <c r="Y206" t="str">
        <f>IF(OR('Model output'!S205="",ISNUMBER(SEARCH("Absent",'Model output'!S205)),ISNUMBER(SEARCH("Not identified",'Model output'!S205)),AND(ISNUMBER(SEARCH("No",'Model output'!S205)),NOT(ISNUMBER(SEARCH("carcinoma",'Model output'!S205)))),ISNUMBER(SEARCH("negative",'Model output'!S205))),"negative",IF(Z206="positive","gETE", "positive"))</f>
        <v>negative</v>
      </c>
      <c r="Z206" t="str">
        <f>IF(OR('Model output'!S205="",ISNUMBER(SEARCH("Absent",'Model output'!S205)),ISNUMBER(SEARCH("Not identified",'Model output'!S205)),ISNUMBER(SEARCH("No",'Model output'!S205)),ISNUMBER(SEARCH("Minimal",'Model output'!S205)),ISNUMBER(SEARCH("negative",'Model output'!S205))),"negative",IF(OR(ISNUMBER(SEARCH("extensive",X206)),ISNUMBER(SEARCH("skeletal muscle",X206)),ISNUMBER(SEARCH("larynx",X206)),ISNUMBER(SEARCH("trachea",X206)),ISNUMBER(SEARCH("esophagus",X206)),ISNUMBER(SEARCH("recurrent laryngeal nerve",X206))),"positive","negative"))</f>
        <v>negative</v>
      </c>
      <c r="AA206" t="str">
        <f>IF('Model output'!T205="","",IF('Model output'!T205="Not mentioned", "No", "Yes"))</f>
        <v/>
      </c>
      <c r="AB206" t="str">
        <f>IF(AA206&lt;&gt;"Yes","",IF(OR('Model output'!U205="",ISNUMBER(SEARCH("Not identified",'Model output'!U205))),"",'Model output'!U205))</f>
        <v/>
      </c>
      <c r="AC206" s="9" t="str">
        <f>IF(OR('Model output'!V205="", AND(ISERROR(SEARCH("Positive",'Model output'!V205)), ISNUMBER(SEARCH("Negative",'Model output'!V205))), ISNUMBER(SEARCH("Uninvolved",'Model output'!V205)), ISNUMBER(SEARCH("not involved",'Model output'!V205)), ISNUMBER(SEARCH("Free",'Model output'!V205)), ISNUMBER(SEARCH("1 mm",'Model output'!V205)), ISNUMBER(SEARCH("0.1 CM",'Model output'!V205)), ISNUMBER(SEARCH("less than 0.2 mm",'Model output'!V205)), ISNUMBER(SEARCH("less than 0.5 mm",'Model output'!V205)), ISNUMBER(SEARCH("very close",'Model output'!V205)), ISNUMBER(SEARCH("abut",'Model output'!V205))), "negative", "positive")</f>
        <v>negative</v>
      </c>
      <c r="AE206" s="30" t="str" cm="1">
        <f t="array" aca="1" ref="AE206" ca="1">IF(OR(AC206="positive",Z206="positive",AND(OR(ISNUMBER(SEARCH("Follicular carcinoma",N206)),ISNUMBER(SEARCH("Follicular thyroid carcinoma",N206))),V206="extensive"),AND(AND(ISNUMBER(J206),J206&gt;0),AND(ISNUMBER(M206),M206&gt;3)),OR(H206="positive",AH206=1)),"high",IF(OR(ISNUMBER(SEARCH("lateral",G206,1)),ISNUMBER(SEARCH("positive",Y206,1)),ISNUMBER(SEARCH("tall",O206,1)),ISNUMBER(SEARCH("hobnail",O206,1)),ISNUMBER(SEARCH("cribriform",O206,1)),ISNUMBER(SEARCH("diffuse",O206,1)),ISNUMBER(SEARCH("columnar",O206,1)),ISNUMBER(SEARCH("solid",O206,1)),ISNUMBER(SEARCH("tall",N206,1)),ISNUMBER(SEARCH("hobnail",N206,1)),ISNUMBER(SEARCH("cribriform",N206,1)),ISNUMBER(SEARCH("diffuse",N206,1)),ISNUMBER(SEARCH("columnar",N206,1)),ISNUMBER(SEARCH("solid",N206,1)),AND(ISNUMBER(SEARCH("papillary",N206,1)),S206="positive"),AND(AND(ISNUMBER(J206),J206&gt;=5),M206=""),AND(AND(ISNUMBER(J206),J206&gt;=5),AND(ISNUMBER(M206),M206&gt;=1)),AND(ISNUMBER(SERACH("papillary",N206)),OR(Y206="positive",Z206="positive"), ISNUMBER(SEARCH("BRAF",AB206)))),"intermediate","low"))</f>
        <v>low</v>
      </c>
      <c r="AF206" s="31" t="str">
        <f t="shared" si="51"/>
        <v>1b</v>
      </c>
      <c r="AG206" s="31" t="str">
        <f t="shared" si="52"/>
        <v>0</v>
      </c>
      <c r="AH206" s="31" t="str">
        <f t="shared" si="53"/>
        <v>0</v>
      </c>
      <c r="AI206" s="36" t="str">
        <f t="shared" si="54"/>
        <v>I</v>
      </c>
      <c r="AJ206" s="30" t="s">
        <v>872</v>
      </c>
      <c r="AK206" s="35" t="s">
        <v>876</v>
      </c>
      <c r="AL206" s="35" t="s">
        <v>877</v>
      </c>
      <c r="AM206" s="35" t="s">
        <v>880</v>
      </c>
      <c r="AN206" s="35" t="s">
        <v>76</v>
      </c>
      <c r="AO206" s="30">
        <f t="shared" ca="1" si="55"/>
        <v>1</v>
      </c>
      <c r="AP206" s="35">
        <f t="shared" si="56"/>
        <v>1</v>
      </c>
      <c r="AQ206" s="35">
        <f t="shared" si="57"/>
        <v>1</v>
      </c>
      <c r="AR206" s="35">
        <f t="shared" si="58"/>
        <v>1</v>
      </c>
      <c r="AS206" s="36">
        <f t="shared" si="59"/>
        <v>1</v>
      </c>
    </row>
    <row r="207" spans="1:45">
      <c r="A207" t="str">
        <f>'Model output'!A206</f>
        <v>TCGA-EM-A3O9</v>
      </c>
      <c r="B207" s="42">
        <v>40</v>
      </c>
      <c r="C207" s="1" t="str">
        <f>IF(OR(ISNUMBER(SEARCH("0",'Model output'!D206)), ISNUMBER(SEARCH("1",'Model output'!D206)), ISNUMBER(SEARCH("1a",'Model output'!D206)), ISNUMBER(SEARCH("1b",'Model output'!D206)), ISNUMBER(SEARCH("2",'Model output'!D206)), ISNUMBER(SEARCH("3",'Model output'!D206)), ISNUMBER(SEARCH("4a",'Model output'!D206)), ISNUMBER(SEARCH("4b",'Model output'!D206))), IF(ISNUMBER(SEARCH("pT",'Model output'!D206)),IF(OR(ISNUMBER(SEARCH("a",'Model output'!D206)),ISNUMBER(SEARCH("b",'Model output'!D206))),MID(SUBSTITUTE('Model output'!D206," ",""),SEARCH("pT",'Model output'!D206)+2,2),MID(SUBSTITUTE('Model output'!D206," ",""),SEARCH("pT",'Model output'!D206)+2,1)),IF(ISNUMBER(SEARCH("T",'Model output'!D206)),IF(OR(ISNUMBER(SEARCH("a",'Model output'!D206)),ISNUMBER(SEARCH("b",'Model output'!D206))),MID(SUBSTITUTE('Model output'!D206," ",""),SEARCH("T",'Model output'!D206)+1,2),MID(SUBSTITUTE('Model output'!D206," ",""),SEARCH("T",'Model output'!D206)+1,1)),SUBSTITUTE('Model output'!D206," ",""))),"")</f>
        <v>3</v>
      </c>
      <c r="D207" s="1" t="str">
        <f>IF(ISNUMBER(SEARCH("lymph node",'Model output'!E206)),"1", IF(AND('Model output'!E206&lt;&gt;"",ISNUMBER('Model output'!E206),'Model output'!E206&gt;0),"1",IF(OR(ISNUMBER(SEARCH("0",'Model output'!E206)), ISNUMBER(SEARCH("1",'Model output'!E206)), ISNUMBER(SEARCH("1a",'Model output'!E206)), ISNUMBER(SEARCH("1b",'Model output'!E206)), ISNUMBER(SEARCH("X",'Model output'!E206))), IF(ISNUMBER(SEARCH("pN",'Model output'!E206)),IF(OR(ISNUMBER(SEARCH("a",'Model output'!E206)),ISNUMBER(SEARCH("b",'Model output'!E206))),MID(SUBSTITUTE('Model output'!E206," ",""),SEARCH("pN",'Model output'!E206)+2,2),MID(SUBSTITUTE('Model output'!E206," ",""),SEARCH("pN",'Model output'!E206)+2,1)),IF(ISNUMBER(SEARCH("N",'Model output'!E206)),IF(OR(ISNUMBER(SEARCH("a",'Model output'!E206)),ISNUMBER(SEARCH("b",'Model output'!E206))),MID(SUBSTITUTE('Model output'!E206," ",""),SEARCH("N",'Model output'!E206)+1,2),MID(SUBSTITUTE('Model output'!E206," ",""),SEARCH("N",'Model output'!E206)+1,1)),SUBSTITUTE('Model output'!E206," ",""))),"")))</f>
        <v>0</v>
      </c>
      <c r="E207" s="1" t="str">
        <f>IF(OR(ISNUMBER(SEARCH("Not applicable",'Model output'!F206)), ISNUMBER(SEARCH("N/A",'Model output'!F206))),"0",IF(OR(ISNUMBER(SEARCH("0",'Model output'!F206)), ISNUMBER(SEARCH("1",'Model output'!F206)), ISNUMBER(SEARCH("X",'Model output'!F206))), IF(ISNUMBER(SEARCH("pM",'Model output'!F206)),MID(SUBSTITUTE('Model output'!F206," ",""),SEARCH("pM",'Model output'!F206)+2,1),IF(ISNUMBER(SEARCH("M",'Model output'!F206)),MID(SUBSTITUTE('Model output'!F206," ",""),SEARCH("M",'Model output'!F206)+1,1),SUBSTITUTE('Model output'!F206," ",""))),""))</f>
        <v>0</v>
      </c>
      <c r="F207" t="str">
        <f t="shared" si="48"/>
        <v>negative</v>
      </c>
      <c r="G207" t="str">
        <f>IF(OR('Model output'!G206="",AND(ISNUMBER('Model output'!J206),'Model output'!J206&lt;1)),"",IF(OR(ISNUMBER(SEARCH("lateral",'Model output'!G206)),ISNUMBER(SEARCH("cervical",'Model output'!G206)),ISNUMBER(SEARCH("jugular",'Model output'!G206)),ISNUMBER(SEARCH("left neck",'Model output'!G206)),ISNUMBER(SEARCH("left anterior neck",'Model output'!G206)),ISNUMBER(SEARCH("left posterior neck",'Model output'!G206)),ISNUMBER(SEARCH("right neck",'Model output'!G206)),ISNUMBER(SEARCH("right anterior neck",'Model output'!G206)),ISNUMBER(SEARCH("right posterior neck",'Model output'!G206)),AND(ISNUMBER(SEARCH("level",'Model output'!G206)),OR(,ISNUMBER(SEARCH("II",'Model output'!G206)),ISNUMBER(SEARCH("two",'Model output'!G206)),ISNUMBER(SEARCH("2",'Model output'!G206)),ISNUMBER(SEARCH("III",'Model output'!G206)),ISNUMBER(SEARCH("three",'Model output'!G206)),ISNUMBER(SEARCH("3",'Model output'!G206)),ISNUMBER(SEARCH("IV",'Model output'!G206)),ISNUMBER(SEARCH("four",'Model output'!G206)),ISNUMBER(SEARCH("4",'Model output'!G206)),AND(ISNUMBER(SEARCH("V ",'Model output'!G206)),NOT(ISNUMBER(SEARCH("VI",'Model output'!G206)))),ISNUMBER(SEARCH("five",'Model output'!G206)),ISNUMBER(SEARCH("5",'Model output'!G206))))), "lateral", "central"))</f>
        <v/>
      </c>
      <c r="H207" t="str">
        <f>IF('Model output'!H206="","negative", IF('Model output'!H206=" ", "negative", IF(ISNUMBER(SEARCH("lymph node",'Model output'!H206)),"negative","positive")))</f>
        <v>negative</v>
      </c>
      <c r="I207">
        <f>IF('Model output'!I206="","",IF(ISNUMBER('Model output'!I206),'Model output'!I206,1))</f>
        <v>2</v>
      </c>
      <c r="J207">
        <f>IF('Model output'!J206="","",IF(AND(ISNUMBER('Model output'!J206),'Model output'!J206&lt;=I207),'Model output'!J206,IF(ISNUMBER(SEARCH("0/",'Model output'!J206)),0,1)))</f>
        <v>0</v>
      </c>
      <c r="K207" t="str" cm="1">
        <f t="array" ref="K207">IF(COUNT(FIND({0,1,2,3,4,5,6,7,8,9},'Model output'!K206))&gt;0,'Model output'!K206,"")</f>
        <v/>
      </c>
      <c r="L207" s="8" t="str">
        <f t="shared" si="50"/>
        <v/>
      </c>
      <c r="M207" t="str" cm="1">
        <f t="array" ref="M207">IF(L207="","",IF(ISNUMBER(SEARCH("cm",L207)),MAX(VALUE(SUBSTITUTE(_xlfn.FILTERXML("&lt;t&gt;&lt;s&gt;"&amp;SUBSTITUTE(L207,",","&lt;/s&gt;&lt;s&gt;")&amp;"&lt;/s&gt;&lt;/t&gt;","//s"),"cm",""))),MAX(VALUE(SUBSTITUTE(_xlfn.FILTERXML("&lt;t&gt;&lt;s&gt;"&amp;SUBSTITUTE(L207,",","&lt;/s&gt;&lt;s&gt;")&amp;"&lt;/s&gt;&lt;/t&gt;","//s"),"mm","")))/10))</f>
        <v/>
      </c>
      <c r="N207" t="str">
        <f>IF('Model output'!L206="","",'Model output'!L206)</f>
        <v>papillary</v>
      </c>
      <c r="O207" t="str">
        <f>IF('Model output'!M206="","",'Model output'!M206)</f>
        <v>oncocytic follicular</v>
      </c>
      <c r="P207" t="str">
        <f>IF('Model output'!N206="","",'Model output'!N206)</f>
        <v>4.5cm</v>
      </c>
      <c r="Q207" t="str">
        <f t="shared" si="49"/>
        <v>4.5cm</v>
      </c>
      <c r="R207" cm="1">
        <f t="array" ref="R207">IF(Q207="","",IF(ISNUMBER(SEARCH("cm",Q207)),MAX(VALUE(SUBSTITUTE(_xlfn.FILTERXML("&lt;t&gt;&lt;s&gt;"&amp;SUBSTITUTE(Q207,",","&lt;/s&gt;&lt;s&gt;")&amp;"&lt;/s&gt;&lt;/t&gt;","//s"),"cm",""))),IF(ISNUMBER(SEARCH("mm",Q207)), MAX(VALUE(SUBSTITUTE(_xlfn.FILTERXML("&lt;t&gt;&lt;s&gt;"&amp;SUBSTITUTE(Q207,",","&lt;/s&gt;&lt;s&gt;")&amp;"&lt;/s&gt;&lt;/t&gt;","//s"),"mm","")))/10, MAX(VALUE(_xlfn.FILTERXML("&lt;t&gt;&lt;s&gt;"&amp;SUBSTITUTE(Q207,",","&lt;/s&gt;&lt;s&gt;")&amp;"&lt;/s&gt;&lt;/t&gt;","//s"))))))</f>
        <v>4.5</v>
      </c>
      <c r="S207" t="str">
        <f>IF(OR('Model output'!P206="",ISNUMBER(SEARCH("Not identified", 'Model output'!P206)),ISNUMBER(SEARCH("Absent",'Model output'!P206)),AND(ISNUMBER(SEARCH("No",'Model output'!P206)),NOT(ISNUMBER(SEARCH("diagnostic",'Model output'!P206)))),ISNUMBER(SEARCH("Negative",'Model output'!P206))),"negative","positive")</f>
        <v>negative</v>
      </c>
      <c r="T207">
        <f>IF('Model output'!O206="","",'Model output'!O206)</f>
        <v>2</v>
      </c>
      <c r="U207" t="str">
        <f>IF('Model output'!Q206&lt;&gt;"",'Model output'!Q206,IF('Classification result'!S207="positive",IF(ISNUMBER(SEARCH("single",'Model output'!P206)),1,IF(OR(ISNUMBER(SEARCH("&lt;4",'Model output'!P206)),ISNUMBER(SEARCH("&lt; 4",'Model output'!P206)),ISNUMBER(SEARCH("less than 4",'Model output'!P206))),"&lt;4",IF(OR(ISNUMBER(SEARCH("&gt;4",'Model output'!P206)),ISNUMBER(SEARCH("&gt; 4",'Model output'!P206)),ISNUMBER(SEARCH("4 or more",'Model output'!P206))),"&gt;4",""))),""))</f>
        <v/>
      </c>
      <c r="V207" t="str">
        <f>IF(S207="negative","",IF(OR(ISNUMBER(SEARCH("Focal",'Model output'!P206)),'Classification result'!U207&lt;4,ISNUMBER(SEARCH("Focal",'Classification result'!U207)),ISNUMBER(SEARCH("&lt;4",'Classification result'!U207)),ISNUMBER(SEARCH("&lt; 4",'Classification result'!U207))),"minimal", IF(OR(ISNUMBER(SEARCH("Extensive",'Model output'!P206)),ISNUMBER(SEARCH("Extensive",'Classification result'!U207)),ISNUMBER(SEARCH("&gt;4",'Classification result'!U207)),ISNUMBER(SEARCH("&gt; 4",'Classification result'!U207)),ISNUMBER(SEARCH("4 or more",'Classification result'!U207))),"extensive","")))</f>
        <v/>
      </c>
      <c r="W207" t="str">
        <f>IF(OR('Model output'!R206="",ISNUMBER(SEARCH("Not identified", 'Model output'!R206)),ISNUMBER(SEARCH("Absent",'Model output'!R206)),ISNUMBER(SEARCH("No",'Model output'!R206)),ISNUMBER(SEARCH("Negative",'Model output'!R206)),ISNUMBER(SEARCH("None seen",'Model output'!R206)),ISNUMBER(SEARCH("Free",'Model output'!R206)),ISNUMBER(SEARCH("Cannot be assessed",'Model output'!R206))),"negative","positive")</f>
        <v>positive</v>
      </c>
      <c r="X207" s="14" t="str">
        <f>IF('Model output'!S206="","",'Model output'!S206)</f>
        <v>Not identified</v>
      </c>
      <c r="Y207" t="str">
        <f>IF(OR('Model output'!S206="",ISNUMBER(SEARCH("Absent",'Model output'!S206)),ISNUMBER(SEARCH("Not identified",'Model output'!S206)),AND(ISNUMBER(SEARCH("No",'Model output'!S206)),NOT(ISNUMBER(SEARCH("carcinoma",'Model output'!S206)))),ISNUMBER(SEARCH("negative",'Model output'!S206))),"negative",IF(Z207="positive","gETE", "positive"))</f>
        <v>negative</v>
      </c>
      <c r="Z207" t="str">
        <f>IF(OR('Model output'!S206="",ISNUMBER(SEARCH("Absent",'Model output'!S206)),ISNUMBER(SEARCH("Not identified",'Model output'!S206)),ISNUMBER(SEARCH("No",'Model output'!S206)),ISNUMBER(SEARCH("Minimal",'Model output'!S206)),ISNUMBER(SEARCH("negative",'Model output'!S206))),"negative",IF(OR(ISNUMBER(SEARCH("extensive",X207)),ISNUMBER(SEARCH("skeletal muscle",X207)),ISNUMBER(SEARCH("larynx",X207)),ISNUMBER(SEARCH("trachea",X207)),ISNUMBER(SEARCH("esophagus",X207)),ISNUMBER(SEARCH("recurrent laryngeal nerve",X207))),"positive","negative"))</f>
        <v>negative</v>
      </c>
      <c r="AA207" t="str">
        <f>IF('Model output'!T206="","",IF('Model output'!T206="Not mentioned", "No", "Yes"))</f>
        <v/>
      </c>
      <c r="AB207" t="str">
        <f>IF(AA207&lt;&gt;"Yes","",IF(OR('Model output'!U206="",ISNUMBER(SEARCH("Not identified",'Model output'!U206))),"",'Model output'!U206))</f>
        <v/>
      </c>
      <c r="AC207" s="9" t="str">
        <f>IF(OR('Model output'!V206="", AND(ISERROR(SEARCH("Positive",'Model output'!V206)), ISNUMBER(SEARCH("Negative",'Model output'!V206))), ISNUMBER(SEARCH("Uninvolved",'Model output'!V206)), ISNUMBER(SEARCH("not involved",'Model output'!V206)), ISNUMBER(SEARCH("Free",'Model output'!V206)), ISNUMBER(SEARCH("1 mm",'Model output'!V206)), ISNUMBER(SEARCH("0.1 CM",'Model output'!V206)), ISNUMBER(SEARCH("less than 0.2 mm",'Model output'!V206)), ISNUMBER(SEARCH("less than 0.5 mm",'Model output'!V206)), ISNUMBER(SEARCH("very close",'Model output'!V206)), ISNUMBER(SEARCH("abut",'Model output'!V206))), "negative", "positive")</f>
        <v>negative</v>
      </c>
      <c r="AE207" s="30" t="str" cm="1">
        <f t="array" aca="1" ref="AE207" ca="1">IF(OR(AC207="positive",Z207="positive",AND(OR(ISNUMBER(SEARCH("Follicular carcinoma",N207)),ISNUMBER(SEARCH("Follicular thyroid carcinoma",N207))),V207="extensive"),AND(AND(ISNUMBER(J207),J207&gt;0),AND(ISNUMBER(M207),M207&gt;3)),OR(H207="positive",AH207=1)),"high",IF(OR(ISNUMBER(SEARCH("lateral",G207,1)),ISNUMBER(SEARCH("positive",Y207,1)),ISNUMBER(SEARCH("tall",O207,1)),ISNUMBER(SEARCH("hobnail",O207,1)),ISNUMBER(SEARCH("cribriform",O207,1)),ISNUMBER(SEARCH("diffuse",O207,1)),ISNUMBER(SEARCH("columnar",O207,1)),ISNUMBER(SEARCH("solid",O207,1)),ISNUMBER(SEARCH("tall",N207,1)),ISNUMBER(SEARCH("hobnail",N207,1)),ISNUMBER(SEARCH("cribriform",N207,1)),ISNUMBER(SEARCH("diffuse",N207,1)),ISNUMBER(SEARCH("columnar",N207,1)),ISNUMBER(SEARCH("solid",N207,1)),AND(ISNUMBER(SEARCH("papillary",N207,1)),S207="positive"),AND(AND(ISNUMBER(J207),J207&gt;=5),M207=""),AND(AND(ISNUMBER(J207),J207&gt;=5),AND(ISNUMBER(M207),M207&gt;=1)),AND(ISNUMBER(SERACH("papillary",N207)),OR(Y207="positive",Z207="positive"), ISNUMBER(SEARCH("BRAF",AB207)))),"intermediate","low"))</f>
        <v>low</v>
      </c>
      <c r="AF207" s="31" t="str">
        <f t="shared" si="51"/>
        <v>3a</v>
      </c>
      <c r="AG207" s="31" t="str">
        <f t="shared" si="52"/>
        <v>0</v>
      </c>
      <c r="AH207" s="31" t="str">
        <f t="shared" si="53"/>
        <v>0</v>
      </c>
      <c r="AI207" s="36" t="str">
        <f t="shared" si="54"/>
        <v>I</v>
      </c>
      <c r="AJ207" s="30" t="s">
        <v>872</v>
      </c>
      <c r="AK207" s="35" t="s">
        <v>882</v>
      </c>
      <c r="AL207" s="35" t="s">
        <v>877</v>
      </c>
      <c r="AM207" s="35" t="s">
        <v>880</v>
      </c>
      <c r="AN207" s="35" t="s">
        <v>76</v>
      </c>
      <c r="AO207" s="30">
        <f t="shared" ca="1" si="55"/>
        <v>1</v>
      </c>
      <c r="AP207" s="35">
        <f t="shared" si="56"/>
        <v>1</v>
      </c>
      <c r="AQ207" s="35">
        <f t="shared" si="57"/>
        <v>1</v>
      </c>
      <c r="AR207" s="35">
        <f t="shared" si="58"/>
        <v>1</v>
      </c>
      <c r="AS207" s="36">
        <f t="shared" si="59"/>
        <v>1</v>
      </c>
    </row>
    <row r="208" spans="1:45">
      <c r="A208" t="str">
        <f>'Model output'!A207</f>
        <v>TCGA-EM-A3OA</v>
      </c>
      <c r="B208" s="42">
        <v>55</v>
      </c>
      <c r="C208" s="1" t="str">
        <f>IF(OR(ISNUMBER(SEARCH("0",'Model output'!D207)), ISNUMBER(SEARCH("1",'Model output'!D207)), ISNUMBER(SEARCH("1a",'Model output'!D207)), ISNUMBER(SEARCH("1b",'Model output'!D207)), ISNUMBER(SEARCH("2",'Model output'!D207)), ISNUMBER(SEARCH("3",'Model output'!D207)), ISNUMBER(SEARCH("4a",'Model output'!D207)), ISNUMBER(SEARCH("4b",'Model output'!D207))), IF(ISNUMBER(SEARCH("pT",'Model output'!D207)),IF(OR(ISNUMBER(SEARCH("a",'Model output'!D207)),ISNUMBER(SEARCH("b",'Model output'!D207))),MID(SUBSTITUTE('Model output'!D207," ",""),SEARCH("pT",'Model output'!D207)+2,2),MID(SUBSTITUTE('Model output'!D207," ",""),SEARCH("pT",'Model output'!D207)+2,1)),IF(ISNUMBER(SEARCH("T",'Model output'!D207)),IF(OR(ISNUMBER(SEARCH("a",'Model output'!D207)),ISNUMBER(SEARCH("b",'Model output'!D207))),MID(SUBSTITUTE('Model output'!D207," ",""),SEARCH("T",'Model output'!D207)+1,2),MID(SUBSTITUTE('Model output'!D207," ",""),SEARCH("T",'Model output'!D207)+1,1)),SUBSTITUTE('Model output'!D207," ",""))),"")</f>
        <v>2</v>
      </c>
      <c r="D208" s="1" t="str">
        <f>IF(ISNUMBER(SEARCH("lymph node",'Model output'!E207)),"1", IF(AND('Model output'!E207&lt;&gt;"",ISNUMBER('Model output'!E207),'Model output'!E207&gt;0),"1",IF(OR(ISNUMBER(SEARCH("0",'Model output'!E207)), ISNUMBER(SEARCH("1",'Model output'!E207)), ISNUMBER(SEARCH("1a",'Model output'!E207)), ISNUMBER(SEARCH("1b",'Model output'!E207)), ISNUMBER(SEARCH("X",'Model output'!E207))), IF(ISNUMBER(SEARCH("pN",'Model output'!E207)),IF(OR(ISNUMBER(SEARCH("a",'Model output'!E207)),ISNUMBER(SEARCH("b",'Model output'!E207))),MID(SUBSTITUTE('Model output'!E207," ",""),SEARCH("pN",'Model output'!E207)+2,2),MID(SUBSTITUTE('Model output'!E207," ",""),SEARCH("pN",'Model output'!E207)+2,1)),IF(ISNUMBER(SEARCH("N",'Model output'!E207)),IF(OR(ISNUMBER(SEARCH("a",'Model output'!E207)),ISNUMBER(SEARCH("b",'Model output'!E207))),MID(SUBSTITUTE('Model output'!E207," ",""),SEARCH("N",'Model output'!E207)+1,2),MID(SUBSTITUTE('Model output'!E207," ",""),SEARCH("N",'Model output'!E207)+1,1)),SUBSTITUTE('Model output'!E207," ",""))),"")))</f>
        <v>X</v>
      </c>
      <c r="E208" s="1" t="str">
        <f>IF(OR(ISNUMBER(SEARCH("Not applicable",'Model output'!F207)), ISNUMBER(SEARCH("N/A",'Model output'!F207))),"0",IF(OR(ISNUMBER(SEARCH("0",'Model output'!F207)), ISNUMBER(SEARCH("1",'Model output'!F207)), ISNUMBER(SEARCH("X",'Model output'!F207))), IF(ISNUMBER(SEARCH("pM",'Model output'!F207)),MID(SUBSTITUTE('Model output'!F207," ",""),SEARCH("pM",'Model output'!F207)+2,1),IF(ISNUMBER(SEARCH("M",'Model output'!F207)),MID(SUBSTITUTE('Model output'!F207," ",""),SEARCH("M",'Model output'!F207)+1,1),SUBSTITUTE('Model output'!F207," ",""))),""))</f>
        <v/>
      </c>
      <c r="F208" t="str">
        <f t="shared" si="48"/>
        <v>negative</v>
      </c>
      <c r="G208" t="str">
        <f>IF(OR('Model output'!G207="",AND(ISNUMBER('Model output'!J207),'Model output'!J207&lt;1)),"",IF(OR(ISNUMBER(SEARCH("lateral",'Model output'!G207)),ISNUMBER(SEARCH("cervical",'Model output'!G207)),ISNUMBER(SEARCH("jugular",'Model output'!G207)),ISNUMBER(SEARCH("left neck",'Model output'!G207)),ISNUMBER(SEARCH("left anterior neck",'Model output'!G207)),ISNUMBER(SEARCH("left posterior neck",'Model output'!G207)),ISNUMBER(SEARCH("right neck",'Model output'!G207)),ISNUMBER(SEARCH("right anterior neck",'Model output'!G207)),ISNUMBER(SEARCH("right posterior neck",'Model output'!G207)),AND(ISNUMBER(SEARCH("level",'Model output'!G207)),OR(,ISNUMBER(SEARCH("II",'Model output'!G207)),ISNUMBER(SEARCH("two",'Model output'!G207)),ISNUMBER(SEARCH("2",'Model output'!G207)),ISNUMBER(SEARCH("III",'Model output'!G207)),ISNUMBER(SEARCH("three",'Model output'!G207)),ISNUMBER(SEARCH("3",'Model output'!G207)),ISNUMBER(SEARCH("IV",'Model output'!G207)),ISNUMBER(SEARCH("four",'Model output'!G207)),ISNUMBER(SEARCH("4",'Model output'!G207)),AND(ISNUMBER(SEARCH("V ",'Model output'!G207)),NOT(ISNUMBER(SEARCH("VI",'Model output'!G207)))),ISNUMBER(SEARCH("five",'Model output'!G207)),ISNUMBER(SEARCH("5",'Model output'!G207))))), "lateral", "central"))</f>
        <v/>
      </c>
      <c r="H208" t="str">
        <f>IF('Model output'!H207="","negative", IF('Model output'!H207=" ", "negative", IF(ISNUMBER(SEARCH("lymph node",'Model output'!H207)),"negative","positive")))</f>
        <v>negative</v>
      </c>
      <c r="I208">
        <f>IF('Model output'!I207="","",IF(ISNUMBER('Model output'!I207),'Model output'!I207,1))</f>
        <v>0</v>
      </c>
      <c r="J208">
        <f>IF('Model output'!J207="","",IF(AND(ISNUMBER('Model output'!J207),'Model output'!J207&lt;=I208),'Model output'!J207,IF(ISNUMBER(SEARCH("0/",'Model output'!J207)),0,1)))</f>
        <v>0</v>
      </c>
      <c r="K208" t="str" cm="1">
        <f t="array" ref="K208">IF(COUNT(FIND({0,1,2,3,4,5,6,7,8,9},'Model output'!K207))&gt;0,'Model output'!K207,"")</f>
        <v/>
      </c>
      <c r="L208" s="8" t="str">
        <f t="shared" si="50"/>
        <v/>
      </c>
      <c r="M208" t="str" cm="1">
        <f t="array" ref="M208">IF(L208="","",IF(ISNUMBER(SEARCH("cm",L208)),MAX(VALUE(SUBSTITUTE(_xlfn.FILTERXML("&lt;t&gt;&lt;s&gt;"&amp;SUBSTITUTE(L208,",","&lt;/s&gt;&lt;s&gt;")&amp;"&lt;/s&gt;&lt;/t&gt;","//s"),"cm",""))),MAX(VALUE(SUBSTITUTE(_xlfn.FILTERXML("&lt;t&gt;&lt;s&gt;"&amp;SUBSTITUTE(L208,",","&lt;/s&gt;&lt;s&gt;")&amp;"&lt;/s&gt;&lt;/t&gt;","//s"),"mm","")))/10))</f>
        <v/>
      </c>
      <c r="N208" t="str">
        <f>IF('Model output'!L207="","",'Model output'!L207)</f>
        <v>Papillary</v>
      </c>
      <c r="O208" t="str">
        <f>IF('Model output'!M207="","",'Model output'!M207)</f>
        <v>follicular variant with focal trabecular growth and oncocytic change</v>
      </c>
      <c r="P208" t="str">
        <f>IF('Model output'!N207="","",'Model output'!N207)</f>
        <v>2.2cm</v>
      </c>
      <c r="Q208" t="str">
        <f t="shared" si="49"/>
        <v>2.2cm</v>
      </c>
      <c r="R208" cm="1">
        <f t="array" ref="R208">IF(Q208="","",IF(ISNUMBER(SEARCH("cm",Q208)),MAX(VALUE(SUBSTITUTE(_xlfn.FILTERXML("&lt;t&gt;&lt;s&gt;"&amp;SUBSTITUTE(Q208,",","&lt;/s&gt;&lt;s&gt;")&amp;"&lt;/s&gt;&lt;/t&gt;","//s"),"cm",""))),IF(ISNUMBER(SEARCH("mm",Q208)), MAX(VALUE(SUBSTITUTE(_xlfn.FILTERXML("&lt;t&gt;&lt;s&gt;"&amp;SUBSTITUTE(Q208,",","&lt;/s&gt;&lt;s&gt;")&amp;"&lt;/s&gt;&lt;/t&gt;","//s"),"mm","")))/10, MAX(VALUE(_xlfn.FILTERXML("&lt;t&gt;&lt;s&gt;"&amp;SUBSTITUTE(Q208,",","&lt;/s&gt;&lt;s&gt;")&amp;"&lt;/s&gt;&lt;/t&gt;","//s"))))))</f>
        <v>2.2000000000000002</v>
      </c>
      <c r="S208" t="str">
        <f>IF(OR('Model output'!P207="",ISNUMBER(SEARCH("Not identified", 'Model output'!P207)),ISNUMBER(SEARCH("Absent",'Model output'!P207)),AND(ISNUMBER(SEARCH("No",'Model output'!P207)),NOT(ISNUMBER(SEARCH("diagnostic",'Model output'!P207)))),ISNUMBER(SEARCH("Negative",'Model output'!P207))),"negative","positive")</f>
        <v>negative</v>
      </c>
      <c r="T208">
        <f>IF('Model output'!O207="","",'Model output'!O207)</f>
        <v>1</v>
      </c>
      <c r="U208" t="str">
        <f>IF('Model output'!Q207&lt;&gt;"",'Model output'!Q207,IF('Classification result'!S208="positive",IF(ISNUMBER(SEARCH("single",'Model output'!P207)),1,IF(OR(ISNUMBER(SEARCH("&lt;4",'Model output'!P207)),ISNUMBER(SEARCH("&lt; 4",'Model output'!P207)),ISNUMBER(SEARCH("less than 4",'Model output'!P207))),"&lt;4",IF(OR(ISNUMBER(SEARCH("&gt;4",'Model output'!P207)),ISNUMBER(SEARCH("&gt; 4",'Model output'!P207)),ISNUMBER(SEARCH("4 or more",'Model output'!P207))),"&gt;4",""))),""))</f>
        <v/>
      </c>
      <c r="V208" t="str">
        <f>IF(S208="negative","",IF(OR(ISNUMBER(SEARCH("Focal",'Model output'!P207)),'Classification result'!U208&lt;4,ISNUMBER(SEARCH("Focal",'Classification result'!U208)),ISNUMBER(SEARCH("&lt;4",'Classification result'!U208)),ISNUMBER(SEARCH("&lt; 4",'Classification result'!U208))),"minimal", IF(OR(ISNUMBER(SEARCH("Extensive",'Model output'!P207)),ISNUMBER(SEARCH("Extensive",'Classification result'!U208)),ISNUMBER(SEARCH("&gt;4",'Classification result'!U208)),ISNUMBER(SEARCH("&gt; 4",'Classification result'!U208)),ISNUMBER(SEARCH("4 or more",'Classification result'!U208))),"extensive","")))</f>
        <v/>
      </c>
      <c r="W208" t="str">
        <f>IF(OR('Model output'!R207="",ISNUMBER(SEARCH("Not identified", 'Model output'!R207)),ISNUMBER(SEARCH("Absent",'Model output'!R207)),ISNUMBER(SEARCH("No",'Model output'!R207)),ISNUMBER(SEARCH("Negative",'Model output'!R207)),ISNUMBER(SEARCH("None seen",'Model output'!R207)),ISNUMBER(SEARCH("Free",'Model output'!R207)),ISNUMBER(SEARCH("Cannot be assessed",'Model output'!R207))),"negative","positive")</f>
        <v>positive</v>
      </c>
      <c r="X208" s="14" t="str">
        <f>IF('Model output'!S207="","",'Model output'!S207)</f>
        <v/>
      </c>
      <c r="Y208" t="str">
        <f>IF(OR('Model output'!S207="",ISNUMBER(SEARCH("Absent",'Model output'!S207)),ISNUMBER(SEARCH("Not identified",'Model output'!S207)),AND(ISNUMBER(SEARCH("No",'Model output'!S207)),NOT(ISNUMBER(SEARCH("carcinoma",'Model output'!S207)))),ISNUMBER(SEARCH("negative",'Model output'!S207))),"negative",IF(Z208="positive","gETE", "positive"))</f>
        <v>negative</v>
      </c>
      <c r="Z208" t="str">
        <f>IF(OR('Model output'!S207="",ISNUMBER(SEARCH("Absent",'Model output'!S207)),ISNUMBER(SEARCH("Not identified",'Model output'!S207)),ISNUMBER(SEARCH("No",'Model output'!S207)),ISNUMBER(SEARCH("Minimal",'Model output'!S207)),ISNUMBER(SEARCH("negative",'Model output'!S207))),"negative",IF(OR(ISNUMBER(SEARCH("extensive",X208)),ISNUMBER(SEARCH("skeletal muscle",X208)),ISNUMBER(SEARCH("larynx",X208)),ISNUMBER(SEARCH("trachea",X208)),ISNUMBER(SEARCH("esophagus",X208)),ISNUMBER(SEARCH("recurrent laryngeal nerve",X208))),"positive","negative"))</f>
        <v>negative</v>
      </c>
      <c r="AA208" t="str">
        <f>IF('Model output'!T207="","",IF('Model output'!T207="Not mentioned", "No", "Yes"))</f>
        <v/>
      </c>
      <c r="AB208" t="str">
        <f>IF(AA208&lt;&gt;"Yes","",IF(OR('Model output'!U207="",ISNUMBER(SEARCH("Not identified",'Model output'!U207))),"",'Model output'!U207))</f>
        <v/>
      </c>
      <c r="AC208" s="9" t="str">
        <f>IF(OR('Model output'!V207="", AND(ISERROR(SEARCH("Positive",'Model output'!V207)), ISNUMBER(SEARCH("Negative",'Model output'!V207))), ISNUMBER(SEARCH("Uninvolved",'Model output'!V207)), ISNUMBER(SEARCH("not involved",'Model output'!V207)), ISNUMBER(SEARCH("Free",'Model output'!V207)), ISNUMBER(SEARCH("1 mm",'Model output'!V207)), ISNUMBER(SEARCH("0.1 CM",'Model output'!V207)), ISNUMBER(SEARCH("less than 0.2 mm",'Model output'!V207)), ISNUMBER(SEARCH("less than 0.5 mm",'Model output'!V207)), ISNUMBER(SEARCH("very close",'Model output'!V207)), ISNUMBER(SEARCH("abut",'Model output'!V207))), "negative", "positive")</f>
        <v>negative</v>
      </c>
      <c r="AE208" s="30" t="str" cm="1">
        <f t="array" aca="1" ref="AE208" ca="1">IF(OR(AC208="positive",Z208="positive",AND(OR(ISNUMBER(SEARCH("Follicular carcinoma",N208)),ISNUMBER(SEARCH("Follicular thyroid carcinoma",N208))),V208="extensive"),AND(AND(ISNUMBER(J208),J208&gt;0),AND(ISNUMBER(M208),M208&gt;3)),OR(H208="positive",AH208=1)),"high",IF(OR(ISNUMBER(SEARCH("lateral",G208,1)),ISNUMBER(SEARCH("positive",Y208,1)),ISNUMBER(SEARCH("tall",O208,1)),ISNUMBER(SEARCH("hobnail",O208,1)),ISNUMBER(SEARCH("cribriform",O208,1)),ISNUMBER(SEARCH("diffuse",O208,1)),ISNUMBER(SEARCH("columnar",O208,1)),ISNUMBER(SEARCH("solid",O208,1)),ISNUMBER(SEARCH("tall",N208,1)),ISNUMBER(SEARCH("hobnail",N208,1)),ISNUMBER(SEARCH("cribriform",N208,1)),ISNUMBER(SEARCH("diffuse",N208,1)),ISNUMBER(SEARCH("columnar",N208,1)),ISNUMBER(SEARCH("solid",N208,1)),AND(ISNUMBER(SEARCH("papillary",N208,1)),S208="positive"),AND(AND(ISNUMBER(J208),J208&gt;=5),M208=""),AND(AND(ISNUMBER(J208),J208&gt;=5),AND(ISNUMBER(M208),M208&gt;=1)),AND(ISNUMBER(SERACH("papillary",N208)),OR(Y208="positive",Z208="positive"), ISNUMBER(SEARCH("BRAF",AB208)))),"intermediate","low"))</f>
        <v>low</v>
      </c>
      <c r="AF208" s="31" t="str">
        <f t="shared" si="51"/>
        <v>2</v>
      </c>
      <c r="AG208" s="31" t="str">
        <f t="shared" si="52"/>
        <v>0</v>
      </c>
      <c r="AH208" s="31" t="str">
        <f t="shared" si="53"/>
        <v>0</v>
      </c>
      <c r="AI208" s="36" t="str">
        <f t="shared" si="54"/>
        <v>I</v>
      </c>
      <c r="AJ208" s="30" t="s">
        <v>872</v>
      </c>
      <c r="AK208" s="35" t="s">
        <v>879</v>
      </c>
      <c r="AL208" s="35" t="s">
        <v>880</v>
      </c>
      <c r="AM208" s="35" t="s">
        <v>880</v>
      </c>
      <c r="AN208" s="35" t="s">
        <v>76</v>
      </c>
      <c r="AO208" s="30">
        <f t="shared" ca="1" si="55"/>
        <v>1</v>
      </c>
      <c r="AP208" s="35">
        <f t="shared" si="56"/>
        <v>1</v>
      </c>
      <c r="AQ208" s="35">
        <f t="shared" si="57"/>
        <v>1</v>
      </c>
      <c r="AR208" s="35">
        <f t="shared" si="58"/>
        <v>1</v>
      </c>
      <c r="AS208" s="36">
        <f t="shared" si="59"/>
        <v>1</v>
      </c>
    </row>
    <row r="209" spans="1:45">
      <c r="A209" t="str">
        <f>'Model output'!A208</f>
        <v>TCGA-EM-A3OB</v>
      </c>
      <c r="B209" s="42">
        <v>33</v>
      </c>
      <c r="C209" s="1" t="str">
        <f>IF(OR(ISNUMBER(SEARCH("0",'Model output'!D208)), ISNUMBER(SEARCH("1",'Model output'!D208)), ISNUMBER(SEARCH("1a",'Model output'!D208)), ISNUMBER(SEARCH("1b",'Model output'!D208)), ISNUMBER(SEARCH("2",'Model output'!D208)), ISNUMBER(SEARCH("3",'Model output'!D208)), ISNUMBER(SEARCH("4a",'Model output'!D208)), ISNUMBER(SEARCH("4b",'Model output'!D208))), IF(ISNUMBER(SEARCH("pT",'Model output'!D208)),IF(OR(ISNUMBER(SEARCH("a",'Model output'!D208)),ISNUMBER(SEARCH("b",'Model output'!D208))),MID(SUBSTITUTE('Model output'!D208," ",""),SEARCH("pT",'Model output'!D208)+2,2),MID(SUBSTITUTE('Model output'!D208," ",""),SEARCH("pT",'Model output'!D208)+2,1)),IF(ISNUMBER(SEARCH("T",'Model output'!D208)),IF(OR(ISNUMBER(SEARCH("a",'Model output'!D208)),ISNUMBER(SEARCH("b",'Model output'!D208))),MID(SUBSTITUTE('Model output'!D208," ",""),SEARCH("T",'Model output'!D208)+1,2),MID(SUBSTITUTE('Model output'!D208," ",""),SEARCH("T",'Model output'!D208)+1,1)),SUBSTITUTE('Model output'!D208," ",""))),"")</f>
        <v>2</v>
      </c>
      <c r="D209" s="1" t="str">
        <f>IF(ISNUMBER(SEARCH("lymph node",'Model output'!E208)),"1", IF(AND('Model output'!E208&lt;&gt;"",ISNUMBER('Model output'!E208),'Model output'!E208&gt;0),"1",IF(OR(ISNUMBER(SEARCH("0",'Model output'!E208)), ISNUMBER(SEARCH("1",'Model output'!E208)), ISNUMBER(SEARCH("1a",'Model output'!E208)), ISNUMBER(SEARCH("1b",'Model output'!E208)), ISNUMBER(SEARCH("X",'Model output'!E208))), IF(ISNUMBER(SEARCH("pN",'Model output'!E208)),IF(OR(ISNUMBER(SEARCH("a",'Model output'!E208)),ISNUMBER(SEARCH("b",'Model output'!E208))),MID(SUBSTITUTE('Model output'!E208," ",""),SEARCH("pN",'Model output'!E208)+2,2),MID(SUBSTITUTE('Model output'!E208," ",""),SEARCH("pN",'Model output'!E208)+2,1)),IF(ISNUMBER(SEARCH("N",'Model output'!E208)),IF(OR(ISNUMBER(SEARCH("a",'Model output'!E208)),ISNUMBER(SEARCH("b",'Model output'!E208))),MID(SUBSTITUTE('Model output'!E208," ",""),SEARCH("N",'Model output'!E208)+1,2),MID(SUBSTITUTE('Model output'!E208," ",""),SEARCH("N",'Model output'!E208)+1,1)),SUBSTITUTE('Model output'!E208," ",""))),"")))</f>
        <v>0</v>
      </c>
      <c r="E209" s="1" t="str">
        <f>IF(OR(ISNUMBER(SEARCH("Not applicable",'Model output'!F208)), ISNUMBER(SEARCH("N/A",'Model output'!F208))),"0",IF(OR(ISNUMBER(SEARCH("0",'Model output'!F208)), ISNUMBER(SEARCH("1",'Model output'!F208)), ISNUMBER(SEARCH("X",'Model output'!F208))), IF(ISNUMBER(SEARCH("pM",'Model output'!F208)),MID(SUBSTITUTE('Model output'!F208," ",""),SEARCH("pM",'Model output'!F208)+2,1),IF(ISNUMBER(SEARCH("M",'Model output'!F208)),MID(SUBSTITUTE('Model output'!F208," ",""),SEARCH("M",'Model output'!F208)+1,1),SUBSTITUTE('Model output'!F208," ",""))),""))</f>
        <v/>
      </c>
      <c r="F209" t="str">
        <f t="shared" si="48"/>
        <v>negative</v>
      </c>
      <c r="G209" t="str">
        <f>IF(OR('Model output'!G208="",AND(ISNUMBER('Model output'!J208),'Model output'!J208&lt;1)),"",IF(OR(ISNUMBER(SEARCH("lateral",'Model output'!G208)),ISNUMBER(SEARCH("cervical",'Model output'!G208)),ISNUMBER(SEARCH("jugular",'Model output'!G208)),ISNUMBER(SEARCH("left neck",'Model output'!G208)),ISNUMBER(SEARCH("left anterior neck",'Model output'!G208)),ISNUMBER(SEARCH("left posterior neck",'Model output'!G208)),ISNUMBER(SEARCH("right neck",'Model output'!G208)),ISNUMBER(SEARCH("right anterior neck",'Model output'!G208)),ISNUMBER(SEARCH("right posterior neck",'Model output'!G208)),AND(ISNUMBER(SEARCH("level",'Model output'!G208)),OR(,ISNUMBER(SEARCH("II",'Model output'!G208)),ISNUMBER(SEARCH("two",'Model output'!G208)),ISNUMBER(SEARCH("2",'Model output'!G208)),ISNUMBER(SEARCH("III",'Model output'!G208)),ISNUMBER(SEARCH("three",'Model output'!G208)),ISNUMBER(SEARCH("3",'Model output'!G208)),ISNUMBER(SEARCH("IV",'Model output'!G208)),ISNUMBER(SEARCH("four",'Model output'!G208)),ISNUMBER(SEARCH("4",'Model output'!G208)),AND(ISNUMBER(SEARCH("V ",'Model output'!G208)),NOT(ISNUMBER(SEARCH("VI",'Model output'!G208)))),ISNUMBER(SEARCH("five",'Model output'!G208)),ISNUMBER(SEARCH("5",'Model output'!G208))))), "lateral", "central"))</f>
        <v/>
      </c>
      <c r="H209" t="str">
        <f>IF('Model output'!H208="","negative", IF('Model output'!H208=" ", "negative", IF(ISNUMBER(SEARCH("lymph node",'Model output'!H208)),"negative","positive")))</f>
        <v>negative</v>
      </c>
      <c r="I209">
        <f>IF('Model output'!I208="","",IF(ISNUMBER('Model output'!I208),'Model output'!I208,1))</f>
        <v>4</v>
      </c>
      <c r="J209">
        <f>IF('Model output'!J208="","",IF(AND(ISNUMBER('Model output'!J208),'Model output'!J208&lt;=I209),'Model output'!J208,IF(ISNUMBER(SEARCH("0/",'Model output'!J208)),0,1)))</f>
        <v>0</v>
      </c>
      <c r="K209" t="str" cm="1">
        <f t="array" ref="K209">IF(COUNT(FIND({0,1,2,3,4,5,6,7,8,9},'Model output'!K208))&gt;0,'Model output'!K208,"")</f>
        <v/>
      </c>
      <c r="L209" s="8" t="str">
        <f t="shared" si="50"/>
        <v/>
      </c>
      <c r="M209" t="str" cm="1">
        <f t="array" ref="M209">IF(L209="","",IF(ISNUMBER(SEARCH("cm",L209)),MAX(VALUE(SUBSTITUTE(_xlfn.FILTERXML("&lt;t&gt;&lt;s&gt;"&amp;SUBSTITUTE(L209,",","&lt;/s&gt;&lt;s&gt;")&amp;"&lt;/s&gt;&lt;/t&gt;","//s"),"cm",""))),MAX(VALUE(SUBSTITUTE(_xlfn.FILTERXML("&lt;t&gt;&lt;s&gt;"&amp;SUBSTITUTE(L209,",","&lt;/s&gt;&lt;s&gt;")&amp;"&lt;/s&gt;&lt;/t&gt;","//s"),"mm","")))/10))</f>
        <v/>
      </c>
      <c r="N209" t="str">
        <f>IF('Model output'!L208="","",'Model output'!L208)</f>
        <v>Papillary</v>
      </c>
      <c r="O209" t="str">
        <f>IF('Model output'!M208="","",'Model output'!M208)</f>
        <v>follicular variant</v>
      </c>
      <c r="P209" t="str">
        <f>IF('Model output'!N208="","",'Model output'!N208)</f>
        <v>2.2cm</v>
      </c>
      <c r="Q209" t="str">
        <f t="shared" si="49"/>
        <v>2.2cm</v>
      </c>
      <c r="R209" cm="1">
        <f t="array" ref="R209">IF(Q209="","",IF(ISNUMBER(SEARCH("cm",Q209)),MAX(VALUE(SUBSTITUTE(_xlfn.FILTERXML("&lt;t&gt;&lt;s&gt;"&amp;SUBSTITUTE(Q209,",","&lt;/s&gt;&lt;s&gt;")&amp;"&lt;/s&gt;&lt;/t&gt;","//s"),"cm",""))),IF(ISNUMBER(SEARCH("mm",Q209)), MAX(VALUE(SUBSTITUTE(_xlfn.FILTERXML("&lt;t&gt;&lt;s&gt;"&amp;SUBSTITUTE(Q209,",","&lt;/s&gt;&lt;s&gt;")&amp;"&lt;/s&gt;&lt;/t&gt;","//s"),"mm","")))/10, MAX(VALUE(_xlfn.FILTERXML("&lt;t&gt;&lt;s&gt;"&amp;SUBSTITUTE(Q209,",","&lt;/s&gt;&lt;s&gt;")&amp;"&lt;/s&gt;&lt;/t&gt;","//s"))))))</f>
        <v>2.2000000000000002</v>
      </c>
      <c r="S209" t="str">
        <f>IF(OR('Model output'!P208="",ISNUMBER(SEARCH("Not identified", 'Model output'!P208)),ISNUMBER(SEARCH("Absent",'Model output'!P208)),AND(ISNUMBER(SEARCH("No",'Model output'!P208)),NOT(ISNUMBER(SEARCH("diagnostic",'Model output'!P208)))),ISNUMBER(SEARCH("Negative",'Model output'!P208))),"negative","positive")</f>
        <v>negative</v>
      </c>
      <c r="T209">
        <f>IF('Model output'!O208="","",'Model output'!O208)</f>
        <v>1</v>
      </c>
      <c r="U209" t="str">
        <f>IF('Model output'!Q208&lt;&gt;"",'Model output'!Q208,IF('Classification result'!S209="positive",IF(ISNUMBER(SEARCH("single",'Model output'!P208)),1,IF(OR(ISNUMBER(SEARCH("&lt;4",'Model output'!P208)),ISNUMBER(SEARCH("&lt; 4",'Model output'!P208)),ISNUMBER(SEARCH("less than 4",'Model output'!P208))),"&lt;4",IF(OR(ISNUMBER(SEARCH("&gt;4",'Model output'!P208)),ISNUMBER(SEARCH("&gt; 4",'Model output'!P208)),ISNUMBER(SEARCH("4 or more",'Model output'!P208))),"&gt;4",""))),""))</f>
        <v/>
      </c>
      <c r="V209" t="str">
        <f>IF(S209="negative","",IF(OR(ISNUMBER(SEARCH("Focal",'Model output'!P208)),'Classification result'!U209&lt;4,ISNUMBER(SEARCH("Focal",'Classification result'!U209)),ISNUMBER(SEARCH("&lt;4",'Classification result'!U209)),ISNUMBER(SEARCH("&lt; 4",'Classification result'!U209))),"minimal", IF(OR(ISNUMBER(SEARCH("Extensive",'Model output'!P208)),ISNUMBER(SEARCH("Extensive",'Classification result'!U209)),ISNUMBER(SEARCH("&gt;4",'Classification result'!U209)),ISNUMBER(SEARCH("&gt; 4",'Classification result'!U209)),ISNUMBER(SEARCH("4 or more",'Classification result'!U209))),"extensive","")))</f>
        <v/>
      </c>
      <c r="W209" t="str">
        <f>IF(OR('Model output'!R208="",ISNUMBER(SEARCH("Not identified", 'Model output'!R208)),ISNUMBER(SEARCH("Absent",'Model output'!R208)),ISNUMBER(SEARCH("No",'Model output'!R208)),ISNUMBER(SEARCH("Negative",'Model output'!R208)),ISNUMBER(SEARCH("None seen",'Model output'!R208)),ISNUMBER(SEARCH("Free",'Model output'!R208)),ISNUMBER(SEARCH("Cannot be assessed",'Model output'!R208))),"negative","positive")</f>
        <v>negative</v>
      </c>
      <c r="X209" s="14" t="str">
        <f>IF('Model output'!S208="","",'Model output'!S208)</f>
        <v/>
      </c>
      <c r="Y209" t="str">
        <f>IF(OR('Model output'!S208="",ISNUMBER(SEARCH("Absent",'Model output'!S208)),ISNUMBER(SEARCH("Not identified",'Model output'!S208)),AND(ISNUMBER(SEARCH("No",'Model output'!S208)),NOT(ISNUMBER(SEARCH("carcinoma",'Model output'!S208)))),ISNUMBER(SEARCH("negative",'Model output'!S208))),"negative",IF(Z209="positive","gETE", "positive"))</f>
        <v>negative</v>
      </c>
      <c r="Z209" t="str">
        <f>IF(OR('Model output'!S208="",ISNUMBER(SEARCH("Absent",'Model output'!S208)),ISNUMBER(SEARCH("Not identified",'Model output'!S208)),ISNUMBER(SEARCH("No",'Model output'!S208)),ISNUMBER(SEARCH("Minimal",'Model output'!S208)),ISNUMBER(SEARCH("negative",'Model output'!S208))),"negative",IF(OR(ISNUMBER(SEARCH("extensive",X209)),ISNUMBER(SEARCH("skeletal muscle",X209)),ISNUMBER(SEARCH("larynx",X209)),ISNUMBER(SEARCH("trachea",X209)),ISNUMBER(SEARCH("esophagus",X209)),ISNUMBER(SEARCH("recurrent laryngeal nerve",X209))),"positive","negative"))</f>
        <v>negative</v>
      </c>
      <c r="AA209" t="str">
        <f>IF('Model output'!T208="","",IF('Model output'!T208="Not mentioned", "No", "Yes"))</f>
        <v/>
      </c>
      <c r="AB209" t="str">
        <f>IF(AA209&lt;&gt;"Yes","",IF(OR('Model output'!U208="",ISNUMBER(SEARCH("Not identified",'Model output'!U208))),"",'Model output'!U208))</f>
        <v/>
      </c>
      <c r="AC209" s="9" t="str">
        <f>IF(OR('Model output'!V208="", AND(ISERROR(SEARCH("Positive",'Model output'!V208)), ISNUMBER(SEARCH("Negative",'Model output'!V208))), ISNUMBER(SEARCH("Uninvolved",'Model output'!V208)), ISNUMBER(SEARCH("not involved",'Model output'!V208)), ISNUMBER(SEARCH("Free",'Model output'!V208)), ISNUMBER(SEARCH("1 mm",'Model output'!V208)), ISNUMBER(SEARCH("0.1 CM",'Model output'!V208)), ISNUMBER(SEARCH("less than 0.2 mm",'Model output'!V208)), ISNUMBER(SEARCH("less than 0.5 mm",'Model output'!V208)), ISNUMBER(SEARCH("very close",'Model output'!V208)), ISNUMBER(SEARCH("abut",'Model output'!V208))), "negative", "positive")</f>
        <v>negative</v>
      </c>
      <c r="AE209" s="30" t="str" cm="1">
        <f t="array" aca="1" ref="AE209" ca="1">IF(OR(AC209="positive",Z209="positive",AND(OR(ISNUMBER(SEARCH("Follicular carcinoma",N209)),ISNUMBER(SEARCH("Follicular thyroid carcinoma",N209))),V209="extensive"),AND(AND(ISNUMBER(J209),J209&gt;0),AND(ISNUMBER(M209),M209&gt;3)),OR(H209="positive",AH209=1)),"high",IF(OR(ISNUMBER(SEARCH("lateral",G209,1)),ISNUMBER(SEARCH("positive",Y209,1)),ISNUMBER(SEARCH("tall",O209,1)),ISNUMBER(SEARCH("hobnail",O209,1)),ISNUMBER(SEARCH("cribriform",O209,1)),ISNUMBER(SEARCH("diffuse",O209,1)),ISNUMBER(SEARCH("columnar",O209,1)),ISNUMBER(SEARCH("solid",O209,1)),ISNUMBER(SEARCH("tall",N209,1)),ISNUMBER(SEARCH("hobnail",N209,1)),ISNUMBER(SEARCH("cribriform",N209,1)),ISNUMBER(SEARCH("diffuse",N209,1)),ISNUMBER(SEARCH("columnar",N209,1)),ISNUMBER(SEARCH("solid",N209,1)),AND(ISNUMBER(SEARCH("papillary",N209,1)),S209="positive"),AND(AND(ISNUMBER(J209),J209&gt;=5),M209=""),AND(AND(ISNUMBER(J209),J209&gt;=5),AND(ISNUMBER(M209),M209&gt;=1)),AND(ISNUMBER(SERACH("papillary",N209)),OR(Y209="positive",Z209="positive"), ISNUMBER(SEARCH("BRAF",AB209)))),"intermediate","low"))</f>
        <v>low</v>
      </c>
      <c r="AF209" s="31" t="str">
        <f t="shared" si="51"/>
        <v>2</v>
      </c>
      <c r="AG209" s="31" t="str">
        <f t="shared" si="52"/>
        <v>0</v>
      </c>
      <c r="AH209" s="31" t="str">
        <f t="shared" si="53"/>
        <v>0</v>
      </c>
      <c r="AI209" s="36" t="str">
        <f t="shared" si="54"/>
        <v>I</v>
      </c>
      <c r="AJ209" s="30" t="s">
        <v>872</v>
      </c>
      <c r="AK209" s="35" t="s">
        <v>879</v>
      </c>
      <c r="AL209" s="35" t="s">
        <v>877</v>
      </c>
      <c r="AM209" s="35" t="s">
        <v>880</v>
      </c>
      <c r="AN209" s="35" t="s">
        <v>76</v>
      </c>
      <c r="AO209" s="30">
        <f t="shared" ca="1" si="55"/>
        <v>1</v>
      </c>
      <c r="AP209" s="35">
        <f t="shared" si="56"/>
        <v>1</v>
      </c>
      <c r="AQ209" s="35">
        <f t="shared" si="57"/>
        <v>1</v>
      </c>
      <c r="AR209" s="35">
        <f t="shared" si="58"/>
        <v>1</v>
      </c>
      <c r="AS209" s="36">
        <f t="shared" si="59"/>
        <v>1</v>
      </c>
    </row>
    <row r="210" spans="1:45">
      <c r="A210" t="str">
        <f>'Model output'!A209</f>
        <v>TCGA-EM-A3ST</v>
      </c>
      <c r="B210" s="42">
        <v>62</v>
      </c>
      <c r="C210" s="1" t="str">
        <f>IF(OR(ISNUMBER(SEARCH("0",'Model output'!D209)), ISNUMBER(SEARCH("1",'Model output'!D209)), ISNUMBER(SEARCH("1a",'Model output'!D209)), ISNUMBER(SEARCH("1b",'Model output'!D209)), ISNUMBER(SEARCH("2",'Model output'!D209)), ISNUMBER(SEARCH("3",'Model output'!D209)), ISNUMBER(SEARCH("4a",'Model output'!D209)), ISNUMBER(SEARCH("4b",'Model output'!D209))), IF(ISNUMBER(SEARCH("pT",'Model output'!D209)),IF(OR(ISNUMBER(SEARCH("a",'Model output'!D209)),ISNUMBER(SEARCH("b",'Model output'!D209))),MID(SUBSTITUTE('Model output'!D209," ",""),SEARCH("pT",'Model output'!D209)+2,2),MID(SUBSTITUTE('Model output'!D209," ",""),SEARCH("pT",'Model output'!D209)+2,1)),IF(ISNUMBER(SEARCH("T",'Model output'!D209)),IF(OR(ISNUMBER(SEARCH("a",'Model output'!D209)),ISNUMBER(SEARCH("b",'Model output'!D209))),MID(SUBSTITUTE('Model output'!D209," ",""),SEARCH("T",'Model output'!D209)+1,2),MID(SUBSTITUTE('Model output'!D209," ",""),SEARCH("T",'Model output'!D209)+1,1)),SUBSTITUTE('Model output'!D209," ",""))),"")</f>
        <v>3</v>
      </c>
      <c r="D210" s="1" t="str">
        <f>IF(ISNUMBER(SEARCH("lymph node",'Model output'!E209)),"1", IF(AND('Model output'!E209&lt;&gt;"",ISNUMBER('Model output'!E209),'Model output'!E209&gt;0),"1",IF(OR(ISNUMBER(SEARCH("0",'Model output'!E209)), ISNUMBER(SEARCH("1",'Model output'!E209)), ISNUMBER(SEARCH("1a",'Model output'!E209)), ISNUMBER(SEARCH("1b",'Model output'!E209)), ISNUMBER(SEARCH("X",'Model output'!E209))), IF(ISNUMBER(SEARCH("pN",'Model output'!E209)),IF(OR(ISNUMBER(SEARCH("a",'Model output'!E209)),ISNUMBER(SEARCH("b",'Model output'!E209))),MID(SUBSTITUTE('Model output'!E209," ",""),SEARCH("pN",'Model output'!E209)+2,2),MID(SUBSTITUTE('Model output'!E209," ",""),SEARCH("pN",'Model output'!E209)+2,1)),IF(ISNUMBER(SEARCH("N",'Model output'!E209)),IF(OR(ISNUMBER(SEARCH("a",'Model output'!E209)),ISNUMBER(SEARCH("b",'Model output'!E209))),MID(SUBSTITUTE('Model output'!E209," ",""),SEARCH("N",'Model output'!E209)+1,2),MID(SUBSTITUTE('Model output'!E209," ",""),SEARCH("N",'Model output'!E209)+1,1)),SUBSTITUTE('Model output'!E209," ",""))),"")))</f>
        <v>0</v>
      </c>
      <c r="E210" s="1" t="str">
        <f>IF(OR(ISNUMBER(SEARCH("Not applicable",'Model output'!F209)), ISNUMBER(SEARCH("N/A",'Model output'!F209))),"0",IF(OR(ISNUMBER(SEARCH("0",'Model output'!F209)), ISNUMBER(SEARCH("1",'Model output'!F209)), ISNUMBER(SEARCH("X",'Model output'!F209))), IF(ISNUMBER(SEARCH("pM",'Model output'!F209)),MID(SUBSTITUTE('Model output'!F209," ",""),SEARCH("pM",'Model output'!F209)+2,1),IF(ISNUMBER(SEARCH("M",'Model output'!F209)),MID(SUBSTITUTE('Model output'!F209," ",""),SEARCH("M",'Model output'!F209)+1,1),SUBSTITUTE('Model output'!F209," ",""))),""))</f>
        <v/>
      </c>
      <c r="F210" t="str">
        <f t="shared" si="48"/>
        <v>negative</v>
      </c>
      <c r="G210" t="str">
        <f>IF(OR('Model output'!G209="",AND(ISNUMBER('Model output'!J209),'Model output'!J209&lt;1)),"",IF(OR(ISNUMBER(SEARCH("lateral",'Model output'!G209)),ISNUMBER(SEARCH("cervical",'Model output'!G209)),ISNUMBER(SEARCH("jugular",'Model output'!G209)),ISNUMBER(SEARCH("left neck",'Model output'!G209)),ISNUMBER(SEARCH("left anterior neck",'Model output'!G209)),ISNUMBER(SEARCH("left posterior neck",'Model output'!G209)),ISNUMBER(SEARCH("right neck",'Model output'!G209)),ISNUMBER(SEARCH("right anterior neck",'Model output'!G209)),ISNUMBER(SEARCH("right posterior neck",'Model output'!G209)),AND(ISNUMBER(SEARCH("level",'Model output'!G209)),OR(,ISNUMBER(SEARCH("II",'Model output'!G209)),ISNUMBER(SEARCH("two",'Model output'!G209)),ISNUMBER(SEARCH("2",'Model output'!G209)),ISNUMBER(SEARCH("III",'Model output'!G209)),ISNUMBER(SEARCH("three",'Model output'!G209)),ISNUMBER(SEARCH("3",'Model output'!G209)),ISNUMBER(SEARCH("IV",'Model output'!G209)),ISNUMBER(SEARCH("four",'Model output'!G209)),ISNUMBER(SEARCH("4",'Model output'!G209)),AND(ISNUMBER(SEARCH("V ",'Model output'!G209)),NOT(ISNUMBER(SEARCH("VI",'Model output'!G209)))),ISNUMBER(SEARCH("five",'Model output'!G209)),ISNUMBER(SEARCH("5",'Model output'!G209))))), "lateral", "central"))</f>
        <v/>
      </c>
      <c r="H210" t="str">
        <f>IF('Model output'!H209="","negative", IF('Model output'!H209=" ", "negative", IF(ISNUMBER(SEARCH("lymph node",'Model output'!H209)),"negative","positive")))</f>
        <v>negative</v>
      </c>
      <c r="I210">
        <f>IF('Model output'!I209="","",IF(ISNUMBER('Model output'!I209),'Model output'!I209,1))</f>
        <v>1</v>
      </c>
      <c r="J210">
        <f>IF('Model output'!J209="","",IF(AND(ISNUMBER('Model output'!J209),'Model output'!J209&lt;=I210),'Model output'!J209,IF(ISNUMBER(SEARCH("0/",'Model output'!J209)),0,1)))</f>
        <v>0</v>
      </c>
      <c r="K210" t="str" cm="1">
        <f t="array" ref="K210">IF(COUNT(FIND({0,1,2,3,4,5,6,7,8,9},'Model output'!K209))&gt;0,'Model output'!K209,"")</f>
        <v/>
      </c>
      <c r="L210" s="8" t="str">
        <f t="shared" si="50"/>
        <v/>
      </c>
      <c r="M210" t="str" cm="1">
        <f t="array" ref="M210">IF(L210="","",IF(ISNUMBER(SEARCH("cm",L210)),MAX(VALUE(SUBSTITUTE(_xlfn.FILTERXML("&lt;t&gt;&lt;s&gt;"&amp;SUBSTITUTE(L210,",","&lt;/s&gt;&lt;s&gt;")&amp;"&lt;/s&gt;&lt;/t&gt;","//s"),"cm",""))),MAX(VALUE(SUBSTITUTE(_xlfn.FILTERXML("&lt;t&gt;&lt;s&gt;"&amp;SUBSTITUTE(L210,",","&lt;/s&gt;&lt;s&gt;")&amp;"&lt;/s&gt;&lt;/t&gt;","//s"),"mm","")))/10))</f>
        <v/>
      </c>
      <c r="N210" t="str">
        <f>IF('Model output'!L209="","",'Model output'!L209)</f>
        <v>papillary</v>
      </c>
      <c r="O210" t="str">
        <f>IF('Model output'!M209="","",'Model output'!M209)</f>
        <v>follicular</v>
      </c>
      <c r="P210" t="str">
        <f>IF('Model output'!N209="","",'Model output'!N209)</f>
        <v>5.4cm</v>
      </c>
      <c r="Q210" t="str">
        <f t="shared" si="49"/>
        <v>5.4cm</v>
      </c>
      <c r="R210" cm="1">
        <f t="array" ref="R210">IF(Q210="","",IF(ISNUMBER(SEARCH("cm",Q210)),MAX(VALUE(SUBSTITUTE(_xlfn.FILTERXML("&lt;t&gt;&lt;s&gt;"&amp;SUBSTITUTE(Q210,",","&lt;/s&gt;&lt;s&gt;")&amp;"&lt;/s&gt;&lt;/t&gt;","//s"),"cm",""))),IF(ISNUMBER(SEARCH("mm",Q210)), MAX(VALUE(SUBSTITUTE(_xlfn.FILTERXML("&lt;t&gt;&lt;s&gt;"&amp;SUBSTITUTE(Q210,",","&lt;/s&gt;&lt;s&gt;")&amp;"&lt;/s&gt;&lt;/t&gt;","//s"),"mm","")))/10, MAX(VALUE(_xlfn.FILTERXML("&lt;t&gt;&lt;s&gt;"&amp;SUBSTITUTE(Q210,",","&lt;/s&gt;&lt;s&gt;")&amp;"&lt;/s&gt;&lt;/t&gt;","//s"))))))</f>
        <v>5.4</v>
      </c>
      <c r="S210" t="str">
        <f>IF(OR('Model output'!P209="",ISNUMBER(SEARCH("Not identified", 'Model output'!P209)),ISNUMBER(SEARCH("Absent",'Model output'!P209)),AND(ISNUMBER(SEARCH("No",'Model output'!P209)),NOT(ISNUMBER(SEARCH("diagnostic",'Model output'!P209)))),ISNUMBER(SEARCH("Negative",'Model output'!P209))),"negative","positive")</f>
        <v>positive</v>
      </c>
      <c r="T210">
        <f>IF('Model output'!O209="","",'Model output'!O209)</f>
        <v>2</v>
      </c>
      <c r="U210" t="str">
        <f>IF('Model output'!Q209&lt;&gt;"",'Model output'!Q209,IF('Classification result'!S210="positive",IF(ISNUMBER(SEARCH("single",'Model output'!P209)),1,IF(OR(ISNUMBER(SEARCH("&lt;4",'Model output'!P209)),ISNUMBER(SEARCH("&lt; 4",'Model output'!P209)),ISNUMBER(SEARCH("less than 4",'Model output'!P209))),"&lt;4",IF(OR(ISNUMBER(SEARCH("&gt;4",'Model output'!P209)),ISNUMBER(SEARCH("&gt; 4",'Model output'!P209)),ISNUMBER(SEARCH("4 or more",'Model output'!P209))),"&gt;4",""))),""))</f>
        <v>less than 4</v>
      </c>
      <c r="V210" t="str">
        <f>IF(S210="negative","",IF(OR(ISNUMBER(SEARCH("Focal",'Model output'!P209)),'Classification result'!U210&lt;4,ISNUMBER(SEARCH("Focal",'Classification result'!U210)),ISNUMBER(SEARCH("&lt;4",'Classification result'!U210)),ISNUMBER(SEARCH("&lt; 4",'Classification result'!U210))),"minimal", IF(OR(ISNUMBER(SEARCH("Extensive",'Model output'!P209)),ISNUMBER(SEARCH("Extensive",'Classification result'!U210)),ISNUMBER(SEARCH("&gt;4",'Classification result'!U210)),ISNUMBER(SEARCH("&gt; 4",'Classification result'!U210)),ISNUMBER(SEARCH("4 or more",'Classification result'!U210))),"extensive","")))</f>
        <v>minimal</v>
      </c>
      <c r="W210" t="str">
        <f>IF(OR('Model output'!R209="",ISNUMBER(SEARCH("Not identified", 'Model output'!R209)),ISNUMBER(SEARCH("Absent",'Model output'!R209)),ISNUMBER(SEARCH("No",'Model output'!R209)),ISNUMBER(SEARCH("Negative",'Model output'!R209)),ISNUMBER(SEARCH("None seen",'Model output'!R209)),ISNUMBER(SEARCH("Free",'Model output'!R209)),ISNUMBER(SEARCH("Cannot be assessed",'Model output'!R209))),"negative","positive")</f>
        <v>positive</v>
      </c>
      <c r="X210" s="14" t="str">
        <f>IF('Model output'!S209="","",'Model output'!S209)</f>
        <v>Not identified</v>
      </c>
      <c r="Y210" t="str">
        <f>IF(OR('Model output'!S209="",ISNUMBER(SEARCH("Absent",'Model output'!S209)),ISNUMBER(SEARCH("Not identified",'Model output'!S209)),AND(ISNUMBER(SEARCH("No",'Model output'!S209)),NOT(ISNUMBER(SEARCH("carcinoma",'Model output'!S209)))),ISNUMBER(SEARCH("negative",'Model output'!S209))),"negative",IF(Z210="positive","gETE", "positive"))</f>
        <v>negative</v>
      </c>
      <c r="Z210" t="str">
        <f>IF(OR('Model output'!S209="",ISNUMBER(SEARCH("Absent",'Model output'!S209)),ISNUMBER(SEARCH("Not identified",'Model output'!S209)),ISNUMBER(SEARCH("No",'Model output'!S209)),ISNUMBER(SEARCH("Minimal",'Model output'!S209)),ISNUMBER(SEARCH("negative",'Model output'!S209))),"negative",IF(OR(ISNUMBER(SEARCH("extensive",X210)),ISNUMBER(SEARCH("skeletal muscle",X210)),ISNUMBER(SEARCH("larynx",X210)),ISNUMBER(SEARCH("trachea",X210)),ISNUMBER(SEARCH("esophagus",X210)),ISNUMBER(SEARCH("recurrent laryngeal nerve",X210))),"positive","negative"))</f>
        <v>negative</v>
      </c>
      <c r="AA210" t="str">
        <f>IF('Model output'!T209="","",IF('Model output'!T209="Not mentioned", "No", "Yes"))</f>
        <v/>
      </c>
      <c r="AB210" t="str">
        <f>IF(AA210&lt;&gt;"Yes","",IF(OR('Model output'!U209="",ISNUMBER(SEARCH("Not identified",'Model output'!U209))),"",'Model output'!U209))</f>
        <v/>
      </c>
      <c r="AC210" s="9" t="str">
        <f>IF(OR('Model output'!V209="", AND(ISERROR(SEARCH("Positive",'Model output'!V209)), ISNUMBER(SEARCH("Negative",'Model output'!V209))), ISNUMBER(SEARCH("Uninvolved",'Model output'!V209)), ISNUMBER(SEARCH("not involved",'Model output'!V209)), ISNUMBER(SEARCH("Free",'Model output'!V209)), ISNUMBER(SEARCH("1 mm",'Model output'!V209)), ISNUMBER(SEARCH("0.1 CM",'Model output'!V209)), ISNUMBER(SEARCH("less than 0.2 mm",'Model output'!V209)), ISNUMBER(SEARCH("less than 0.5 mm",'Model output'!V209)), ISNUMBER(SEARCH("very close",'Model output'!V209)), ISNUMBER(SEARCH("abut",'Model output'!V209))), "negative", "positive")</f>
        <v>negative</v>
      </c>
      <c r="AE210" s="30" t="str" cm="1">
        <f t="array" aca="1" ref="AE210" ca="1">IF(OR(AC210="positive",Z210="positive",AND(OR(ISNUMBER(SEARCH("Follicular carcinoma",N210)),ISNUMBER(SEARCH("Follicular thyroid carcinoma",N210))),V210="extensive"),AND(AND(ISNUMBER(J210),J210&gt;0),AND(ISNUMBER(M210),M210&gt;3)),OR(H210="positive",AH210=1)),"high",IF(OR(ISNUMBER(SEARCH("lateral",G210,1)),ISNUMBER(SEARCH("positive",Y210,1)),ISNUMBER(SEARCH("tall",O210,1)),ISNUMBER(SEARCH("hobnail",O210,1)),ISNUMBER(SEARCH("cribriform",O210,1)),ISNUMBER(SEARCH("diffuse",O210,1)),ISNUMBER(SEARCH("columnar",O210,1)),ISNUMBER(SEARCH("solid",O210,1)),ISNUMBER(SEARCH("tall",N210,1)),ISNUMBER(SEARCH("hobnail",N210,1)),ISNUMBER(SEARCH("cribriform",N210,1)),ISNUMBER(SEARCH("diffuse",N210,1)),ISNUMBER(SEARCH("columnar",N210,1)),ISNUMBER(SEARCH("solid",N210,1)),AND(ISNUMBER(SEARCH("papillary",N210,1)),S210="positive"),AND(AND(ISNUMBER(J210),J210&gt;=5),M210=""),AND(AND(ISNUMBER(J210),J210&gt;=5),AND(ISNUMBER(M210),M210&gt;=1)),AND(ISNUMBER(SERACH("papillary",N210)),OR(Y210="positive",Z210="positive"), ISNUMBER(SEARCH("BRAF",AB210)))),"intermediate","low"))</f>
        <v>intermediate</v>
      </c>
      <c r="AF210" s="31" t="str">
        <f t="shared" si="51"/>
        <v>3a</v>
      </c>
      <c r="AG210" s="31" t="str">
        <f t="shared" si="52"/>
        <v>0</v>
      </c>
      <c r="AH210" s="31" t="str">
        <f t="shared" si="53"/>
        <v>0</v>
      </c>
      <c r="AI210" s="36" t="str">
        <f t="shared" si="54"/>
        <v>II</v>
      </c>
      <c r="AJ210" s="30" t="s">
        <v>873</v>
      </c>
      <c r="AK210" s="35" t="s">
        <v>882</v>
      </c>
      <c r="AL210" s="35" t="s">
        <v>877</v>
      </c>
      <c r="AM210" s="35" t="s">
        <v>880</v>
      </c>
      <c r="AN210" s="35" t="s">
        <v>878</v>
      </c>
      <c r="AO210" s="30">
        <f t="shared" ca="1" si="55"/>
        <v>1</v>
      </c>
      <c r="AP210" s="35">
        <f t="shared" si="56"/>
        <v>1</v>
      </c>
      <c r="AQ210" s="35">
        <f t="shared" si="57"/>
        <v>1</v>
      </c>
      <c r="AR210" s="35">
        <f t="shared" si="58"/>
        <v>1</v>
      </c>
      <c r="AS210" s="36">
        <f t="shared" si="59"/>
        <v>1</v>
      </c>
    </row>
    <row r="211" spans="1:45">
      <c r="A211" t="str">
        <f>'Model output'!A210</f>
        <v>TCGA-EM-A3SU</v>
      </c>
      <c r="B211" s="42">
        <v>43</v>
      </c>
      <c r="C211" s="1" t="str">
        <f>IF(OR(ISNUMBER(SEARCH("0",'Model output'!D210)), ISNUMBER(SEARCH("1",'Model output'!D210)), ISNUMBER(SEARCH("1a",'Model output'!D210)), ISNUMBER(SEARCH("1b",'Model output'!D210)), ISNUMBER(SEARCH("2",'Model output'!D210)), ISNUMBER(SEARCH("3",'Model output'!D210)), ISNUMBER(SEARCH("4a",'Model output'!D210)), ISNUMBER(SEARCH("4b",'Model output'!D210))), IF(ISNUMBER(SEARCH("pT",'Model output'!D210)),IF(OR(ISNUMBER(SEARCH("a",'Model output'!D210)),ISNUMBER(SEARCH("b",'Model output'!D210))),MID(SUBSTITUTE('Model output'!D210," ",""),SEARCH("pT",'Model output'!D210)+2,2),MID(SUBSTITUTE('Model output'!D210," ",""),SEARCH("pT",'Model output'!D210)+2,1)),IF(ISNUMBER(SEARCH("T",'Model output'!D210)),IF(OR(ISNUMBER(SEARCH("a",'Model output'!D210)),ISNUMBER(SEARCH("b",'Model output'!D210))),MID(SUBSTITUTE('Model output'!D210," ",""),SEARCH("T",'Model output'!D210)+1,2),MID(SUBSTITUTE('Model output'!D210," ",""),SEARCH("T",'Model output'!D210)+1,1)),SUBSTITUTE('Model output'!D210," ",""))),"")</f>
        <v>2</v>
      </c>
      <c r="D211" s="1" t="str">
        <f>IF(ISNUMBER(SEARCH("lymph node",'Model output'!E210)),"1", IF(AND('Model output'!E210&lt;&gt;"",ISNUMBER('Model output'!E210),'Model output'!E210&gt;0),"1",IF(OR(ISNUMBER(SEARCH("0",'Model output'!E210)), ISNUMBER(SEARCH("1",'Model output'!E210)), ISNUMBER(SEARCH("1a",'Model output'!E210)), ISNUMBER(SEARCH("1b",'Model output'!E210)), ISNUMBER(SEARCH("X",'Model output'!E210))), IF(ISNUMBER(SEARCH("pN",'Model output'!E210)),IF(OR(ISNUMBER(SEARCH("a",'Model output'!E210)),ISNUMBER(SEARCH("b",'Model output'!E210))),MID(SUBSTITUTE('Model output'!E210," ",""),SEARCH("pN",'Model output'!E210)+2,2),MID(SUBSTITUTE('Model output'!E210," ",""),SEARCH("pN",'Model output'!E210)+2,1)),IF(ISNUMBER(SEARCH("N",'Model output'!E210)),IF(OR(ISNUMBER(SEARCH("a",'Model output'!E210)),ISNUMBER(SEARCH("b",'Model output'!E210))),MID(SUBSTITUTE('Model output'!E210," ",""),SEARCH("N",'Model output'!E210)+1,2),MID(SUBSTITUTE('Model output'!E210," ",""),SEARCH("N",'Model output'!E210)+1,1)),SUBSTITUTE('Model output'!E210," ",""))),"")))</f>
        <v>1b</v>
      </c>
      <c r="E211" s="1" t="str">
        <f>IF(OR(ISNUMBER(SEARCH("Not applicable",'Model output'!F210)), ISNUMBER(SEARCH("N/A",'Model output'!F210))),"0",IF(OR(ISNUMBER(SEARCH("0",'Model output'!F210)), ISNUMBER(SEARCH("1",'Model output'!F210)), ISNUMBER(SEARCH("X",'Model output'!F210))), IF(ISNUMBER(SEARCH("pM",'Model output'!F210)),MID(SUBSTITUTE('Model output'!F210," ",""),SEARCH("pM",'Model output'!F210)+2,1),IF(ISNUMBER(SEARCH("M",'Model output'!F210)),MID(SUBSTITUTE('Model output'!F210," ",""),SEARCH("M",'Model output'!F210)+1,1),SUBSTITUTE('Model output'!F210," ",""))),""))</f>
        <v>0</v>
      </c>
      <c r="F211" t="str">
        <f t="shared" si="48"/>
        <v>positive</v>
      </c>
      <c r="G211" t="str">
        <f>IF(OR('Model output'!G210="",AND(ISNUMBER('Model output'!J210),'Model output'!J210&lt;1)),"",IF(OR(ISNUMBER(SEARCH("lateral",'Model output'!G210)),ISNUMBER(SEARCH("cervical",'Model output'!G210)),ISNUMBER(SEARCH("jugular",'Model output'!G210)),ISNUMBER(SEARCH("left neck",'Model output'!G210)),ISNUMBER(SEARCH("left anterior neck",'Model output'!G210)),ISNUMBER(SEARCH("left posterior neck",'Model output'!G210)),ISNUMBER(SEARCH("right neck",'Model output'!G210)),ISNUMBER(SEARCH("right anterior neck",'Model output'!G210)),ISNUMBER(SEARCH("right posterior neck",'Model output'!G210)),AND(ISNUMBER(SEARCH("level",'Model output'!G210)),OR(,ISNUMBER(SEARCH("II",'Model output'!G210)),ISNUMBER(SEARCH("two",'Model output'!G210)),ISNUMBER(SEARCH("2",'Model output'!G210)),ISNUMBER(SEARCH("III",'Model output'!G210)),ISNUMBER(SEARCH("three",'Model output'!G210)),ISNUMBER(SEARCH("3",'Model output'!G210)),ISNUMBER(SEARCH("IV",'Model output'!G210)),ISNUMBER(SEARCH("four",'Model output'!G210)),ISNUMBER(SEARCH("4",'Model output'!G210)),AND(ISNUMBER(SEARCH("V ",'Model output'!G210)),NOT(ISNUMBER(SEARCH("VI",'Model output'!G210)))),ISNUMBER(SEARCH("five",'Model output'!G210)),ISNUMBER(SEARCH("5",'Model output'!G210))))), "lateral", "central"))</f>
        <v>lateral</v>
      </c>
      <c r="H211" t="str">
        <f>IF('Model output'!H210="","negative", IF('Model output'!H210=" ", "negative", IF(ISNUMBER(SEARCH("lymph node",'Model output'!H210)),"negative","positive")))</f>
        <v>negative</v>
      </c>
      <c r="I211">
        <f>IF('Model output'!I210="","",IF(ISNUMBER('Model output'!I210),'Model output'!I210,1))</f>
        <v>33</v>
      </c>
      <c r="J211">
        <f>IF('Model output'!J210="","",IF(AND(ISNUMBER('Model output'!J210),'Model output'!J210&lt;=I211),'Model output'!J210,IF(ISNUMBER(SEARCH("0/",'Model output'!J210)),0,1)))</f>
        <v>3</v>
      </c>
      <c r="K211" t="str" cm="1">
        <f t="array" ref="K211">IF(COUNT(FIND({0,1,2,3,4,5,6,7,8,9},'Model output'!K210))&gt;0,'Model output'!K210,"")</f>
        <v/>
      </c>
      <c r="L211" s="8" t="str">
        <f t="shared" si="50"/>
        <v/>
      </c>
      <c r="M211" t="str" cm="1">
        <f t="array" ref="M211">IF(L211="","",IF(ISNUMBER(SEARCH("cm",L211)),MAX(VALUE(SUBSTITUTE(_xlfn.FILTERXML("&lt;t&gt;&lt;s&gt;"&amp;SUBSTITUTE(L211,",","&lt;/s&gt;&lt;s&gt;")&amp;"&lt;/s&gt;&lt;/t&gt;","//s"),"cm",""))),MAX(VALUE(SUBSTITUTE(_xlfn.FILTERXML("&lt;t&gt;&lt;s&gt;"&amp;SUBSTITUTE(L211,",","&lt;/s&gt;&lt;s&gt;")&amp;"&lt;/s&gt;&lt;/t&gt;","//s"),"mm","")))/10))</f>
        <v/>
      </c>
      <c r="N211" t="str">
        <f>IF('Model output'!L210="","",'Model output'!L210)</f>
        <v>papillary</v>
      </c>
      <c r="O211" t="str">
        <f>IF('Model output'!M210="","",'Model output'!M210)</f>
        <v>classical</v>
      </c>
      <c r="P211" t="str">
        <f>IF('Model output'!N210="","",'Model output'!N210)</f>
        <v>2.1 cm</v>
      </c>
      <c r="Q211" t="str">
        <f t="shared" si="49"/>
        <v>2.1cm</v>
      </c>
      <c r="R211" cm="1">
        <f t="array" ref="R211">IF(Q211="","",IF(ISNUMBER(SEARCH("cm",Q211)),MAX(VALUE(SUBSTITUTE(_xlfn.FILTERXML("&lt;t&gt;&lt;s&gt;"&amp;SUBSTITUTE(Q211,",","&lt;/s&gt;&lt;s&gt;")&amp;"&lt;/s&gt;&lt;/t&gt;","//s"),"cm",""))),IF(ISNUMBER(SEARCH("mm",Q211)), MAX(VALUE(SUBSTITUTE(_xlfn.FILTERXML("&lt;t&gt;&lt;s&gt;"&amp;SUBSTITUTE(Q211,",","&lt;/s&gt;&lt;s&gt;")&amp;"&lt;/s&gt;&lt;/t&gt;","//s"),"mm","")))/10, MAX(VALUE(_xlfn.FILTERXML("&lt;t&gt;&lt;s&gt;"&amp;SUBSTITUTE(Q211,",","&lt;/s&gt;&lt;s&gt;")&amp;"&lt;/s&gt;&lt;/t&gt;","//s"))))))</f>
        <v>2.1</v>
      </c>
      <c r="S211" t="str">
        <f>IF(OR('Model output'!P210="",ISNUMBER(SEARCH("Not identified", 'Model output'!P210)),ISNUMBER(SEARCH("Absent",'Model output'!P210)),AND(ISNUMBER(SEARCH("No",'Model output'!P210)),NOT(ISNUMBER(SEARCH("diagnostic",'Model output'!P210)))),ISNUMBER(SEARCH("Negative",'Model output'!P210))),"negative","positive")</f>
        <v>positive</v>
      </c>
      <c r="T211">
        <f>IF('Model output'!O210="","",'Model output'!O210)</f>
        <v>2</v>
      </c>
      <c r="U211" t="str">
        <f>IF('Model output'!Q210&lt;&gt;"",'Model output'!Q210,IF('Classification result'!S211="positive",IF(ISNUMBER(SEARCH("single",'Model output'!P210)),1,IF(OR(ISNUMBER(SEARCH("&lt;4",'Model output'!P210)),ISNUMBER(SEARCH("&lt; 4",'Model output'!P210)),ISNUMBER(SEARCH("less than 4",'Model output'!P210))),"&lt;4",IF(OR(ISNUMBER(SEARCH("&gt;4",'Model output'!P210)),ISNUMBER(SEARCH("&gt; 4",'Model output'!P210)),ISNUMBER(SEARCH("4 or more",'Model output'!P210))),"&gt;4",""))),""))</f>
        <v>less than 4</v>
      </c>
      <c r="V211" t="str">
        <f>IF(S211="negative","",IF(OR(ISNUMBER(SEARCH("Focal",'Model output'!P210)),'Classification result'!U211&lt;4,ISNUMBER(SEARCH("Focal",'Classification result'!U211)),ISNUMBER(SEARCH("&lt;4",'Classification result'!U211)),ISNUMBER(SEARCH("&lt; 4",'Classification result'!U211))),"minimal", IF(OR(ISNUMBER(SEARCH("Extensive",'Model output'!P210)),ISNUMBER(SEARCH("Extensive",'Classification result'!U211)),ISNUMBER(SEARCH("&gt;4",'Classification result'!U211)),ISNUMBER(SEARCH("&gt; 4",'Classification result'!U211)),ISNUMBER(SEARCH("4 or more",'Classification result'!U211))),"extensive","")))</f>
        <v/>
      </c>
      <c r="W211" t="str">
        <f>IF(OR('Model output'!R210="",ISNUMBER(SEARCH("Not identified", 'Model output'!R210)),ISNUMBER(SEARCH("Absent",'Model output'!R210)),ISNUMBER(SEARCH("No",'Model output'!R210)),ISNUMBER(SEARCH("Negative",'Model output'!R210)),ISNUMBER(SEARCH("None seen",'Model output'!R210)),ISNUMBER(SEARCH("Free",'Model output'!R210)),ISNUMBER(SEARCH("Cannot be assessed",'Model output'!R210))),"negative","positive")</f>
        <v>positive</v>
      </c>
      <c r="X211" s="14" t="str">
        <f>IF('Model output'!S210="","",'Model output'!S210)</f>
        <v>Not identified</v>
      </c>
      <c r="Y211" t="str">
        <f>IF(OR('Model output'!S210="",ISNUMBER(SEARCH("Absent",'Model output'!S210)),ISNUMBER(SEARCH("Not identified",'Model output'!S210)),AND(ISNUMBER(SEARCH("No",'Model output'!S210)),NOT(ISNUMBER(SEARCH("carcinoma",'Model output'!S210)))),ISNUMBER(SEARCH("negative",'Model output'!S210))),"negative",IF(Z211="positive","gETE", "positive"))</f>
        <v>negative</v>
      </c>
      <c r="Z211" t="str">
        <f>IF(OR('Model output'!S210="",ISNUMBER(SEARCH("Absent",'Model output'!S210)),ISNUMBER(SEARCH("Not identified",'Model output'!S210)),ISNUMBER(SEARCH("No",'Model output'!S210)),ISNUMBER(SEARCH("Minimal",'Model output'!S210)),ISNUMBER(SEARCH("negative",'Model output'!S210))),"negative",IF(OR(ISNUMBER(SEARCH("extensive",X211)),ISNUMBER(SEARCH("skeletal muscle",X211)),ISNUMBER(SEARCH("larynx",X211)),ISNUMBER(SEARCH("trachea",X211)),ISNUMBER(SEARCH("esophagus",X211)),ISNUMBER(SEARCH("recurrent laryngeal nerve",X211))),"positive","negative"))</f>
        <v>negative</v>
      </c>
      <c r="AA211" t="str">
        <f>IF('Model output'!T210="","",IF('Model output'!T210="Not mentioned", "No", "Yes"))</f>
        <v/>
      </c>
      <c r="AB211" t="str">
        <f>IF(AA211&lt;&gt;"Yes","",IF(OR('Model output'!U210="",ISNUMBER(SEARCH("Not identified",'Model output'!U210))),"",'Model output'!U210))</f>
        <v/>
      </c>
      <c r="AC211" s="9" t="str">
        <f>IF(OR('Model output'!V210="", AND(ISERROR(SEARCH("Positive",'Model output'!V210)), ISNUMBER(SEARCH("Negative",'Model output'!V210))), ISNUMBER(SEARCH("Uninvolved",'Model output'!V210)), ISNUMBER(SEARCH("not involved",'Model output'!V210)), ISNUMBER(SEARCH("Free",'Model output'!V210)), ISNUMBER(SEARCH("1 mm",'Model output'!V210)), ISNUMBER(SEARCH("0.1 CM",'Model output'!V210)), ISNUMBER(SEARCH("less than 0.2 mm",'Model output'!V210)), ISNUMBER(SEARCH("less than 0.5 mm",'Model output'!V210)), ISNUMBER(SEARCH("very close",'Model output'!V210)), ISNUMBER(SEARCH("abut",'Model output'!V210))), "negative", "positive")</f>
        <v>negative</v>
      </c>
      <c r="AE211" s="30" t="str" cm="1">
        <f t="array" aca="1" ref="AE211" ca="1">IF(OR(AC211="positive",Z211="positive",AND(OR(ISNUMBER(SEARCH("Follicular carcinoma",N211)),ISNUMBER(SEARCH("Follicular thyroid carcinoma",N211))),V211="extensive"),AND(AND(ISNUMBER(J211),J211&gt;0),AND(ISNUMBER(M211),M211&gt;3)),OR(H211="positive",AH211=1)),"high",IF(OR(ISNUMBER(SEARCH("lateral",G211,1)),ISNUMBER(SEARCH("positive",Y211,1)),ISNUMBER(SEARCH("tall",O211,1)),ISNUMBER(SEARCH("hobnail",O211,1)),ISNUMBER(SEARCH("cribriform",O211,1)),ISNUMBER(SEARCH("diffuse",O211,1)),ISNUMBER(SEARCH("columnar",O211,1)),ISNUMBER(SEARCH("solid",O211,1)),ISNUMBER(SEARCH("tall",N211,1)),ISNUMBER(SEARCH("hobnail",N211,1)),ISNUMBER(SEARCH("cribriform",N211,1)),ISNUMBER(SEARCH("diffuse",N211,1)),ISNUMBER(SEARCH("columnar",N211,1)),ISNUMBER(SEARCH("solid",N211,1)),AND(ISNUMBER(SEARCH("papillary",N211,1)),S211="positive"),AND(AND(ISNUMBER(J211),J211&gt;=5),M211=""),AND(AND(ISNUMBER(J211),J211&gt;=5),AND(ISNUMBER(M211),M211&gt;=1)),AND(ISNUMBER(SERACH("papillary",N211)),OR(Y211="positive",Z211="positive"), ISNUMBER(SEARCH("BRAF",AB211)))),"intermediate","low"))</f>
        <v>intermediate</v>
      </c>
      <c r="AF211" s="31" t="str">
        <f t="shared" si="51"/>
        <v>2</v>
      </c>
      <c r="AG211" s="31" t="str">
        <f t="shared" si="52"/>
        <v>1b</v>
      </c>
      <c r="AH211" s="31" t="str">
        <f t="shared" si="53"/>
        <v>0</v>
      </c>
      <c r="AI211" s="36" t="str">
        <f t="shared" si="54"/>
        <v>I</v>
      </c>
      <c r="AJ211" s="30" t="s">
        <v>873</v>
      </c>
      <c r="AK211" s="35" t="s">
        <v>879</v>
      </c>
      <c r="AL211" s="35" t="s">
        <v>876</v>
      </c>
      <c r="AM211" s="35" t="s">
        <v>880</v>
      </c>
      <c r="AN211" s="35" t="s">
        <v>76</v>
      </c>
      <c r="AO211" s="30">
        <f t="shared" ca="1" si="55"/>
        <v>1</v>
      </c>
      <c r="AP211" s="35">
        <f t="shared" si="56"/>
        <v>1</v>
      </c>
      <c r="AQ211" s="35">
        <f t="shared" si="57"/>
        <v>1</v>
      </c>
      <c r="AR211" s="35">
        <f t="shared" si="58"/>
        <v>1</v>
      </c>
      <c r="AS211" s="36">
        <f t="shared" si="59"/>
        <v>1</v>
      </c>
    </row>
    <row r="212" spans="1:45">
      <c r="A212" t="str">
        <f>'Model output'!A211</f>
        <v>TCGA-EM-A3SX</v>
      </c>
      <c r="B212" s="42">
        <v>28</v>
      </c>
      <c r="C212" s="1" t="str">
        <f>IF(OR(ISNUMBER(SEARCH("0",'Model output'!D211)), ISNUMBER(SEARCH("1",'Model output'!D211)), ISNUMBER(SEARCH("1a",'Model output'!D211)), ISNUMBER(SEARCH("1b",'Model output'!D211)), ISNUMBER(SEARCH("2",'Model output'!D211)), ISNUMBER(SEARCH("3",'Model output'!D211)), ISNUMBER(SEARCH("4a",'Model output'!D211)), ISNUMBER(SEARCH("4b",'Model output'!D211))), IF(ISNUMBER(SEARCH("pT",'Model output'!D211)),IF(OR(ISNUMBER(SEARCH("a",'Model output'!D211)),ISNUMBER(SEARCH("b",'Model output'!D211))),MID(SUBSTITUTE('Model output'!D211," ",""),SEARCH("pT",'Model output'!D211)+2,2),MID(SUBSTITUTE('Model output'!D211," ",""),SEARCH("pT",'Model output'!D211)+2,1)),IF(ISNUMBER(SEARCH("T",'Model output'!D211)),IF(OR(ISNUMBER(SEARCH("a",'Model output'!D211)),ISNUMBER(SEARCH("b",'Model output'!D211))),MID(SUBSTITUTE('Model output'!D211," ",""),SEARCH("T",'Model output'!D211)+1,2),MID(SUBSTITUTE('Model output'!D211," ",""),SEARCH("T",'Model output'!D211)+1,1)),SUBSTITUTE('Model output'!D211," ",""))),"")</f>
        <v>3</v>
      </c>
      <c r="D212" s="1" t="str">
        <f>IF(ISNUMBER(SEARCH("lymph node",'Model output'!E211)),"1", IF(AND('Model output'!E211&lt;&gt;"",ISNUMBER('Model output'!E211),'Model output'!E211&gt;0),"1",IF(OR(ISNUMBER(SEARCH("0",'Model output'!E211)), ISNUMBER(SEARCH("1",'Model output'!E211)), ISNUMBER(SEARCH("1a",'Model output'!E211)), ISNUMBER(SEARCH("1b",'Model output'!E211)), ISNUMBER(SEARCH("X",'Model output'!E211))), IF(ISNUMBER(SEARCH("pN",'Model output'!E211)),IF(OR(ISNUMBER(SEARCH("a",'Model output'!E211)),ISNUMBER(SEARCH("b",'Model output'!E211))),MID(SUBSTITUTE('Model output'!E211," ",""),SEARCH("pN",'Model output'!E211)+2,2),MID(SUBSTITUTE('Model output'!E211," ",""),SEARCH("pN",'Model output'!E211)+2,1)),IF(ISNUMBER(SEARCH("N",'Model output'!E211)),IF(OR(ISNUMBER(SEARCH("a",'Model output'!E211)),ISNUMBER(SEARCH("b",'Model output'!E211))),MID(SUBSTITUTE('Model output'!E211," ",""),SEARCH("N",'Model output'!E211)+1,2),MID(SUBSTITUTE('Model output'!E211," ",""),SEARCH("N",'Model output'!E211)+1,1)),SUBSTITUTE('Model output'!E211," ",""))),"")))</f>
        <v>1a</v>
      </c>
      <c r="E212" s="1" t="str">
        <f>IF(OR(ISNUMBER(SEARCH("Not applicable",'Model output'!F211)), ISNUMBER(SEARCH("N/A",'Model output'!F211))),"0",IF(OR(ISNUMBER(SEARCH("0",'Model output'!F211)), ISNUMBER(SEARCH("1",'Model output'!F211)), ISNUMBER(SEARCH("X",'Model output'!F211))), IF(ISNUMBER(SEARCH("pM",'Model output'!F211)),MID(SUBSTITUTE('Model output'!F211," ",""),SEARCH("pM",'Model output'!F211)+2,1),IF(ISNUMBER(SEARCH("M",'Model output'!F211)),MID(SUBSTITUTE('Model output'!F211," ",""),SEARCH("M",'Model output'!F211)+1,1),SUBSTITUTE('Model output'!F211," ",""))),""))</f>
        <v/>
      </c>
      <c r="F212" t="str">
        <f t="shared" si="48"/>
        <v>positive</v>
      </c>
      <c r="G212" t="str">
        <f>IF(OR('Model output'!G211="",AND(ISNUMBER('Model output'!J211),'Model output'!J211&lt;1)),"",IF(OR(ISNUMBER(SEARCH("lateral",'Model output'!G211)),ISNUMBER(SEARCH("cervical",'Model output'!G211)),ISNUMBER(SEARCH("jugular",'Model output'!G211)),ISNUMBER(SEARCH("left neck",'Model output'!G211)),ISNUMBER(SEARCH("left anterior neck",'Model output'!G211)),ISNUMBER(SEARCH("left posterior neck",'Model output'!G211)),ISNUMBER(SEARCH("right neck",'Model output'!G211)),ISNUMBER(SEARCH("right anterior neck",'Model output'!G211)),ISNUMBER(SEARCH("right posterior neck",'Model output'!G211)),AND(ISNUMBER(SEARCH("level",'Model output'!G211)),OR(,ISNUMBER(SEARCH("II",'Model output'!G211)),ISNUMBER(SEARCH("two",'Model output'!G211)),ISNUMBER(SEARCH("2",'Model output'!G211)),ISNUMBER(SEARCH("III",'Model output'!G211)),ISNUMBER(SEARCH("three",'Model output'!G211)),ISNUMBER(SEARCH("3",'Model output'!G211)),ISNUMBER(SEARCH("IV",'Model output'!G211)),ISNUMBER(SEARCH("four",'Model output'!G211)),ISNUMBER(SEARCH("4",'Model output'!G211)),AND(ISNUMBER(SEARCH("V ",'Model output'!G211)),NOT(ISNUMBER(SEARCH("VI",'Model output'!G211)))),ISNUMBER(SEARCH("five",'Model output'!G211)),ISNUMBER(SEARCH("5",'Model output'!G211))))), "lateral", "central"))</f>
        <v>central</v>
      </c>
      <c r="H212" t="str">
        <f>IF('Model output'!H211="","negative", IF('Model output'!H211=" ", "negative", IF(ISNUMBER(SEARCH("lymph node",'Model output'!H211)),"negative","positive")))</f>
        <v>negative</v>
      </c>
      <c r="I212">
        <f>IF('Model output'!I211="","",IF(ISNUMBER('Model output'!I211),'Model output'!I211,1))</f>
        <v>4</v>
      </c>
      <c r="J212">
        <f>IF('Model output'!J211="","",IF(AND(ISNUMBER('Model output'!J211),'Model output'!J211&lt;=I212),'Model output'!J211,IF(ISNUMBER(SEARCH("0/",'Model output'!J211)),0,1)))</f>
        <v>3</v>
      </c>
      <c r="K212" t="str" cm="1">
        <f t="array" ref="K212">IF(COUNT(FIND({0,1,2,3,4,5,6,7,8,9},'Model output'!K211))&gt;0,'Model output'!K211,"")</f>
        <v/>
      </c>
      <c r="L212" s="8" t="str">
        <f t="shared" si="50"/>
        <v/>
      </c>
      <c r="M212" t="str" cm="1">
        <f t="array" ref="M212">IF(L212="","",IF(ISNUMBER(SEARCH("cm",L212)),MAX(VALUE(SUBSTITUTE(_xlfn.FILTERXML("&lt;t&gt;&lt;s&gt;"&amp;SUBSTITUTE(L212,",","&lt;/s&gt;&lt;s&gt;")&amp;"&lt;/s&gt;&lt;/t&gt;","//s"),"cm",""))),MAX(VALUE(SUBSTITUTE(_xlfn.FILTERXML("&lt;t&gt;&lt;s&gt;"&amp;SUBSTITUTE(L212,",","&lt;/s&gt;&lt;s&gt;")&amp;"&lt;/s&gt;&lt;/t&gt;","//s"),"mm","")))/10))</f>
        <v/>
      </c>
      <c r="N212" t="str">
        <f>IF('Model output'!L211="","",'Model output'!L211)</f>
        <v>papillary</v>
      </c>
      <c r="O212" t="str">
        <f>IF('Model output'!M211="","",'Model output'!M211)</f>
        <v>classical (usual)</v>
      </c>
      <c r="P212" t="str">
        <f>IF('Model output'!N211="","",'Model output'!N211)</f>
        <v>4.4cm</v>
      </c>
      <c r="Q212" t="str">
        <f t="shared" si="49"/>
        <v>4.4cm</v>
      </c>
      <c r="R212" cm="1">
        <f t="array" ref="R212">IF(Q212="","",IF(ISNUMBER(SEARCH("cm",Q212)),MAX(VALUE(SUBSTITUTE(_xlfn.FILTERXML("&lt;t&gt;&lt;s&gt;"&amp;SUBSTITUTE(Q212,",","&lt;/s&gt;&lt;s&gt;")&amp;"&lt;/s&gt;&lt;/t&gt;","//s"),"cm",""))),IF(ISNUMBER(SEARCH("mm",Q212)), MAX(VALUE(SUBSTITUTE(_xlfn.FILTERXML("&lt;t&gt;&lt;s&gt;"&amp;SUBSTITUTE(Q212,",","&lt;/s&gt;&lt;s&gt;")&amp;"&lt;/s&gt;&lt;/t&gt;","//s"),"mm","")))/10, MAX(VALUE(_xlfn.FILTERXML("&lt;t&gt;&lt;s&gt;"&amp;SUBSTITUTE(Q212,",","&lt;/s&gt;&lt;s&gt;")&amp;"&lt;/s&gt;&lt;/t&gt;","//s"))))))</f>
        <v>4.4000000000000004</v>
      </c>
      <c r="S212" t="str">
        <f>IF(OR('Model output'!P211="",ISNUMBER(SEARCH("Not identified", 'Model output'!P211)),ISNUMBER(SEARCH("Absent",'Model output'!P211)),AND(ISNUMBER(SEARCH("No",'Model output'!P211)),NOT(ISNUMBER(SEARCH("diagnostic",'Model output'!P211)))),ISNUMBER(SEARCH("Negative",'Model output'!P211))),"negative","positive")</f>
        <v>negative</v>
      </c>
      <c r="T212">
        <f>IF('Model output'!O211="","",'Model output'!O211)</f>
        <v>2</v>
      </c>
      <c r="U212" t="str">
        <f>IF('Model output'!Q211&lt;&gt;"",'Model output'!Q211,IF('Classification result'!S212="positive",IF(ISNUMBER(SEARCH("single",'Model output'!P211)),1,IF(OR(ISNUMBER(SEARCH("&lt;4",'Model output'!P211)),ISNUMBER(SEARCH("&lt; 4",'Model output'!P211)),ISNUMBER(SEARCH("less than 4",'Model output'!P211))),"&lt;4",IF(OR(ISNUMBER(SEARCH("&gt;4",'Model output'!P211)),ISNUMBER(SEARCH("&gt; 4",'Model output'!P211)),ISNUMBER(SEARCH("4 or more",'Model output'!P211))),"&gt;4",""))),""))</f>
        <v/>
      </c>
      <c r="V212" t="str">
        <f>IF(S212="negative","",IF(OR(ISNUMBER(SEARCH("Focal",'Model output'!P211)),'Classification result'!U212&lt;4,ISNUMBER(SEARCH("Focal",'Classification result'!U212)),ISNUMBER(SEARCH("&lt;4",'Classification result'!U212)),ISNUMBER(SEARCH("&lt; 4",'Classification result'!U212))),"minimal", IF(OR(ISNUMBER(SEARCH("Extensive",'Model output'!P211)),ISNUMBER(SEARCH("Extensive",'Classification result'!U212)),ISNUMBER(SEARCH("&gt;4",'Classification result'!U212)),ISNUMBER(SEARCH("&gt; 4",'Classification result'!U212)),ISNUMBER(SEARCH("4 or more",'Classification result'!U212))),"extensive","")))</f>
        <v/>
      </c>
      <c r="W212" t="str">
        <f>IF(OR('Model output'!R211="",ISNUMBER(SEARCH("Not identified", 'Model output'!R211)),ISNUMBER(SEARCH("Absent",'Model output'!R211)),ISNUMBER(SEARCH("No",'Model output'!R211)),ISNUMBER(SEARCH("Negative",'Model output'!R211)),ISNUMBER(SEARCH("None seen",'Model output'!R211)),ISNUMBER(SEARCH("Free",'Model output'!R211)),ISNUMBER(SEARCH("Cannot be assessed",'Model output'!R211))),"negative","positive")</f>
        <v>positive</v>
      </c>
      <c r="X212" s="14" t="str">
        <f>IF('Model output'!S211="","",'Model output'!S211)</f>
        <v>Not identified</v>
      </c>
      <c r="Y212" t="str">
        <f>IF(OR('Model output'!S211="",ISNUMBER(SEARCH("Absent",'Model output'!S211)),ISNUMBER(SEARCH("Not identified",'Model output'!S211)),AND(ISNUMBER(SEARCH("No",'Model output'!S211)),NOT(ISNUMBER(SEARCH("carcinoma",'Model output'!S211)))),ISNUMBER(SEARCH("negative",'Model output'!S211))),"negative",IF(Z212="positive","gETE", "positive"))</f>
        <v>negative</v>
      </c>
      <c r="Z212" t="str">
        <f>IF(OR('Model output'!S211="",ISNUMBER(SEARCH("Absent",'Model output'!S211)),ISNUMBER(SEARCH("Not identified",'Model output'!S211)),ISNUMBER(SEARCH("No",'Model output'!S211)),ISNUMBER(SEARCH("Minimal",'Model output'!S211)),ISNUMBER(SEARCH("negative",'Model output'!S211))),"negative",IF(OR(ISNUMBER(SEARCH("extensive",X212)),ISNUMBER(SEARCH("skeletal muscle",X212)),ISNUMBER(SEARCH("larynx",X212)),ISNUMBER(SEARCH("trachea",X212)),ISNUMBER(SEARCH("esophagus",X212)),ISNUMBER(SEARCH("recurrent laryngeal nerve",X212))),"positive","negative"))</f>
        <v>negative</v>
      </c>
      <c r="AA212" t="str">
        <f>IF('Model output'!T211="","",IF('Model output'!T211="Not mentioned", "No", "Yes"))</f>
        <v/>
      </c>
      <c r="AB212" t="str">
        <f>IF(AA212&lt;&gt;"Yes","",IF(OR('Model output'!U211="",ISNUMBER(SEARCH("Not identified",'Model output'!U211))),"",'Model output'!U211))</f>
        <v/>
      </c>
      <c r="AC212" s="9" t="str">
        <f>IF(OR('Model output'!V211="", AND(ISERROR(SEARCH("Positive",'Model output'!V211)), ISNUMBER(SEARCH("Negative",'Model output'!V211))), ISNUMBER(SEARCH("Uninvolved",'Model output'!V211)), ISNUMBER(SEARCH("not involved",'Model output'!V211)), ISNUMBER(SEARCH("Free",'Model output'!V211)), ISNUMBER(SEARCH("1 mm",'Model output'!V211)), ISNUMBER(SEARCH("0.1 CM",'Model output'!V211)), ISNUMBER(SEARCH("less than 0.2 mm",'Model output'!V211)), ISNUMBER(SEARCH("less than 0.5 mm",'Model output'!V211)), ISNUMBER(SEARCH("very close",'Model output'!V211)), ISNUMBER(SEARCH("abut",'Model output'!V211))), "negative", "positive")</f>
        <v>positive</v>
      </c>
      <c r="AE212" s="30" t="str" cm="1">
        <f t="array" ref="AE212">IF(OR(AC212="positive",Z212="positive",AND(OR(ISNUMBER(SEARCH("Follicular carcinoma",N212)),ISNUMBER(SEARCH("Follicular thyroid carcinoma",N212))),V212="extensive"),AND(AND(ISNUMBER(J212),J212&gt;0),AND(ISNUMBER(M212),M212&gt;3)),OR(H212="positive",AH212=1)),"high",IF(OR(ISNUMBER(SEARCH("lateral",G212,1)),ISNUMBER(SEARCH("positive",Y212,1)),ISNUMBER(SEARCH("tall",O212,1)),ISNUMBER(SEARCH("hobnail",O212,1)),ISNUMBER(SEARCH("cribriform",O212,1)),ISNUMBER(SEARCH("diffuse",O212,1)),ISNUMBER(SEARCH("columnar",O212,1)),ISNUMBER(SEARCH("solid",O212,1)),ISNUMBER(SEARCH("tall",N212,1)),ISNUMBER(SEARCH("hobnail",N212,1)),ISNUMBER(SEARCH("cribriform",N212,1)),ISNUMBER(SEARCH("diffuse",N212,1)),ISNUMBER(SEARCH("columnar",N212,1)),ISNUMBER(SEARCH("solid",N212,1)),AND(ISNUMBER(SEARCH("papillary",N212,1)),S212="positive"),AND(AND(ISNUMBER(J212),J212&gt;=5),M212=""),AND(AND(ISNUMBER(J212),J212&gt;=5),AND(ISNUMBER(M212),M212&gt;=1)),AND(ISNUMBER(SERACH("papillary",N212)),OR(Y212="positive",Z212="positive"), ISNUMBER(SEARCH("BRAF",AB212)))),"intermediate","low"))</f>
        <v>high</v>
      </c>
      <c r="AF212" s="31" t="str">
        <f t="shared" si="51"/>
        <v>3a</v>
      </c>
      <c r="AG212" s="31" t="str">
        <f t="shared" si="52"/>
        <v>1a</v>
      </c>
      <c r="AH212" s="31" t="str">
        <f t="shared" si="53"/>
        <v>0</v>
      </c>
      <c r="AI212" s="36" t="str">
        <f t="shared" si="54"/>
        <v>I</v>
      </c>
      <c r="AJ212" s="30" t="s">
        <v>871</v>
      </c>
      <c r="AK212" s="35" t="s">
        <v>882</v>
      </c>
      <c r="AL212" s="35" t="s">
        <v>881</v>
      </c>
      <c r="AM212" s="35" t="s">
        <v>880</v>
      </c>
      <c r="AN212" s="35" t="s">
        <v>76</v>
      </c>
      <c r="AO212" s="30">
        <f t="shared" si="55"/>
        <v>1</v>
      </c>
      <c r="AP212" s="35">
        <f t="shared" si="56"/>
        <v>1</v>
      </c>
      <c r="AQ212" s="35">
        <f t="shared" si="57"/>
        <v>1</v>
      </c>
      <c r="AR212" s="35">
        <f t="shared" si="58"/>
        <v>1</v>
      </c>
      <c r="AS212" s="36">
        <f t="shared" si="59"/>
        <v>1</v>
      </c>
    </row>
    <row r="213" spans="1:45">
      <c r="A213" t="str">
        <f>'Model output'!A212</f>
        <v>TCGA-EM-A3SY</v>
      </c>
      <c r="B213" s="42">
        <v>36</v>
      </c>
      <c r="C213" s="1" t="str">
        <f>IF(OR(ISNUMBER(SEARCH("0",'Model output'!D212)), ISNUMBER(SEARCH("1",'Model output'!D212)), ISNUMBER(SEARCH("1a",'Model output'!D212)), ISNUMBER(SEARCH("1b",'Model output'!D212)), ISNUMBER(SEARCH("2",'Model output'!D212)), ISNUMBER(SEARCH("3",'Model output'!D212)), ISNUMBER(SEARCH("4a",'Model output'!D212)), ISNUMBER(SEARCH("4b",'Model output'!D212))), IF(ISNUMBER(SEARCH("pT",'Model output'!D212)),IF(OR(ISNUMBER(SEARCH("a",'Model output'!D212)),ISNUMBER(SEARCH("b",'Model output'!D212))),MID(SUBSTITUTE('Model output'!D212," ",""),SEARCH("pT",'Model output'!D212)+2,2),MID(SUBSTITUTE('Model output'!D212," ",""),SEARCH("pT",'Model output'!D212)+2,1)),IF(ISNUMBER(SEARCH("T",'Model output'!D212)),IF(OR(ISNUMBER(SEARCH("a",'Model output'!D212)),ISNUMBER(SEARCH("b",'Model output'!D212))),MID(SUBSTITUTE('Model output'!D212," ",""),SEARCH("T",'Model output'!D212)+1,2),MID(SUBSTITUTE('Model output'!D212," ",""),SEARCH("T",'Model output'!D212)+1,1)),SUBSTITUTE('Model output'!D212," ",""))),"")</f>
        <v>1b</v>
      </c>
      <c r="D213" s="1" t="str">
        <f>IF(ISNUMBER(SEARCH("lymph node",'Model output'!E212)),"1", IF(AND('Model output'!E212&lt;&gt;"",ISNUMBER('Model output'!E212),'Model output'!E212&gt;0),"1",IF(OR(ISNUMBER(SEARCH("0",'Model output'!E212)), ISNUMBER(SEARCH("1",'Model output'!E212)), ISNUMBER(SEARCH("1a",'Model output'!E212)), ISNUMBER(SEARCH("1b",'Model output'!E212)), ISNUMBER(SEARCH("X",'Model output'!E212))), IF(ISNUMBER(SEARCH("pN",'Model output'!E212)),IF(OR(ISNUMBER(SEARCH("a",'Model output'!E212)),ISNUMBER(SEARCH("b",'Model output'!E212))),MID(SUBSTITUTE('Model output'!E212," ",""),SEARCH("pN",'Model output'!E212)+2,2),MID(SUBSTITUTE('Model output'!E212," ",""),SEARCH("pN",'Model output'!E212)+2,1)),IF(ISNUMBER(SEARCH("N",'Model output'!E212)),IF(OR(ISNUMBER(SEARCH("a",'Model output'!E212)),ISNUMBER(SEARCH("b",'Model output'!E212))),MID(SUBSTITUTE('Model output'!E212," ",""),SEARCH("N",'Model output'!E212)+1,2),MID(SUBSTITUTE('Model output'!E212," ",""),SEARCH("N",'Model output'!E212)+1,1)),SUBSTITUTE('Model output'!E212," ",""))),"")))</f>
        <v>X</v>
      </c>
      <c r="E213" s="1" t="str">
        <f>IF(OR(ISNUMBER(SEARCH("Not applicable",'Model output'!F212)), ISNUMBER(SEARCH("N/A",'Model output'!F212))),"0",IF(OR(ISNUMBER(SEARCH("0",'Model output'!F212)), ISNUMBER(SEARCH("1",'Model output'!F212)), ISNUMBER(SEARCH("X",'Model output'!F212))), IF(ISNUMBER(SEARCH("pM",'Model output'!F212)),MID(SUBSTITUTE('Model output'!F212," ",""),SEARCH("pM",'Model output'!F212)+2,1),IF(ISNUMBER(SEARCH("M",'Model output'!F212)),MID(SUBSTITUTE('Model output'!F212," ",""),SEARCH("M",'Model output'!F212)+1,1),SUBSTITUTE('Model output'!F212," ",""))),""))</f>
        <v/>
      </c>
      <c r="F213" t="str">
        <f t="shared" si="48"/>
        <v>negative</v>
      </c>
      <c r="G213" t="str">
        <f>IF(OR('Model output'!G212="",AND(ISNUMBER('Model output'!J212),'Model output'!J212&lt;1)),"",IF(OR(ISNUMBER(SEARCH("lateral",'Model output'!G212)),ISNUMBER(SEARCH("cervical",'Model output'!G212)),ISNUMBER(SEARCH("jugular",'Model output'!G212)),ISNUMBER(SEARCH("left neck",'Model output'!G212)),ISNUMBER(SEARCH("left anterior neck",'Model output'!G212)),ISNUMBER(SEARCH("left posterior neck",'Model output'!G212)),ISNUMBER(SEARCH("right neck",'Model output'!G212)),ISNUMBER(SEARCH("right anterior neck",'Model output'!G212)),ISNUMBER(SEARCH("right posterior neck",'Model output'!G212)),AND(ISNUMBER(SEARCH("level",'Model output'!G212)),OR(,ISNUMBER(SEARCH("II",'Model output'!G212)),ISNUMBER(SEARCH("two",'Model output'!G212)),ISNUMBER(SEARCH("2",'Model output'!G212)),ISNUMBER(SEARCH("III",'Model output'!G212)),ISNUMBER(SEARCH("three",'Model output'!G212)),ISNUMBER(SEARCH("3",'Model output'!G212)),ISNUMBER(SEARCH("IV",'Model output'!G212)),ISNUMBER(SEARCH("four",'Model output'!G212)),ISNUMBER(SEARCH("4",'Model output'!G212)),AND(ISNUMBER(SEARCH("V ",'Model output'!G212)),NOT(ISNUMBER(SEARCH("VI",'Model output'!G212)))),ISNUMBER(SEARCH("five",'Model output'!G212)),ISNUMBER(SEARCH("5",'Model output'!G212))))), "lateral", "central"))</f>
        <v/>
      </c>
      <c r="H213" t="str">
        <f>IF('Model output'!H212="","negative", IF('Model output'!H212=" ", "negative", IF(ISNUMBER(SEARCH("lymph node",'Model output'!H212)),"negative","positive")))</f>
        <v>negative</v>
      </c>
      <c r="I213">
        <f>IF('Model output'!I212="","",IF(ISNUMBER('Model output'!I212),'Model output'!I212,1))</f>
        <v>0</v>
      </c>
      <c r="J213">
        <f>IF('Model output'!J212="","",IF(AND(ISNUMBER('Model output'!J212),'Model output'!J212&lt;=I213),'Model output'!J212,IF(ISNUMBER(SEARCH("0/",'Model output'!J212)),0,1)))</f>
        <v>0</v>
      </c>
      <c r="K213" t="str" cm="1">
        <f t="array" ref="K213">IF(COUNT(FIND({0,1,2,3,4,5,6,7,8,9},'Model output'!K212))&gt;0,'Model output'!K212,"")</f>
        <v/>
      </c>
      <c r="L213" s="8" t="str">
        <f t="shared" si="50"/>
        <v/>
      </c>
      <c r="M213" t="str" cm="1">
        <f t="array" ref="M213">IF(L213="","",IF(ISNUMBER(SEARCH("cm",L213)),MAX(VALUE(SUBSTITUTE(_xlfn.FILTERXML("&lt;t&gt;&lt;s&gt;"&amp;SUBSTITUTE(L213,",","&lt;/s&gt;&lt;s&gt;")&amp;"&lt;/s&gt;&lt;/t&gt;","//s"),"cm",""))),MAX(VALUE(SUBSTITUTE(_xlfn.FILTERXML("&lt;t&gt;&lt;s&gt;"&amp;SUBSTITUTE(L213,",","&lt;/s&gt;&lt;s&gt;")&amp;"&lt;/s&gt;&lt;/t&gt;","//s"),"mm","")))/10))</f>
        <v/>
      </c>
      <c r="N213" t="str">
        <f>IF('Model output'!L212="","",'Model output'!L212)</f>
        <v>papillary</v>
      </c>
      <c r="O213" t="str">
        <f>IF('Model output'!M212="","",'Model output'!M212)</f>
        <v>oncocytic</v>
      </c>
      <c r="P213" t="str">
        <f>IF('Model output'!N212="","",'Model output'!N212)</f>
        <v>1.4cm</v>
      </c>
      <c r="Q213" t="str">
        <f t="shared" si="49"/>
        <v>1.4cm</v>
      </c>
      <c r="R213" cm="1">
        <f t="array" ref="R213">IF(Q213="","",IF(ISNUMBER(SEARCH("cm",Q213)),MAX(VALUE(SUBSTITUTE(_xlfn.FILTERXML("&lt;t&gt;&lt;s&gt;"&amp;SUBSTITUTE(Q213,",","&lt;/s&gt;&lt;s&gt;")&amp;"&lt;/s&gt;&lt;/t&gt;","//s"),"cm",""))),IF(ISNUMBER(SEARCH("mm",Q213)), MAX(VALUE(SUBSTITUTE(_xlfn.FILTERXML("&lt;t&gt;&lt;s&gt;"&amp;SUBSTITUTE(Q213,",","&lt;/s&gt;&lt;s&gt;")&amp;"&lt;/s&gt;&lt;/t&gt;","//s"),"mm","")))/10, MAX(VALUE(_xlfn.FILTERXML("&lt;t&gt;&lt;s&gt;"&amp;SUBSTITUTE(Q213,",","&lt;/s&gt;&lt;s&gt;")&amp;"&lt;/s&gt;&lt;/t&gt;","//s"))))))</f>
        <v>1.4</v>
      </c>
      <c r="S213" t="str">
        <f>IF(OR('Model output'!P212="",ISNUMBER(SEARCH("Not identified", 'Model output'!P212)),ISNUMBER(SEARCH("Absent",'Model output'!P212)),AND(ISNUMBER(SEARCH("No",'Model output'!P212)),NOT(ISNUMBER(SEARCH("diagnostic",'Model output'!P212)))),ISNUMBER(SEARCH("Negative",'Model output'!P212))),"negative","positive")</f>
        <v>negative</v>
      </c>
      <c r="T213">
        <f>IF('Model output'!O212="","",'Model output'!O212)</f>
        <v>1</v>
      </c>
      <c r="U213" t="str">
        <f>IF('Model output'!Q212&lt;&gt;"",'Model output'!Q212,IF('Classification result'!S213="positive",IF(ISNUMBER(SEARCH("single",'Model output'!P212)),1,IF(OR(ISNUMBER(SEARCH("&lt;4",'Model output'!P212)),ISNUMBER(SEARCH("&lt; 4",'Model output'!P212)),ISNUMBER(SEARCH("less than 4",'Model output'!P212))),"&lt;4",IF(OR(ISNUMBER(SEARCH("&gt;4",'Model output'!P212)),ISNUMBER(SEARCH("&gt; 4",'Model output'!P212)),ISNUMBER(SEARCH("4 or more",'Model output'!P212))),"&gt;4",""))),""))</f>
        <v/>
      </c>
      <c r="V213" t="str">
        <f>IF(S213="negative","",IF(OR(ISNUMBER(SEARCH("Focal",'Model output'!P212)),'Classification result'!U213&lt;4,ISNUMBER(SEARCH("Focal",'Classification result'!U213)),ISNUMBER(SEARCH("&lt;4",'Classification result'!U213)),ISNUMBER(SEARCH("&lt; 4",'Classification result'!U213))),"minimal", IF(OR(ISNUMBER(SEARCH("Extensive",'Model output'!P212)),ISNUMBER(SEARCH("Extensive",'Classification result'!U213)),ISNUMBER(SEARCH("&gt;4",'Classification result'!U213)),ISNUMBER(SEARCH("&gt; 4",'Classification result'!U213)),ISNUMBER(SEARCH("4 or more",'Classification result'!U213))),"extensive","")))</f>
        <v/>
      </c>
      <c r="W213" t="str">
        <f>IF(OR('Model output'!R212="",ISNUMBER(SEARCH("Not identified", 'Model output'!R212)),ISNUMBER(SEARCH("Absent",'Model output'!R212)),ISNUMBER(SEARCH("No",'Model output'!R212)),ISNUMBER(SEARCH("Negative",'Model output'!R212)),ISNUMBER(SEARCH("None seen",'Model output'!R212)),ISNUMBER(SEARCH("Free",'Model output'!R212)),ISNUMBER(SEARCH("Cannot be assessed",'Model output'!R212))),"negative","positive")</f>
        <v>positive</v>
      </c>
      <c r="X213" s="14" t="str">
        <f>IF('Model output'!S212="","",'Model output'!S212)</f>
        <v/>
      </c>
      <c r="Y213" t="str">
        <f>IF(OR('Model output'!S212="",ISNUMBER(SEARCH("Absent",'Model output'!S212)),ISNUMBER(SEARCH("Not identified",'Model output'!S212)),AND(ISNUMBER(SEARCH("No",'Model output'!S212)),NOT(ISNUMBER(SEARCH("carcinoma",'Model output'!S212)))),ISNUMBER(SEARCH("negative",'Model output'!S212))),"negative",IF(Z213="positive","gETE", "positive"))</f>
        <v>negative</v>
      </c>
      <c r="Z213" t="str">
        <f>IF(OR('Model output'!S212="",ISNUMBER(SEARCH("Absent",'Model output'!S212)),ISNUMBER(SEARCH("Not identified",'Model output'!S212)),ISNUMBER(SEARCH("No",'Model output'!S212)),ISNUMBER(SEARCH("Minimal",'Model output'!S212)),ISNUMBER(SEARCH("negative",'Model output'!S212))),"negative",IF(OR(ISNUMBER(SEARCH("extensive",X213)),ISNUMBER(SEARCH("skeletal muscle",X213)),ISNUMBER(SEARCH("larynx",X213)),ISNUMBER(SEARCH("trachea",X213)),ISNUMBER(SEARCH("esophagus",X213)),ISNUMBER(SEARCH("recurrent laryngeal nerve",X213))),"positive","negative"))</f>
        <v>negative</v>
      </c>
      <c r="AA213" t="str">
        <f>IF('Model output'!T212="","",IF('Model output'!T212="Not mentioned", "No", "Yes"))</f>
        <v/>
      </c>
      <c r="AB213" t="str">
        <f>IF(AA213&lt;&gt;"Yes","",IF(OR('Model output'!U212="",ISNUMBER(SEARCH("Not identified",'Model output'!U212))),"",'Model output'!U212))</f>
        <v/>
      </c>
      <c r="AC213" s="9" t="str">
        <f>IF(OR('Model output'!V212="", AND(ISERROR(SEARCH("Positive",'Model output'!V212)), ISNUMBER(SEARCH("Negative",'Model output'!V212))), ISNUMBER(SEARCH("Uninvolved",'Model output'!V212)), ISNUMBER(SEARCH("not involved",'Model output'!V212)), ISNUMBER(SEARCH("Free",'Model output'!V212)), ISNUMBER(SEARCH("1 mm",'Model output'!V212)), ISNUMBER(SEARCH("0.1 CM",'Model output'!V212)), ISNUMBER(SEARCH("less than 0.2 mm",'Model output'!V212)), ISNUMBER(SEARCH("less than 0.5 mm",'Model output'!V212)), ISNUMBER(SEARCH("very close",'Model output'!V212)), ISNUMBER(SEARCH("abut",'Model output'!V212))), "negative", "positive")</f>
        <v>negative</v>
      </c>
      <c r="AE213" s="30" t="str" cm="1">
        <f t="array" aca="1" ref="AE213" ca="1">IF(OR(AC213="positive",Z213="positive",AND(OR(ISNUMBER(SEARCH("Follicular carcinoma",N213)),ISNUMBER(SEARCH("Follicular thyroid carcinoma",N213))),V213="extensive"),AND(AND(ISNUMBER(J213),J213&gt;0),AND(ISNUMBER(M213),M213&gt;3)),OR(H213="positive",AH213=1)),"high",IF(OR(ISNUMBER(SEARCH("lateral",G213,1)),ISNUMBER(SEARCH("positive",Y213,1)),ISNUMBER(SEARCH("tall",O213,1)),ISNUMBER(SEARCH("hobnail",O213,1)),ISNUMBER(SEARCH("cribriform",O213,1)),ISNUMBER(SEARCH("diffuse",O213,1)),ISNUMBER(SEARCH("columnar",O213,1)),ISNUMBER(SEARCH("solid",O213,1)),ISNUMBER(SEARCH("tall",N213,1)),ISNUMBER(SEARCH("hobnail",N213,1)),ISNUMBER(SEARCH("cribriform",N213,1)),ISNUMBER(SEARCH("diffuse",N213,1)),ISNUMBER(SEARCH("columnar",N213,1)),ISNUMBER(SEARCH("solid",N213,1)),AND(ISNUMBER(SEARCH("papillary",N213,1)),S213="positive"),AND(AND(ISNUMBER(J213),J213&gt;=5),M213=""),AND(AND(ISNUMBER(J213),J213&gt;=5),AND(ISNUMBER(M213),M213&gt;=1)),AND(ISNUMBER(SERACH("papillary",N213)),OR(Y213="positive",Z213="positive"), ISNUMBER(SEARCH("BRAF",AB213)))),"intermediate","low"))</f>
        <v>low</v>
      </c>
      <c r="AF213" s="31" t="str">
        <f t="shared" si="51"/>
        <v>1b</v>
      </c>
      <c r="AG213" s="31" t="str">
        <f t="shared" si="52"/>
        <v>0</v>
      </c>
      <c r="AH213" s="31" t="str">
        <f t="shared" si="53"/>
        <v>0</v>
      </c>
      <c r="AI213" s="36" t="str">
        <f t="shared" si="54"/>
        <v>I</v>
      </c>
      <c r="AJ213" s="30" t="s">
        <v>872</v>
      </c>
      <c r="AK213" s="35" t="s">
        <v>876</v>
      </c>
      <c r="AL213" s="35" t="s">
        <v>880</v>
      </c>
      <c r="AM213" s="35" t="s">
        <v>880</v>
      </c>
      <c r="AN213" s="35" t="s">
        <v>76</v>
      </c>
      <c r="AO213" s="30">
        <f t="shared" ca="1" si="55"/>
        <v>1</v>
      </c>
      <c r="AP213" s="35">
        <f t="shared" si="56"/>
        <v>1</v>
      </c>
      <c r="AQ213" s="35">
        <f t="shared" si="57"/>
        <v>1</v>
      </c>
      <c r="AR213" s="35">
        <f t="shared" si="58"/>
        <v>1</v>
      </c>
      <c r="AS213" s="36">
        <f t="shared" si="59"/>
        <v>1</v>
      </c>
    </row>
    <row r="214" spans="1:45">
      <c r="A214" t="str">
        <f>'Model output'!A213</f>
        <v>TCGA-EM-A3SZ</v>
      </c>
      <c r="B214" s="42">
        <v>42</v>
      </c>
      <c r="C214" s="1" t="str">
        <f>IF(OR(ISNUMBER(SEARCH("0",'Model output'!D213)), ISNUMBER(SEARCH("1",'Model output'!D213)), ISNUMBER(SEARCH("1a",'Model output'!D213)), ISNUMBER(SEARCH("1b",'Model output'!D213)), ISNUMBER(SEARCH("2",'Model output'!D213)), ISNUMBER(SEARCH("3",'Model output'!D213)), ISNUMBER(SEARCH("4a",'Model output'!D213)), ISNUMBER(SEARCH("4b",'Model output'!D213))), IF(ISNUMBER(SEARCH("pT",'Model output'!D213)),IF(OR(ISNUMBER(SEARCH("a",'Model output'!D213)),ISNUMBER(SEARCH("b",'Model output'!D213))),MID(SUBSTITUTE('Model output'!D213," ",""),SEARCH("pT",'Model output'!D213)+2,2),MID(SUBSTITUTE('Model output'!D213," ",""),SEARCH("pT",'Model output'!D213)+2,1)),IF(ISNUMBER(SEARCH("T",'Model output'!D213)),IF(OR(ISNUMBER(SEARCH("a",'Model output'!D213)),ISNUMBER(SEARCH("b",'Model output'!D213))),MID(SUBSTITUTE('Model output'!D213," ",""),SEARCH("T",'Model output'!D213)+1,2),MID(SUBSTITUTE('Model output'!D213," ",""),SEARCH("T",'Model output'!D213)+1,1)),SUBSTITUTE('Model output'!D213," ",""))),"")</f>
        <v>2</v>
      </c>
      <c r="D214" s="1" t="str">
        <f>IF(ISNUMBER(SEARCH("lymph node",'Model output'!E213)),"1", IF(AND('Model output'!E213&lt;&gt;"",ISNUMBER('Model output'!E213),'Model output'!E213&gt;0),"1",IF(OR(ISNUMBER(SEARCH("0",'Model output'!E213)), ISNUMBER(SEARCH("1",'Model output'!E213)), ISNUMBER(SEARCH("1a",'Model output'!E213)), ISNUMBER(SEARCH("1b",'Model output'!E213)), ISNUMBER(SEARCH("X",'Model output'!E213))), IF(ISNUMBER(SEARCH("pN",'Model output'!E213)),IF(OR(ISNUMBER(SEARCH("a",'Model output'!E213)),ISNUMBER(SEARCH("b",'Model output'!E213))),MID(SUBSTITUTE('Model output'!E213," ",""),SEARCH("pN",'Model output'!E213)+2,2),MID(SUBSTITUTE('Model output'!E213," ",""),SEARCH("pN",'Model output'!E213)+2,1)),IF(ISNUMBER(SEARCH("N",'Model output'!E213)),IF(OR(ISNUMBER(SEARCH("a",'Model output'!E213)),ISNUMBER(SEARCH("b",'Model output'!E213))),MID(SUBSTITUTE('Model output'!E213," ",""),SEARCH("N",'Model output'!E213)+1,2),MID(SUBSTITUTE('Model output'!E213," ",""),SEARCH("N",'Model output'!E213)+1,1)),SUBSTITUTE('Model output'!E213," ",""))),"")))</f>
        <v>0</v>
      </c>
      <c r="E214" s="1" t="str">
        <f>IF(OR(ISNUMBER(SEARCH("Not applicable",'Model output'!F213)), ISNUMBER(SEARCH("N/A",'Model output'!F213))),"0",IF(OR(ISNUMBER(SEARCH("0",'Model output'!F213)), ISNUMBER(SEARCH("1",'Model output'!F213)), ISNUMBER(SEARCH("X",'Model output'!F213))), IF(ISNUMBER(SEARCH("pM",'Model output'!F213)),MID(SUBSTITUTE('Model output'!F213," ",""),SEARCH("pM",'Model output'!F213)+2,1),IF(ISNUMBER(SEARCH("M",'Model output'!F213)),MID(SUBSTITUTE('Model output'!F213," ",""),SEARCH("M",'Model output'!F213)+1,1),SUBSTITUTE('Model output'!F213," ",""))),""))</f>
        <v/>
      </c>
      <c r="F214" t="str">
        <f t="shared" si="48"/>
        <v>negative</v>
      </c>
      <c r="G214" t="str">
        <f>IF(OR('Model output'!G213="",AND(ISNUMBER('Model output'!J213),'Model output'!J213&lt;1)),"",IF(OR(ISNUMBER(SEARCH("lateral",'Model output'!G213)),ISNUMBER(SEARCH("cervical",'Model output'!G213)),ISNUMBER(SEARCH("jugular",'Model output'!G213)),ISNUMBER(SEARCH("left neck",'Model output'!G213)),ISNUMBER(SEARCH("left anterior neck",'Model output'!G213)),ISNUMBER(SEARCH("left posterior neck",'Model output'!G213)),ISNUMBER(SEARCH("right neck",'Model output'!G213)),ISNUMBER(SEARCH("right anterior neck",'Model output'!G213)),ISNUMBER(SEARCH("right posterior neck",'Model output'!G213)),AND(ISNUMBER(SEARCH("level",'Model output'!G213)),OR(,ISNUMBER(SEARCH("II",'Model output'!G213)),ISNUMBER(SEARCH("two",'Model output'!G213)),ISNUMBER(SEARCH("2",'Model output'!G213)),ISNUMBER(SEARCH("III",'Model output'!G213)),ISNUMBER(SEARCH("three",'Model output'!G213)),ISNUMBER(SEARCH("3",'Model output'!G213)),ISNUMBER(SEARCH("IV",'Model output'!G213)),ISNUMBER(SEARCH("four",'Model output'!G213)),ISNUMBER(SEARCH("4",'Model output'!G213)),AND(ISNUMBER(SEARCH("V ",'Model output'!G213)),NOT(ISNUMBER(SEARCH("VI",'Model output'!G213)))),ISNUMBER(SEARCH("five",'Model output'!G213)),ISNUMBER(SEARCH("5",'Model output'!G213))))), "lateral", "central"))</f>
        <v/>
      </c>
      <c r="H214" t="str">
        <f>IF('Model output'!H213="","negative", IF('Model output'!H213=" ", "negative", IF(ISNUMBER(SEARCH("lymph node",'Model output'!H213)),"negative","positive")))</f>
        <v>negative</v>
      </c>
      <c r="I214">
        <f>IF('Model output'!I213="","",IF(ISNUMBER('Model output'!I213),'Model output'!I213,1))</f>
        <v>4</v>
      </c>
      <c r="J214">
        <f>IF('Model output'!J213="","",IF(AND(ISNUMBER('Model output'!J213),'Model output'!J213&lt;=I214),'Model output'!J213,IF(ISNUMBER(SEARCH("0/",'Model output'!J213)),0,1)))</f>
        <v>0</v>
      </c>
      <c r="K214" t="str" cm="1">
        <f t="array" ref="K214">IF(COUNT(FIND({0,1,2,3,4,5,6,7,8,9},'Model output'!K213))&gt;0,'Model output'!K213,"")</f>
        <v/>
      </c>
      <c r="L214" s="8" t="str">
        <f t="shared" si="50"/>
        <v/>
      </c>
      <c r="M214" t="str" cm="1">
        <f t="array" ref="M214">IF(L214="","",IF(ISNUMBER(SEARCH("cm",L214)),MAX(VALUE(SUBSTITUTE(_xlfn.FILTERXML("&lt;t&gt;&lt;s&gt;"&amp;SUBSTITUTE(L214,",","&lt;/s&gt;&lt;s&gt;")&amp;"&lt;/s&gt;&lt;/t&gt;","//s"),"cm",""))),MAX(VALUE(SUBSTITUTE(_xlfn.FILTERXML("&lt;t&gt;&lt;s&gt;"&amp;SUBSTITUTE(L214,",","&lt;/s&gt;&lt;s&gt;")&amp;"&lt;/s&gt;&lt;/t&gt;","//s"),"mm","")))/10))</f>
        <v/>
      </c>
      <c r="N214" t="str">
        <f>IF('Model output'!L213="","",'Model output'!L213)</f>
        <v>papillary</v>
      </c>
      <c r="O214" t="str">
        <f>IF('Model output'!M213="","",'Model output'!M213)</f>
        <v>classical, Warthin-like</v>
      </c>
      <c r="P214" t="str">
        <f>IF('Model output'!N213="","",'Model output'!N213)</f>
        <v>2.6cm</v>
      </c>
      <c r="Q214" t="str">
        <f t="shared" si="49"/>
        <v>2.6cm</v>
      </c>
      <c r="R214" cm="1">
        <f t="array" ref="R214">IF(Q214="","",IF(ISNUMBER(SEARCH("cm",Q214)),MAX(VALUE(SUBSTITUTE(_xlfn.FILTERXML("&lt;t&gt;&lt;s&gt;"&amp;SUBSTITUTE(Q214,",","&lt;/s&gt;&lt;s&gt;")&amp;"&lt;/s&gt;&lt;/t&gt;","//s"),"cm",""))),IF(ISNUMBER(SEARCH("mm",Q214)), MAX(VALUE(SUBSTITUTE(_xlfn.FILTERXML("&lt;t&gt;&lt;s&gt;"&amp;SUBSTITUTE(Q214,",","&lt;/s&gt;&lt;s&gt;")&amp;"&lt;/s&gt;&lt;/t&gt;","//s"),"mm","")))/10, MAX(VALUE(_xlfn.FILTERXML("&lt;t&gt;&lt;s&gt;"&amp;SUBSTITUTE(Q214,",","&lt;/s&gt;&lt;s&gt;")&amp;"&lt;/s&gt;&lt;/t&gt;","//s"))))))</f>
        <v>2.6</v>
      </c>
      <c r="S214" t="str">
        <f>IF(OR('Model output'!P213="",ISNUMBER(SEARCH("Not identified", 'Model output'!P213)),ISNUMBER(SEARCH("Absent",'Model output'!P213)),AND(ISNUMBER(SEARCH("No",'Model output'!P213)),NOT(ISNUMBER(SEARCH("diagnostic",'Model output'!P213)))),ISNUMBER(SEARCH("Negative",'Model output'!P213))),"negative","positive")</f>
        <v>negative</v>
      </c>
      <c r="T214">
        <f>IF('Model output'!O213="","",'Model output'!O213)</f>
        <v>2</v>
      </c>
      <c r="U214" t="str">
        <f>IF('Model output'!Q213&lt;&gt;"",'Model output'!Q213,IF('Classification result'!S214="positive",IF(ISNUMBER(SEARCH("single",'Model output'!P213)),1,IF(OR(ISNUMBER(SEARCH("&lt;4",'Model output'!P213)),ISNUMBER(SEARCH("&lt; 4",'Model output'!P213)),ISNUMBER(SEARCH("less than 4",'Model output'!P213))),"&lt;4",IF(OR(ISNUMBER(SEARCH("&gt;4",'Model output'!P213)),ISNUMBER(SEARCH("&gt; 4",'Model output'!P213)),ISNUMBER(SEARCH("4 or more",'Model output'!P213))),"&gt;4",""))),""))</f>
        <v/>
      </c>
      <c r="V214" t="str">
        <f>IF(S214="negative","",IF(OR(ISNUMBER(SEARCH("Focal",'Model output'!P213)),'Classification result'!U214&lt;4,ISNUMBER(SEARCH("Focal",'Classification result'!U214)),ISNUMBER(SEARCH("&lt;4",'Classification result'!U214)),ISNUMBER(SEARCH("&lt; 4",'Classification result'!U214))),"minimal", IF(OR(ISNUMBER(SEARCH("Extensive",'Model output'!P213)),ISNUMBER(SEARCH("Extensive",'Classification result'!U214)),ISNUMBER(SEARCH("&gt;4",'Classification result'!U214)),ISNUMBER(SEARCH("&gt; 4",'Classification result'!U214)),ISNUMBER(SEARCH("4 or more",'Classification result'!U214))),"extensive","")))</f>
        <v/>
      </c>
      <c r="W214" t="str">
        <f>IF(OR('Model output'!R213="",ISNUMBER(SEARCH("Not identified", 'Model output'!R213)),ISNUMBER(SEARCH("Absent",'Model output'!R213)),ISNUMBER(SEARCH("No",'Model output'!R213)),ISNUMBER(SEARCH("Negative",'Model output'!R213)),ISNUMBER(SEARCH("None seen",'Model output'!R213)),ISNUMBER(SEARCH("Free",'Model output'!R213)),ISNUMBER(SEARCH("Cannot be assessed",'Model output'!R213))),"negative","positive")</f>
        <v>positive</v>
      </c>
      <c r="X214" s="14" t="str">
        <f>IF('Model output'!S213="","",'Model output'!S213)</f>
        <v/>
      </c>
      <c r="Y214" t="str">
        <f>IF(OR('Model output'!S213="",ISNUMBER(SEARCH("Absent",'Model output'!S213)),ISNUMBER(SEARCH("Not identified",'Model output'!S213)),AND(ISNUMBER(SEARCH("No",'Model output'!S213)),NOT(ISNUMBER(SEARCH("carcinoma",'Model output'!S213)))),ISNUMBER(SEARCH("negative",'Model output'!S213))),"negative",IF(Z214="positive","gETE", "positive"))</f>
        <v>negative</v>
      </c>
      <c r="Z214" t="str">
        <f>IF(OR('Model output'!S213="",ISNUMBER(SEARCH("Absent",'Model output'!S213)),ISNUMBER(SEARCH("Not identified",'Model output'!S213)),ISNUMBER(SEARCH("No",'Model output'!S213)),ISNUMBER(SEARCH("Minimal",'Model output'!S213)),ISNUMBER(SEARCH("negative",'Model output'!S213))),"negative",IF(OR(ISNUMBER(SEARCH("extensive",X214)),ISNUMBER(SEARCH("skeletal muscle",X214)),ISNUMBER(SEARCH("larynx",X214)),ISNUMBER(SEARCH("trachea",X214)),ISNUMBER(SEARCH("esophagus",X214)),ISNUMBER(SEARCH("recurrent laryngeal nerve",X214))),"positive","negative"))</f>
        <v>negative</v>
      </c>
      <c r="AA214" t="str">
        <f>IF('Model output'!T213="","",IF('Model output'!T213="Not mentioned", "No", "Yes"))</f>
        <v/>
      </c>
      <c r="AB214" t="str">
        <f>IF(AA214&lt;&gt;"Yes","",IF(OR('Model output'!U213="",ISNUMBER(SEARCH("Not identified",'Model output'!U213))),"",'Model output'!U213))</f>
        <v/>
      </c>
      <c r="AC214" s="9" t="str">
        <f>IF(OR('Model output'!V213="", AND(ISERROR(SEARCH("Positive",'Model output'!V213)), ISNUMBER(SEARCH("Negative",'Model output'!V213))), ISNUMBER(SEARCH("Uninvolved",'Model output'!V213)), ISNUMBER(SEARCH("not involved",'Model output'!V213)), ISNUMBER(SEARCH("Free",'Model output'!V213)), ISNUMBER(SEARCH("1 mm",'Model output'!V213)), ISNUMBER(SEARCH("0.1 CM",'Model output'!V213)), ISNUMBER(SEARCH("less than 0.2 mm",'Model output'!V213)), ISNUMBER(SEARCH("less than 0.5 mm",'Model output'!V213)), ISNUMBER(SEARCH("very close",'Model output'!V213)), ISNUMBER(SEARCH("abut",'Model output'!V213))), "negative", "positive")</f>
        <v>negative</v>
      </c>
      <c r="AE214" s="30" t="str" cm="1">
        <f t="array" aca="1" ref="AE214" ca="1">IF(OR(AC214="positive",Z214="positive",AND(OR(ISNUMBER(SEARCH("Follicular carcinoma",N214)),ISNUMBER(SEARCH("Follicular thyroid carcinoma",N214))),V214="extensive"),AND(AND(ISNUMBER(J214),J214&gt;0),AND(ISNUMBER(M214),M214&gt;3)),OR(H214="positive",AH214=1)),"high",IF(OR(ISNUMBER(SEARCH("lateral",G214,1)),ISNUMBER(SEARCH("positive",Y214,1)),ISNUMBER(SEARCH("tall",O214,1)),ISNUMBER(SEARCH("hobnail",O214,1)),ISNUMBER(SEARCH("cribriform",O214,1)),ISNUMBER(SEARCH("diffuse",O214,1)),ISNUMBER(SEARCH("columnar",O214,1)),ISNUMBER(SEARCH("solid",O214,1)),ISNUMBER(SEARCH("tall",N214,1)),ISNUMBER(SEARCH("hobnail",N214,1)),ISNUMBER(SEARCH("cribriform",N214,1)),ISNUMBER(SEARCH("diffuse",N214,1)),ISNUMBER(SEARCH("columnar",N214,1)),ISNUMBER(SEARCH("solid",N214,1)),AND(ISNUMBER(SEARCH("papillary",N214,1)),S214="positive"),AND(AND(ISNUMBER(J214),J214&gt;=5),M214=""),AND(AND(ISNUMBER(J214),J214&gt;=5),AND(ISNUMBER(M214),M214&gt;=1)),AND(ISNUMBER(SERACH("papillary",N214)),OR(Y214="positive",Z214="positive"), ISNUMBER(SEARCH("BRAF",AB214)))),"intermediate","low"))</f>
        <v>low</v>
      </c>
      <c r="AF214" s="31" t="str">
        <f t="shared" si="51"/>
        <v>2</v>
      </c>
      <c r="AG214" s="31" t="str">
        <f t="shared" si="52"/>
        <v>0</v>
      </c>
      <c r="AH214" s="31" t="str">
        <f t="shared" si="53"/>
        <v>0</v>
      </c>
      <c r="AI214" s="36" t="str">
        <f t="shared" si="54"/>
        <v>I</v>
      </c>
      <c r="AJ214" s="30" t="s">
        <v>873</v>
      </c>
      <c r="AK214" s="35" t="s">
        <v>879</v>
      </c>
      <c r="AL214" s="35" t="s">
        <v>877</v>
      </c>
      <c r="AM214" s="35" t="s">
        <v>880</v>
      </c>
      <c r="AN214" s="35" t="s">
        <v>76</v>
      </c>
      <c r="AO214" s="30">
        <f t="shared" ca="1" si="55"/>
        <v>0</v>
      </c>
      <c r="AP214" s="35">
        <f t="shared" si="56"/>
        <v>1</v>
      </c>
      <c r="AQ214" s="35">
        <f t="shared" si="57"/>
        <v>1</v>
      </c>
      <c r="AR214" s="35">
        <f t="shared" si="58"/>
        <v>1</v>
      </c>
      <c r="AS214" s="36">
        <f t="shared" si="59"/>
        <v>1</v>
      </c>
    </row>
    <row r="215" spans="1:45">
      <c r="A215" t="str">
        <f>'Model output'!A214</f>
        <v>TCGA-EM-A4FH</v>
      </c>
      <c r="B215" s="42">
        <v>69</v>
      </c>
      <c r="C215" s="1" t="str">
        <f>IF(OR(ISNUMBER(SEARCH("0",'Model output'!D214)), ISNUMBER(SEARCH("1",'Model output'!D214)), ISNUMBER(SEARCH("1a",'Model output'!D214)), ISNUMBER(SEARCH("1b",'Model output'!D214)), ISNUMBER(SEARCH("2",'Model output'!D214)), ISNUMBER(SEARCH("3",'Model output'!D214)), ISNUMBER(SEARCH("4a",'Model output'!D214)), ISNUMBER(SEARCH("4b",'Model output'!D214))), IF(ISNUMBER(SEARCH("pT",'Model output'!D214)),IF(OR(ISNUMBER(SEARCH("a",'Model output'!D214)),ISNUMBER(SEARCH("b",'Model output'!D214))),MID(SUBSTITUTE('Model output'!D214," ",""),SEARCH("pT",'Model output'!D214)+2,2),MID(SUBSTITUTE('Model output'!D214," ",""),SEARCH("pT",'Model output'!D214)+2,1)),IF(ISNUMBER(SEARCH("T",'Model output'!D214)),IF(OR(ISNUMBER(SEARCH("a",'Model output'!D214)),ISNUMBER(SEARCH("b",'Model output'!D214))),MID(SUBSTITUTE('Model output'!D214," ",""),SEARCH("T",'Model output'!D214)+1,2),MID(SUBSTITUTE('Model output'!D214," ",""),SEARCH("T",'Model output'!D214)+1,1)),SUBSTITUTE('Model output'!D214," ",""))),"")</f>
        <v>3</v>
      </c>
      <c r="D215" s="1" t="str">
        <f>IF(ISNUMBER(SEARCH("lymph node",'Model output'!E214)),"1", IF(AND('Model output'!E214&lt;&gt;"",ISNUMBER('Model output'!E214),'Model output'!E214&gt;0),"1",IF(OR(ISNUMBER(SEARCH("0",'Model output'!E214)), ISNUMBER(SEARCH("1",'Model output'!E214)), ISNUMBER(SEARCH("1a",'Model output'!E214)), ISNUMBER(SEARCH("1b",'Model output'!E214)), ISNUMBER(SEARCH("X",'Model output'!E214))), IF(ISNUMBER(SEARCH("pN",'Model output'!E214)),IF(OR(ISNUMBER(SEARCH("a",'Model output'!E214)),ISNUMBER(SEARCH("b",'Model output'!E214))),MID(SUBSTITUTE('Model output'!E214," ",""),SEARCH("pN",'Model output'!E214)+2,2),MID(SUBSTITUTE('Model output'!E214," ",""),SEARCH("pN",'Model output'!E214)+2,1)),IF(ISNUMBER(SEARCH("N",'Model output'!E214)),IF(OR(ISNUMBER(SEARCH("a",'Model output'!E214)),ISNUMBER(SEARCH("b",'Model output'!E214))),MID(SUBSTITUTE('Model output'!E214," ",""),SEARCH("N",'Model output'!E214)+1,2),MID(SUBSTITUTE('Model output'!E214," ",""),SEARCH("N",'Model output'!E214)+1,1)),SUBSTITUTE('Model output'!E214," ",""))),"")))</f>
        <v>X</v>
      </c>
      <c r="E215" s="1" t="str">
        <f>IF(OR(ISNUMBER(SEARCH("Not applicable",'Model output'!F214)), ISNUMBER(SEARCH("N/A",'Model output'!F214))),"0",IF(OR(ISNUMBER(SEARCH("0",'Model output'!F214)), ISNUMBER(SEARCH("1",'Model output'!F214)), ISNUMBER(SEARCH("X",'Model output'!F214))), IF(ISNUMBER(SEARCH("pM",'Model output'!F214)),MID(SUBSTITUTE('Model output'!F214," ",""),SEARCH("pM",'Model output'!F214)+2,1),IF(ISNUMBER(SEARCH("M",'Model output'!F214)),MID(SUBSTITUTE('Model output'!F214," ",""),SEARCH("M",'Model output'!F214)+1,1),SUBSTITUTE('Model output'!F214," ",""))),""))</f>
        <v>0</v>
      </c>
      <c r="F215" t="str">
        <f t="shared" si="48"/>
        <v>negative</v>
      </c>
      <c r="G215" t="str">
        <f>IF(OR('Model output'!G214="",AND(ISNUMBER('Model output'!J214),'Model output'!J214&lt;1)),"",IF(OR(ISNUMBER(SEARCH("lateral",'Model output'!G214)),ISNUMBER(SEARCH("cervical",'Model output'!G214)),ISNUMBER(SEARCH("jugular",'Model output'!G214)),ISNUMBER(SEARCH("left neck",'Model output'!G214)),ISNUMBER(SEARCH("left anterior neck",'Model output'!G214)),ISNUMBER(SEARCH("left posterior neck",'Model output'!G214)),ISNUMBER(SEARCH("right neck",'Model output'!G214)),ISNUMBER(SEARCH("right anterior neck",'Model output'!G214)),ISNUMBER(SEARCH("right posterior neck",'Model output'!G214)),AND(ISNUMBER(SEARCH("level",'Model output'!G214)),OR(,ISNUMBER(SEARCH("II",'Model output'!G214)),ISNUMBER(SEARCH("two",'Model output'!G214)),ISNUMBER(SEARCH("2",'Model output'!G214)),ISNUMBER(SEARCH("III",'Model output'!G214)),ISNUMBER(SEARCH("three",'Model output'!G214)),ISNUMBER(SEARCH("3",'Model output'!G214)),ISNUMBER(SEARCH("IV",'Model output'!G214)),ISNUMBER(SEARCH("four",'Model output'!G214)),ISNUMBER(SEARCH("4",'Model output'!G214)),AND(ISNUMBER(SEARCH("V ",'Model output'!G214)),NOT(ISNUMBER(SEARCH("VI",'Model output'!G214)))),ISNUMBER(SEARCH("five",'Model output'!G214)),ISNUMBER(SEARCH("5",'Model output'!G214))))), "lateral", "central"))</f>
        <v/>
      </c>
      <c r="H215" t="str">
        <f>IF('Model output'!H214="","negative", IF('Model output'!H214=" ", "negative", IF(ISNUMBER(SEARCH("lymph node",'Model output'!H214)),"negative","positive")))</f>
        <v>negative</v>
      </c>
      <c r="I215">
        <f>IF('Model output'!I214="","",IF(ISNUMBER('Model output'!I214),'Model output'!I214,1))</f>
        <v>0</v>
      </c>
      <c r="J215">
        <f>IF('Model output'!J214="","",IF(AND(ISNUMBER('Model output'!J214),'Model output'!J214&lt;=I215),'Model output'!J214,IF(ISNUMBER(SEARCH("0/",'Model output'!J214)),0,1)))</f>
        <v>0</v>
      </c>
      <c r="K215" t="str" cm="1">
        <f t="array" ref="K215">IF(COUNT(FIND({0,1,2,3,4,5,6,7,8,9},'Model output'!K214))&gt;0,'Model output'!K214,"")</f>
        <v/>
      </c>
      <c r="L215" s="8" t="str">
        <f t="shared" si="50"/>
        <v/>
      </c>
      <c r="M215" t="str" cm="1">
        <f t="array" ref="M215">IF(L215="","",IF(ISNUMBER(SEARCH("cm",L215)),MAX(VALUE(SUBSTITUTE(_xlfn.FILTERXML("&lt;t&gt;&lt;s&gt;"&amp;SUBSTITUTE(L215,",","&lt;/s&gt;&lt;s&gt;")&amp;"&lt;/s&gt;&lt;/t&gt;","//s"),"cm",""))),MAX(VALUE(SUBSTITUTE(_xlfn.FILTERXML("&lt;t&gt;&lt;s&gt;"&amp;SUBSTITUTE(L215,",","&lt;/s&gt;&lt;s&gt;")&amp;"&lt;/s&gt;&lt;/t&gt;","//s"),"mm","")))/10))</f>
        <v/>
      </c>
      <c r="N215" t="str">
        <f>IF('Model output'!L214="","",'Model output'!L214)</f>
        <v>papillary</v>
      </c>
      <c r="O215" t="str">
        <f>IF('Model output'!M214="","",'Model output'!M214)</f>
        <v>follicular variant</v>
      </c>
      <c r="P215" t="str">
        <f>IF('Model output'!N214="","",'Model output'!N214)</f>
        <v>4.7cm</v>
      </c>
      <c r="Q215" t="str">
        <f t="shared" si="49"/>
        <v>4.7cm</v>
      </c>
      <c r="R215" cm="1">
        <f t="array" ref="R215">IF(Q215="","",IF(ISNUMBER(SEARCH("cm",Q215)),MAX(VALUE(SUBSTITUTE(_xlfn.FILTERXML("&lt;t&gt;&lt;s&gt;"&amp;SUBSTITUTE(Q215,",","&lt;/s&gt;&lt;s&gt;")&amp;"&lt;/s&gt;&lt;/t&gt;","//s"),"cm",""))),IF(ISNUMBER(SEARCH("mm",Q215)), MAX(VALUE(SUBSTITUTE(_xlfn.FILTERXML("&lt;t&gt;&lt;s&gt;"&amp;SUBSTITUTE(Q215,",","&lt;/s&gt;&lt;s&gt;")&amp;"&lt;/s&gt;&lt;/t&gt;","//s"),"mm","")))/10, MAX(VALUE(_xlfn.FILTERXML("&lt;t&gt;&lt;s&gt;"&amp;SUBSTITUTE(Q215,",","&lt;/s&gt;&lt;s&gt;")&amp;"&lt;/s&gt;&lt;/t&gt;","//s"))))))</f>
        <v>4.7</v>
      </c>
      <c r="S215" t="str">
        <f>IF(OR('Model output'!P214="",ISNUMBER(SEARCH("Not identified", 'Model output'!P214)),ISNUMBER(SEARCH("Absent",'Model output'!P214)),AND(ISNUMBER(SEARCH("No",'Model output'!P214)),NOT(ISNUMBER(SEARCH("diagnostic",'Model output'!P214)))),ISNUMBER(SEARCH("Negative",'Model output'!P214))),"negative","positive")</f>
        <v>negative</v>
      </c>
      <c r="T215">
        <f>IF('Model output'!O214="","",'Model output'!O214)</f>
        <v>2</v>
      </c>
      <c r="U215" t="str">
        <f>IF('Model output'!Q214&lt;&gt;"",'Model output'!Q214,IF('Classification result'!S215="positive",IF(ISNUMBER(SEARCH("single",'Model output'!P214)),1,IF(OR(ISNUMBER(SEARCH("&lt;4",'Model output'!P214)),ISNUMBER(SEARCH("&lt; 4",'Model output'!P214)),ISNUMBER(SEARCH("less than 4",'Model output'!P214))),"&lt;4",IF(OR(ISNUMBER(SEARCH("&gt;4",'Model output'!P214)),ISNUMBER(SEARCH("&gt; 4",'Model output'!P214)),ISNUMBER(SEARCH("4 or more",'Model output'!P214))),"&gt;4",""))),""))</f>
        <v/>
      </c>
      <c r="V215" t="str">
        <f>IF(S215="negative","",IF(OR(ISNUMBER(SEARCH("Focal",'Model output'!P214)),'Classification result'!U215&lt;4,ISNUMBER(SEARCH("Focal",'Classification result'!U215)),ISNUMBER(SEARCH("&lt;4",'Classification result'!U215)),ISNUMBER(SEARCH("&lt; 4",'Classification result'!U215))),"minimal", IF(OR(ISNUMBER(SEARCH("Extensive",'Model output'!P214)),ISNUMBER(SEARCH("Extensive",'Classification result'!U215)),ISNUMBER(SEARCH("&gt;4",'Classification result'!U215)),ISNUMBER(SEARCH("&gt; 4",'Classification result'!U215)),ISNUMBER(SEARCH("4 or more",'Classification result'!U215))),"extensive","")))</f>
        <v/>
      </c>
      <c r="W215" t="str">
        <f>IF(OR('Model output'!R214="",ISNUMBER(SEARCH("Not identified", 'Model output'!R214)),ISNUMBER(SEARCH("Absent",'Model output'!R214)),ISNUMBER(SEARCH("No",'Model output'!R214)),ISNUMBER(SEARCH("Negative",'Model output'!R214)),ISNUMBER(SEARCH("None seen",'Model output'!R214)),ISNUMBER(SEARCH("Free",'Model output'!R214)),ISNUMBER(SEARCH("Cannot be assessed",'Model output'!R214))),"negative","positive")</f>
        <v>positive</v>
      </c>
      <c r="X215" s="14" t="str">
        <f>IF('Model output'!S214="","",'Model output'!S214)</f>
        <v>Not identified</v>
      </c>
      <c r="Y215" t="str">
        <f>IF(OR('Model output'!S214="",ISNUMBER(SEARCH("Absent",'Model output'!S214)),ISNUMBER(SEARCH("Not identified",'Model output'!S214)),AND(ISNUMBER(SEARCH("No",'Model output'!S214)),NOT(ISNUMBER(SEARCH("carcinoma",'Model output'!S214)))),ISNUMBER(SEARCH("negative",'Model output'!S214))),"negative",IF(Z215="positive","gETE", "positive"))</f>
        <v>negative</v>
      </c>
      <c r="Z215" t="str">
        <f>IF(OR('Model output'!S214="",ISNUMBER(SEARCH("Absent",'Model output'!S214)),ISNUMBER(SEARCH("Not identified",'Model output'!S214)),ISNUMBER(SEARCH("No",'Model output'!S214)),ISNUMBER(SEARCH("Minimal",'Model output'!S214)),ISNUMBER(SEARCH("negative",'Model output'!S214))),"negative",IF(OR(ISNUMBER(SEARCH("extensive",X215)),ISNUMBER(SEARCH("skeletal muscle",X215)),ISNUMBER(SEARCH("larynx",X215)),ISNUMBER(SEARCH("trachea",X215)),ISNUMBER(SEARCH("esophagus",X215)),ISNUMBER(SEARCH("recurrent laryngeal nerve",X215))),"positive","negative"))</f>
        <v>negative</v>
      </c>
      <c r="AA215" t="str">
        <f>IF('Model output'!T214="","",IF('Model output'!T214="Not mentioned", "No", "Yes"))</f>
        <v/>
      </c>
      <c r="AB215" t="str">
        <f>IF(AA215&lt;&gt;"Yes","",IF(OR('Model output'!U214="",ISNUMBER(SEARCH("Not identified",'Model output'!U214))),"",'Model output'!U214))</f>
        <v/>
      </c>
      <c r="AC215" s="9" t="str">
        <f>IF(OR('Model output'!V214="", AND(ISERROR(SEARCH("Positive",'Model output'!V214)), ISNUMBER(SEARCH("Negative",'Model output'!V214))), ISNUMBER(SEARCH("Uninvolved",'Model output'!V214)), ISNUMBER(SEARCH("not involved",'Model output'!V214)), ISNUMBER(SEARCH("Free",'Model output'!V214)), ISNUMBER(SEARCH("1 mm",'Model output'!V214)), ISNUMBER(SEARCH("0.1 CM",'Model output'!V214)), ISNUMBER(SEARCH("less than 0.2 mm",'Model output'!V214)), ISNUMBER(SEARCH("less than 0.5 mm",'Model output'!V214)), ISNUMBER(SEARCH("very close",'Model output'!V214)), ISNUMBER(SEARCH("abut",'Model output'!V214))), "negative", "positive")</f>
        <v>negative</v>
      </c>
      <c r="AE215" s="30" t="str" cm="1">
        <f t="array" aca="1" ref="AE215" ca="1">IF(OR(AC215="positive",Z215="positive",AND(OR(ISNUMBER(SEARCH("Follicular carcinoma",N215)),ISNUMBER(SEARCH("Follicular thyroid carcinoma",N215))),V215="extensive"),AND(AND(ISNUMBER(J215),J215&gt;0),AND(ISNUMBER(M215),M215&gt;3)),OR(H215="positive",AH215=1)),"high",IF(OR(ISNUMBER(SEARCH("lateral",G215,1)),ISNUMBER(SEARCH("positive",Y215,1)),ISNUMBER(SEARCH("tall",O215,1)),ISNUMBER(SEARCH("hobnail",O215,1)),ISNUMBER(SEARCH("cribriform",O215,1)),ISNUMBER(SEARCH("diffuse",O215,1)),ISNUMBER(SEARCH("columnar",O215,1)),ISNUMBER(SEARCH("solid",O215,1)),ISNUMBER(SEARCH("tall",N215,1)),ISNUMBER(SEARCH("hobnail",N215,1)),ISNUMBER(SEARCH("cribriform",N215,1)),ISNUMBER(SEARCH("diffuse",N215,1)),ISNUMBER(SEARCH("columnar",N215,1)),ISNUMBER(SEARCH("solid",N215,1)),AND(ISNUMBER(SEARCH("papillary",N215,1)),S215="positive"),AND(AND(ISNUMBER(J215),J215&gt;=5),M215=""),AND(AND(ISNUMBER(J215),J215&gt;=5),AND(ISNUMBER(M215),M215&gt;=1)),AND(ISNUMBER(SERACH("papillary",N215)),OR(Y215="positive",Z215="positive"), ISNUMBER(SEARCH("BRAF",AB215)))),"intermediate","low"))</f>
        <v>low</v>
      </c>
      <c r="AF215" s="31" t="str">
        <f t="shared" si="51"/>
        <v>3a</v>
      </c>
      <c r="AG215" s="31" t="str">
        <f t="shared" si="52"/>
        <v>0</v>
      </c>
      <c r="AH215" s="31" t="str">
        <f t="shared" si="53"/>
        <v>0</v>
      </c>
      <c r="AI215" s="36" t="str">
        <f t="shared" si="54"/>
        <v>II</v>
      </c>
      <c r="AJ215" s="30" t="s">
        <v>872</v>
      </c>
      <c r="AK215" s="35" t="s">
        <v>882</v>
      </c>
      <c r="AL215" s="35" t="s">
        <v>880</v>
      </c>
      <c r="AM215" s="35" t="s">
        <v>880</v>
      </c>
      <c r="AN215" s="35" t="s">
        <v>878</v>
      </c>
      <c r="AO215" s="30">
        <f t="shared" ca="1" si="55"/>
        <v>1</v>
      </c>
      <c r="AP215" s="35">
        <f t="shared" si="56"/>
        <v>1</v>
      </c>
      <c r="AQ215" s="35">
        <f t="shared" si="57"/>
        <v>1</v>
      </c>
      <c r="AR215" s="35">
        <f t="shared" si="58"/>
        <v>1</v>
      </c>
      <c r="AS215" s="36">
        <f t="shared" si="59"/>
        <v>1</v>
      </c>
    </row>
    <row r="216" spans="1:45">
      <c r="A216" t="str">
        <f>'Model output'!A215</f>
        <v>TCGA-EM-A4FK</v>
      </c>
      <c r="B216" s="42">
        <v>33</v>
      </c>
      <c r="C216" s="1" t="str">
        <f>IF(OR(ISNUMBER(SEARCH("0",'Model output'!D215)), ISNUMBER(SEARCH("1",'Model output'!D215)), ISNUMBER(SEARCH("1a",'Model output'!D215)), ISNUMBER(SEARCH("1b",'Model output'!D215)), ISNUMBER(SEARCH("2",'Model output'!D215)), ISNUMBER(SEARCH("3",'Model output'!D215)), ISNUMBER(SEARCH("4a",'Model output'!D215)), ISNUMBER(SEARCH("4b",'Model output'!D215))), IF(ISNUMBER(SEARCH("pT",'Model output'!D215)),IF(OR(ISNUMBER(SEARCH("a",'Model output'!D215)),ISNUMBER(SEARCH("b",'Model output'!D215))),MID(SUBSTITUTE('Model output'!D215," ",""),SEARCH("pT",'Model output'!D215)+2,2),MID(SUBSTITUTE('Model output'!D215," ",""),SEARCH("pT",'Model output'!D215)+2,1)),IF(ISNUMBER(SEARCH("T",'Model output'!D215)),IF(OR(ISNUMBER(SEARCH("a",'Model output'!D215)),ISNUMBER(SEARCH("b",'Model output'!D215))),MID(SUBSTITUTE('Model output'!D215," ",""),SEARCH("T",'Model output'!D215)+1,2),MID(SUBSTITUTE('Model output'!D215," ",""),SEARCH("T",'Model output'!D215)+1,1)),SUBSTITUTE('Model output'!D215," ",""))),"")</f>
        <v>2</v>
      </c>
      <c r="D216" s="1" t="str">
        <f>IF(ISNUMBER(SEARCH("lymph node",'Model output'!E215)),"1", IF(AND('Model output'!E215&lt;&gt;"",ISNUMBER('Model output'!E215),'Model output'!E215&gt;0),"1",IF(OR(ISNUMBER(SEARCH("0",'Model output'!E215)), ISNUMBER(SEARCH("1",'Model output'!E215)), ISNUMBER(SEARCH("1a",'Model output'!E215)), ISNUMBER(SEARCH("1b",'Model output'!E215)), ISNUMBER(SEARCH("X",'Model output'!E215))), IF(ISNUMBER(SEARCH("pN",'Model output'!E215)),IF(OR(ISNUMBER(SEARCH("a",'Model output'!E215)),ISNUMBER(SEARCH("b",'Model output'!E215))),MID(SUBSTITUTE('Model output'!E215," ",""),SEARCH("pN",'Model output'!E215)+2,2),MID(SUBSTITUTE('Model output'!E215," ",""),SEARCH("pN",'Model output'!E215)+2,1)),IF(ISNUMBER(SEARCH("N",'Model output'!E215)),IF(OR(ISNUMBER(SEARCH("a",'Model output'!E215)),ISNUMBER(SEARCH("b",'Model output'!E215))),MID(SUBSTITUTE('Model output'!E215," ",""),SEARCH("N",'Model output'!E215)+1,2),MID(SUBSTITUTE('Model output'!E215," ",""),SEARCH("N",'Model output'!E215)+1,1)),SUBSTITUTE('Model output'!E215," ",""))),"")))</f>
        <v>X</v>
      </c>
      <c r="E216" s="1" t="str">
        <f>IF(OR(ISNUMBER(SEARCH("Not applicable",'Model output'!F215)), ISNUMBER(SEARCH("N/A",'Model output'!F215))),"0",IF(OR(ISNUMBER(SEARCH("0",'Model output'!F215)), ISNUMBER(SEARCH("1",'Model output'!F215)), ISNUMBER(SEARCH("X",'Model output'!F215))), IF(ISNUMBER(SEARCH("pM",'Model output'!F215)),MID(SUBSTITUTE('Model output'!F215," ",""),SEARCH("pM",'Model output'!F215)+2,1),IF(ISNUMBER(SEARCH("M",'Model output'!F215)),MID(SUBSTITUTE('Model output'!F215," ",""),SEARCH("M",'Model output'!F215)+1,1),SUBSTITUTE('Model output'!F215," ",""))),""))</f>
        <v/>
      </c>
      <c r="F216" t="str">
        <f t="shared" si="48"/>
        <v>negative</v>
      </c>
      <c r="G216" t="str">
        <f>IF(OR('Model output'!G215="",AND(ISNUMBER('Model output'!J215),'Model output'!J215&lt;1)),"",IF(OR(ISNUMBER(SEARCH("lateral",'Model output'!G215)),ISNUMBER(SEARCH("cervical",'Model output'!G215)),ISNUMBER(SEARCH("jugular",'Model output'!G215)),ISNUMBER(SEARCH("left neck",'Model output'!G215)),ISNUMBER(SEARCH("left anterior neck",'Model output'!G215)),ISNUMBER(SEARCH("left posterior neck",'Model output'!G215)),ISNUMBER(SEARCH("right neck",'Model output'!G215)),ISNUMBER(SEARCH("right anterior neck",'Model output'!G215)),ISNUMBER(SEARCH("right posterior neck",'Model output'!G215)),AND(ISNUMBER(SEARCH("level",'Model output'!G215)),OR(,ISNUMBER(SEARCH("II",'Model output'!G215)),ISNUMBER(SEARCH("two",'Model output'!G215)),ISNUMBER(SEARCH("2",'Model output'!G215)),ISNUMBER(SEARCH("III",'Model output'!G215)),ISNUMBER(SEARCH("three",'Model output'!G215)),ISNUMBER(SEARCH("3",'Model output'!G215)),ISNUMBER(SEARCH("IV",'Model output'!G215)),ISNUMBER(SEARCH("four",'Model output'!G215)),ISNUMBER(SEARCH("4",'Model output'!G215)),AND(ISNUMBER(SEARCH("V ",'Model output'!G215)),NOT(ISNUMBER(SEARCH("VI",'Model output'!G215)))),ISNUMBER(SEARCH("five",'Model output'!G215)),ISNUMBER(SEARCH("5",'Model output'!G215))))), "lateral", "central"))</f>
        <v/>
      </c>
      <c r="H216" t="str">
        <f>IF('Model output'!H215="","negative", IF('Model output'!H215=" ", "negative", IF(ISNUMBER(SEARCH("lymph node",'Model output'!H215)),"negative","positive")))</f>
        <v>negative</v>
      </c>
      <c r="I216">
        <f>IF('Model output'!I215="","",IF(ISNUMBER('Model output'!I215),'Model output'!I215,1))</f>
        <v>0</v>
      </c>
      <c r="J216">
        <f>IF('Model output'!J215="","",IF(AND(ISNUMBER('Model output'!J215),'Model output'!J215&lt;=I216),'Model output'!J215,IF(ISNUMBER(SEARCH("0/",'Model output'!J215)),0,1)))</f>
        <v>0</v>
      </c>
      <c r="K216" t="str" cm="1">
        <f t="array" ref="K216">IF(COUNT(FIND({0,1,2,3,4,5,6,7,8,9},'Model output'!K215))&gt;0,'Model output'!K215,"")</f>
        <v/>
      </c>
      <c r="L216" s="8" t="str">
        <f t="shared" si="50"/>
        <v/>
      </c>
      <c r="M216" t="str" cm="1">
        <f t="array" ref="M216">IF(L216="","",IF(ISNUMBER(SEARCH("cm",L216)),MAX(VALUE(SUBSTITUTE(_xlfn.FILTERXML("&lt;t&gt;&lt;s&gt;"&amp;SUBSTITUTE(L216,",","&lt;/s&gt;&lt;s&gt;")&amp;"&lt;/s&gt;&lt;/t&gt;","//s"),"cm",""))),MAX(VALUE(SUBSTITUTE(_xlfn.FILTERXML("&lt;t&gt;&lt;s&gt;"&amp;SUBSTITUTE(L216,",","&lt;/s&gt;&lt;s&gt;")&amp;"&lt;/s&gt;&lt;/t&gt;","//s"),"mm","")))/10))</f>
        <v/>
      </c>
      <c r="N216" t="str">
        <f>IF('Model output'!L215="","",'Model output'!L215)</f>
        <v>papillary</v>
      </c>
      <c r="O216" t="str">
        <f>IF('Model output'!M215="","",'Model output'!M215)</f>
        <v>oncocytic</v>
      </c>
      <c r="P216" t="str">
        <f>IF('Model output'!N215="","",'Model output'!N215)</f>
        <v>2.6cm</v>
      </c>
      <c r="Q216" t="str">
        <f t="shared" si="49"/>
        <v>2.6cm</v>
      </c>
      <c r="R216" cm="1">
        <f t="array" ref="R216">IF(Q216="","",IF(ISNUMBER(SEARCH("cm",Q216)),MAX(VALUE(SUBSTITUTE(_xlfn.FILTERXML("&lt;t&gt;&lt;s&gt;"&amp;SUBSTITUTE(Q216,",","&lt;/s&gt;&lt;s&gt;")&amp;"&lt;/s&gt;&lt;/t&gt;","//s"),"cm",""))),IF(ISNUMBER(SEARCH("mm",Q216)), MAX(VALUE(SUBSTITUTE(_xlfn.FILTERXML("&lt;t&gt;&lt;s&gt;"&amp;SUBSTITUTE(Q216,",","&lt;/s&gt;&lt;s&gt;")&amp;"&lt;/s&gt;&lt;/t&gt;","//s"),"mm","")))/10, MAX(VALUE(_xlfn.FILTERXML("&lt;t&gt;&lt;s&gt;"&amp;SUBSTITUTE(Q216,",","&lt;/s&gt;&lt;s&gt;")&amp;"&lt;/s&gt;&lt;/t&gt;","//s"))))))</f>
        <v>2.6</v>
      </c>
      <c r="S216" t="str">
        <f>IF(OR('Model output'!P215="",ISNUMBER(SEARCH("Not identified", 'Model output'!P215)),ISNUMBER(SEARCH("Absent",'Model output'!P215)),AND(ISNUMBER(SEARCH("No",'Model output'!P215)),NOT(ISNUMBER(SEARCH("diagnostic",'Model output'!P215)))),ISNUMBER(SEARCH("Negative",'Model output'!P215))),"negative","positive")</f>
        <v>negative</v>
      </c>
      <c r="T216">
        <f>IF('Model output'!O215="","",'Model output'!O215)</f>
        <v>1</v>
      </c>
      <c r="U216" t="str">
        <f>IF('Model output'!Q215&lt;&gt;"",'Model output'!Q215,IF('Classification result'!S216="positive",IF(ISNUMBER(SEARCH("single",'Model output'!P215)),1,IF(OR(ISNUMBER(SEARCH("&lt;4",'Model output'!P215)),ISNUMBER(SEARCH("&lt; 4",'Model output'!P215)),ISNUMBER(SEARCH("less than 4",'Model output'!P215))),"&lt;4",IF(OR(ISNUMBER(SEARCH("&gt;4",'Model output'!P215)),ISNUMBER(SEARCH("&gt; 4",'Model output'!P215)),ISNUMBER(SEARCH("4 or more",'Model output'!P215))),"&gt;4",""))),""))</f>
        <v/>
      </c>
      <c r="V216" t="str">
        <f>IF(S216="negative","",IF(OR(ISNUMBER(SEARCH("Focal",'Model output'!P215)),'Classification result'!U216&lt;4,ISNUMBER(SEARCH("Focal",'Classification result'!U216)),ISNUMBER(SEARCH("&lt;4",'Classification result'!U216)),ISNUMBER(SEARCH("&lt; 4",'Classification result'!U216))),"minimal", IF(OR(ISNUMBER(SEARCH("Extensive",'Model output'!P215)),ISNUMBER(SEARCH("Extensive",'Classification result'!U216)),ISNUMBER(SEARCH("&gt;4",'Classification result'!U216)),ISNUMBER(SEARCH("&gt; 4",'Classification result'!U216)),ISNUMBER(SEARCH("4 or more",'Classification result'!U216))),"extensive","")))</f>
        <v/>
      </c>
      <c r="W216" t="str">
        <f>IF(OR('Model output'!R215="",ISNUMBER(SEARCH("Not identified", 'Model output'!R215)),ISNUMBER(SEARCH("Absent",'Model output'!R215)),ISNUMBER(SEARCH("No",'Model output'!R215)),ISNUMBER(SEARCH("Negative",'Model output'!R215)),ISNUMBER(SEARCH("None seen",'Model output'!R215)),ISNUMBER(SEARCH("Free",'Model output'!R215)),ISNUMBER(SEARCH("Cannot be assessed",'Model output'!R215))),"negative","positive")</f>
        <v>negative</v>
      </c>
      <c r="X216" s="14" t="str">
        <f>IF('Model output'!S215="","",'Model output'!S215)</f>
        <v/>
      </c>
      <c r="Y216" t="str">
        <f>IF(OR('Model output'!S215="",ISNUMBER(SEARCH("Absent",'Model output'!S215)),ISNUMBER(SEARCH("Not identified",'Model output'!S215)),AND(ISNUMBER(SEARCH("No",'Model output'!S215)),NOT(ISNUMBER(SEARCH("carcinoma",'Model output'!S215)))),ISNUMBER(SEARCH("negative",'Model output'!S215))),"negative",IF(Z216="positive","gETE", "positive"))</f>
        <v>negative</v>
      </c>
      <c r="Z216" t="str">
        <f>IF(OR('Model output'!S215="",ISNUMBER(SEARCH("Absent",'Model output'!S215)),ISNUMBER(SEARCH("Not identified",'Model output'!S215)),ISNUMBER(SEARCH("No",'Model output'!S215)),ISNUMBER(SEARCH("Minimal",'Model output'!S215)),ISNUMBER(SEARCH("negative",'Model output'!S215))),"negative",IF(OR(ISNUMBER(SEARCH("extensive",X216)),ISNUMBER(SEARCH("skeletal muscle",X216)),ISNUMBER(SEARCH("larynx",X216)),ISNUMBER(SEARCH("trachea",X216)),ISNUMBER(SEARCH("esophagus",X216)),ISNUMBER(SEARCH("recurrent laryngeal nerve",X216))),"positive","negative"))</f>
        <v>negative</v>
      </c>
      <c r="AA216" t="str">
        <f>IF('Model output'!T215="","",IF('Model output'!T215="Not mentioned", "No", "Yes"))</f>
        <v/>
      </c>
      <c r="AB216" t="str">
        <f>IF(AA216&lt;&gt;"Yes","",IF(OR('Model output'!U215="",ISNUMBER(SEARCH("Not identified",'Model output'!U215))),"",'Model output'!U215))</f>
        <v/>
      </c>
      <c r="AC216" s="9" t="str">
        <f>IF(OR('Model output'!V215="", AND(ISERROR(SEARCH("Positive",'Model output'!V215)), ISNUMBER(SEARCH("Negative",'Model output'!V215))), ISNUMBER(SEARCH("Uninvolved",'Model output'!V215)), ISNUMBER(SEARCH("not involved",'Model output'!V215)), ISNUMBER(SEARCH("Free",'Model output'!V215)), ISNUMBER(SEARCH("1 mm",'Model output'!V215)), ISNUMBER(SEARCH("0.1 CM",'Model output'!V215)), ISNUMBER(SEARCH("less than 0.2 mm",'Model output'!V215)), ISNUMBER(SEARCH("less than 0.5 mm",'Model output'!V215)), ISNUMBER(SEARCH("very close",'Model output'!V215)), ISNUMBER(SEARCH("abut",'Model output'!V215))), "negative", "positive")</f>
        <v>negative</v>
      </c>
      <c r="AE216" s="30" t="str" cm="1">
        <f t="array" aca="1" ref="AE216" ca="1">IF(OR(AC216="positive",Z216="positive",AND(OR(ISNUMBER(SEARCH("Follicular carcinoma",N216)),ISNUMBER(SEARCH("Follicular thyroid carcinoma",N216))),V216="extensive"),AND(AND(ISNUMBER(J216),J216&gt;0),AND(ISNUMBER(M216),M216&gt;3)),OR(H216="positive",AH216=1)),"high",IF(OR(ISNUMBER(SEARCH("lateral",G216,1)),ISNUMBER(SEARCH("positive",Y216,1)),ISNUMBER(SEARCH("tall",O216,1)),ISNUMBER(SEARCH("hobnail",O216,1)),ISNUMBER(SEARCH("cribriform",O216,1)),ISNUMBER(SEARCH("diffuse",O216,1)),ISNUMBER(SEARCH("columnar",O216,1)),ISNUMBER(SEARCH("solid",O216,1)),ISNUMBER(SEARCH("tall",N216,1)),ISNUMBER(SEARCH("hobnail",N216,1)),ISNUMBER(SEARCH("cribriform",N216,1)),ISNUMBER(SEARCH("diffuse",N216,1)),ISNUMBER(SEARCH("columnar",N216,1)),ISNUMBER(SEARCH("solid",N216,1)),AND(ISNUMBER(SEARCH("papillary",N216,1)),S216="positive"),AND(AND(ISNUMBER(J216),J216&gt;=5),M216=""),AND(AND(ISNUMBER(J216),J216&gt;=5),AND(ISNUMBER(M216),M216&gt;=1)),AND(ISNUMBER(SERACH("papillary",N216)),OR(Y216="positive",Z216="positive"), ISNUMBER(SEARCH("BRAF",AB216)))),"intermediate","low"))</f>
        <v>low</v>
      </c>
      <c r="AF216" s="31" t="str">
        <f t="shared" si="51"/>
        <v>2</v>
      </c>
      <c r="AG216" s="31" t="str">
        <f t="shared" si="52"/>
        <v>0</v>
      </c>
      <c r="AH216" s="31" t="str">
        <f t="shared" si="53"/>
        <v>0</v>
      </c>
      <c r="AI216" s="36" t="str">
        <f t="shared" si="54"/>
        <v>I</v>
      </c>
      <c r="AJ216" s="30" t="s">
        <v>872</v>
      </c>
      <c r="AK216" s="35" t="s">
        <v>879</v>
      </c>
      <c r="AL216" s="35" t="s">
        <v>880</v>
      </c>
      <c r="AM216" s="35" t="s">
        <v>880</v>
      </c>
      <c r="AN216" s="35" t="s">
        <v>76</v>
      </c>
      <c r="AO216" s="30">
        <f t="shared" ca="1" si="55"/>
        <v>1</v>
      </c>
      <c r="AP216" s="35">
        <f t="shared" si="56"/>
        <v>1</v>
      </c>
      <c r="AQ216" s="35">
        <f t="shared" si="57"/>
        <v>1</v>
      </c>
      <c r="AR216" s="35">
        <f t="shared" si="58"/>
        <v>1</v>
      </c>
      <c r="AS216" s="36">
        <f t="shared" si="59"/>
        <v>1</v>
      </c>
    </row>
    <row r="217" spans="1:45">
      <c r="A217" t="str">
        <f>'Model output'!A216</f>
        <v>TCGA-EM-A4FM</v>
      </c>
      <c r="B217" s="42">
        <v>59</v>
      </c>
      <c r="C217" s="1" t="str">
        <f>IF(OR(ISNUMBER(SEARCH("0",'Model output'!D216)), ISNUMBER(SEARCH("1",'Model output'!D216)), ISNUMBER(SEARCH("1a",'Model output'!D216)), ISNUMBER(SEARCH("1b",'Model output'!D216)), ISNUMBER(SEARCH("2",'Model output'!D216)), ISNUMBER(SEARCH("3",'Model output'!D216)), ISNUMBER(SEARCH("4a",'Model output'!D216)), ISNUMBER(SEARCH("4b",'Model output'!D216))), IF(ISNUMBER(SEARCH("pT",'Model output'!D216)),IF(OR(ISNUMBER(SEARCH("a",'Model output'!D216)),ISNUMBER(SEARCH("b",'Model output'!D216))),MID(SUBSTITUTE('Model output'!D216," ",""),SEARCH("pT",'Model output'!D216)+2,2),MID(SUBSTITUTE('Model output'!D216," ",""),SEARCH("pT",'Model output'!D216)+2,1)),IF(ISNUMBER(SEARCH("T",'Model output'!D216)),IF(OR(ISNUMBER(SEARCH("a",'Model output'!D216)),ISNUMBER(SEARCH("b",'Model output'!D216))),MID(SUBSTITUTE('Model output'!D216," ",""),SEARCH("T",'Model output'!D216)+1,2),MID(SUBSTITUTE('Model output'!D216," ",""),SEARCH("T",'Model output'!D216)+1,1)),SUBSTITUTE('Model output'!D216," ",""))),"")</f>
        <v>3</v>
      </c>
      <c r="D217" s="1" t="str">
        <f>IF(ISNUMBER(SEARCH("lymph node",'Model output'!E216)),"1", IF(AND('Model output'!E216&lt;&gt;"",ISNUMBER('Model output'!E216),'Model output'!E216&gt;0),"1",IF(OR(ISNUMBER(SEARCH("0",'Model output'!E216)), ISNUMBER(SEARCH("1",'Model output'!E216)), ISNUMBER(SEARCH("1a",'Model output'!E216)), ISNUMBER(SEARCH("1b",'Model output'!E216)), ISNUMBER(SEARCH("X",'Model output'!E216))), IF(ISNUMBER(SEARCH("pN",'Model output'!E216)),IF(OR(ISNUMBER(SEARCH("a",'Model output'!E216)),ISNUMBER(SEARCH("b",'Model output'!E216))),MID(SUBSTITUTE('Model output'!E216," ",""),SEARCH("pN",'Model output'!E216)+2,2),MID(SUBSTITUTE('Model output'!E216," ",""),SEARCH("pN",'Model output'!E216)+2,1)),IF(ISNUMBER(SEARCH("N",'Model output'!E216)),IF(OR(ISNUMBER(SEARCH("a",'Model output'!E216)),ISNUMBER(SEARCH("b",'Model output'!E216))),MID(SUBSTITUTE('Model output'!E216," ",""),SEARCH("N",'Model output'!E216)+1,2),MID(SUBSTITUTE('Model output'!E216," ",""),SEARCH("N",'Model output'!E216)+1,1)),SUBSTITUTE('Model output'!E216," ",""))),"")))</f>
        <v>1b</v>
      </c>
      <c r="E217" s="1" t="str">
        <f>IF(OR(ISNUMBER(SEARCH("Not applicable",'Model output'!F216)), ISNUMBER(SEARCH("N/A",'Model output'!F216))),"0",IF(OR(ISNUMBER(SEARCH("0",'Model output'!F216)), ISNUMBER(SEARCH("1",'Model output'!F216)), ISNUMBER(SEARCH("X",'Model output'!F216))), IF(ISNUMBER(SEARCH("pM",'Model output'!F216)),MID(SUBSTITUTE('Model output'!F216," ",""),SEARCH("pM",'Model output'!F216)+2,1),IF(ISNUMBER(SEARCH("M",'Model output'!F216)),MID(SUBSTITUTE('Model output'!F216," ",""),SEARCH("M",'Model output'!F216)+1,1),SUBSTITUTE('Model output'!F216," ",""))),""))</f>
        <v>0</v>
      </c>
      <c r="F217" t="str">
        <f t="shared" si="48"/>
        <v>positive</v>
      </c>
      <c r="G217" t="str">
        <f>IF(OR('Model output'!G216="",AND(ISNUMBER('Model output'!J216),'Model output'!J216&lt;1)),"",IF(OR(ISNUMBER(SEARCH("lateral",'Model output'!G216)),ISNUMBER(SEARCH("cervical",'Model output'!G216)),ISNUMBER(SEARCH("jugular",'Model output'!G216)),ISNUMBER(SEARCH("left neck",'Model output'!G216)),ISNUMBER(SEARCH("left anterior neck",'Model output'!G216)),ISNUMBER(SEARCH("left posterior neck",'Model output'!G216)),ISNUMBER(SEARCH("right neck",'Model output'!G216)),ISNUMBER(SEARCH("right anterior neck",'Model output'!G216)),ISNUMBER(SEARCH("right posterior neck",'Model output'!G216)),AND(ISNUMBER(SEARCH("level",'Model output'!G216)),OR(,ISNUMBER(SEARCH("II",'Model output'!G216)),ISNUMBER(SEARCH("two",'Model output'!G216)),ISNUMBER(SEARCH("2",'Model output'!G216)),ISNUMBER(SEARCH("III",'Model output'!G216)),ISNUMBER(SEARCH("three",'Model output'!G216)),ISNUMBER(SEARCH("3",'Model output'!G216)),ISNUMBER(SEARCH("IV",'Model output'!G216)),ISNUMBER(SEARCH("four",'Model output'!G216)),ISNUMBER(SEARCH("4",'Model output'!G216)),AND(ISNUMBER(SEARCH("V ",'Model output'!G216)),NOT(ISNUMBER(SEARCH("VI",'Model output'!G216)))),ISNUMBER(SEARCH("five",'Model output'!G216)),ISNUMBER(SEARCH("5",'Model output'!G216))))), "lateral", "central"))</f>
        <v>lateral</v>
      </c>
      <c r="H217" t="str">
        <f>IF('Model output'!H216="","negative", IF('Model output'!H216=" ", "negative", IF(ISNUMBER(SEARCH("lymph node",'Model output'!H216)),"negative","positive")))</f>
        <v>negative</v>
      </c>
      <c r="I217">
        <f>IF('Model output'!I216="","",IF(ISNUMBER('Model output'!I216),'Model output'!I216,1))</f>
        <v>40</v>
      </c>
      <c r="J217">
        <f>IF('Model output'!J216="","",IF(AND(ISNUMBER('Model output'!J216),'Model output'!J216&lt;=I217),'Model output'!J216,IF(ISNUMBER(SEARCH("0/",'Model output'!J216)),0,1)))</f>
        <v>12</v>
      </c>
      <c r="K217" t="str" cm="1">
        <f t="array" ref="K217">IF(COUNT(FIND({0,1,2,3,4,5,6,7,8,9},'Model output'!K216))&gt;0,'Model output'!K216,"")</f>
        <v/>
      </c>
      <c r="L217" s="8" t="str">
        <f t="shared" si="50"/>
        <v/>
      </c>
      <c r="M217" t="str" cm="1">
        <f t="array" ref="M217">IF(L217="","",IF(ISNUMBER(SEARCH("cm",L217)),MAX(VALUE(SUBSTITUTE(_xlfn.FILTERXML("&lt;t&gt;&lt;s&gt;"&amp;SUBSTITUTE(L217,",","&lt;/s&gt;&lt;s&gt;")&amp;"&lt;/s&gt;&lt;/t&gt;","//s"),"cm",""))),MAX(VALUE(SUBSTITUTE(_xlfn.FILTERXML("&lt;t&gt;&lt;s&gt;"&amp;SUBSTITUTE(L217,",","&lt;/s&gt;&lt;s&gt;")&amp;"&lt;/s&gt;&lt;/t&gt;","//s"),"mm","")))/10))</f>
        <v/>
      </c>
      <c r="N217" t="str">
        <f>IF('Model output'!L216="","",'Model output'!L216)</f>
        <v>papillary</v>
      </c>
      <c r="O217" t="str">
        <f>IF('Model output'!M216="","",'Model output'!M216)</f>
        <v>classical (usual), follicular variant</v>
      </c>
      <c r="P217" t="str">
        <f>IF('Model output'!N216="","",'Model output'!N216)</f>
        <v>3.0cm</v>
      </c>
      <c r="Q217" t="str">
        <f t="shared" si="49"/>
        <v>3.0cm</v>
      </c>
      <c r="R217" cm="1">
        <f t="array" ref="R217">IF(Q217="","",IF(ISNUMBER(SEARCH("cm",Q217)),MAX(VALUE(SUBSTITUTE(_xlfn.FILTERXML("&lt;t&gt;&lt;s&gt;"&amp;SUBSTITUTE(Q217,",","&lt;/s&gt;&lt;s&gt;")&amp;"&lt;/s&gt;&lt;/t&gt;","//s"),"cm",""))),IF(ISNUMBER(SEARCH("mm",Q217)), MAX(VALUE(SUBSTITUTE(_xlfn.FILTERXML("&lt;t&gt;&lt;s&gt;"&amp;SUBSTITUTE(Q217,",","&lt;/s&gt;&lt;s&gt;")&amp;"&lt;/s&gt;&lt;/t&gt;","//s"),"mm","")))/10, MAX(VALUE(_xlfn.FILTERXML("&lt;t&gt;&lt;s&gt;"&amp;SUBSTITUTE(Q217,",","&lt;/s&gt;&lt;s&gt;")&amp;"&lt;/s&gt;&lt;/t&gt;","//s"))))))</f>
        <v>3</v>
      </c>
      <c r="S217" t="str">
        <f>IF(OR('Model output'!P216="",ISNUMBER(SEARCH("Not identified", 'Model output'!P216)),ISNUMBER(SEARCH("Absent",'Model output'!P216)),AND(ISNUMBER(SEARCH("No",'Model output'!P216)),NOT(ISNUMBER(SEARCH("diagnostic",'Model output'!P216)))),ISNUMBER(SEARCH("Negative",'Model output'!P216))),"negative","positive")</f>
        <v>negative</v>
      </c>
      <c r="T217">
        <f>IF('Model output'!O216="","",'Model output'!O216)</f>
        <v>2</v>
      </c>
      <c r="U217" t="str">
        <f>IF('Model output'!Q216&lt;&gt;"",'Model output'!Q216,IF('Classification result'!S217="positive",IF(ISNUMBER(SEARCH("single",'Model output'!P216)),1,IF(OR(ISNUMBER(SEARCH("&lt;4",'Model output'!P216)),ISNUMBER(SEARCH("&lt; 4",'Model output'!P216)),ISNUMBER(SEARCH("less than 4",'Model output'!P216))),"&lt;4",IF(OR(ISNUMBER(SEARCH("&gt;4",'Model output'!P216)),ISNUMBER(SEARCH("&gt; 4",'Model output'!P216)),ISNUMBER(SEARCH("4 or more",'Model output'!P216))),"&gt;4",""))),""))</f>
        <v/>
      </c>
      <c r="V217" t="str">
        <f>IF(S217="negative","",IF(OR(ISNUMBER(SEARCH("Focal",'Model output'!P216)),'Classification result'!U217&lt;4,ISNUMBER(SEARCH("Focal",'Classification result'!U217)),ISNUMBER(SEARCH("&lt;4",'Classification result'!U217)),ISNUMBER(SEARCH("&lt; 4",'Classification result'!U217))),"minimal", IF(OR(ISNUMBER(SEARCH("Extensive",'Model output'!P216)),ISNUMBER(SEARCH("Extensive",'Classification result'!U217)),ISNUMBER(SEARCH("&gt;4",'Classification result'!U217)),ISNUMBER(SEARCH("&gt; 4",'Classification result'!U217)),ISNUMBER(SEARCH("4 or more",'Classification result'!U217))),"extensive","")))</f>
        <v/>
      </c>
      <c r="W217" t="str">
        <f>IF(OR('Model output'!R216="",ISNUMBER(SEARCH("Not identified", 'Model output'!R216)),ISNUMBER(SEARCH("Absent",'Model output'!R216)),ISNUMBER(SEARCH("No",'Model output'!R216)),ISNUMBER(SEARCH("Negative",'Model output'!R216)),ISNUMBER(SEARCH("None seen",'Model output'!R216)),ISNUMBER(SEARCH("Free",'Model output'!R216)),ISNUMBER(SEARCH("Cannot be assessed",'Model output'!R216))),"negative","positive")</f>
        <v>positive</v>
      </c>
      <c r="X217" s="14" t="str">
        <f>IF('Model output'!S216="","",'Model output'!S216)</f>
        <v>minimal</v>
      </c>
      <c r="Y217" t="str">
        <f>IF(OR('Model output'!S216="",ISNUMBER(SEARCH("Absent",'Model output'!S216)),ISNUMBER(SEARCH("Not identified",'Model output'!S216)),AND(ISNUMBER(SEARCH("No",'Model output'!S216)),NOT(ISNUMBER(SEARCH("carcinoma",'Model output'!S216)))),ISNUMBER(SEARCH("negative",'Model output'!S216))),"negative",IF(Z217="positive","gETE", "positive"))</f>
        <v>positive</v>
      </c>
      <c r="Z217" t="str">
        <f>IF(OR('Model output'!S216="",ISNUMBER(SEARCH("Absent",'Model output'!S216)),ISNUMBER(SEARCH("Not identified",'Model output'!S216)),ISNUMBER(SEARCH("No",'Model output'!S216)),ISNUMBER(SEARCH("Minimal",'Model output'!S216)),ISNUMBER(SEARCH("negative",'Model output'!S216))),"negative",IF(OR(ISNUMBER(SEARCH("extensive",X217)),ISNUMBER(SEARCH("skeletal muscle",X217)),ISNUMBER(SEARCH("larynx",X217)),ISNUMBER(SEARCH("trachea",X217)),ISNUMBER(SEARCH("esophagus",X217)),ISNUMBER(SEARCH("recurrent laryngeal nerve",X217))),"positive","negative"))</f>
        <v>negative</v>
      </c>
      <c r="AA217" t="str">
        <f>IF('Model output'!T216="","",IF('Model output'!T216="Not mentioned", "No", "Yes"))</f>
        <v/>
      </c>
      <c r="AB217" t="str">
        <f>IF(AA217&lt;&gt;"Yes","",IF(OR('Model output'!U216="",ISNUMBER(SEARCH("Not identified",'Model output'!U216))),"",'Model output'!U216))</f>
        <v/>
      </c>
      <c r="AC217" s="9" t="str">
        <f>IF(OR('Model output'!V216="", AND(ISERROR(SEARCH("Positive",'Model output'!V216)), ISNUMBER(SEARCH("Negative",'Model output'!V216))), ISNUMBER(SEARCH("Uninvolved",'Model output'!V216)), ISNUMBER(SEARCH("not involved",'Model output'!V216)), ISNUMBER(SEARCH("Free",'Model output'!V216)), ISNUMBER(SEARCH("1 mm",'Model output'!V216)), ISNUMBER(SEARCH("0.1 CM",'Model output'!V216)), ISNUMBER(SEARCH("less than 0.2 mm",'Model output'!V216)), ISNUMBER(SEARCH("less than 0.5 mm",'Model output'!V216)), ISNUMBER(SEARCH("very close",'Model output'!V216)), ISNUMBER(SEARCH("abut",'Model output'!V216))), "negative", "positive")</f>
        <v>positive</v>
      </c>
      <c r="AE217" s="30" t="str" cm="1">
        <f t="array" ref="AE217">IF(OR(AC217="positive",Z217="positive",AND(OR(ISNUMBER(SEARCH("Follicular carcinoma",N217)),ISNUMBER(SEARCH("Follicular thyroid carcinoma",N217))),V217="extensive"),AND(AND(ISNUMBER(J217),J217&gt;0),AND(ISNUMBER(M217),M217&gt;3)),OR(H217="positive",AH217=1)),"high",IF(OR(ISNUMBER(SEARCH("lateral",G217,1)),ISNUMBER(SEARCH("positive",Y217,1)),ISNUMBER(SEARCH("tall",O217,1)),ISNUMBER(SEARCH("hobnail",O217,1)),ISNUMBER(SEARCH("cribriform",O217,1)),ISNUMBER(SEARCH("diffuse",O217,1)),ISNUMBER(SEARCH("columnar",O217,1)),ISNUMBER(SEARCH("solid",O217,1)),ISNUMBER(SEARCH("tall",N217,1)),ISNUMBER(SEARCH("hobnail",N217,1)),ISNUMBER(SEARCH("cribriform",N217,1)),ISNUMBER(SEARCH("diffuse",N217,1)),ISNUMBER(SEARCH("columnar",N217,1)),ISNUMBER(SEARCH("solid",N217,1)),AND(ISNUMBER(SEARCH("papillary",N217,1)),S217="positive"),AND(AND(ISNUMBER(J217),J217&gt;=5),M217=""),AND(AND(ISNUMBER(J217),J217&gt;=5),AND(ISNUMBER(M217),M217&gt;=1)),AND(ISNUMBER(SERACH("papillary",N217)),OR(Y217="positive",Z217="positive"), ISNUMBER(SEARCH("BRAF",AB217)))),"intermediate","low"))</f>
        <v>high</v>
      </c>
      <c r="AF217" s="31" t="str">
        <f t="shared" si="51"/>
        <v>2</v>
      </c>
      <c r="AG217" s="31" t="str">
        <f t="shared" si="52"/>
        <v>1b</v>
      </c>
      <c r="AH217" s="31" t="str">
        <f t="shared" si="53"/>
        <v>0</v>
      </c>
      <c r="AI217" s="36" t="str">
        <f t="shared" si="54"/>
        <v>II</v>
      </c>
      <c r="AJ217" s="30" t="s">
        <v>871</v>
      </c>
      <c r="AK217" s="35" t="s">
        <v>879</v>
      </c>
      <c r="AL217" s="35" t="s">
        <v>876</v>
      </c>
      <c r="AM217" s="35" t="s">
        <v>880</v>
      </c>
      <c r="AN217" s="35" t="s">
        <v>878</v>
      </c>
      <c r="AO217" s="30">
        <f t="shared" si="55"/>
        <v>1</v>
      </c>
      <c r="AP217" s="35">
        <f t="shared" si="56"/>
        <v>1</v>
      </c>
      <c r="AQ217" s="35">
        <f t="shared" si="57"/>
        <v>1</v>
      </c>
      <c r="AR217" s="35">
        <f t="shared" si="58"/>
        <v>1</v>
      </c>
      <c r="AS217" s="36">
        <f t="shared" si="59"/>
        <v>1</v>
      </c>
    </row>
    <row r="218" spans="1:45">
      <c r="A218" t="str">
        <f>'Model output'!A217</f>
        <v>TCGA-EM-A4FN</v>
      </c>
      <c r="B218" s="42">
        <v>49</v>
      </c>
      <c r="C218" s="1" t="str">
        <f>IF(OR(ISNUMBER(SEARCH("0",'Model output'!D217)), ISNUMBER(SEARCH("1",'Model output'!D217)), ISNUMBER(SEARCH("1a",'Model output'!D217)), ISNUMBER(SEARCH("1b",'Model output'!D217)), ISNUMBER(SEARCH("2",'Model output'!D217)), ISNUMBER(SEARCH("3",'Model output'!D217)), ISNUMBER(SEARCH("4a",'Model output'!D217)), ISNUMBER(SEARCH("4b",'Model output'!D217))), IF(ISNUMBER(SEARCH("pT",'Model output'!D217)),IF(OR(ISNUMBER(SEARCH("a",'Model output'!D217)),ISNUMBER(SEARCH("b",'Model output'!D217))),MID(SUBSTITUTE('Model output'!D217," ",""),SEARCH("pT",'Model output'!D217)+2,2),MID(SUBSTITUTE('Model output'!D217," ",""),SEARCH("pT",'Model output'!D217)+2,1)),IF(ISNUMBER(SEARCH("T",'Model output'!D217)),IF(OR(ISNUMBER(SEARCH("a",'Model output'!D217)),ISNUMBER(SEARCH("b",'Model output'!D217))),MID(SUBSTITUTE('Model output'!D217," ",""),SEARCH("T",'Model output'!D217)+1,2),MID(SUBSTITUTE('Model output'!D217," ",""),SEARCH("T",'Model output'!D217)+1,1)),SUBSTITUTE('Model output'!D217," ",""))),"")</f>
        <v>1b</v>
      </c>
      <c r="D218" s="1" t="str">
        <f>IF(ISNUMBER(SEARCH("lymph node",'Model output'!E217)),"1", IF(AND('Model output'!E217&lt;&gt;"",ISNUMBER('Model output'!E217),'Model output'!E217&gt;0),"1",IF(OR(ISNUMBER(SEARCH("0",'Model output'!E217)), ISNUMBER(SEARCH("1",'Model output'!E217)), ISNUMBER(SEARCH("1a",'Model output'!E217)), ISNUMBER(SEARCH("1b",'Model output'!E217)), ISNUMBER(SEARCH("X",'Model output'!E217))), IF(ISNUMBER(SEARCH("pN",'Model output'!E217)),IF(OR(ISNUMBER(SEARCH("a",'Model output'!E217)),ISNUMBER(SEARCH("b",'Model output'!E217))),MID(SUBSTITUTE('Model output'!E217," ",""),SEARCH("pN",'Model output'!E217)+2,2),MID(SUBSTITUTE('Model output'!E217," ",""),SEARCH("pN",'Model output'!E217)+2,1)),IF(ISNUMBER(SEARCH("N",'Model output'!E217)),IF(OR(ISNUMBER(SEARCH("a",'Model output'!E217)),ISNUMBER(SEARCH("b",'Model output'!E217))),MID(SUBSTITUTE('Model output'!E217," ",""),SEARCH("N",'Model output'!E217)+1,2),MID(SUBSTITUTE('Model output'!E217," ",""),SEARCH("N",'Model output'!E217)+1,1)),SUBSTITUTE('Model output'!E217," ",""))),"")))</f>
        <v>1b</v>
      </c>
      <c r="E218" s="1" t="str">
        <f>IF(OR(ISNUMBER(SEARCH("Not applicable",'Model output'!F217)), ISNUMBER(SEARCH("N/A",'Model output'!F217))),"0",IF(OR(ISNUMBER(SEARCH("0",'Model output'!F217)), ISNUMBER(SEARCH("1",'Model output'!F217)), ISNUMBER(SEARCH("X",'Model output'!F217))), IF(ISNUMBER(SEARCH("pM",'Model output'!F217)),MID(SUBSTITUTE('Model output'!F217," ",""),SEARCH("pM",'Model output'!F217)+2,1),IF(ISNUMBER(SEARCH("M",'Model output'!F217)),MID(SUBSTITUTE('Model output'!F217," ",""),SEARCH("M",'Model output'!F217)+1,1),SUBSTITUTE('Model output'!F217," ",""))),""))</f>
        <v>0</v>
      </c>
      <c r="F218" t="str">
        <f t="shared" si="48"/>
        <v>positive</v>
      </c>
      <c r="G218" t="str">
        <f>IF(OR('Model output'!G217="",AND(ISNUMBER('Model output'!J217),'Model output'!J217&lt;1)),"",IF(OR(ISNUMBER(SEARCH("lateral",'Model output'!G217)),ISNUMBER(SEARCH("cervical",'Model output'!G217)),ISNUMBER(SEARCH("jugular",'Model output'!G217)),ISNUMBER(SEARCH("left neck",'Model output'!G217)),ISNUMBER(SEARCH("left anterior neck",'Model output'!G217)),ISNUMBER(SEARCH("left posterior neck",'Model output'!G217)),ISNUMBER(SEARCH("right neck",'Model output'!G217)),ISNUMBER(SEARCH("right anterior neck",'Model output'!G217)),ISNUMBER(SEARCH("right posterior neck",'Model output'!G217)),AND(ISNUMBER(SEARCH("level",'Model output'!G217)),OR(,ISNUMBER(SEARCH("II",'Model output'!G217)),ISNUMBER(SEARCH("two",'Model output'!G217)),ISNUMBER(SEARCH("2",'Model output'!G217)),ISNUMBER(SEARCH("III",'Model output'!G217)),ISNUMBER(SEARCH("three",'Model output'!G217)),ISNUMBER(SEARCH("3",'Model output'!G217)),ISNUMBER(SEARCH("IV",'Model output'!G217)),ISNUMBER(SEARCH("four",'Model output'!G217)),ISNUMBER(SEARCH("4",'Model output'!G217)),AND(ISNUMBER(SEARCH("V ",'Model output'!G217)),NOT(ISNUMBER(SEARCH("VI",'Model output'!G217)))),ISNUMBER(SEARCH("five",'Model output'!G217)),ISNUMBER(SEARCH("5",'Model output'!G217))))), "lateral", "central"))</f>
        <v>central</v>
      </c>
      <c r="H218" t="str">
        <f>IF('Model output'!H217="","negative", IF('Model output'!H217=" ", "negative", IF(ISNUMBER(SEARCH("lymph node",'Model output'!H217)),"negative","positive")))</f>
        <v>negative</v>
      </c>
      <c r="I218">
        <f>IF('Model output'!I217="","",IF(ISNUMBER('Model output'!I217),'Model output'!I217,1))</f>
        <v>32</v>
      </c>
      <c r="J218">
        <f>IF('Model output'!J217="","",IF(AND(ISNUMBER('Model output'!J217),'Model output'!J217&lt;=I218),'Model output'!J217,IF(ISNUMBER(SEARCH("0/",'Model output'!J217)),0,1)))</f>
        <v>8</v>
      </c>
      <c r="K218" t="str" cm="1">
        <f t="array" ref="K218">IF(COUNT(FIND({0,1,2,3,4,5,6,7,8,9},'Model output'!K217))&gt;0,'Model output'!K217,"")</f>
        <v/>
      </c>
      <c r="L218" s="8" t="str">
        <f t="shared" si="50"/>
        <v/>
      </c>
      <c r="M218" t="str" cm="1">
        <f t="array" ref="M218">IF(L218="","",IF(ISNUMBER(SEARCH("cm",L218)),MAX(VALUE(SUBSTITUTE(_xlfn.FILTERXML("&lt;t&gt;&lt;s&gt;"&amp;SUBSTITUTE(L218,",","&lt;/s&gt;&lt;s&gt;")&amp;"&lt;/s&gt;&lt;/t&gt;","//s"),"cm",""))),MAX(VALUE(SUBSTITUTE(_xlfn.FILTERXML("&lt;t&gt;&lt;s&gt;"&amp;SUBSTITUTE(L218,",","&lt;/s&gt;&lt;s&gt;")&amp;"&lt;/s&gt;&lt;/t&gt;","//s"),"mm","")))/10))</f>
        <v/>
      </c>
      <c r="N218" t="str">
        <f>IF('Model output'!L217="","",'Model output'!L217)</f>
        <v>papillary</v>
      </c>
      <c r="O218" t="str">
        <f>IF('Model output'!M217="","",'Model output'!M217)</f>
        <v>classical (usual), follicular variant</v>
      </c>
      <c r="P218" t="str">
        <f>IF('Model output'!N217="","",'Model output'!N217)</f>
        <v>1.9cm</v>
      </c>
      <c r="Q218" t="str">
        <f t="shared" si="49"/>
        <v>1.9cm</v>
      </c>
      <c r="R218" cm="1">
        <f t="array" ref="R218">IF(Q218="","",IF(ISNUMBER(SEARCH("cm",Q218)),MAX(VALUE(SUBSTITUTE(_xlfn.FILTERXML("&lt;t&gt;&lt;s&gt;"&amp;SUBSTITUTE(Q218,",","&lt;/s&gt;&lt;s&gt;")&amp;"&lt;/s&gt;&lt;/t&gt;","//s"),"cm",""))),IF(ISNUMBER(SEARCH("mm",Q218)), MAX(VALUE(SUBSTITUTE(_xlfn.FILTERXML("&lt;t&gt;&lt;s&gt;"&amp;SUBSTITUTE(Q218,",","&lt;/s&gt;&lt;s&gt;")&amp;"&lt;/s&gt;&lt;/t&gt;","//s"),"mm","")))/10, MAX(VALUE(_xlfn.FILTERXML("&lt;t&gt;&lt;s&gt;"&amp;SUBSTITUTE(Q218,",","&lt;/s&gt;&lt;s&gt;")&amp;"&lt;/s&gt;&lt;/t&gt;","//s"))))))</f>
        <v>1.9</v>
      </c>
      <c r="S218" t="str">
        <f>IF(OR('Model output'!P217="",ISNUMBER(SEARCH("Not identified", 'Model output'!P217)),ISNUMBER(SEARCH("Absent",'Model output'!P217)),AND(ISNUMBER(SEARCH("No",'Model output'!P217)),NOT(ISNUMBER(SEARCH("diagnostic",'Model output'!P217)))),ISNUMBER(SEARCH("Negative",'Model output'!P217))),"negative","positive")</f>
        <v>negative</v>
      </c>
      <c r="T218">
        <f>IF('Model output'!O217="","",'Model output'!O217)</f>
        <v>2</v>
      </c>
      <c r="U218" t="str">
        <f>IF('Model output'!Q217&lt;&gt;"",'Model output'!Q217,IF('Classification result'!S218="positive",IF(ISNUMBER(SEARCH("single",'Model output'!P217)),1,IF(OR(ISNUMBER(SEARCH("&lt;4",'Model output'!P217)),ISNUMBER(SEARCH("&lt; 4",'Model output'!P217)),ISNUMBER(SEARCH("less than 4",'Model output'!P217))),"&lt;4",IF(OR(ISNUMBER(SEARCH("&gt;4",'Model output'!P217)),ISNUMBER(SEARCH("&gt; 4",'Model output'!P217)),ISNUMBER(SEARCH("4 or more",'Model output'!P217))),"&gt;4",""))),""))</f>
        <v/>
      </c>
      <c r="V218" t="str">
        <f>IF(S218="negative","",IF(OR(ISNUMBER(SEARCH("Focal",'Model output'!P217)),'Classification result'!U218&lt;4,ISNUMBER(SEARCH("Focal",'Classification result'!U218)),ISNUMBER(SEARCH("&lt;4",'Classification result'!U218)),ISNUMBER(SEARCH("&lt; 4",'Classification result'!U218))),"minimal", IF(OR(ISNUMBER(SEARCH("Extensive",'Model output'!P217)),ISNUMBER(SEARCH("Extensive",'Classification result'!U218)),ISNUMBER(SEARCH("&gt;4",'Classification result'!U218)),ISNUMBER(SEARCH("&gt; 4",'Classification result'!U218)),ISNUMBER(SEARCH("4 or more",'Classification result'!U218))),"extensive","")))</f>
        <v/>
      </c>
      <c r="W218" t="str">
        <f>IF(OR('Model output'!R217="",ISNUMBER(SEARCH("Not identified", 'Model output'!R217)),ISNUMBER(SEARCH("Absent",'Model output'!R217)),ISNUMBER(SEARCH("No",'Model output'!R217)),ISNUMBER(SEARCH("Negative",'Model output'!R217)),ISNUMBER(SEARCH("None seen",'Model output'!R217)),ISNUMBER(SEARCH("Free",'Model output'!R217)),ISNUMBER(SEARCH("Cannot be assessed",'Model output'!R217))),"negative","positive")</f>
        <v>positive</v>
      </c>
      <c r="X218" s="14" t="str">
        <f>IF('Model output'!S217="","",'Model output'!S217)</f>
        <v>Not identified</v>
      </c>
      <c r="Y218" t="str">
        <f>IF(OR('Model output'!S217="",ISNUMBER(SEARCH("Absent",'Model output'!S217)),ISNUMBER(SEARCH("Not identified",'Model output'!S217)),AND(ISNUMBER(SEARCH("No",'Model output'!S217)),NOT(ISNUMBER(SEARCH("carcinoma",'Model output'!S217)))),ISNUMBER(SEARCH("negative",'Model output'!S217))),"negative",IF(Z218="positive","gETE", "positive"))</f>
        <v>negative</v>
      </c>
      <c r="Z218" t="str">
        <f>IF(OR('Model output'!S217="",ISNUMBER(SEARCH("Absent",'Model output'!S217)),ISNUMBER(SEARCH("Not identified",'Model output'!S217)),ISNUMBER(SEARCH("No",'Model output'!S217)),ISNUMBER(SEARCH("Minimal",'Model output'!S217)),ISNUMBER(SEARCH("negative",'Model output'!S217))),"negative",IF(OR(ISNUMBER(SEARCH("extensive",X218)),ISNUMBER(SEARCH("skeletal muscle",X218)),ISNUMBER(SEARCH("larynx",X218)),ISNUMBER(SEARCH("trachea",X218)),ISNUMBER(SEARCH("esophagus",X218)),ISNUMBER(SEARCH("recurrent laryngeal nerve",X218))),"positive","negative"))</f>
        <v>negative</v>
      </c>
      <c r="AA218" t="str">
        <f>IF('Model output'!T217="","",IF('Model output'!T217="Not mentioned", "No", "Yes"))</f>
        <v/>
      </c>
      <c r="AB218" t="str">
        <f>IF(AA218&lt;&gt;"Yes","",IF(OR('Model output'!U217="",ISNUMBER(SEARCH("Not identified",'Model output'!U217))),"",'Model output'!U217))</f>
        <v/>
      </c>
      <c r="AC218" s="9" t="str">
        <f>IF(OR('Model output'!V217="", AND(ISERROR(SEARCH("Positive",'Model output'!V217)), ISNUMBER(SEARCH("Negative",'Model output'!V217))), ISNUMBER(SEARCH("Uninvolved",'Model output'!V217)), ISNUMBER(SEARCH("not involved",'Model output'!V217)), ISNUMBER(SEARCH("Free",'Model output'!V217)), ISNUMBER(SEARCH("1 mm",'Model output'!V217)), ISNUMBER(SEARCH("0.1 CM",'Model output'!V217)), ISNUMBER(SEARCH("less than 0.2 mm",'Model output'!V217)), ISNUMBER(SEARCH("less than 0.5 mm",'Model output'!V217)), ISNUMBER(SEARCH("very close",'Model output'!V217)), ISNUMBER(SEARCH("abut",'Model output'!V217))), "negative", "positive")</f>
        <v>negative</v>
      </c>
      <c r="AE218" s="30" t="str" cm="1">
        <f t="array" aca="1" ref="AE218" ca="1">IF(OR(AC218="positive",Z218="positive",AND(OR(ISNUMBER(SEARCH("Follicular carcinoma",N218)),ISNUMBER(SEARCH("Follicular thyroid carcinoma",N218))),V218="extensive"),AND(AND(ISNUMBER(J218),J218&gt;0),AND(ISNUMBER(M218),M218&gt;3)),OR(H218="positive",AH218=1)),"high",IF(OR(ISNUMBER(SEARCH("lateral",G218,1)),ISNUMBER(SEARCH("positive",Y218,1)),ISNUMBER(SEARCH("tall",O218,1)),ISNUMBER(SEARCH("hobnail",O218,1)),ISNUMBER(SEARCH("cribriform",O218,1)),ISNUMBER(SEARCH("diffuse",O218,1)),ISNUMBER(SEARCH("columnar",O218,1)),ISNUMBER(SEARCH("solid",O218,1)),ISNUMBER(SEARCH("tall",N218,1)),ISNUMBER(SEARCH("hobnail",N218,1)),ISNUMBER(SEARCH("cribriform",N218,1)),ISNUMBER(SEARCH("diffuse",N218,1)),ISNUMBER(SEARCH("columnar",N218,1)),ISNUMBER(SEARCH("solid",N218,1)),AND(ISNUMBER(SEARCH("papillary",N218,1)),S218="positive"),AND(AND(ISNUMBER(J218),J218&gt;=5),M218=""),AND(AND(ISNUMBER(J218),J218&gt;=5),AND(ISNUMBER(M218),M218&gt;=1)),AND(ISNUMBER(SERACH("papillary",N218)),OR(Y218="positive",Z218="positive"), ISNUMBER(SEARCH("BRAF",AB218)))),"intermediate","low"))</f>
        <v>intermediate</v>
      </c>
      <c r="AF218" s="31" t="str">
        <f t="shared" si="51"/>
        <v>1b</v>
      </c>
      <c r="AG218" s="31" t="str">
        <f t="shared" si="52"/>
        <v>1a</v>
      </c>
      <c r="AH218" s="31" t="str">
        <f t="shared" si="53"/>
        <v>0</v>
      </c>
      <c r="AI218" s="36" t="str">
        <f t="shared" si="54"/>
        <v>I</v>
      </c>
      <c r="AJ218" s="30" t="s">
        <v>873</v>
      </c>
      <c r="AK218" s="35" t="s">
        <v>876</v>
      </c>
      <c r="AL218" s="35" t="s">
        <v>876</v>
      </c>
      <c r="AM218" s="35" t="s">
        <v>880</v>
      </c>
      <c r="AN218" s="35" t="s">
        <v>76</v>
      </c>
      <c r="AO218" s="30">
        <f t="shared" ca="1" si="55"/>
        <v>1</v>
      </c>
      <c r="AP218" s="35">
        <f t="shared" si="56"/>
        <v>1</v>
      </c>
      <c r="AQ218" s="35">
        <f t="shared" si="57"/>
        <v>0</v>
      </c>
      <c r="AR218" s="35">
        <f t="shared" si="58"/>
        <v>1</v>
      </c>
      <c r="AS218" s="36">
        <f t="shared" si="59"/>
        <v>1</v>
      </c>
    </row>
    <row r="219" spans="1:45">
      <c r="A219" t="str">
        <f>'Model output'!A218</f>
        <v>TCGA-EM-A4FO</v>
      </c>
      <c r="B219" s="42">
        <v>72</v>
      </c>
      <c r="C219" s="1" t="str">
        <f>IF(OR(ISNUMBER(SEARCH("0",'Model output'!D218)), ISNUMBER(SEARCH("1",'Model output'!D218)), ISNUMBER(SEARCH("1a",'Model output'!D218)), ISNUMBER(SEARCH("1b",'Model output'!D218)), ISNUMBER(SEARCH("2",'Model output'!D218)), ISNUMBER(SEARCH("3",'Model output'!D218)), ISNUMBER(SEARCH("4a",'Model output'!D218)), ISNUMBER(SEARCH("4b",'Model output'!D218))), IF(ISNUMBER(SEARCH("pT",'Model output'!D218)),IF(OR(ISNUMBER(SEARCH("a",'Model output'!D218)),ISNUMBER(SEARCH("b",'Model output'!D218))),MID(SUBSTITUTE('Model output'!D218," ",""),SEARCH("pT",'Model output'!D218)+2,2),MID(SUBSTITUTE('Model output'!D218," ",""),SEARCH("pT",'Model output'!D218)+2,1)),IF(ISNUMBER(SEARCH("T",'Model output'!D218)),IF(OR(ISNUMBER(SEARCH("a",'Model output'!D218)),ISNUMBER(SEARCH("b",'Model output'!D218))),MID(SUBSTITUTE('Model output'!D218," ",""),SEARCH("T",'Model output'!D218)+1,2),MID(SUBSTITUTE('Model output'!D218," ",""),SEARCH("T",'Model output'!D218)+1,1)),SUBSTITUTE('Model output'!D218," ",""))),"")</f>
        <v>1b</v>
      </c>
      <c r="D219" s="1" t="str">
        <f>IF(ISNUMBER(SEARCH("lymph node",'Model output'!E218)),"1", IF(AND('Model output'!E218&lt;&gt;"",ISNUMBER('Model output'!E218),'Model output'!E218&gt;0),"1",IF(OR(ISNUMBER(SEARCH("0",'Model output'!E218)), ISNUMBER(SEARCH("1",'Model output'!E218)), ISNUMBER(SEARCH("1a",'Model output'!E218)), ISNUMBER(SEARCH("1b",'Model output'!E218)), ISNUMBER(SEARCH("X",'Model output'!E218))), IF(ISNUMBER(SEARCH("pN",'Model output'!E218)),IF(OR(ISNUMBER(SEARCH("a",'Model output'!E218)),ISNUMBER(SEARCH("b",'Model output'!E218))),MID(SUBSTITUTE('Model output'!E218," ",""),SEARCH("pN",'Model output'!E218)+2,2),MID(SUBSTITUTE('Model output'!E218," ",""),SEARCH("pN",'Model output'!E218)+2,1)),IF(ISNUMBER(SEARCH("N",'Model output'!E218)),IF(OR(ISNUMBER(SEARCH("a",'Model output'!E218)),ISNUMBER(SEARCH("b",'Model output'!E218))),MID(SUBSTITUTE('Model output'!E218," ",""),SEARCH("N",'Model output'!E218)+1,2),MID(SUBSTITUTE('Model output'!E218," ",""),SEARCH("N",'Model output'!E218)+1,1)),SUBSTITUTE('Model output'!E218," ",""))),"")))</f>
        <v>0</v>
      </c>
      <c r="E219" s="1" t="str">
        <f>IF(OR(ISNUMBER(SEARCH("Not applicable",'Model output'!F218)), ISNUMBER(SEARCH("N/A",'Model output'!F218))),"0",IF(OR(ISNUMBER(SEARCH("0",'Model output'!F218)), ISNUMBER(SEARCH("1",'Model output'!F218)), ISNUMBER(SEARCH("X",'Model output'!F218))), IF(ISNUMBER(SEARCH("pM",'Model output'!F218)),MID(SUBSTITUTE('Model output'!F218," ",""),SEARCH("pM",'Model output'!F218)+2,1),IF(ISNUMBER(SEARCH("M",'Model output'!F218)),MID(SUBSTITUTE('Model output'!F218," ",""),SEARCH("M",'Model output'!F218)+1,1),SUBSTITUTE('Model output'!F218," ",""))),""))</f>
        <v/>
      </c>
      <c r="F219" t="str">
        <f t="shared" si="48"/>
        <v>negative</v>
      </c>
      <c r="G219" t="str">
        <f>IF(OR('Model output'!G218="",AND(ISNUMBER('Model output'!J218),'Model output'!J218&lt;1)),"",IF(OR(ISNUMBER(SEARCH("lateral",'Model output'!G218)),ISNUMBER(SEARCH("cervical",'Model output'!G218)),ISNUMBER(SEARCH("jugular",'Model output'!G218)),ISNUMBER(SEARCH("left neck",'Model output'!G218)),ISNUMBER(SEARCH("left anterior neck",'Model output'!G218)),ISNUMBER(SEARCH("left posterior neck",'Model output'!G218)),ISNUMBER(SEARCH("right neck",'Model output'!G218)),ISNUMBER(SEARCH("right anterior neck",'Model output'!G218)),ISNUMBER(SEARCH("right posterior neck",'Model output'!G218)),AND(ISNUMBER(SEARCH("level",'Model output'!G218)),OR(,ISNUMBER(SEARCH("II",'Model output'!G218)),ISNUMBER(SEARCH("two",'Model output'!G218)),ISNUMBER(SEARCH("2",'Model output'!G218)),ISNUMBER(SEARCH("III",'Model output'!G218)),ISNUMBER(SEARCH("three",'Model output'!G218)),ISNUMBER(SEARCH("3",'Model output'!G218)),ISNUMBER(SEARCH("IV",'Model output'!G218)),ISNUMBER(SEARCH("four",'Model output'!G218)),ISNUMBER(SEARCH("4",'Model output'!G218)),AND(ISNUMBER(SEARCH("V ",'Model output'!G218)),NOT(ISNUMBER(SEARCH("VI",'Model output'!G218)))),ISNUMBER(SEARCH("five",'Model output'!G218)),ISNUMBER(SEARCH("5",'Model output'!G218))))), "lateral", "central"))</f>
        <v/>
      </c>
      <c r="H219" t="str">
        <f>IF('Model output'!H218="","negative", IF('Model output'!H218=" ", "negative", IF(ISNUMBER(SEARCH("lymph node",'Model output'!H218)),"negative","positive")))</f>
        <v>negative</v>
      </c>
      <c r="I219">
        <f>IF('Model output'!I218="","",IF(ISNUMBER('Model output'!I218),'Model output'!I218,1))</f>
        <v>6</v>
      </c>
      <c r="J219">
        <f>IF('Model output'!J218="","",IF(AND(ISNUMBER('Model output'!J218),'Model output'!J218&lt;=I219),'Model output'!J218,IF(ISNUMBER(SEARCH("0/",'Model output'!J218)),0,1)))</f>
        <v>0</v>
      </c>
      <c r="K219" t="str" cm="1">
        <f t="array" ref="K219">IF(COUNT(FIND({0,1,2,3,4,5,6,7,8,9},'Model output'!K218))&gt;0,'Model output'!K218,"")</f>
        <v/>
      </c>
      <c r="L219" s="8" t="str">
        <f t="shared" si="50"/>
        <v/>
      </c>
      <c r="M219" t="str" cm="1">
        <f t="array" ref="M219">IF(L219="","",IF(ISNUMBER(SEARCH("cm",L219)),MAX(VALUE(SUBSTITUTE(_xlfn.FILTERXML("&lt;t&gt;&lt;s&gt;"&amp;SUBSTITUTE(L219,",","&lt;/s&gt;&lt;s&gt;")&amp;"&lt;/s&gt;&lt;/t&gt;","//s"),"cm",""))),MAX(VALUE(SUBSTITUTE(_xlfn.FILTERXML("&lt;t&gt;&lt;s&gt;"&amp;SUBSTITUTE(L219,",","&lt;/s&gt;&lt;s&gt;")&amp;"&lt;/s&gt;&lt;/t&gt;","//s"),"mm","")))/10))</f>
        <v/>
      </c>
      <c r="N219" t="str">
        <f>IF('Model output'!L218="","",'Model output'!L218)</f>
        <v>papillary</v>
      </c>
      <c r="O219" t="str">
        <f>IF('Model output'!M218="","",'Model output'!M218)</f>
        <v>classical</v>
      </c>
      <c r="P219" t="str">
        <f>IF('Model output'!N218="","",'Model output'!N218)</f>
        <v>1.1cm</v>
      </c>
      <c r="Q219" t="str">
        <f t="shared" si="49"/>
        <v>1.1cm</v>
      </c>
      <c r="R219" cm="1">
        <f t="array" ref="R219">IF(Q219="","",IF(ISNUMBER(SEARCH("cm",Q219)),MAX(VALUE(SUBSTITUTE(_xlfn.FILTERXML("&lt;t&gt;&lt;s&gt;"&amp;SUBSTITUTE(Q219,",","&lt;/s&gt;&lt;s&gt;")&amp;"&lt;/s&gt;&lt;/t&gt;","//s"),"cm",""))),IF(ISNUMBER(SEARCH("mm",Q219)), MAX(VALUE(SUBSTITUTE(_xlfn.FILTERXML("&lt;t&gt;&lt;s&gt;"&amp;SUBSTITUTE(Q219,",","&lt;/s&gt;&lt;s&gt;")&amp;"&lt;/s&gt;&lt;/t&gt;","//s"),"mm","")))/10, MAX(VALUE(_xlfn.FILTERXML("&lt;t&gt;&lt;s&gt;"&amp;SUBSTITUTE(Q219,",","&lt;/s&gt;&lt;s&gt;")&amp;"&lt;/s&gt;&lt;/t&gt;","//s"))))))</f>
        <v>1.1000000000000001</v>
      </c>
      <c r="S219" t="str">
        <f>IF(OR('Model output'!P218="",ISNUMBER(SEARCH("Not identified", 'Model output'!P218)),ISNUMBER(SEARCH("Absent",'Model output'!P218)),AND(ISNUMBER(SEARCH("No",'Model output'!P218)),NOT(ISNUMBER(SEARCH("diagnostic",'Model output'!P218)))),ISNUMBER(SEARCH("Negative",'Model output'!P218))),"negative","positive")</f>
        <v>negative</v>
      </c>
      <c r="T219">
        <f>IF('Model output'!O218="","",'Model output'!O218)</f>
        <v>2</v>
      </c>
      <c r="U219" t="str">
        <f>IF('Model output'!Q218&lt;&gt;"",'Model output'!Q218,IF('Classification result'!S219="positive",IF(ISNUMBER(SEARCH("single",'Model output'!P218)),1,IF(OR(ISNUMBER(SEARCH("&lt;4",'Model output'!P218)),ISNUMBER(SEARCH("&lt; 4",'Model output'!P218)),ISNUMBER(SEARCH("less than 4",'Model output'!P218))),"&lt;4",IF(OR(ISNUMBER(SEARCH("&gt;4",'Model output'!P218)),ISNUMBER(SEARCH("&gt; 4",'Model output'!P218)),ISNUMBER(SEARCH("4 or more",'Model output'!P218))),"&gt;4",""))),""))</f>
        <v/>
      </c>
      <c r="V219" t="str">
        <f>IF(S219="negative","",IF(OR(ISNUMBER(SEARCH("Focal",'Model output'!P218)),'Classification result'!U219&lt;4,ISNUMBER(SEARCH("Focal",'Classification result'!U219)),ISNUMBER(SEARCH("&lt;4",'Classification result'!U219)),ISNUMBER(SEARCH("&lt; 4",'Classification result'!U219))),"minimal", IF(OR(ISNUMBER(SEARCH("Extensive",'Model output'!P218)),ISNUMBER(SEARCH("Extensive",'Classification result'!U219)),ISNUMBER(SEARCH("&gt;4",'Classification result'!U219)),ISNUMBER(SEARCH("&gt; 4",'Classification result'!U219)),ISNUMBER(SEARCH("4 or more",'Classification result'!U219))),"extensive","")))</f>
        <v/>
      </c>
      <c r="W219" t="str">
        <f>IF(OR('Model output'!R218="",ISNUMBER(SEARCH("Not identified", 'Model output'!R218)),ISNUMBER(SEARCH("Absent",'Model output'!R218)),ISNUMBER(SEARCH("No",'Model output'!R218)),ISNUMBER(SEARCH("Negative",'Model output'!R218)),ISNUMBER(SEARCH("None seen",'Model output'!R218)),ISNUMBER(SEARCH("Free",'Model output'!R218)),ISNUMBER(SEARCH("Cannot be assessed",'Model output'!R218))),"negative","positive")</f>
        <v>positive</v>
      </c>
      <c r="X219" s="14" t="str">
        <f>IF('Model output'!S218="","",'Model output'!S218)</f>
        <v>Not identified</v>
      </c>
      <c r="Y219" t="str">
        <f>IF(OR('Model output'!S218="",ISNUMBER(SEARCH("Absent",'Model output'!S218)),ISNUMBER(SEARCH("Not identified",'Model output'!S218)),AND(ISNUMBER(SEARCH("No",'Model output'!S218)),NOT(ISNUMBER(SEARCH("carcinoma",'Model output'!S218)))),ISNUMBER(SEARCH("negative",'Model output'!S218))),"negative",IF(Z219="positive","gETE", "positive"))</f>
        <v>negative</v>
      </c>
      <c r="Z219" t="str">
        <f>IF(OR('Model output'!S218="",ISNUMBER(SEARCH("Absent",'Model output'!S218)),ISNUMBER(SEARCH("Not identified",'Model output'!S218)),ISNUMBER(SEARCH("No",'Model output'!S218)),ISNUMBER(SEARCH("Minimal",'Model output'!S218)),ISNUMBER(SEARCH("negative",'Model output'!S218))),"negative",IF(OR(ISNUMBER(SEARCH("extensive",X219)),ISNUMBER(SEARCH("skeletal muscle",X219)),ISNUMBER(SEARCH("larynx",X219)),ISNUMBER(SEARCH("trachea",X219)),ISNUMBER(SEARCH("esophagus",X219)),ISNUMBER(SEARCH("recurrent laryngeal nerve",X219))),"positive","negative"))</f>
        <v>negative</v>
      </c>
      <c r="AA219" t="str">
        <f>IF('Model output'!T218="","",IF('Model output'!T218="Not mentioned", "No", "Yes"))</f>
        <v/>
      </c>
      <c r="AB219" t="str">
        <f>IF(AA219&lt;&gt;"Yes","",IF(OR('Model output'!U218="",ISNUMBER(SEARCH("Not identified",'Model output'!U218))),"",'Model output'!U218))</f>
        <v/>
      </c>
      <c r="AC219" s="9" t="str">
        <f>IF(OR('Model output'!V218="", AND(ISERROR(SEARCH("Positive",'Model output'!V218)), ISNUMBER(SEARCH("Negative",'Model output'!V218))), ISNUMBER(SEARCH("Uninvolved",'Model output'!V218)), ISNUMBER(SEARCH("not involved",'Model output'!V218)), ISNUMBER(SEARCH("Free",'Model output'!V218)), ISNUMBER(SEARCH("1 mm",'Model output'!V218)), ISNUMBER(SEARCH("0.1 CM",'Model output'!V218)), ISNUMBER(SEARCH("less than 0.2 mm",'Model output'!V218)), ISNUMBER(SEARCH("less than 0.5 mm",'Model output'!V218)), ISNUMBER(SEARCH("very close",'Model output'!V218)), ISNUMBER(SEARCH("abut",'Model output'!V218))), "negative", "positive")</f>
        <v>negative</v>
      </c>
      <c r="AE219" s="30" t="str" cm="1">
        <f t="array" aca="1" ref="AE219" ca="1">IF(OR(AC219="positive",Z219="positive",AND(OR(ISNUMBER(SEARCH("Follicular carcinoma",N219)),ISNUMBER(SEARCH("Follicular thyroid carcinoma",N219))),V219="extensive"),AND(AND(ISNUMBER(J219),J219&gt;0),AND(ISNUMBER(M219),M219&gt;3)),OR(H219="positive",AH219=1)),"high",IF(OR(ISNUMBER(SEARCH("lateral",G219,1)),ISNUMBER(SEARCH("positive",Y219,1)),ISNUMBER(SEARCH("tall",O219,1)),ISNUMBER(SEARCH("hobnail",O219,1)),ISNUMBER(SEARCH("cribriform",O219,1)),ISNUMBER(SEARCH("diffuse",O219,1)),ISNUMBER(SEARCH("columnar",O219,1)),ISNUMBER(SEARCH("solid",O219,1)),ISNUMBER(SEARCH("tall",N219,1)),ISNUMBER(SEARCH("hobnail",N219,1)),ISNUMBER(SEARCH("cribriform",N219,1)),ISNUMBER(SEARCH("diffuse",N219,1)),ISNUMBER(SEARCH("columnar",N219,1)),ISNUMBER(SEARCH("solid",N219,1)),AND(ISNUMBER(SEARCH("papillary",N219,1)),S219="positive"),AND(AND(ISNUMBER(J219),J219&gt;=5),M219=""),AND(AND(ISNUMBER(J219),J219&gt;=5),AND(ISNUMBER(M219),M219&gt;=1)),AND(ISNUMBER(SERACH("papillary",N219)),OR(Y219="positive",Z219="positive"), ISNUMBER(SEARCH("BRAF",AB219)))),"intermediate","low"))</f>
        <v>low</v>
      </c>
      <c r="AF219" s="31" t="str">
        <f t="shared" si="51"/>
        <v>1b</v>
      </c>
      <c r="AG219" s="31" t="str">
        <f t="shared" si="52"/>
        <v>0</v>
      </c>
      <c r="AH219" s="31" t="str">
        <f t="shared" si="53"/>
        <v>0</v>
      </c>
      <c r="AI219" s="36" t="str">
        <f t="shared" si="54"/>
        <v>I</v>
      </c>
      <c r="AJ219" s="30" t="s">
        <v>873</v>
      </c>
      <c r="AK219" s="35" t="s">
        <v>876</v>
      </c>
      <c r="AL219" s="35" t="s">
        <v>877</v>
      </c>
      <c r="AM219" s="35" t="s">
        <v>880</v>
      </c>
      <c r="AN219" s="35" t="s">
        <v>76</v>
      </c>
      <c r="AO219" s="30">
        <f t="shared" ca="1" si="55"/>
        <v>0</v>
      </c>
      <c r="AP219" s="35">
        <f t="shared" si="56"/>
        <v>1</v>
      </c>
      <c r="AQ219" s="35">
        <f t="shared" si="57"/>
        <v>1</v>
      </c>
      <c r="AR219" s="35">
        <f t="shared" si="58"/>
        <v>1</v>
      </c>
      <c r="AS219" s="36">
        <f t="shared" si="59"/>
        <v>1</v>
      </c>
    </row>
    <row r="220" spans="1:45">
      <c r="A220" t="str">
        <f>'Model output'!A219</f>
        <v>TCGA-EM-A4FQ</v>
      </c>
      <c r="B220" s="42">
        <v>42</v>
      </c>
      <c r="C220" s="1" t="str">
        <f>IF(OR(ISNUMBER(SEARCH("0",'Model output'!D219)), ISNUMBER(SEARCH("1",'Model output'!D219)), ISNUMBER(SEARCH("1a",'Model output'!D219)), ISNUMBER(SEARCH("1b",'Model output'!D219)), ISNUMBER(SEARCH("2",'Model output'!D219)), ISNUMBER(SEARCH("3",'Model output'!D219)), ISNUMBER(SEARCH("4a",'Model output'!D219)), ISNUMBER(SEARCH("4b",'Model output'!D219))), IF(ISNUMBER(SEARCH("pT",'Model output'!D219)),IF(OR(ISNUMBER(SEARCH("a",'Model output'!D219)),ISNUMBER(SEARCH("b",'Model output'!D219))),MID(SUBSTITUTE('Model output'!D219," ",""),SEARCH("pT",'Model output'!D219)+2,2),MID(SUBSTITUTE('Model output'!D219," ",""),SEARCH("pT",'Model output'!D219)+2,1)),IF(ISNUMBER(SEARCH("T",'Model output'!D219)),IF(OR(ISNUMBER(SEARCH("a",'Model output'!D219)),ISNUMBER(SEARCH("b",'Model output'!D219))),MID(SUBSTITUTE('Model output'!D219," ",""),SEARCH("T",'Model output'!D219)+1,2),MID(SUBSTITUTE('Model output'!D219," ",""),SEARCH("T",'Model output'!D219)+1,1)),SUBSTITUTE('Model output'!D219," ",""))),"")</f>
        <v>2</v>
      </c>
      <c r="D220" s="1" t="str">
        <f>IF(ISNUMBER(SEARCH("lymph node",'Model output'!E219)),"1", IF(AND('Model output'!E219&lt;&gt;"",ISNUMBER('Model output'!E219),'Model output'!E219&gt;0),"1",IF(OR(ISNUMBER(SEARCH("0",'Model output'!E219)), ISNUMBER(SEARCH("1",'Model output'!E219)), ISNUMBER(SEARCH("1a",'Model output'!E219)), ISNUMBER(SEARCH("1b",'Model output'!E219)), ISNUMBER(SEARCH("X",'Model output'!E219))), IF(ISNUMBER(SEARCH("pN",'Model output'!E219)),IF(OR(ISNUMBER(SEARCH("a",'Model output'!E219)),ISNUMBER(SEARCH("b",'Model output'!E219))),MID(SUBSTITUTE('Model output'!E219," ",""),SEARCH("pN",'Model output'!E219)+2,2),MID(SUBSTITUTE('Model output'!E219," ",""),SEARCH("pN",'Model output'!E219)+2,1)),IF(ISNUMBER(SEARCH("N",'Model output'!E219)),IF(OR(ISNUMBER(SEARCH("a",'Model output'!E219)),ISNUMBER(SEARCH("b",'Model output'!E219))),MID(SUBSTITUTE('Model output'!E219," ",""),SEARCH("N",'Model output'!E219)+1,2),MID(SUBSTITUTE('Model output'!E219," ",""),SEARCH("N",'Model output'!E219)+1,1)),SUBSTITUTE('Model output'!E219," ",""))),"")))</f>
        <v>1b</v>
      </c>
      <c r="E220" s="1" t="str">
        <f>IF(OR(ISNUMBER(SEARCH("Not applicable",'Model output'!F219)), ISNUMBER(SEARCH("N/A",'Model output'!F219))),"0",IF(OR(ISNUMBER(SEARCH("0",'Model output'!F219)), ISNUMBER(SEARCH("1",'Model output'!F219)), ISNUMBER(SEARCH("X",'Model output'!F219))), IF(ISNUMBER(SEARCH("pM",'Model output'!F219)),MID(SUBSTITUTE('Model output'!F219," ",""),SEARCH("pM",'Model output'!F219)+2,1),IF(ISNUMBER(SEARCH("M",'Model output'!F219)),MID(SUBSTITUTE('Model output'!F219," ",""),SEARCH("M",'Model output'!F219)+1,1),SUBSTITUTE('Model output'!F219," ",""))),""))</f>
        <v>X</v>
      </c>
      <c r="F220" t="str">
        <f t="shared" si="48"/>
        <v>positive</v>
      </c>
      <c r="G220" t="str">
        <f>IF(OR('Model output'!G219="",AND(ISNUMBER('Model output'!J219),'Model output'!J219&lt;1)),"",IF(OR(ISNUMBER(SEARCH("lateral",'Model output'!G219)),ISNUMBER(SEARCH("cervical",'Model output'!G219)),ISNUMBER(SEARCH("jugular",'Model output'!G219)),ISNUMBER(SEARCH("left neck",'Model output'!G219)),ISNUMBER(SEARCH("left anterior neck",'Model output'!G219)),ISNUMBER(SEARCH("left posterior neck",'Model output'!G219)),ISNUMBER(SEARCH("right neck",'Model output'!G219)),ISNUMBER(SEARCH("right anterior neck",'Model output'!G219)),ISNUMBER(SEARCH("right posterior neck",'Model output'!G219)),AND(ISNUMBER(SEARCH("level",'Model output'!G219)),OR(,ISNUMBER(SEARCH("II",'Model output'!G219)),ISNUMBER(SEARCH("two",'Model output'!G219)),ISNUMBER(SEARCH("2",'Model output'!G219)),ISNUMBER(SEARCH("III",'Model output'!G219)),ISNUMBER(SEARCH("three",'Model output'!G219)),ISNUMBER(SEARCH("3",'Model output'!G219)),ISNUMBER(SEARCH("IV",'Model output'!G219)),ISNUMBER(SEARCH("four",'Model output'!G219)),ISNUMBER(SEARCH("4",'Model output'!G219)),AND(ISNUMBER(SEARCH("V ",'Model output'!G219)),NOT(ISNUMBER(SEARCH("VI",'Model output'!G219)))),ISNUMBER(SEARCH("five",'Model output'!G219)),ISNUMBER(SEARCH("5",'Model output'!G219))))), "lateral", "central"))</f>
        <v>lateral</v>
      </c>
      <c r="H220" t="str">
        <f>IF('Model output'!H219="","negative", IF('Model output'!H219=" ", "negative", IF(ISNUMBER(SEARCH("lymph node",'Model output'!H219)),"negative","positive")))</f>
        <v>negative</v>
      </c>
      <c r="I220">
        <f>IF('Model output'!I219="","",IF(ISNUMBER('Model output'!I219),'Model output'!I219,1))</f>
        <v>55</v>
      </c>
      <c r="J220">
        <f>IF('Model output'!J219="","",IF(AND(ISNUMBER('Model output'!J219),'Model output'!J219&lt;=I220),'Model output'!J219,IF(ISNUMBER(SEARCH("0/",'Model output'!J219)),0,1)))</f>
        <v>17</v>
      </c>
      <c r="K220" t="str" cm="1">
        <f t="array" ref="K220">IF(COUNT(FIND({0,1,2,3,4,5,6,7,8,9},'Model output'!K219))&gt;0,'Model output'!K219,"")</f>
        <v/>
      </c>
      <c r="L220" s="8" t="str">
        <f t="shared" si="50"/>
        <v/>
      </c>
      <c r="M220" t="str" cm="1">
        <f t="array" ref="M220">IF(L220="","",IF(ISNUMBER(SEARCH("cm",L220)),MAX(VALUE(SUBSTITUTE(_xlfn.FILTERXML("&lt;t&gt;&lt;s&gt;"&amp;SUBSTITUTE(L220,",","&lt;/s&gt;&lt;s&gt;")&amp;"&lt;/s&gt;&lt;/t&gt;","//s"),"cm",""))),MAX(VALUE(SUBSTITUTE(_xlfn.FILTERXML("&lt;t&gt;&lt;s&gt;"&amp;SUBSTITUTE(L220,",","&lt;/s&gt;&lt;s&gt;")&amp;"&lt;/s&gt;&lt;/t&gt;","//s"),"mm","")))/10))</f>
        <v/>
      </c>
      <c r="N220" t="str">
        <f>IF('Model output'!L219="","",'Model output'!L219)</f>
        <v>papillary</v>
      </c>
      <c r="O220" t="str">
        <f>IF('Model output'!M219="","",'Model output'!M219)</f>
        <v>follicular variant with oncocytic change, classical (usual), tall cell</v>
      </c>
      <c r="P220" t="str">
        <f>IF('Model output'!N219="","",'Model output'!N219)</f>
        <v>3.5cm</v>
      </c>
      <c r="Q220" t="str">
        <f t="shared" si="49"/>
        <v>3.5cm</v>
      </c>
      <c r="R220" cm="1">
        <f t="array" ref="R220">IF(Q220="","",IF(ISNUMBER(SEARCH("cm",Q220)),MAX(VALUE(SUBSTITUTE(_xlfn.FILTERXML("&lt;t&gt;&lt;s&gt;"&amp;SUBSTITUTE(Q220,",","&lt;/s&gt;&lt;s&gt;")&amp;"&lt;/s&gt;&lt;/t&gt;","//s"),"cm",""))),IF(ISNUMBER(SEARCH("mm",Q220)), MAX(VALUE(SUBSTITUTE(_xlfn.FILTERXML("&lt;t&gt;&lt;s&gt;"&amp;SUBSTITUTE(Q220,",","&lt;/s&gt;&lt;s&gt;")&amp;"&lt;/s&gt;&lt;/t&gt;","//s"),"mm","")))/10, MAX(VALUE(_xlfn.FILTERXML("&lt;t&gt;&lt;s&gt;"&amp;SUBSTITUTE(Q220,",","&lt;/s&gt;&lt;s&gt;")&amp;"&lt;/s&gt;&lt;/t&gt;","//s"))))))</f>
        <v>3.5</v>
      </c>
      <c r="S220" t="str">
        <f>IF(OR('Model output'!P219="",ISNUMBER(SEARCH("Not identified", 'Model output'!P219)),ISNUMBER(SEARCH("Absent",'Model output'!P219)),AND(ISNUMBER(SEARCH("No",'Model output'!P219)),NOT(ISNUMBER(SEARCH("diagnostic",'Model output'!P219)))),ISNUMBER(SEARCH("Negative",'Model output'!P219))),"negative","positive")</f>
        <v>negative</v>
      </c>
      <c r="T220">
        <f>IF('Model output'!O219="","",'Model output'!O219)</f>
        <v>2</v>
      </c>
      <c r="U220" t="str">
        <f>IF('Model output'!Q219&lt;&gt;"",'Model output'!Q219,IF('Classification result'!S220="positive",IF(ISNUMBER(SEARCH("single",'Model output'!P219)),1,IF(OR(ISNUMBER(SEARCH("&lt;4",'Model output'!P219)),ISNUMBER(SEARCH("&lt; 4",'Model output'!P219)),ISNUMBER(SEARCH("less than 4",'Model output'!P219))),"&lt;4",IF(OR(ISNUMBER(SEARCH("&gt;4",'Model output'!P219)),ISNUMBER(SEARCH("&gt; 4",'Model output'!P219)),ISNUMBER(SEARCH("4 or more",'Model output'!P219))),"&gt;4",""))),""))</f>
        <v/>
      </c>
      <c r="V220" t="str">
        <f>IF(S220="negative","",IF(OR(ISNUMBER(SEARCH("Focal",'Model output'!P219)),'Classification result'!U220&lt;4,ISNUMBER(SEARCH("Focal",'Classification result'!U220)),ISNUMBER(SEARCH("&lt;4",'Classification result'!U220)),ISNUMBER(SEARCH("&lt; 4",'Classification result'!U220))),"minimal", IF(OR(ISNUMBER(SEARCH("Extensive",'Model output'!P219)),ISNUMBER(SEARCH("Extensive",'Classification result'!U220)),ISNUMBER(SEARCH("&gt;4",'Classification result'!U220)),ISNUMBER(SEARCH("&gt; 4",'Classification result'!U220)),ISNUMBER(SEARCH("4 or more",'Classification result'!U220))),"extensive","")))</f>
        <v/>
      </c>
      <c r="W220" t="str">
        <f>IF(OR('Model output'!R219="",ISNUMBER(SEARCH("Not identified", 'Model output'!R219)),ISNUMBER(SEARCH("Absent",'Model output'!R219)),ISNUMBER(SEARCH("No",'Model output'!R219)),ISNUMBER(SEARCH("Negative",'Model output'!R219)),ISNUMBER(SEARCH("None seen",'Model output'!R219)),ISNUMBER(SEARCH("Free",'Model output'!R219)),ISNUMBER(SEARCH("Cannot be assessed",'Model output'!R219))),"negative","positive")</f>
        <v>positive</v>
      </c>
      <c r="X220" s="14" t="str">
        <f>IF('Model output'!S219="","",'Model output'!S219)</f>
        <v/>
      </c>
      <c r="Y220" t="str">
        <f>IF(OR('Model output'!S219="",ISNUMBER(SEARCH("Absent",'Model output'!S219)),ISNUMBER(SEARCH("Not identified",'Model output'!S219)),AND(ISNUMBER(SEARCH("No",'Model output'!S219)),NOT(ISNUMBER(SEARCH("carcinoma",'Model output'!S219)))),ISNUMBER(SEARCH("negative",'Model output'!S219))),"negative",IF(Z220="positive","gETE", "positive"))</f>
        <v>negative</v>
      </c>
      <c r="Z220" t="str">
        <f>IF(OR('Model output'!S219="",ISNUMBER(SEARCH("Absent",'Model output'!S219)),ISNUMBER(SEARCH("Not identified",'Model output'!S219)),ISNUMBER(SEARCH("No",'Model output'!S219)),ISNUMBER(SEARCH("Minimal",'Model output'!S219)),ISNUMBER(SEARCH("negative",'Model output'!S219))),"negative",IF(OR(ISNUMBER(SEARCH("extensive",X220)),ISNUMBER(SEARCH("skeletal muscle",X220)),ISNUMBER(SEARCH("larynx",X220)),ISNUMBER(SEARCH("trachea",X220)),ISNUMBER(SEARCH("esophagus",X220)),ISNUMBER(SEARCH("recurrent laryngeal nerve",X220))),"positive","negative"))</f>
        <v>negative</v>
      </c>
      <c r="AA220" t="str">
        <f>IF('Model output'!T219="","",IF('Model output'!T219="Not mentioned", "No", "Yes"))</f>
        <v/>
      </c>
      <c r="AB220" t="str">
        <f>IF(AA220&lt;&gt;"Yes","",IF(OR('Model output'!U219="",ISNUMBER(SEARCH("Not identified",'Model output'!U219))),"",'Model output'!U219))</f>
        <v/>
      </c>
      <c r="AC220" s="9" t="str">
        <f>IF(OR('Model output'!V219="", AND(ISERROR(SEARCH("Positive",'Model output'!V219)), ISNUMBER(SEARCH("Negative",'Model output'!V219))), ISNUMBER(SEARCH("Uninvolved",'Model output'!V219)), ISNUMBER(SEARCH("not involved",'Model output'!V219)), ISNUMBER(SEARCH("Free",'Model output'!V219)), ISNUMBER(SEARCH("1 mm",'Model output'!V219)), ISNUMBER(SEARCH("0.1 CM",'Model output'!V219)), ISNUMBER(SEARCH("less than 0.2 mm",'Model output'!V219)), ISNUMBER(SEARCH("less than 0.5 mm",'Model output'!V219)), ISNUMBER(SEARCH("very close",'Model output'!V219)), ISNUMBER(SEARCH("abut",'Model output'!V219))), "negative", "positive")</f>
        <v>negative</v>
      </c>
      <c r="AE220" s="30" t="str" cm="1">
        <f t="array" aca="1" ref="AE220" ca="1">IF(OR(AC220="positive",Z220="positive",AND(OR(ISNUMBER(SEARCH("Follicular carcinoma",N220)),ISNUMBER(SEARCH("Follicular thyroid carcinoma",N220))),V220="extensive"),AND(AND(ISNUMBER(J220),J220&gt;0),AND(ISNUMBER(M220),M220&gt;3)),OR(H220="positive",AH220=1)),"high",IF(OR(ISNUMBER(SEARCH("lateral",G220,1)),ISNUMBER(SEARCH("positive",Y220,1)),ISNUMBER(SEARCH("tall",O220,1)),ISNUMBER(SEARCH("hobnail",O220,1)),ISNUMBER(SEARCH("cribriform",O220,1)),ISNUMBER(SEARCH("diffuse",O220,1)),ISNUMBER(SEARCH("columnar",O220,1)),ISNUMBER(SEARCH("solid",O220,1)),ISNUMBER(SEARCH("tall",N220,1)),ISNUMBER(SEARCH("hobnail",N220,1)),ISNUMBER(SEARCH("cribriform",N220,1)),ISNUMBER(SEARCH("diffuse",N220,1)),ISNUMBER(SEARCH("columnar",N220,1)),ISNUMBER(SEARCH("solid",N220,1)),AND(ISNUMBER(SEARCH("papillary",N220,1)),S220="positive"),AND(AND(ISNUMBER(J220),J220&gt;=5),M220=""),AND(AND(ISNUMBER(J220),J220&gt;=5),AND(ISNUMBER(M220),M220&gt;=1)),AND(ISNUMBER(SERACH("papillary",N220)),OR(Y220="positive",Z220="positive"), ISNUMBER(SEARCH("BRAF",AB220)))),"intermediate","low"))</f>
        <v>intermediate</v>
      </c>
      <c r="AF220" s="31" t="str">
        <f t="shared" si="51"/>
        <v>2</v>
      </c>
      <c r="AG220" s="31" t="str">
        <f t="shared" si="52"/>
        <v>1b</v>
      </c>
      <c r="AH220" s="31" t="str">
        <f t="shared" si="53"/>
        <v>0</v>
      </c>
      <c r="AI220" s="36" t="str">
        <f t="shared" si="54"/>
        <v>I</v>
      </c>
      <c r="AJ220" s="30" t="s">
        <v>873</v>
      </c>
      <c r="AK220" s="35" t="s">
        <v>879</v>
      </c>
      <c r="AL220" s="35" t="s">
        <v>876</v>
      </c>
      <c r="AM220" s="35" t="s">
        <v>880</v>
      </c>
      <c r="AN220" s="35" t="s">
        <v>76</v>
      </c>
      <c r="AO220" s="30">
        <f t="shared" ca="1" si="55"/>
        <v>1</v>
      </c>
      <c r="AP220" s="35">
        <f t="shared" si="56"/>
        <v>1</v>
      </c>
      <c r="AQ220" s="35">
        <f t="shared" si="57"/>
        <v>1</v>
      </c>
      <c r="AR220" s="35">
        <f t="shared" si="58"/>
        <v>1</v>
      </c>
      <c r="AS220" s="36">
        <f t="shared" si="59"/>
        <v>1</v>
      </c>
    </row>
    <row r="221" spans="1:45">
      <c r="A221" t="str">
        <f>'Model output'!A220</f>
        <v>TCGA-EM-A4FR</v>
      </c>
      <c r="B221" s="42">
        <v>28</v>
      </c>
      <c r="C221" s="1" t="str">
        <f>IF(OR(ISNUMBER(SEARCH("0",'Model output'!D220)), ISNUMBER(SEARCH("1",'Model output'!D220)), ISNUMBER(SEARCH("1a",'Model output'!D220)), ISNUMBER(SEARCH("1b",'Model output'!D220)), ISNUMBER(SEARCH("2",'Model output'!D220)), ISNUMBER(SEARCH("3",'Model output'!D220)), ISNUMBER(SEARCH("4a",'Model output'!D220)), ISNUMBER(SEARCH("4b",'Model output'!D220))), IF(ISNUMBER(SEARCH("pT",'Model output'!D220)),IF(OR(ISNUMBER(SEARCH("a",'Model output'!D220)),ISNUMBER(SEARCH("b",'Model output'!D220))),MID(SUBSTITUTE('Model output'!D220," ",""),SEARCH("pT",'Model output'!D220)+2,2),MID(SUBSTITUTE('Model output'!D220," ",""),SEARCH("pT",'Model output'!D220)+2,1)),IF(ISNUMBER(SEARCH("T",'Model output'!D220)),IF(OR(ISNUMBER(SEARCH("a",'Model output'!D220)),ISNUMBER(SEARCH("b",'Model output'!D220))),MID(SUBSTITUTE('Model output'!D220," ",""),SEARCH("T",'Model output'!D220)+1,2),MID(SUBSTITUTE('Model output'!D220," ",""),SEARCH("T",'Model output'!D220)+1,1)),SUBSTITUTE('Model output'!D220," ",""))),"")</f>
        <v>3</v>
      </c>
      <c r="D221" s="1" t="str">
        <f>IF(ISNUMBER(SEARCH("lymph node",'Model output'!E220)),"1", IF(AND('Model output'!E220&lt;&gt;"",ISNUMBER('Model output'!E220),'Model output'!E220&gt;0),"1",IF(OR(ISNUMBER(SEARCH("0",'Model output'!E220)), ISNUMBER(SEARCH("1",'Model output'!E220)), ISNUMBER(SEARCH("1a",'Model output'!E220)), ISNUMBER(SEARCH("1b",'Model output'!E220)), ISNUMBER(SEARCH("X",'Model output'!E220))), IF(ISNUMBER(SEARCH("pN",'Model output'!E220)),IF(OR(ISNUMBER(SEARCH("a",'Model output'!E220)),ISNUMBER(SEARCH("b",'Model output'!E220))),MID(SUBSTITUTE('Model output'!E220," ",""),SEARCH("pN",'Model output'!E220)+2,2),MID(SUBSTITUTE('Model output'!E220," ",""),SEARCH("pN",'Model output'!E220)+2,1)),IF(ISNUMBER(SEARCH("N",'Model output'!E220)),IF(OR(ISNUMBER(SEARCH("a",'Model output'!E220)),ISNUMBER(SEARCH("b",'Model output'!E220))),MID(SUBSTITUTE('Model output'!E220," ",""),SEARCH("N",'Model output'!E220)+1,2),MID(SUBSTITUTE('Model output'!E220," ",""),SEARCH("N",'Model output'!E220)+1,1)),SUBSTITUTE('Model output'!E220," ",""))),"")))</f>
        <v>1a</v>
      </c>
      <c r="E221" s="1" t="str">
        <f>IF(OR(ISNUMBER(SEARCH("Not applicable",'Model output'!F220)), ISNUMBER(SEARCH("N/A",'Model output'!F220))),"0",IF(OR(ISNUMBER(SEARCH("0",'Model output'!F220)), ISNUMBER(SEARCH("1",'Model output'!F220)), ISNUMBER(SEARCH("X",'Model output'!F220))), IF(ISNUMBER(SEARCH("pM",'Model output'!F220)),MID(SUBSTITUTE('Model output'!F220," ",""),SEARCH("pM",'Model output'!F220)+2,1),IF(ISNUMBER(SEARCH("M",'Model output'!F220)),MID(SUBSTITUTE('Model output'!F220," ",""),SEARCH("M",'Model output'!F220)+1,1),SUBSTITUTE('Model output'!F220," ",""))),""))</f>
        <v/>
      </c>
      <c r="F221" t="str">
        <f t="shared" si="48"/>
        <v>positive</v>
      </c>
      <c r="G221" t="str">
        <f>IF(OR('Model output'!G220="",AND(ISNUMBER('Model output'!J220),'Model output'!J220&lt;1)),"",IF(OR(ISNUMBER(SEARCH("lateral",'Model output'!G220)),ISNUMBER(SEARCH("cervical",'Model output'!G220)),ISNUMBER(SEARCH("jugular",'Model output'!G220)),ISNUMBER(SEARCH("left neck",'Model output'!G220)),ISNUMBER(SEARCH("left anterior neck",'Model output'!G220)),ISNUMBER(SEARCH("left posterior neck",'Model output'!G220)),ISNUMBER(SEARCH("right neck",'Model output'!G220)),ISNUMBER(SEARCH("right anterior neck",'Model output'!G220)),ISNUMBER(SEARCH("right posterior neck",'Model output'!G220)),AND(ISNUMBER(SEARCH("level",'Model output'!G220)),OR(,ISNUMBER(SEARCH("II",'Model output'!G220)),ISNUMBER(SEARCH("two",'Model output'!G220)),ISNUMBER(SEARCH("2",'Model output'!G220)),ISNUMBER(SEARCH("III",'Model output'!G220)),ISNUMBER(SEARCH("three",'Model output'!G220)),ISNUMBER(SEARCH("3",'Model output'!G220)),ISNUMBER(SEARCH("IV",'Model output'!G220)),ISNUMBER(SEARCH("four",'Model output'!G220)),ISNUMBER(SEARCH("4",'Model output'!G220)),AND(ISNUMBER(SEARCH("V ",'Model output'!G220)),NOT(ISNUMBER(SEARCH("VI",'Model output'!G220)))),ISNUMBER(SEARCH("five",'Model output'!G220)),ISNUMBER(SEARCH("5",'Model output'!G220))))), "lateral", "central"))</f>
        <v/>
      </c>
      <c r="H221" t="str">
        <f>IF('Model output'!H220="","negative", IF('Model output'!H220=" ", "negative", IF(ISNUMBER(SEARCH("lymph node",'Model output'!H220)),"negative","positive")))</f>
        <v>negative</v>
      </c>
      <c r="I221">
        <f>IF('Model output'!I220="","",IF(ISNUMBER('Model output'!I220),'Model output'!I220,1))</f>
        <v>3</v>
      </c>
      <c r="J221">
        <f>IF('Model output'!J220="","",IF(AND(ISNUMBER('Model output'!J220),'Model output'!J220&lt;=I221),'Model output'!J220,IF(ISNUMBER(SEARCH("0/",'Model output'!J220)),0,1)))</f>
        <v>3</v>
      </c>
      <c r="K221" t="str" cm="1">
        <f t="array" ref="K221">IF(COUNT(FIND({0,1,2,3,4,5,6,7,8,9},'Model output'!K220))&gt;0,'Model output'!K220,"")</f>
        <v/>
      </c>
      <c r="L221" s="8" t="str">
        <f t="shared" si="50"/>
        <v/>
      </c>
      <c r="M221" t="str" cm="1">
        <f t="array" ref="M221">IF(L221="","",IF(ISNUMBER(SEARCH("cm",L221)),MAX(VALUE(SUBSTITUTE(_xlfn.FILTERXML("&lt;t&gt;&lt;s&gt;"&amp;SUBSTITUTE(L221,",","&lt;/s&gt;&lt;s&gt;")&amp;"&lt;/s&gt;&lt;/t&gt;","//s"),"cm",""))),MAX(VALUE(SUBSTITUTE(_xlfn.FILTERXML("&lt;t&gt;&lt;s&gt;"&amp;SUBSTITUTE(L221,",","&lt;/s&gt;&lt;s&gt;")&amp;"&lt;/s&gt;&lt;/t&gt;","//s"),"mm","")))/10))</f>
        <v/>
      </c>
      <c r="N221" t="str">
        <f>IF('Model output'!L220="","",'Model output'!L220)</f>
        <v>papillary</v>
      </c>
      <c r="O221" t="str">
        <f>IF('Model output'!M220="","",'Model output'!M220)</f>
        <v>Cribriform without morules</v>
      </c>
      <c r="P221" t="str">
        <f>IF('Model output'!N220="","",'Model output'!N220)</f>
        <v>5.1cm</v>
      </c>
      <c r="Q221" t="str">
        <f t="shared" si="49"/>
        <v>5.1cm</v>
      </c>
      <c r="R221" cm="1">
        <f t="array" ref="R221">IF(Q221="","",IF(ISNUMBER(SEARCH("cm",Q221)),MAX(VALUE(SUBSTITUTE(_xlfn.FILTERXML("&lt;t&gt;&lt;s&gt;"&amp;SUBSTITUTE(Q221,",","&lt;/s&gt;&lt;s&gt;")&amp;"&lt;/s&gt;&lt;/t&gt;","//s"),"cm",""))),IF(ISNUMBER(SEARCH("mm",Q221)), MAX(VALUE(SUBSTITUTE(_xlfn.FILTERXML("&lt;t&gt;&lt;s&gt;"&amp;SUBSTITUTE(Q221,",","&lt;/s&gt;&lt;s&gt;")&amp;"&lt;/s&gt;&lt;/t&gt;","//s"),"mm","")))/10, MAX(VALUE(_xlfn.FILTERXML("&lt;t&gt;&lt;s&gt;"&amp;SUBSTITUTE(Q221,",","&lt;/s&gt;&lt;s&gt;")&amp;"&lt;/s&gt;&lt;/t&gt;","//s"))))))</f>
        <v>5.0999999999999996</v>
      </c>
      <c r="S221" t="str">
        <f>IF(OR('Model output'!P220="",ISNUMBER(SEARCH("Not identified", 'Model output'!P220)),ISNUMBER(SEARCH("Absent",'Model output'!P220)),AND(ISNUMBER(SEARCH("No",'Model output'!P220)),NOT(ISNUMBER(SEARCH("diagnostic",'Model output'!P220)))),ISNUMBER(SEARCH("Negative",'Model output'!P220))),"negative","positive")</f>
        <v>negative</v>
      </c>
      <c r="T221">
        <f>IF('Model output'!O220="","",'Model output'!O220)</f>
        <v>2</v>
      </c>
      <c r="U221" t="str">
        <f>IF('Model output'!Q220&lt;&gt;"",'Model output'!Q220,IF('Classification result'!S221="positive",IF(ISNUMBER(SEARCH("single",'Model output'!P220)),1,IF(OR(ISNUMBER(SEARCH("&lt;4",'Model output'!P220)),ISNUMBER(SEARCH("&lt; 4",'Model output'!P220)),ISNUMBER(SEARCH("less than 4",'Model output'!P220))),"&lt;4",IF(OR(ISNUMBER(SEARCH("&gt;4",'Model output'!P220)),ISNUMBER(SEARCH("&gt; 4",'Model output'!P220)),ISNUMBER(SEARCH("4 or more",'Model output'!P220))),"&gt;4",""))),""))</f>
        <v/>
      </c>
      <c r="V221" t="str">
        <f>IF(S221="negative","",IF(OR(ISNUMBER(SEARCH("Focal",'Model output'!P220)),'Classification result'!U221&lt;4,ISNUMBER(SEARCH("Focal",'Classification result'!U221)),ISNUMBER(SEARCH("&lt;4",'Classification result'!U221)),ISNUMBER(SEARCH("&lt; 4",'Classification result'!U221))),"minimal", IF(OR(ISNUMBER(SEARCH("Extensive",'Model output'!P220)),ISNUMBER(SEARCH("Extensive",'Classification result'!U221)),ISNUMBER(SEARCH("&gt;4",'Classification result'!U221)),ISNUMBER(SEARCH("&gt; 4",'Classification result'!U221)),ISNUMBER(SEARCH("4 or more",'Classification result'!U221))),"extensive","")))</f>
        <v/>
      </c>
      <c r="W221" t="str">
        <f>IF(OR('Model output'!R220="",ISNUMBER(SEARCH("Not identified", 'Model output'!R220)),ISNUMBER(SEARCH("Absent",'Model output'!R220)),ISNUMBER(SEARCH("No",'Model output'!R220)),ISNUMBER(SEARCH("Negative",'Model output'!R220)),ISNUMBER(SEARCH("None seen",'Model output'!R220)),ISNUMBER(SEARCH("Free",'Model output'!R220)),ISNUMBER(SEARCH("Cannot be assessed",'Model output'!R220))),"negative","positive")</f>
        <v>positive</v>
      </c>
      <c r="X221" s="14" t="str">
        <f>IF('Model output'!S220="","",'Model output'!S220)</f>
        <v>Not identified</v>
      </c>
      <c r="Y221" t="str">
        <f>IF(OR('Model output'!S220="",ISNUMBER(SEARCH("Absent",'Model output'!S220)),ISNUMBER(SEARCH("Not identified",'Model output'!S220)),AND(ISNUMBER(SEARCH("No",'Model output'!S220)),NOT(ISNUMBER(SEARCH("carcinoma",'Model output'!S220)))),ISNUMBER(SEARCH("negative",'Model output'!S220))),"negative",IF(Z221="positive","gETE", "positive"))</f>
        <v>negative</v>
      </c>
      <c r="Z221" t="str">
        <f>IF(OR('Model output'!S220="",ISNUMBER(SEARCH("Absent",'Model output'!S220)),ISNUMBER(SEARCH("Not identified",'Model output'!S220)),ISNUMBER(SEARCH("No",'Model output'!S220)),ISNUMBER(SEARCH("Minimal",'Model output'!S220)),ISNUMBER(SEARCH("negative",'Model output'!S220))),"negative",IF(OR(ISNUMBER(SEARCH("extensive",X221)),ISNUMBER(SEARCH("skeletal muscle",X221)),ISNUMBER(SEARCH("larynx",X221)),ISNUMBER(SEARCH("trachea",X221)),ISNUMBER(SEARCH("esophagus",X221)),ISNUMBER(SEARCH("recurrent laryngeal nerve",X221))),"positive","negative"))</f>
        <v>negative</v>
      </c>
      <c r="AA221" t="str">
        <f>IF('Model output'!T220="","",IF('Model output'!T220="Not mentioned", "No", "Yes"))</f>
        <v/>
      </c>
      <c r="AB221" t="str">
        <f>IF(AA221&lt;&gt;"Yes","",IF(OR('Model output'!U220="",ISNUMBER(SEARCH("Not identified",'Model output'!U220))),"",'Model output'!U220))</f>
        <v/>
      </c>
      <c r="AC221" s="9" t="str">
        <f>IF(OR('Model output'!V220="", AND(ISERROR(SEARCH("Positive",'Model output'!V220)), ISNUMBER(SEARCH("Negative",'Model output'!V220))), ISNUMBER(SEARCH("Uninvolved",'Model output'!V220)), ISNUMBER(SEARCH("not involved",'Model output'!V220)), ISNUMBER(SEARCH("Free",'Model output'!V220)), ISNUMBER(SEARCH("1 mm",'Model output'!V220)), ISNUMBER(SEARCH("0.1 CM",'Model output'!V220)), ISNUMBER(SEARCH("less than 0.2 mm",'Model output'!V220)), ISNUMBER(SEARCH("less than 0.5 mm",'Model output'!V220)), ISNUMBER(SEARCH("very close",'Model output'!V220)), ISNUMBER(SEARCH("abut",'Model output'!V220))), "negative", "positive")</f>
        <v>negative</v>
      </c>
      <c r="AE221" s="30" t="str" cm="1">
        <f t="array" aca="1" ref="AE221" ca="1">IF(OR(AC221="positive",Z221="positive",AND(OR(ISNUMBER(SEARCH("Follicular carcinoma",N221)),ISNUMBER(SEARCH("Follicular thyroid carcinoma",N221))),V221="extensive"),AND(AND(ISNUMBER(J221),J221&gt;0),AND(ISNUMBER(M221),M221&gt;3)),OR(H221="positive",AH221=1)),"high",IF(OR(ISNUMBER(SEARCH("lateral",G221,1)),ISNUMBER(SEARCH("positive",Y221,1)),ISNUMBER(SEARCH("tall",O221,1)),ISNUMBER(SEARCH("hobnail",O221,1)),ISNUMBER(SEARCH("cribriform",O221,1)),ISNUMBER(SEARCH("diffuse",O221,1)),ISNUMBER(SEARCH("columnar",O221,1)),ISNUMBER(SEARCH("solid",O221,1)),ISNUMBER(SEARCH("tall",N221,1)),ISNUMBER(SEARCH("hobnail",N221,1)),ISNUMBER(SEARCH("cribriform",N221,1)),ISNUMBER(SEARCH("diffuse",N221,1)),ISNUMBER(SEARCH("columnar",N221,1)),ISNUMBER(SEARCH("solid",N221,1)),AND(ISNUMBER(SEARCH("papillary",N221,1)),S221="positive"),AND(AND(ISNUMBER(J221),J221&gt;=5),M221=""),AND(AND(ISNUMBER(J221),J221&gt;=5),AND(ISNUMBER(M221),M221&gt;=1)),AND(ISNUMBER(SERACH("papillary",N221)),OR(Y221="positive",Z221="positive"), ISNUMBER(SEARCH("BRAF",AB221)))),"intermediate","low"))</f>
        <v>intermediate</v>
      </c>
      <c r="AF221" s="31" t="str">
        <f t="shared" si="51"/>
        <v>3a</v>
      </c>
      <c r="AG221" s="31" t="str">
        <f t="shared" si="52"/>
        <v>1a</v>
      </c>
      <c r="AH221" s="31" t="str">
        <f t="shared" si="53"/>
        <v>0</v>
      </c>
      <c r="AI221" s="36" t="str">
        <f t="shared" si="54"/>
        <v>I</v>
      </c>
      <c r="AJ221" s="30" t="s">
        <v>873</v>
      </c>
      <c r="AK221" s="35" t="s">
        <v>882</v>
      </c>
      <c r="AL221" s="35" t="s">
        <v>881</v>
      </c>
      <c r="AM221" s="35" t="s">
        <v>880</v>
      </c>
      <c r="AN221" s="35" t="s">
        <v>76</v>
      </c>
      <c r="AO221" s="30">
        <f t="shared" ca="1" si="55"/>
        <v>1</v>
      </c>
      <c r="AP221" s="35">
        <f t="shared" si="56"/>
        <v>1</v>
      </c>
      <c r="AQ221" s="35">
        <f t="shared" si="57"/>
        <v>1</v>
      </c>
      <c r="AR221" s="35">
        <f t="shared" si="58"/>
        <v>1</v>
      </c>
      <c r="AS221" s="36">
        <f t="shared" si="59"/>
        <v>1</v>
      </c>
    </row>
    <row r="222" spans="1:45">
      <c r="A222" t="str">
        <f>'Model output'!A221</f>
        <v>TCGA-EM-A4FV</v>
      </c>
      <c r="B222" s="42">
        <v>64</v>
      </c>
      <c r="C222" s="1" t="str">
        <f>IF(OR(ISNUMBER(SEARCH("0",'Model output'!D221)), ISNUMBER(SEARCH("1",'Model output'!D221)), ISNUMBER(SEARCH("1a",'Model output'!D221)), ISNUMBER(SEARCH("1b",'Model output'!D221)), ISNUMBER(SEARCH("2",'Model output'!D221)), ISNUMBER(SEARCH("3",'Model output'!D221)), ISNUMBER(SEARCH("4a",'Model output'!D221)), ISNUMBER(SEARCH("4b",'Model output'!D221))), IF(ISNUMBER(SEARCH("pT",'Model output'!D221)),IF(OR(ISNUMBER(SEARCH("a",'Model output'!D221)),ISNUMBER(SEARCH("b",'Model output'!D221))),MID(SUBSTITUTE('Model output'!D221," ",""),SEARCH("pT",'Model output'!D221)+2,2),MID(SUBSTITUTE('Model output'!D221," ",""),SEARCH("pT",'Model output'!D221)+2,1)),IF(ISNUMBER(SEARCH("T",'Model output'!D221)),IF(OR(ISNUMBER(SEARCH("a",'Model output'!D221)),ISNUMBER(SEARCH("b",'Model output'!D221))),MID(SUBSTITUTE('Model output'!D221," ",""),SEARCH("T",'Model output'!D221)+1,2),MID(SUBSTITUTE('Model output'!D221," ",""),SEARCH("T",'Model output'!D221)+1,1)),SUBSTITUTE('Model output'!D221," ",""))),"")</f>
        <v>1b</v>
      </c>
      <c r="D222" s="1" t="str">
        <f>IF(ISNUMBER(SEARCH("lymph node",'Model output'!E221)),"1", IF(AND('Model output'!E221&lt;&gt;"",ISNUMBER('Model output'!E221),'Model output'!E221&gt;0),"1",IF(OR(ISNUMBER(SEARCH("0",'Model output'!E221)), ISNUMBER(SEARCH("1",'Model output'!E221)), ISNUMBER(SEARCH("1a",'Model output'!E221)), ISNUMBER(SEARCH("1b",'Model output'!E221)), ISNUMBER(SEARCH("X",'Model output'!E221))), IF(ISNUMBER(SEARCH("pN",'Model output'!E221)),IF(OR(ISNUMBER(SEARCH("a",'Model output'!E221)),ISNUMBER(SEARCH("b",'Model output'!E221))),MID(SUBSTITUTE('Model output'!E221," ",""),SEARCH("pN",'Model output'!E221)+2,2),MID(SUBSTITUTE('Model output'!E221," ",""),SEARCH("pN",'Model output'!E221)+2,1)),IF(ISNUMBER(SEARCH("N",'Model output'!E221)),IF(OR(ISNUMBER(SEARCH("a",'Model output'!E221)),ISNUMBER(SEARCH("b",'Model output'!E221))),MID(SUBSTITUTE('Model output'!E221," ",""),SEARCH("N",'Model output'!E221)+1,2),MID(SUBSTITUTE('Model output'!E221," ",""),SEARCH("N",'Model output'!E221)+1,1)),SUBSTITUTE('Model output'!E221," ",""))),"")))</f>
        <v>0</v>
      </c>
      <c r="E222" s="1" t="str">
        <f>IF(OR(ISNUMBER(SEARCH("Not applicable",'Model output'!F221)), ISNUMBER(SEARCH("N/A",'Model output'!F221))),"0",IF(OR(ISNUMBER(SEARCH("0",'Model output'!F221)), ISNUMBER(SEARCH("1",'Model output'!F221)), ISNUMBER(SEARCH("X",'Model output'!F221))), IF(ISNUMBER(SEARCH("pM",'Model output'!F221)),MID(SUBSTITUTE('Model output'!F221," ",""),SEARCH("pM",'Model output'!F221)+2,1),IF(ISNUMBER(SEARCH("M",'Model output'!F221)),MID(SUBSTITUTE('Model output'!F221," ",""),SEARCH("M",'Model output'!F221)+1,1),SUBSTITUTE('Model output'!F221," ",""))),""))</f>
        <v/>
      </c>
      <c r="F222" t="str">
        <f t="shared" si="48"/>
        <v>negative</v>
      </c>
      <c r="G222" t="str">
        <f>IF(OR('Model output'!G221="",AND(ISNUMBER('Model output'!J221),'Model output'!J221&lt;1)),"",IF(OR(ISNUMBER(SEARCH("lateral",'Model output'!G221)),ISNUMBER(SEARCH("cervical",'Model output'!G221)),ISNUMBER(SEARCH("jugular",'Model output'!G221)),ISNUMBER(SEARCH("left neck",'Model output'!G221)),ISNUMBER(SEARCH("left anterior neck",'Model output'!G221)),ISNUMBER(SEARCH("left posterior neck",'Model output'!G221)),ISNUMBER(SEARCH("right neck",'Model output'!G221)),ISNUMBER(SEARCH("right anterior neck",'Model output'!G221)),ISNUMBER(SEARCH("right posterior neck",'Model output'!G221)),AND(ISNUMBER(SEARCH("level",'Model output'!G221)),OR(,ISNUMBER(SEARCH("II",'Model output'!G221)),ISNUMBER(SEARCH("two",'Model output'!G221)),ISNUMBER(SEARCH("2",'Model output'!G221)),ISNUMBER(SEARCH("III",'Model output'!G221)),ISNUMBER(SEARCH("three",'Model output'!G221)),ISNUMBER(SEARCH("3",'Model output'!G221)),ISNUMBER(SEARCH("IV",'Model output'!G221)),ISNUMBER(SEARCH("four",'Model output'!G221)),ISNUMBER(SEARCH("4",'Model output'!G221)),AND(ISNUMBER(SEARCH("V ",'Model output'!G221)),NOT(ISNUMBER(SEARCH("VI",'Model output'!G221)))),ISNUMBER(SEARCH("five",'Model output'!G221)),ISNUMBER(SEARCH("5",'Model output'!G221))))), "lateral", "central"))</f>
        <v/>
      </c>
      <c r="H222" t="str">
        <f>IF('Model output'!H221="","negative", IF('Model output'!H221=" ", "negative", IF(ISNUMBER(SEARCH("lymph node",'Model output'!H221)),"negative","positive")))</f>
        <v>negative</v>
      </c>
      <c r="I222">
        <f>IF('Model output'!I221="","",IF(ISNUMBER('Model output'!I221),'Model output'!I221,1))</f>
        <v>5</v>
      </c>
      <c r="J222">
        <f>IF('Model output'!J221="","",IF(AND(ISNUMBER('Model output'!J221),'Model output'!J221&lt;=I222),'Model output'!J221,IF(ISNUMBER(SEARCH("0/",'Model output'!J221)),0,1)))</f>
        <v>0</v>
      </c>
      <c r="K222" t="str" cm="1">
        <f t="array" ref="K222">IF(COUNT(FIND({0,1,2,3,4,5,6,7,8,9},'Model output'!K221))&gt;0,'Model output'!K221,"")</f>
        <v/>
      </c>
      <c r="L222" s="8" t="str">
        <f t="shared" si="50"/>
        <v/>
      </c>
      <c r="M222" t="str" cm="1">
        <f t="array" ref="M222">IF(L222="","",IF(ISNUMBER(SEARCH("cm",L222)),MAX(VALUE(SUBSTITUTE(_xlfn.FILTERXML("&lt;t&gt;&lt;s&gt;"&amp;SUBSTITUTE(L222,",","&lt;/s&gt;&lt;s&gt;")&amp;"&lt;/s&gt;&lt;/t&gt;","//s"),"cm",""))),MAX(VALUE(SUBSTITUTE(_xlfn.FILTERXML("&lt;t&gt;&lt;s&gt;"&amp;SUBSTITUTE(L222,",","&lt;/s&gt;&lt;s&gt;")&amp;"&lt;/s&gt;&lt;/t&gt;","//s"),"mm","")))/10))</f>
        <v/>
      </c>
      <c r="N222" t="str">
        <f>IF('Model output'!L221="","",'Model output'!L221)</f>
        <v>Papillary</v>
      </c>
      <c r="O222" t="str">
        <f>IF('Model output'!M221="","",'Model output'!M221)</f>
        <v>follicular</v>
      </c>
      <c r="P222" t="str">
        <f>IF('Model output'!N221="","",'Model output'!N221)</f>
        <v>1.3cm</v>
      </c>
      <c r="Q222" t="str">
        <f t="shared" si="49"/>
        <v>1.3cm</v>
      </c>
      <c r="R222" cm="1">
        <f t="array" ref="R222">IF(Q222="","",IF(ISNUMBER(SEARCH("cm",Q222)),MAX(VALUE(SUBSTITUTE(_xlfn.FILTERXML("&lt;t&gt;&lt;s&gt;"&amp;SUBSTITUTE(Q222,",","&lt;/s&gt;&lt;s&gt;")&amp;"&lt;/s&gt;&lt;/t&gt;","//s"),"cm",""))),IF(ISNUMBER(SEARCH("mm",Q222)), MAX(VALUE(SUBSTITUTE(_xlfn.FILTERXML("&lt;t&gt;&lt;s&gt;"&amp;SUBSTITUTE(Q222,",","&lt;/s&gt;&lt;s&gt;")&amp;"&lt;/s&gt;&lt;/t&gt;","//s"),"mm","")))/10, MAX(VALUE(_xlfn.FILTERXML("&lt;t&gt;&lt;s&gt;"&amp;SUBSTITUTE(Q222,",","&lt;/s&gt;&lt;s&gt;")&amp;"&lt;/s&gt;&lt;/t&gt;","//s"))))))</f>
        <v>1.3</v>
      </c>
      <c r="S222" t="str">
        <f>IF(OR('Model output'!P221="",ISNUMBER(SEARCH("Not identified", 'Model output'!P221)),ISNUMBER(SEARCH("Absent",'Model output'!P221)),AND(ISNUMBER(SEARCH("No",'Model output'!P221)),NOT(ISNUMBER(SEARCH("diagnostic",'Model output'!P221)))),ISNUMBER(SEARCH("Negative",'Model output'!P221))),"negative","positive")</f>
        <v>negative</v>
      </c>
      <c r="T222">
        <f>IF('Model output'!O221="","",'Model output'!O221)</f>
        <v>1</v>
      </c>
      <c r="U222" t="str">
        <f>IF('Model output'!Q221&lt;&gt;"",'Model output'!Q221,IF('Classification result'!S222="positive",IF(ISNUMBER(SEARCH("single",'Model output'!P221)),1,IF(OR(ISNUMBER(SEARCH("&lt;4",'Model output'!P221)),ISNUMBER(SEARCH("&lt; 4",'Model output'!P221)),ISNUMBER(SEARCH("less than 4",'Model output'!P221))),"&lt;4",IF(OR(ISNUMBER(SEARCH("&gt;4",'Model output'!P221)),ISNUMBER(SEARCH("&gt; 4",'Model output'!P221)),ISNUMBER(SEARCH("4 or more",'Model output'!P221))),"&gt;4",""))),""))</f>
        <v/>
      </c>
      <c r="V222" t="str">
        <f>IF(S222="negative","",IF(OR(ISNUMBER(SEARCH("Focal",'Model output'!P221)),'Classification result'!U222&lt;4,ISNUMBER(SEARCH("Focal",'Classification result'!U222)),ISNUMBER(SEARCH("&lt;4",'Classification result'!U222)),ISNUMBER(SEARCH("&lt; 4",'Classification result'!U222))),"minimal", IF(OR(ISNUMBER(SEARCH("Extensive",'Model output'!P221)),ISNUMBER(SEARCH("Extensive",'Classification result'!U222)),ISNUMBER(SEARCH("&gt;4",'Classification result'!U222)),ISNUMBER(SEARCH("&gt; 4",'Classification result'!U222)),ISNUMBER(SEARCH("4 or more",'Classification result'!U222))),"extensive","")))</f>
        <v/>
      </c>
      <c r="W222" t="str">
        <f>IF(OR('Model output'!R221="",ISNUMBER(SEARCH("Not identified", 'Model output'!R221)),ISNUMBER(SEARCH("Absent",'Model output'!R221)),ISNUMBER(SEARCH("No",'Model output'!R221)),ISNUMBER(SEARCH("Negative",'Model output'!R221)),ISNUMBER(SEARCH("None seen",'Model output'!R221)),ISNUMBER(SEARCH("Free",'Model output'!R221)),ISNUMBER(SEARCH("Cannot be assessed",'Model output'!R221))),"negative","positive")</f>
        <v>positive</v>
      </c>
      <c r="X222" s="14" t="str">
        <f>IF('Model output'!S221="","",'Model output'!S221)</f>
        <v>Not identified</v>
      </c>
      <c r="Y222" t="str">
        <f>IF(OR('Model output'!S221="",ISNUMBER(SEARCH("Absent",'Model output'!S221)),ISNUMBER(SEARCH("Not identified",'Model output'!S221)),AND(ISNUMBER(SEARCH("No",'Model output'!S221)),NOT(ISNUMBER(SEARCH("carcinoma",'Model output'!S221)))),ISNUMBER(SEARCH("negative",'Model output'!S221))),"negative",IF(Z222="positive","gETE", "positive"))</f>
        <v>negative</v>
      </c>
      <c r="Z222" t="str">
        <f>IF(OR('Model output'!S221="",ISNUMBER(SEARCH("Absent",'Model output'!S221)),ISNUMBER(SEARCH("Not identified",'Model output'!S221)),ISNUMBER(SEARCH("No",'Model output'!S221)),ISNUMBER(SEARCH("Minimal",'Model output'!S221)),ISNUMBER(SEARCH("negative",'Model output'!S221))),"negative",IF(OR(ISNUMBER(SEARCH("extensive",X222)),ISNUMBER(SEARCH("skeletal muscle",X222)),ISNUMBER(SEARCH("larynx",X222)),ISNUMBER(SEARCH("trachea",X222)),ISNUMBER(SEARCH("esophagus",X222)),ISNUMBER(SEARCH("recurrent laryngeal nerve",X222))),"positive","negative"))</f>
        <v>negative</v>
      </c>
      <c r="AA222" t="str">
        <f>IF('Model output'!T221="","",IF('Model output'!T221="Not mentioned", "No", "Yes"))</f>
        <v/>
      </c>
      <c r="AB222" t="str">
        <f>IF(AA222&lt;&gt;"Yes","",IF(OR('Model output'!U221="",ISNUMBER(SEARCH("Not identified",'Model output'!U221))),"",'Model output'!U221))</f>
        <v/>
      </c>
      <c r="AC222" s="9" t="str">
        <f>IF(OR('Model output'!V221="", AND(ISERROR(SEARCH("Positive",'Model output'!V221)), ISNUMBER(SEARCH("Negative",'Model output'!V221))), ISNUMBER(SEARCH("Uninvolved",'Model output'!V221)), ISNUMBER(SEARCH("not involved",'Model output'!V221)), ISNUMBER(SEARCH("Free",'Model output'!V221)), ISNUMBER(SEARCH("1 mm",'Model output'!V221)), ISNUMBER(SEARCH("0.1 CM",'Model output'!V221)), ISNUMBER(SEARCH("less than 0.2 mm",'Model output'!V221)), ISNUMBER(SEARCH("less than 0.5 mm",'Model output'!V221)), ISNUMBER(SEARCH("very close",'Model output'!V221)), ISNUMBER(SEARCH("abut",'Model output'!V221))), "negative", "positive")</f>
        <v>negative</v>
      </c>
      <c r="AE222" s="30" t="str" cm="1">
        <f t="array" aca="1" ref="AE222" ca="1">IF(OR(AC222="positive",Z222="positive",AND(OR(ISNUMBER(SEARCH("Follicular carcinoma",N222)),ISNUMBER(SEARCH("Follicular thyroid carcinoma",N222))),V222="extensive"),AND(AND(ISNUMBER(J222),J222&gt;0),AND(ISNUMBER(M222),M222&gt;3)),OR(H222="positive",AH222=1)),"high",IF(OR(ISNUMBER(SEARCH("lateral",G222,1)),ISNUMBER(SEARCH("positive",Y222,1)),ISNUMBER(SEARCH("tall",O222,1)),ISNUMBER(SEARCH("hobnail",O222,1)),ISNUMBER(SEARCH("cribriform",O222,1)),ISNUMBER(SEARCH("diffuse",O222,1)),ISNUMBER(SEARCH("columnar",O222,1)),ISNUMBER(SEARCH("solid",O222,1)),ISNUMBER(SEARCH("tall",N222,1)),ISNUMBER(SEARCH("hobnail",N222,1)),ISNUMBER(SEARCH("cribriform",N222,1)),ISNUMBER(SEARCH("diffuse",N222,1)),ISNUMBER(SEARCH("columnar",N222,1)),ISNUMBER(SEARCH("solid",N222,1)),AND(ISNUMBER(SEARCH("papillary",N222,1)),S222="positive"),AND(AND(ISNUMBER(J222),J222&gt;=5),M222=""),AND(AND(ISNUMBER(J222),J222&gt;=5),AND(ISNUMBER(M222),M222&gt;=1)),AND(ISNUMBER(SERACH("papillary",N222)),OR(Y222="positive",Z222="positive"), ISNUMBER(SEARCH("BRAF",AB222)))),"intermediate","low"))</f>
        <v>low</v>
      </c>
      <c r="AF222" s="31" t="str">
        <f t="shared" si="51"/>
        <v>1b</v>
      </c>
      <c r="AG222" s="31" t="str">
        <f t="shared" si="52"/>
        <v>0</v>
      </c>
      <c r="AH222" s="31" t="str">
        <f t="shared" si="53"/>
        <v>0</v>
      </c>
      <c r="AI222" s="36" t="str">
        <f t="shared" si="54"/>
        <v>I</v>
      </c>
      <c r="AJ222" s="30" t="s">
        <v>872</v>
      </c>
      <c r="AK222" s="35" t="s">
        <v>876</v>
      </c>
      <c r="AL222" s="35" t="s">
        <v>877</v>
      </c>
      <c r="AM222" s="35" t="s">
        <v>880</v>
      </c>
      <c r="AN222" s="35" t="s">
        <v>76</v>
      </c>
      <c r="AO222" s="30">
        <f t="shared" ca="1" si="55"/>
        <v>1</v>
      </c>
      <c r="AP222" s="35">
        <f t="shared" si="56"/>
        <v>1</v>
      </c>
      <c r="AQ222" s="35">
        <f t="shared" si="57"/>
        <v>1</v>
      </c>
      <c r="AR222" s="35">
        <f t="shared" si="58"/>
        <v>1</v>
      </c>
      <c r="AS222" s="36">
        <f t="shared" si="59"/>
        <v>1</v>
      </c>
    </row>
    <row r="223" spans="1:45">
      <c r="A223" t="str">
        <f>'Model output'!A222</f>
        <v>TCGA-EM-A4G1</v>
      </c>
      <c r="B223" s="42">
        <v>26</v>
      </c>
      <c r="C223" s="1" t="str">
        <f>IF(OR(ISNUMBER(SEARCH("0",'Model output'!D222)), ISNUMBER(SEARCH("1",'Model output'!D222)), ISNUMBER(SEARCH("1a",'Model output'!D222)), ISNUMBER(SEARCH("1b",'Model output'!D222)), ISNUMBER(SEARCH("2",'Model output'!D222)), ISNUMBER(SEARCH("3",'Model output'!D222)), ISNUMBER(SEARCH("4a",'Model output'!D222)), ISNUMBER(SEARCH("4b",'Model output'!D222))), IF(ISNUMBER(SEARCH("pT",'Model output'!D222)),IF(OR(ISNUMBER(SEARCH("a",'Model output'!D222)),ISNUMBER(SEARCH("b",'Model output'!D222))),MID(SUBSTITUTE('Model output'!D222," ",""),SEARCH("pT",'Model output'!D222)+2,2),MID(SUBSTITUTE('Model output'!D222," ",""),SEARCH("pT",'Model output'!D222)+2,1)),IF(ISNUMBER(SEARCH("T",'Model output'!D222)),IF(OR(ISNUMBER(SEARCH("a",'Model output'!D222)),ISNUMBER(SEARCH("b",'Model output'!D222))),MID(SUBSTITUTE('Model output'!D222," ",""),SEARCH("T",'Model output'!D222)+1,2),MID(SUBSTITUTE('Model output'!D222," ",""),SEARCH("T",'Model output'!D222)+1,1)),SUBSTITUTE('Model output'!D222," ",""))),"")</f>
        <v>1b</v>
      </c>
      <c r="D223" s="1" t="str">
        <f>IF(ISNUMBER(SEARCH("lymph node",'Model output'!E222)),"1", IF(AND('Model output'!E222&lt;&gt;"",ISNUMBER('Model output'!E222),'Model output'!E222&gt;0),"1",IF(OR(ISNUMBER(SEARCH("0",'Model output'!E222)), ISNUMBER(SEARCH("1",'Model output'!E222)), ISNUMBER(SEARCH("1a",'Model output'!E222)), ISNUMBER(SEARCH("1b",'Model output'!E222)), ISNUMBER(SEARCH("X",'Model output'!E222))), IF(ISNUMBER(SEARCH("pN",'Model output'!E222)),IF(OR(ISNUMBER(SEARCH("a",'Model output'!E222)),ISNUMBER(SEARCH("b",'Model output'!E222))),MID(SUBSTITUTE('Model output'!E222," ",""),SEARCH("pN",'Model output'!E222)+2,2),MID(SUBSTITUTE('Model output'!E222," ",""),SEARCH("pN",'Model output'!E222)+2,1)),IF(ISNUMBER(SEARCH("N",'Model output'!E222)),IF(OR(ISNUMBER(SEARCH("a",'Model output'!E222)),ISNUMBER(SEARCH("b",'Model output'!E222))),MID(SUBSTITUTE('Model output'!E222," ",""),SEARCH("N",'Model output'!E222)+1,2),MID(SUBSTITUTE('Model output'!E222," ",""),SEARCH("N",'Model output'!E222)+1,1)),SUBSTITUTE('Model output'!E222," ",""))),"")))</f>
        <v>0</v>
      </c>
      <c r="E223" s="1" t="str">
        <f>IF(OR(ISNUMBER(SEARCH("Not applicable",'Model output'!F222)), ISNUMBER(SEARCH("N/A",'Model output'!F222))),"0",IF(OR(ISNUMBER(SEARCH("0",'Model output'!F222)), ISNUMBER(SEARCH("1",'Model output'!F222)), ISNUMBER(SEARCH("X",'Model output'!F222))), IF(ISNUMBER(SEARCH("pM",'Model output'!F222)),MID(SUBSTITUTE('Model output'!F222," ",""),SEARCH("pM",'Model output'!F222)+2,1),IF(ISNUMBER(SEARCH("M",'Model output'!F222)),MID(SUBSTITUTE('Model output'!F222," ",""),SEARCH("M",'Model output'!F222)+1,1),SUBSTITUTE('Model output'!F222," ",""))),""))</f>
        <v/>
      </c>
      <c r="F223" t="str">
        <f t="shared" ref="F223:F224" si="60">IF(OR(G223&lt;&gt;"",AND(J223&lt;&gt;"",ISNUMBER(J223),J223&gt;0),AND(M223&lt;&gt;"",M223&gt;0)),"positive","negative")</f>
        <v>negative</v>
      </c>
      <c r="G223" t="str">
        <f>IF(OR('Model output'!G222="",AND(ISNUMBER('Model output'!J222),'Model output'!J222&lt;1)),"",IF(OR(ISNUMBER(SEARCH("lateral",'Model output'!G222)),ISNUMBER(SEARCH("cervical",'Model output'!G222)),ISNUMBER(SEARCH("jugular",'Model output'!G222)),ISNUMBER(SEARCH("left neck",'Model output'!G222)),ISNUMBER(SEARCH("left anterior neck",'Model output'!G222)),ISNUMBER(SEARCH("left posterior neck",'Model output'!G222)),ISNUMBER(SEARCH("right neck",'Model output'!G222)),ISNUMBER(SEARCH("right anterior neck",'Model output'!G222)),ISNUMBER(SEARCH("right posterior neck",'Model output'!G222)),AND(ISNUMBER(SEARCH("level",'Model output'!G222)),OR(,ISNUMBER(SEARCH("II",'Model output'!G222)),ISNUMBER(SEARCH("two",'Model output'!G222)),ISNUMBER(SEARCH("2",'Model output'!G222)),ISNUMBER(SEARCH("III",'Model output'!G222)),ISNUMBER(SEARCH("three",'Model output'!G222)),ISNUMBER(SEARCH("3",'Model output'!G222)),ISNUMBER(SEARCH("IV",'Model output'!G222)),ISNUMBER(SEARCH("four",'Model output'!G222)),ISNUMBER(SEARCH("4",'Model output'!G222)),AND(ISNUMBER(SEARCH("V ",'Model output'!G222)),NOT(ISNUMBER(SEARCH("VI",'Model output'!G222)))),ISNUMBER(SEARCH("five",'Model output'!G222)),ISNUMBER(SEARCH("5",'Model output'!G222))))), "lateral", "central"))</f>
        <v/>
      </c>
      <c r="H223" t="str">
        <f>IF('Model output'!H222="","negative", IF('Model output'!H222=" ", "negative", IF(ISNUMBER(SEARCH("lymph node",'Model output'!H222)),"negative","positive")))</f>
        <v>negative</v>
      </c>
      <c r="I223">
        <f>IF('Model output'!I222="","",IF(ISNUMBER('Model output'!I222),'Model output'!I222,1))</f>
        <v>2</v>
      </c>
      <c r="J223">
        <f>IF('Model output'!J222="","",IF(AND(ISNUMBER('Model output'!J222),'Model output'!J222&lt;=I223),'Model output'!J222,IF(ISNUMBER(SEARCH("0/",'Model output'!J222)),0,1)))</f>
        <v>0</v>
      </c>
      <c r="K223" t="str" cm="1">
        <f t="array" ref="K223">IF(COUNT(FIND({0,1,2,3,4,5,6,7,8,9},'Model output'!K222))&gt;0,'Model output'!K222,"")</f>
        <v/>
      </c>
      <c r="L223" s="8" t="str">
        <f t="shared" si="50"/>
        <v/>
      </c>
      <c r="M223" t="str" cm="1">
        <f t="array" ref="M223">IF(L223="","",IF(ISNUMBER(SEARCH("cm",L223)),MAX(VALUE(SUBSTITUTE(_xlfn.FILTERXML("&lt;t&gt;&lt;s&gt;"&amp;SUBSTITUTE(L223,",","&lt;/s&gt;&lt;s&gt;")&amp;"&lt;/s&gt;&lt;/t&gt;","//s"),"cm",""))),MAX(VALUE(SUBSTITUTE(_xlfn.FILTERXML("&lt;t&gt;&lt;s&gt;"&amp;SUBSTITUTE(L223,",","&lt;/s&gt;&lt;s&gt;")&amp;"&lt;/s&gt;&lt;/t&gt;","//s"),"mm","")))/10))</f>
        <v/>
      </c>
      <c r="N223" t="str">
        <f>IF('Model output'!L222="","",'Model output'!L222)</f>
        <v>papillary</v>
      </c>
      <c r="O223" t="str">
        <f>IF('Model output'!M222="","",'Model output'!M222)</f>
        <v>follicular</v>
      </c>
      <c r="P223" t="str">
        <f>IF('Model output'!N222="","",'Model output'!N222)</f>
        <v>1.7cm</v>
      </c>
      <c r="Q223" t="str">
        <f t="shared" ref="Q223:Q224" si="61">LOWER(SUBSTITUTE(SUBSTITUTE(SUBSTITUTE(SUBSTITUTE(SUBSTITUTE(SUBSTITUTE(SUBSTITUTE(SUBSTITUTE(SUBSTITUTE(SUBSTITUTE(SUBSTITUTE(SUBSTITUTE(SUBSTITUTE(SUBSTITUTE(SUBSTITUTE(SUBSTITUTE(SUBSTITUTE(P223,"cm.","cm"), "the", ""), "tumor", ""), "nodule", ""), "isthmic", ""), "lobe",""), "largest", ""), "left", ""), "right", ""), "for", ""), "in", ""), "and", ","), "(", ""), ")", ""), "A", ""), "x", ","), " ",""))</f>
        <v>1.7cm</v>
      </c>
      <c r="R223" cm="1">
        <f t="array" ref="R223">IF(Q223="","",IF(ISNUMBER(SEARCH("cm",Q223)),MAX(VALUE(SUBSTITUTE(_xlfn.FILTERXML("&lt;t&gt;&lt;s&gt;"&amp;SUBSTITUTE(Q223,",","&lt;/s&gt;&lt;s&gt;")&amp;"&lt;/s&gt;&lt;/t&gt;","//s"),"cm",""))),IF(ISNUMBER(SEARCH("mm",Q223)), MAX(VALUE(SUBSTITUTE(_xlfn.FILTERXML("&lt;t&gt;&lt;s&gt;"&amp;SUBSTITUTE(Q223,",","&lt;/s&gt;&lt;s&gt;")&amp;"&lt;/s&gt;&lt;/t&gt;","//s"),"mm","")))/10, MAX(VALUE(_xlfn.FILTERXML("&lt;t&gt;&lt;s&gt;"&amp;SUBSTITUTE(Q223,",","&lt;/s&gt;&lt;s&gt;")&amp;"&lt;/s&gt;&lt;/t&gt;","//s"))))))</f>
        <v>1.7</v>
      </c>
      <c r="S223" t="str">
        <f>IF(OR('Model output'!P222="",ISNUMBER(SEARCH("Not identified", 'Model output'!P222)),ISNUMBER(SEARCH("Absent",'Model output'!P222)),AND(ISNUMBER(SEARCH("No",'Model output'!P222)),NOT(ISNUMBER(SEARCH("diagnostic",'Model output'!P222)))),ISNUMBER(SEARCH("Negative",'Model output'!P222))),"negative","positive")</f>
        <v>negative</v>
      </c>
      <c r="T223">
        <f>IF('Model output'!O222="","",'Model output'!O222)</f>
        <v>1</v>
      </c>
      <c r="U223" t="str">
        <f>IF('Model output'!Q222&lt;&gt;"",'Model output'!Q222,IF('Classification result'!S223="positive",IF(ISNUMBER(SEARCH("single",'Model output'!P222)),1,IF(OR(ISNUMBER(SEARCH("&lt;4",'Model output'!P222)),ISNUMBER(SEARCH("&lt; 4",'Model output'!P222)),ISNUMBER(SEARCH("less than 4",'Model output'!P222))),"&lt;4",IF(OR(ISNUMBER(SEARCH("&gt;4",'Model output'!P222)),ISNUMBER(SEARCH("&gt; 4",'Model output'!P222)),ISNUMBER(SEARCH("4 or more",'Model output'!P222))),"&gt;4",""))),""))</f>
        <v/>
      </c>
      <c r="V223" t="str">
        <f>IF(S223="negative","",IF(OR(ISNUMBER(SEARCH("Focal",'Model output'!P222)),'Classification result'!U223&lt;4,ISNUMBER(SEARCH("Focal",'Classification result'!U223)),ISNUMBER(SEARCH("&lt;4",'Classification result'!U223)),ISNUMBER(SEARCH("&lt; 4",'Classification result'!U223))),"minimal", IF(OR(ISNUMBER(SEARCH("Extensive",'Model output'!P222)),ISNUMBER(SEARCH("Extensive",'Classification result'!U223)),ISNUMBER(SEARCH("&gt;4",'Classification result'!U223)),ISNUMBER(SEARCH("&gt; 4",'Classification result'!U223)),ISNUMBER(SEARCH("4 or more",'Classification result'!U223))),"extensive","")))</f>
        <v/>
      </c>
      <c r="W223" t="str">
        <f>IF(OR('Model output'!R222="",ISNUMBER(SEARCH("Not identified", 'Model output'!R222)),ISNUMBER(SEARCH("Absent",'Model output'!R222)),ISNUMBER(SEARCH("No",'Model output'!R222)),ISNUMBER(SEARCH("Negative",'Model output'!R222)),ISNUMBER(SEARCH("None seen",'Model output'!R222)),ISNUMBER(SEARCH("Free",'Model output'!R222)),ISNUMBER(SEARCH("Cannot be assessed",'Model output'!R222))),"negative","positive")</f>
        <v>negative</v>
      </c>
      <c r="X223" s="14" t="str">
        <f>IF('Model output'!S222="","",'Model output'!S222)</f>
        <v>Not identified</v>
      </c>
      <c r="Y223" t="str">
        <f>IF(OR('Model output'!S222="",ISNUMBER(SEARCH("Absent",'Model output'!S222)),ISNUMBER(SEARCH("Not identified",'Model output'!S222)),AND(ISNUMBER(SEARCH("No",'Model output'!S222)),NOT(ISNUMBER(SEARCH("carcinoma",'Model output'!S222)))),ISNUMBER(SEARCH("negative",'Model output'!S222))),"negative",IF(Z223="positive","gETE", "positive"))</f>
        <v>negative</v>
      </c>
      <c r="Z223" t="str">
        <f>IF(OR('Model output'!S222="",ISNUMBER(SEARCH("Absent",'Model output'!S222)),ISNUMBER(SEARCH("Not identified",'Model output'!S222)),ISNUMBER(SEARCH("No",'Model output'!S222)),ISNUMBER(SEARCH("Minimal",'Model output'!S222)),ISNUMBER(SEARCH("negative",'Model output'!S222))),"negative",IF(OR(ISNUMBER(SEARCH("extensive",X223)),ISNUMBER(SEARCH("skeletal muscle",X223)),ISNUMBER(SEARCH("larynx",X223)),ISNUMBER(SEARCH("trachea",X223)),ISNUMBER(SEARCH("esophagus",X223)),ISNUMBER(SEARCH("recurrent laryngeal nerve",X223))),"positive","negative"))</f>
        <v>negative</v>
      </c>
      <c r="AA223" t="str">
        <f>IF('Model output'!T222="","",IF('Model output'!T222="Not mentioned", "No", "Yes"))</f>
        <v/>
      </c>
      <c r="AB223" t="str">
        <f>IF(AA223&lt;&gt;"Yes","",IF(OR('Model output'!U222="",ISNUMBER(SEARCH("Not identified",'Model output'!U222))),"",'Model output'!U222))</f>
        <v/>
      </c>
      <c r="AC223" s="9" t="str">
        <f>IF(OR('Model output'!V222="", AND(ISERROR(SEARCH("Positive",'Model output'!V222)), ISNUMBER(SEARCH("Negative",'Model output'!V222))), ISNUMBER(SEARCH("Uninvolved",'Model output'!V222)), ISNUMBER(SEARCH("not involved",'Model output'!V222)), ISNUMBER(SEARCH("Free",'Model output'!V222)), ISNUMBER(SEARCH("1 mm",'Model output'!V222)), ISNUMBER(SEARCH("0.1 CM",'Model output'!V222)), ISNUMBER(SEARCH("less than 0.2 mm",'Model output'!V222)), ISNUMBER(SEARCH("less than 0.5 mm",'Model output'!V222)), ISNUMBER(SEARCH("very close",'Model output'!V222)), ISNUMBER(SEARCH("abut",'Model output'!V222))), "negative", "positive")</f>
        <v>negative</v>
      </c>
      <c r="AE223" s="30" t="str" cm="1">
        <f t="array" aca="1" ref="AE223" ca="1">IF(OR(AC223="positive",Z223="positive",AND(OR(ISNUMBER(SEARCH("Follicular carcinoma",N223)),ISNUMBER(SEARCH("Follicular thyroid carcinoma",N223))),V223="extensive"),AND(AND(ISNUMBER(J223),J223&gt;0),AND(ISNUMBER(M223),M223&gt;3)),OR(H223="positive",AH223=1)),"high",IF(OR(ISNUMBER(SEARCH("lateral",G223,1)),ISNUMBER(SEARCH("positive",Y223,1)),ISNUMBER(SEARCH("tall",O223,1)),ISNUMBER(SEARCH("hobnail",O223,1)),ISNUMBER(SEARCH("cribriform",O223,1)),ISNUMBER(SEARCH("diffuse",O223,1)),ISNUMBER(SEARCH("columnar",O223,1)),ISNUMBER(SEARCH("solid",O223,1)),ISNUMBER(SEARCH("tall",N223,1)),ISNUMBER(SEARCH("hobnail",N223,1)),ISNUMBER(SEARCH("cribriform",N223,1)),ISNUMBER(SEARCH("diffuse",N223,1)),ISNUMBER(SEARCH("columnar",N223,1)),ISNUMBER(SEARCH("solid",N223,1)),AND(ISNUMBER(SEARCH("papillary",N223,1)),S223="positive"),AND(AND(ISNUMBER(J223),J223&gt;=5),M223=""),AND(AND(ISNUMBER(J223),J223&gt;=5),AND(ISNUMBER(M223),M223&gt;=1)),AND(ISNUMBER(SERACH("papillary",N223)),OR(Y223="positive",Z223="positive"), ISNUMBER(SEARCH("BRAF",AB223)))),"intermediate","low"))</f>
        <v>low</v>
      </c>
      <c r="AF223" s="31" t="str">
        <f t="shared" si="51"/>
        <v>1b</v>
      </c>
      <c r="AG223" s="31" t="str">
        <f t="shared" si="52"/>
        <v>0</v>
      </c>
      <c r="AH223" s="31" t="str">
        <f t="shared" si="53"/>
        <v>0</v>
      </c>
      <c r="AI223" s="36" t="str">
        <f t="shared" si="54"/>
        <v>I</v>
      </c>
      <c r="AJ223" s="30" t="s">
        <v>872</v>
      </c>
      <c r="AK223" s="35" t="s">
        <v>876</v>
      </c>
      <c r="AL223" s="35" t="s">
        <v>877</v>
      </c>
      <c r="AM223" s="35" t="s">
        <v>880</v>
      </c>
      <c r="AN223" s="35" t="s">
        <v>76</v>
      </c>
      <c r="AO223" s="30">
        <f t="shared" ca="1" si="55"/>
        <v>1</v>
      </c>
      <c r="AP223" s="35">
        <f t="shared" si="56"/>
        <v>1</v>
      </c>
      <c r="AQ223" s="35">
        <f t="shared" si="57"/>
        <v>1</v>
      </c>
      <c r="AR223" s="35">
        <f t="shared" si="58"/>
        <v>1</v>
      </c>
      <c r="AS223" s="36">
        <f t="shared" si="59"/>
        <v>1</v>
      </c>
    </row>
    <row r="224" spans="1:45">
      <c r="A224" t="str">
        <f>'Model output'!A223</f>
        <v>TCGA-ET-A25L</v>
      </c>
      <c r="B224" s="42">
        <v>52</v>
      </c>
      <c r="C224" s="1" t="str">
        <f>IF(OR(ISNUMBER(SEARCH("0",'Model output'!D223)), ISNUMBER(SEARCH("1",'Model output'!D223)), ISNUMBER(SEARCH("1a",'Model output'!D223)), ISNUMBER(SEARCH("1b",'Model output'!D223)), ISNUMBER(SEARCH("2",'Model output'!D223)), ISNUMBER(SEARCH("3",'Model output'!D223)), ISNUMBER(SEARCH("4a",'Model output'!D223)), ISNUMBER(SEARCH("4b",'Model output'!D223))), IF(ISNUMBER(SEARCH("pT",'Model output'!D223)),IF(OR(ISNUMBER(SEARCH("a",'Model output'!D223)),ISNUMBER(SEARCH("b",'Model output'!D223))),MID(SUBSTITUTE('Model output'!D223," ",""),SEARCH("pT",'Model output'!D223)+2,2),MID(SUBSTITUTE('Model output'!D223," ",""),SEARCH("pT",'Model output'!D223)+2,1)),IF(ISNUMBER(SEARCH("T",'Model output'!D223)),IF(OR(ISNUMBER(SEARCH("a",'Model output'!D223)),ISNUMBER(SEARCH("b",'Model output'!D223))),MID(SUBSTITUTE('Model output'!D223," ",""),SEARCH("T",'Model output'!D223)+1,2),MID(SUBSTITUTE('Model output'!D223," ",""),SEARCH("T",'Model output'!D223)+1,1)),SUBSTITUTE('Model output'!D223," ",""))),"")</f>
        <v>3</v>
      </c>
      <c r="D224" s="1" t="str">
        <f>IF(ISNUMBER(SEARCH("lymph node",'Model output'!E223)),"1", IF(AND('Model output'!E223&lt;&gt;"",ISNUMBER('Model output'!E223),'Model output'!E223&gt;0),"1",IF(OR(ISNUMBER(SEARCH("0",'Model output'!E223)), ISNUMBER(SEARCH("1",'Model output'!E223)), ISNUMBER(SEARCH("1a",'Model output'!E223)), ISNUMBER(SEARCH("1b",'Model output'!E223)), ISNUMBER(SEARCH("X",'Model output'!E223))), IF(ISNUMBER(SEARCH("pN",'Model output'!E223)),IF(OR(ISNUMBER(SEARCH("a",'Model output'!E223)),ISNUMBER(SEARCH("b",'Model output'!E223))),MID(SUBSTITUTE('Model output'!E223," ",""),SEARCH("pN",'Model output'!E223)+2,2),MID(SUBSTITUTE('Model output'!E223," ",""),SEARCH("pN",'Model output'!E223)+2,1)),IF(ISNUMBER(SEARCH("N",'Model output'!E223)),IF(OR(ISNUMBER(SEARCH("a",'Model output'!E223)),ISNUMBER(SEARCH("b",'Model output'!E223))),MID(SUBSTITUTE('Model output'!E223," ",""),SEARCH("N",'Model output'!E223)+1,2),MID(SUBSTITUTE('Model output'!E223," ",""),SEARCH("N",'Model output'!E223)+1,1)),SUBSTITUTE('Model output'!E223," ",""))),"")))</f>
        <v>1b</v>
      </c>
      <c r="E224" s="1" t="str">
        <f>IF(OR(ISNUMBER(SEARCH("Not applicable",'Model output'!F223)), ISNUMBER(SEARCH("N/A",'Model output'!F223))),"0",IF(OR(ISNUMBER(SEARCH("0",'Model output'!F223)), ISNUMBER(SEARCH("1",'Model output'!F223)), ISNUMBER(SEARCH("X",'Model output'!F223))), IF(ISNUMBER(SEARCH("pM",'Model output'!F223)),MID(SUBSTITUTE('Model output'!F223," ",""),SEARCH("pM",'Model output'!F223)+2,1),IF(ISNUMBER(SEARCH("M",'Model output'!F223)),MID(SUBSTITUTE('Model output'!F223," ",""),SEARCH("M",'Model output'!F223)+1,1),SUBSTITUTE('Model output'!F223," ",""))),""))</f>
        <v/>
      </c>
      <c r="F224" t="str">
        <f t="shared" si="60"/>
        <v>positive</v>
      </c>
      <c r="G224" t="str">
        <f>IF(OR('Model output'!G223="",AND(ISNUMBER('Model output'!J223),'Model output'!J223&lt;1)),"",IF(OR(ISNUMBER(SEARCH("lateral",'Model output'!G223)),ISNUMBER(SEARCH("cervical",'Model output'!G223)),ISNUMBER(SEARCH("jugular",'Model output'!G223)),ISNUMBER(SEARCH("left neck",'Model output'!G223)),ISNUMBER(SEARCH("left anterior neck",'Model output'!G223)),ISNUMBER(SEARCH("left posterior neck",'Model output'!G223)),ISNUMBER(SEARCH("right neck",'Model output'!G223)),ISNUMBER(SEARCH("right anterior neck",'Model output'!G223)),ISNUMBER(SEARCH("right posterior neck",'Model output'!G223)),AND(ISNUMBER(SEARCH("level",'Model output'!G223)),OR(,ISNUMBER(SEARCH("II",'Model output'!G223)),ISNUMBER(SEARCH("two",'Model output'!G223)),ISNUMBER(SEARCH("2",'Model output'!G223)),ISNUMBER(SEARCH("III",'Model output'!G223)),ISNUMBER(SEARCH("three",'Model output'!G223)),ISNUMBER(SEARCH("3",'Model output'!G223)),ISNUMBER(SEARCH("IV",'Model output'!G223)),ISNUMBER(SEARCH("four",'Model output'!G223)),ISNUMBER(SEARCH("4",'Model output'!G223)),AND(ISNUMBER(SEARCH("V ",'Model output'!G223)),NOT(ISNUMBER(SEARCH("VI",'Model output'!G223)))),ISNUMBER(SEARCH("five",'Model output'!G223)),ISNUMBER(SEARCH("5",'Model output'!G223))))), "lateral", "central"))</f>
        <v/>
      </c>
      <c r="H224" t="str">
        <f>IF('Model output'!H223="","negative", IF('Model output'!H223=" ", "negative", IF(ISNUMBER(SEARCH("lymph node",'Model output'!H223)),"negative","positive")))</f>
        <v>negative</v>
      </c>
      <c r="I224">
        <f>IF('Model output'!I223="","",IF(ISNUMBER('Model output'!I223),'Model output'!I223,1))</f>
        <v>12</v>
      </c>
      <c r="J224">
        <f>IF('Model output'!J223="","",IF(AND(ISNUMBER('Model output'!J223),'Model output'!J223&lt;=I224),'Model output'!J223,IF(ISNUMBER(SEARCH("0/",'Model output'!J223)),0,1)))</f>
        <v>2</v>
      </c>
      <c r="K224" t="str" cm="1">
        <f t="array" ref="K224">IF(COUNT(FIND({0,1,2,3,4,5,6,7,8,9},'Model output'!K223))&gt;0,'Model output'!K223,"")</f>
        <v/>
      </c>
      <c r="L224" s="8" t="str">
        <f t="shared" si="50"/>
        <v/>
      </c>
      <c r="M224" t="str" cm="1">
        <f t="array" ref="M224">IF(L224="","",IF(ISNUMBER(SEARCH("cm",L224)),MAX(VALUE(SUBSTITUTE(_xlfn.FILTERXML("&lt;t&gt;&lt;s&gt;"&amp;SUBSTITUTE(L224,",","&lt;/s&gt;&lt;s&gt;")&amp;"&lt;/s&gt;&lt;/t&gt;","//s"),"cm",""))),MAX(VALUE(SUBSTITUTE(_xlfn.FILTERXML("&lt;t&gt;&lt;s&gt;"&amp;SUBSTITUTE(L224,",","&lt;/s&gt;&lt;s&gt;")&amp;"&lt;/s&gt;&lt;/t&gt;","//s"),"mm","")))/10))</f>
        <v/>
      </c>
      <c r="N224" t="str">
        <f>IF('Model output'!L223="","",'Model output'!L223)</f>
        <v>Papillary</v>
      </c>
      <c r="O224" t="str">
        <f>IF('Model output'!M223="","",'Model output'!M223)</f>
        <v>with focal tall cell features</v>
      </c>
      <c r="P224" t="str">
        <f>IF('Model output'!N223="","",'Model output'!N223)</f>
        <v>3.0 cm</v>
      </c>
      <c r="Q224" t="str">
        <f t="shared" si="61"/>
        <v>3.0cm</v>
      </c>
      <c r="R224" cm="1">
        <f t="array" ref="R224">IF(Q224="","",IF(ISNUMBER(SEARCH("cm",Q224)),MAX(VALUE(SUBSTITUTE(_xlfn.FILTERXML("&lt;t&gt;&lt;s&gt;"&amp;SUBSTITUTE(Q224,",","&lt;/s&gt;&lt;s&gt;")&amp;"&lt;/s&gt;&lt;/t&gt;","//s"),"cm",""))),IF(ISNUMBER(SEARCH("mm",Q224)), MAX(VALUE(SUBSTITUTE(_xlfn.FILTERXML("&lt;t&gt;&lt;s&gt;"&amp;SUBSTITUTE(Q224,",","&lt;/s&gt;&lt;s&gt;")&amp;"&lt;/s&gt;&lt;/t&gt;","//s"),"mm","")))/10, MAX(VALUE(_xlfn.FILTERXML("&lt;t&gt;&lt;s&gt;"&amp;SUBSTITUTE(Q224,",","&lt;/s&gt;&lt;s&gt;")&amp;"&lt;/s&gt;&lt;/t&gt;","//s"))))))</f>
        <v>3</v>
      </c>
      <c r="S224" t="str">
        <f>IF(OR('Model output'!P223="",ISNUMBER(SEARCH("Not identified", 'Model output'!P223)),ISNUMBER(SEARCH("Absent",'Model output'!P223)),AND(ISNUMBER(SEARCH("No",'Model output'!P223)),NOT(ISNUMBER(SEARCH("diagnostic",'Model output'!P223)))),ISNUMBER(SEARCH("Negative",'Model output'!P223))),"negative","positive")</f>
        <v>positive</v>
      </c>
      <c r="T224">
        <f>IF('Model output'!O223="","",'Model output'!O223)</f>
        <v>1</v>
      </c>
      <c r="U224" t="str">
        <f>IF('Model output'!Q223&lt;&gt;"",'Model output'!Q223,IF('Classification result'!S224="positive",IF(ISNUMBER(SEARCH("single",'Model output'!P223)),1,IF(OR(ISNUMBER(SEARCH("&lt;4",'Model output'!P223)),ISNUMBER(SEARCH("&lt; 4",'Model output'!P223)),ISNUMBER(SEARCH("less than 4",'Model output'!P223))),"&lt;4",IF(OR(ISNUMBER(SEARCH("&gt;4",'Model output'!P223)),ISNUMBER(SEARCH("&gt; 4",'Model output'!P223)),ISNUMBER(SEARCH("4 or more",'Model output'!P223))),"&gt;4",""))),""))</f>
        <v/>
      </c>
      <c r="V224" t="str">
        <f>IF(S224="negative","",IF(OR(ISNUMBER(SEARCH("Focal",'Model output'!P223)),'Classification result'!U224&lt;4,ISNUMBER(SEARCH("Focal",'Classification result'!U224)),ISNUMBER(SEARCH("&lt;4",'Classification result'!U224)),ISNUMBER(SEARCH("&lt; 4",'Classification result'!U224))),"minimal", IF(OR(ISNUMBER(SEARCH("Extensive",'Model output'!P223)),ISNUMBER(SEARCH("Extensive",'Classification result'!U224)),ISNUMBER(SEARCH("&gt;4",'Classification result'!U224)),ISNUMBER(SEARCH("&gt; 4",'Classification result'!U224)),ISNUMBER(SEARCH("4 or more",'Classification result'!U224))),"extensive","")))</f>
        <v/>
      </c>
      <c r="W224" t="str">
        <f>IF(OR('Model output'!R223="",ISNUMBER(SEARCH("Not identified", 'Model output'!R223)),ISNUMBER(SEARCH("Absent",'Model output'!R223)),ISNUMBER(SEARCH("No",'Model output'!R223)),ISNUMBER(SEARCH("Negative",'Model output'!R223)),ISNUMBER(SEARCH("None seen",'Model output'!R223)),ISNUMBER(SEARCH("Free",'Model output'!R223)),ISNUMBER(SEARCH("Cannot be assessed",'Model output'!R223))),"negative","positive")</f>
        <v>positive</v>
      </c>
      <c r="X224" s="14" t="str">
        <f>IF('Model output'!S223="","",'Model output'!S223)</f>
        <v>Present</v>
      </c>
      <c r="Y224" t="str">
        <f>IF(OR('Model output'!S223="",ISNUMBER(SEARCH("Absent",'Model output'!S223)),ISNUMBER(SEARCH("Not identified",'Model output'!S223)),AND(ISNUMBER(SEARCH("No",'Model output'!S223)),NOT(ISNUMBER(SEARCH("carcinoma",'Model output'!S223)))),ISNUMBER(SEARCH("negative",'Model output'!S223))),"negative",IF(Z224="positive","gETE", "positive"))</f>
        <v>positive</v>
      </c>
      <c r="Z224" t="str">
        <f>IF(OR('Model output'!S223="",ISNUMBER(SEARCH("Absent",'Model output'!S223)),ISNUMBER(SEARCH("Not identified",'Model output'!S223)),ISNUMBER(SEARCH("No",'Model output'!S223)),ISNUMBER(SEARCH("Minimal",'Model output'!S223)),ISNUMBER(SEARCH("negative",'Model output'!S223))),"negative",IF(OR(ISNUMBER(SEARCH("extensive",X224)),ISNUMBER(SEARCH("skeletal muscle",X224)),ISNUMBER(SEARCH("larynx",X224)),ISNUMBER(SEARCH("trachea",X224)),ISNUMBER(SEARCH("esophagus",X224)),ISNUMBER(SEARCH("recurrent laryngeal nerve",X224))),"positive","negative"))</f>
        <v>negative</v>
      </c>
      <c r="AA224" t="str">
        <f>IF('Model output'!T223="","",IF('Model output'!T223="Not mentioned", "No", "Yes"))</f>
        <v/>
      </c>
      <c r="AB224" t="str">
        <f>IF(AA224&lt;&gt;"Yes","",IF(OR('Model output'!U223="",ISNUMBER(SEARCH("Not identified",'Model output'!U223))),"",'Model output'!U223))</f>
        <v/>
      </c>
      <c r="AC224" s="9" t="str">
        <f>IF(OR('Model output'!V223="", AND(ISERROR(SEARCH("Positive",'Model output'!V223)), ISNUMBER(SEARCH("Negative",'Model output'!V223))), ISNUMBER(SEARCH("Uninvolved",'Model output'!V223)), ISNUMBER(SEARCH("not involved",'Model output'!V223)), ISNUMBER(SEARCH("Free",'Model output'!V223)), ISNUMBER(SEARCH("1 mm",'Model output'!V223)), ISNUMBER(SEARCH("0.1 CM",'Model output'!V223)), ISNUMBER(SEARCH("less than 0.2 mm",'Model output'!V223)), ISNUMBER(SEARCH("less than 0.5 mm",'Model output'!V223)), ISNUMBER(SEARCH("very close",'Model output'!V223)), ISNUMBER(SEARCH("abut",'Model output'!V223))), "negative", "positive")</f>
        <v>positive</v>
      </c>
      <c r="AE224" s="30" t="str" cm="1">
        <f t="array" ref="AE224">IF(OR(AC224="positive",Z224="positive",AND(OR(ISNUMBER(SEARCH("Follicular carcinoma",N224)),ISNUMBER(SEARCH("Follicular thyroid carcinoma",N224))),V224="extensive"),AND(AND(ISNUMBER(J224),J224&gt;0),AND(ISNUMBER(M224),M224&gt;3)),OR(H224="positive",AH224=1)),"high",IF(OR(ISNUMBER(SEARCH("lateral",G224,1)),ISNUMBER(SEARCH("positive",Y224,1)),ISNUMBER(SEARCH("tall",O224,1)),ISNUMBER(SEARCH("hobnail",O224,1)),ISNUMBER(SEARCH("cribriform",O224,1)),ISNUMBER(SEARCH("diffuse",O224,1)),ISNUMBER(SEARCH("columnar",O224,1)),ISNUMBER(SEARCH("solid",O224,1)),ISNUMBER(SEARCH("tall",N224,1)),ISNUMBER(SEARCH("hobnail",N224,1)),ISNUMBER(SEARCH("cribriform",N224,1)),ISNUMBER(SEARCH("diffuse",N224,1)),ISNUMBER(SEARCH("columnar",N224,1)),ISNUMBER(SEARCH("solid",N224,1)),AND(ISNUMBER(SEARCH("papillary",N224,1)),S224="positive"),AND(AND(ISNUMBER(J224),J224&gt;=5),M224=""),AND(AND(ISNUMBER(J224),J224&gt;=5),AND(ISNUMBER(M224),M224&gt;=1)),AND(ISNUMBER(SERACH("papillary",N224)),OR(Y224="positive",Z224="positive"), ISNUMBER(SEARCH("BRAF",AB224)))),"intermediate","low"))</f>
        <v>high</v>
      </c>
      <c r="AF224" s="31" t="str">
        <f t="shared" si="51"/>
        <v>2</v>
      </c>
      <c r="AG224" s="31" t="str">
        <f t="shared" si="52"/>
        <v>1a</v>
      </c>
      <c r="AH224" s="31" t="str">
        <f t="shared" si="53"/>
        <v>0</v>
      </c>
      <c r="AI224" s="36" t="str">
        <f t="shared" si="54"/>
        <v>I</v>
      </c>
      <c r="AJ224" s="30" t="s">
        <v>871</v>
      </c>
      <c r="AK224" s="35" t="s">
        <v>879</v>
      </c>
      <c r="AL224" s="35" t="s">
        <v>876</v>
      </c>
      <c r="AM224" s="35" t="s">
        <v>880</v>
      </c>
      <c r="AN224" s="35" t="s">
        <v>76</v>
      </c>
      <c r="AO224" s="30">
        <f t="shared" si="55"/>
        <v>1</v>
      </c>
      <c r="AP224" s="35">
        <f t="shared" si="56"/>
        <v>1</v>
      </c>
      <c r="AQ224" s="35">
        <f t="shared" si="57"/>
        <v>0</v>
      </c>
      <c r="AR224" s="35">
        <f t="shared" si="58"/>
        <v>1</v>
      </c>
      <c r="AS224" s="36">
        <f t="shared" si="59"/>
        <v>1</v>
      </c>
    </row>
    <row r="225" spans="1:45">
      <c r="A225" t="str">
        <f>'Model output'!A224</f>
        <v>TCGA-ET-A25M</v>
      </c>
      <c r="B225" s="42">
        <v>33</v>
      </c>
      <c r="C225" s="1" t="str">
        <f>IF(OR(ISNUMBER(SEARCH("0",'Model output'!D224)), ISNUMBER(SEARCH("1",'Model output'!D224)), ISNUMBER(SEARCH("1a",'Model output'!D224)), ISNUMBER(SEARCH("1b",'Model output'!D224)), ISNUMBER(SEARCH("2",'Model output'!D224)), ISNUMBER(SEARCH("3",'Model output'!D224)), ISNUMBER(SEARCH("4a",'Model output'!D224)), ISNUMBER(SEARCH("4b",'Model output'!D224))), IF(ISNUMBER(SEARCH("pT",'Model output'!D224)),IF(OR(ISNUMBER(SEARCH("a",'Model output'!D224)),ISNUMBER(SEARCH("b",'Model output'!D224))),MID(SUBSTITUTE('Model output'!D224," ",""),SEARCH("pT",'Model output'!D224)+2,2),MID(SUBSTITUTE('Model output'!D224," ",""),SEARCH("pT",'Model output'!D224)+2,1)),IF(ISNUMBER(SEARCH("T",'Model output'!D224)),IF(OR(ISNUMBER(SEARCH("a",'Model output'!D224)),ISNUMBER(SEARCH("b",'Model output'!D224))),MID(SUBSTITUTE('Model output'!D224," ",""),SEARCH("T",'Model output'!D224)+1,2),MID(SUBSTITUTE('Model output'!D224," ",""),SEARCH("T",'Model output'!D224)+1,1)),SUBSTITUTE('Model output'!D224," ",""))),"")</f>
        <v>2</v>
      </c>
      <c r="D225" s="1" t="str">
        <f>IF(ISNUMBER(SEARCH("lymph node",'Model output'!E224)),"1", IF(AND('Model output'!E224&lt;&gt;"",ISNUMBER('Model output'!E224),'Model output'!E224&gt;0),"1",IF(OR(ISNUMBER(SEARCH("0",'Model output'!E224)), ISNUMBER(SEARCH("1",'Model output'!E224)), ISNUMBER(SEARCH("1a",'Model output'!E224)), ISNUMBER(SEARCH("1b",'Model output'!E224)), ISNUMBER(SEARCH("X",'Model output'!E224))), IF(ISNUMBER(SEARCH("pN",'Model output'!E224)),IF(OR(ISNUMBER(SEARCH("a",'Model output'!E224)),ISNUMBER(SEARCH("b",'Model output'!E224))),MID(SUBSTITUTE('Model output'!E224," ",""),SEARCH("pN",'Model output'!E224)+2,2),MID(SUBSTITUTE('Model output'!E224," ",""),SEARCH("pN",'Model output'!E224)+2,1)),IF(ISNUMBER(SEARCH("N",'Model output'!E224)),IF(OR(ISNUMBER(SEARCH("a",'Model output'!E224)),ISNUMBER(SEARCH("b",'Model output'!E224))),MID(SUBSTITUTE('Model output'!E224," ",""),SEARCH("N",'Model output'!E224)+1,2),MID(SUBSTITUTE('Model output'!E224," ",""),SEARCH("N",'Model output'!E224)+1,1)),SUBSTITUTE('Model output'!E224," ",""))),"")))</f>
        <v>1</v>
      </c>
      <c r="E225" s="1" t="str">
        <f>IF(OR(ISNUMBER(SEARCH("Not applicable",'Model output'!F224)), ISNUMBER(SEARCH("N/A",'Model output'!F224))),"0",IF(OR(ISNUMBER(SEARCH("0",'Model output'!F224)), ISNUMBER(SEARCH("1",'Model output'!F224)), ISNUMBER(SEARCH("X",'Model output'!F224))), IF(ISNUMBER(SEARCH("pM",'Model output'!F224)),MID(SUBSTITUTE('Model output'!F224," ",""),SEARCH("pM",'Model output'!F224)+2,1),IF(ISNUMBER(SEARCH("M",'Model output'!F224)),MID(SUBSTITUTE('Model output'!F224," ",""),SEARCH("M",'Model output'!F224)+1,1),SUBSTITUTE('Model output'!F224," ",""))),""))</f>
        <v>X</v>
      </c>
      <c r="F225" t="str">
        <f t="shared" ref="F225:F288" si="62">IF(OR(G225&lt;&gt;"",AND(J225&lt;&gt;"",ISNUMBER(J225),J225&gt;0),AND(M225&lt;&gt;"",M225&gt;0)),"positive","negative")</f>
        <v>positive</v>
      </c>
      <c r="G225" t="str">
        <f>IF(OR('Model output'!G224="",AND(ISNUMBER('Model output'!J224),'Model output'!J224&lt;1)),"",IF(OR(ISNUMBER(SEARCH("lateral",'Model output'!G224)),ISNUMBER(SEARCH("cervical",'Model output'!G224)),ISNUMBER(SEARCH("jugular",'Model output'!G224)),ISNUMBER(SEARCH("left neck",'Model output'!G224)),ISNUMBER(SEARCH("left anterior neck",'Model output'!G224)),ISNUMBER(SEARCH("left posterior neck",'Model output'!G224)),ISNUMBER(SEARCH("right neck",'Model output'!G224)),ISNUMBER(SEARCH("right anterior neck",'Model output'!G224)),ISNUMBER(SEARCH("right posterior neck",'Model output'!G224)),AND(ISNUMBER(SEARCH("level",'Model output'!G224)),OR(,ISNUMBER(SEARCH("II",'Model output'!G224)),ISNUMBER(SEARCH("two",'Model output'!G224)),ISNUMBER(SEARCH("2",'Model output'!G224)),ISNUMBER(SEARCH("III",'Model output'!G224)),ISNUMBER(SEARCH("three",'Model output'!G224)),ISNUMBER(SEARCH("3",'Model output'!G224)),ISNUMBER(SEARCH("IV",'Model output'!G224)),ISNUMBER(SEARCH("four",'Model output'!G224)),ISNUMBER(SEARCH("4",'Model output'!G224)),AND(ISNUMBER(SEARCH("V ",'Model output'!G224)),NOT(ISNUMBER(SEARCH("VI",'Model output'!G224)))),ISNUMBER(SEARCH("five",'Model output'!G224)),ISNUMBER(SEARCH("5",'Model output'!G224))))), "lateral", "central"))</f>
        <v/>
      </c>
      <c r="H225" t="str">
        <f>IF('Model output'!H224="","negative", IF('Model output'!H224=" ", "negative", IF(ISNUMBER(SEARCH("lymph node",'Model output'!H224)),"negative","positive")))</f>
        <v>negative</v>
      </c>
      <c r="I225">
        <f>IF('Model output'!I224="","",IF(ISNUMBER('Model output'!I224),'Model output'!I224,1))</f>
        <v>2</v>
      </c>
      <c r="J225">
        <f>IF('Model output'!J224="","",IF(AND(ISNUMBER('Model output'!J224),'Model output'!J224&lt;=I225),'Model output'!J224,IF(ISNUMBER(SEARCH("0/",'Model output'!J224)),0,1)))</f>
        <v>1</v>
      </c>
      <c r="K225" t="str" cm="1">
        <f t="array" ref="K225">IF(COUNT(FIND({0,1,2,3,4,5,6,7,8,9},'Model output'!K224))&gt;0,'Model output'!K224,"")</f>
        <v/>
      </c>
      <c r="L225" s="8" t="str">
        <f t="shared" si="50"/>
        <v/>
      </c>
      <c r="M225" t="str" cm="1">
        <f t="array" ref="M225">IF(L225="","",IF(ISNUMBER(SEARCH("cm",L225)),MAX(VALUE(SUBSTITUTE(_xlfn.FILTERXML("&lt;t&gt;&lt;s&gt;"&amp;SUBSTITUTE(L225,",","&lt;/s&gt;&lt;s&gt;")&amp;"&lt;/s&gt;&lt;/t&gt;","//s"),"cm",""))),MAX(VALUE(SUBSTITUTE(_xlfn.FILTERXML("&lt;t&gt;&lt;s&gt;"&amp;SUBSTITUTE(L225,",","&lt;/s&gt;&lt;s&gt;")&amp;"&lt;/s&gt;&lt;/t&gt;","//s"),"mm","")))/10))</f>
        <v/>
      </c>
      <c r="N225" t="str">
        <f>IF('Model output'!L224="","",'Model output'!L224)</f>
        <v>Papillary</v>
      </c>
      <c r="O225" t="str">
        <f>IF('Model output'!M224="","",'Model output'!M224)</f>
        <v/>
      </c>
      <c r="P225" t="str">
        <f>IF('Model output'!N224="","",'Model output'!N224)</f>
        <v>2.5 cm</v>
      </c>
      <c r="Q225" t="str">
        <f t="shared" ref="Q225:Q288" si="63">LOWER(SUBSTITUTE(SUBSTITUTE(SUBSTITUTE(SUBSTITUTE(SUBSTITUTE(SUBSTITUTE(SUBSTITUTE(SUBSTITUTE(SUBSTITUTE(SUBSTITUTE(SUBSTITUTE(SUBSTITUTE(SUBSTITUTE(SUBSTITUTE(SUBSTITUTE(SUBSTITUTE(SUBSTITUTE(P225,"cm.","cm"), "the", ""), "tumor", ""), "nodule", ""), "isthmic", ""), "lobe",""), "largest", ""), "left", ""), "right", ""), "for", ""), "in", ""), "and", ","), "(", ""), ")", ""), "A", ""), "x", ","), " ",""))</f>
        <v>2.5cm</v>
      </c>
      <c r="R225" cm="1">
        <f t="array" ref="R225">IF(Q225="","",IF(ISNUMBER(SEARCH("cm",Q225)),MAX(VALUE(SUBSTITUTE(_xlfn.FILTERXML("&lt;t&gt;&lt;s&gt;"&amp;SUBSTITUTE(Q225,",","&lt;/s&gt;&lt;s&gt;")&amp;"&lt;/s&gt;&lt;/t&gt;","//s"),"cm",""))),IF(ISNUMBER(SEARCH("mm",Q225)), MAX(VALUE(SUBSTITUTE(_xlfn.FILTERXML("&lt;t&gt;&lt;s&gt;"&amp;SUBSTITUTE(Q225,",","&lt;/s&gt;&lt;s&gt;")&amp;"&lt;/s&gt;&lt;/t&gt;","//s"),"mm","")))/10, MAX(VALUE(_xlfn.FILTERXML("&lt;t&gt;&lt;s&gt;"&amp;SUBSTITUTE(Q225,",","&lt;/s&gt;&lt;s&gt;")&amp;"&lt;/s&gt;&lt;/t&gt;","//s"))))))</f>
        <v>2.5</v>
      </c>
      <c r="S225" t="str">
        <f>IF(OR('Model output'!P224="",ISNUMBER(SEARCH("Not identified", 'Model output'!P224)),ISNUMBER(SEARCH("Absent",'Model output'!P224)),AND(ISNUMBER(SEARCH("No",'Model output'!P224)),NOT(ISNUMBER(SEARCH("diagnostic",'Model output'!P224)))),ISNUMBER(SEARCH("Negative",'Model output'!P224))),"negative","positive")</f>
        <v>negative</v>
      </c>
      <c r="T225">
        <f>IF('Model output'!O224="","",'Model output'!O224)</f>
        <v>1</v>
      </c>
      <c r="U225" t="str">
        <f>IF('Model output'!Q224&lt;&gt;"",'Model output'!Q224,IF('Classification result'!S225="positive",IF(ISNUMBER(SEARCH("single",'Model output'!P224)),1,IF(OR(ISNUMBER(SEARCH("&lt;4",'Model output'!P224)),ISNUMBER(SEARCH("&lt; 4",'Model output'!P224)),ISNUMBER(SEARCH("less than 4",'Model output'!P224))),"&lt;4",IF(OR(ISNUMBER(SEARCH("&gt;4",'Model output'!P224)),ISNUMBER(SEARCH("&gt; 4",'Model output'!P224)),ISNUMBER(SEARCH("4 or more",'Model output'!P224))),"&gt;4",""))),""))</f>
        <v/>
      </c>
      <c r="V225" t="str">
        <f>IF(S225="negative","",IF(OR(ISNUMBER(SEARCH("Focal",'Model output'!P224)),'Classification result'!U225&lt;4,ISNUMBER(SEARCH("Focal",'Classification result'!U225)),ISNUMBER(SEARCH("&lt;4",'Classification result'!U225)),ISNUMBER(SEARCH("&lt; 4",'Classification result'!U225))),"minimal", IF(OR(ISNUMBER(SEARCH("Extensive",'Model output'!P224)),ISNUMBER(SEARCH("Extensive",'Classification result'!U225)),ISNUMBER(SEARCH("&gt;4",'Classification result'!U225)),ISNUMBER(SEARCH("&gt; 4",'Classification result'!U225)),ISNUMBER(SEARCH("4 or more",'Classification result'!U225))),"extensive","")))</f>
        <v/>
      </c>
      <c r="W225" t="str">
        <f>IF(OR('Model output'!R224="",ISNUMBER(SEARCH("Not identified", 'Model output'!R224)),ISNUMBER(SEARCH("Absent",'Model output'!R224)),ISNUMBER(SEARCH("No",'Model output'!R224)),ISNUMBER(SEARCH("Negative",'Model output'!R224)),ISNUMBER(SEARCH("None seen",'Model output'!R224)),ISNUMBER(SEARCH("Free",'Model output'!R224)),ISNUMBER(SEARCH("Cannot be assessed",'Model output'!R224))),"negative","positive")</f>
        <v>positive</v>
      </c>
      <c r="X225" s="14" t="str">
        <f>IF('Model output'!S224="","",'Model output'!S224)</f>
        <v/>
      </c>
      <c r="Y225" t="str">
        <f>IF(OR('Model output'!S224="",ISNUMBER(SEARCH("Absent",'Model output'!S224)),ISNUMBER(SEARCH("Not identified",'Model output'!S224)),AND(ISNUMBER(SEARCH("No",'Model output'!S224)),NOT(ISNUMBER(SEARCH("carcinoma",'Model output'!S224)))),ISNUMBER(SEARCH("negative",'Model output'!S224))),"negative",IF(Z225="positive","gETE", "positive"))</f>
        <v>negative</v>
      </c>
      <c r="Z225" t="str">
        <f>IF(OR('Model output'!S224="",ISNUMBER(SEARCH("Absent",'Model output'!S224)),ISNUMBER(SEARCH("Not identified",'Model output'!S224)),ISNUMBER(SEARCH("No",'Model output'!S224)),ISNUMBER(SEARCH("Minimal",'Model output'!S224)),ISNUMBER(SEARCH("negative",'Model output'!S224))),"negative",IF(OR(ISNUMBER(SEARCH("extensive",X225)),ISNUMBER(SEARCH("skeletal muscle",X225)),ISNUMBER(SEARCH("larynx",X225)),ISNUMBER(SEARCH("trachea",X225)),ISNUMBER(SEARCH("esophagus",X225)),ISNUMBER(SEARCH("recurrent laryngeal nerve",X225))),"positive","negative"))</f>
        <v>negative</v>
      </c>
      <c r="AA225" t="str">
        <f>IF('Model output'!T224="","",IF('Model output'!T224="Not mentioned", "No", "Yes"))</f>
        <v/>
      </c>
      <c r="AB225" t="str">
        <f>IF(AA225&lt;&gt;"Yes","",IF(OR('Model output'!U224="",ISNUMBER(SEARCH("Not identified",'Model output'!U224))),"",'Model output'!U224))</f>
        <v/>
      </c>
      <c r="AC225" s="9" t="str">
        <f>IF(OR('Model output'!V224="", AND(ISERROR(SEARCH("Positive",'Model output'!V224)), ISNUMBER(SEARCH("Negative",'Model output'!V224))), ISNUMBER(SEARCH("Uninvolved",'Model output'!V224)), ISNUMBER(SEARCH("not involved",'Model output'!V224)), ISNUMBER(SEARCH("Free",'Model output'!V224)), ISNUMBER(SEARCH("1 mm",'Model output'!V224)), ISNUMBER(SEARCH("0.1 CM",'Model output'!V224)), ISNUMBER(SEARCH("less than 0.2 mm",'Model output'!V224)), ISNUMBER(SEARCH("less than 0.5 mm",'Model output'!V224)), ISNUMBER(SEARCH("very close",'Model output'!V224)), ISNUMBER(SEARCH("abut",'Model output'!V224))), "negative", "positive")</f>
        <v>negative</v>
      </c>
      <c r="AE225" s="30" t="str" cm="1">
        <f t="array" aca="1" ref="AE225" ca="1">IF(OR(AC225="positive",Z225="positive",AND(OR(ISNUMBER(SEARCH("Follicular carcinoma",N225)),ISNUMBER(SEARCH("Follicular thyroid carcinoma",N225))),V225="extensive"),AND(AND(ISNUMBER(J225),J225&gt;0),AND(ISNUMBER(M225),M225&gt;3)),OR(H225="positive",AH225=1)),"high",IF(OR(ISNUMBER(SEARCH("lateral",G225,1)),ISNUMBER(SEARCH("positive",Y225,1)),ISNUMBER(SEARCH("tall",O225,1)),ISNUMBER(SEARCH("hobnail",O225,1)),ISNUMBER(SEARCH("cribriform",O225,1)),ISNUMBER(SEARCH("diffuse",O225,1)),ISNUMBER(SEARCH("columnar",O225,1)),ISNUMBER(SEARCH("solid",O225,1)),ISNUMBER(SEARCH("tall",N225,1)),ISNUMBER(SEARCH("hobnail",N225,1)),ISNUMBER(SEARCH("cribriform",N225,1)),ISNUMBER(SEARCH("diffuse",N225,1)),ISNUMBER(SEARCH("columnar",N225,1)),ISNUMBER(SEARCH("solid",N225,1)),AND(ISNUMBER(SEARCH("papillary",N225,1)),S225="positive"),AND(AND(ISNUMBER(J225),J225&gt;=5),M225=""),AND(AND(ISNUMBER(J225),J225&gt;=5),AND(ISNUMBER(M225),M225&gt;=1)),AND(ISNUMBER(SERACH("papillary",N225)),OR(Y225="positive",Z225="positive"), ISNUMBER(SEARCH("BRAF",AB225)))),"intermediate","low"))</f>
        <v>low</v>
      </c>
      <c r="AF225" s="31" t="str">
        <f t="shared" si="51"/>
        <v>2</v>
      </c>
      <c r="AG225" s="31" t="str">
        <f t="shared" si="52"/>
        <v>1a</v>
      </c>
      <c r="AH225" s="31" t="str">
        <f t="shared" si="53"/>
        <v>0</v>
      </c>
      <c r="AI225" s="36" t="str">
        <f t="shared" si="54"/>
        <v>I</v>
      </c>
      <c r="AJ225" s="30" t="s">
        <v>872</v>
      </c>
      <c r="AK225" s="35" t="s">
        <v>879</v>
      </c>
      <c r="AL225" s="35" t="s">
        <v>881</v>
      </c>
      <c r="AM225" s="35" t="s">
        <v>880</v>
      </c>
      <c r="AN225" s="35" t="s">
        <v>76</v>
      </c>
      <c r="AO225" s="30">
        <f t="shared" ca="1" si="55"/>
        <v>1</v>
      </c>
      <c r="AP225" s="35">
        <f t="shared" si="56"/>
        <v>1</v>
      </c>
      <c r="AQ225" s="35">
        <f t="shared" si="57"/>
        <v>1</v>
      </c>
      <c r="AR225" s="35">
        <f t="shared" si="58"/>
        <v>1</v>
      </c>
      <c r="AS225" s="36">
        <f t="shared" si="59"/>
        <v>1</v>
      </c>
    </row>
    <row r="226" spans="1:45">
      <c r="A226" t="str">
        <f>'Model output'!A225</f>
        <v>TCGA-ET-A25R</v>
      </c>
      <c r="B226" s="42">
        <v>51</v>
      </c>
      <c r="C226" s="1" t="str">
        <f>IF(OR(ISNUMBER(SEARCH("0",'Model output'!D225)), ISNUMBER(SEARCH("1",'Model output'!D225)), ISNUMBER(SEARCH("1a",'Model output'!D225)), ISNUMBER(SEARCH("1b",'Model output'!D225)), ISNUMBER(SEARCH("2",'Model output'!D225)), ISNUMBER(SEARCH("3",'Model output'!D225)), ISNUMBER(SEARCH("4a",'Model output'!D225)), ISNUMBER(SEARCH("4b",'Model output'!D225))), IF(ISNUMBER(SEARCH("pT",'Model output'!D225)),IF(OR(ISNUMBER(SEARCH("a",'Model output'!D225)),ISNUMBER(SEARCH("b",'Model output'!D225))),MID(SUBSTITUTE('Model output'!D225," ",""),SEARCH("pT",'Model output'!D225)+2,2),MID(SUBSTITUTE('Model output'!D225," ",""),SEARCH("pT",'Model output'!D225)+2,1)),IF(ISNUMBER(SEARCH("T",'Model output'!D225)),IF(OR(ISNUMBER(SEARCH("a",'Model output'!D225)),ISNUMBER(SEARCH("b",'Model output'!D225))),MID(SUBSTITUTE('Model output'!D225," ",""),SEARCH("T",'Model output'!D225)+1,2),MID(SUBSTITUTE('Model output'!D225," ",""),SEARCH("T",'Model output'!D225)+1,1)),SUBSTITUTE('Model output'!D225," ",""))),"")</f>
        <v>3</v>
      </c>
      <c r="D226" s="1" t="str">
        <f>IF(ISNUMBER(SEARCH("lymph node",'Model output'!E225)),"1", IF(AND('Model output'!E225&lt;&gt;"",ISNUMBER('Model output'!E225),'Model output'!E225&gt;0),"1",IF(OR(ISNUMBER(SEARCH("0",'Model output'!E225)), ISNUMBER(SEARCH("1",'Model output'!E225)), ISNUMBER(SEARCH("1a",'Model output'!E225)), ISNUMBER(SEARCH("1b",'Model output'!E225)), ISNUMBER(SEARCH("X",'Model output'!E225))), IF(ISNUMBER(SEARCH("pN",'Model output'!E225)),IF(OR(ISNUMBER(SEARCH("a",'Model output'!E225)),ISNUMBER(SEARCH("b",'Model output'!E225))),MID(SUBSTITUTE('Model output'!E225," ",""),SEARCH("pN",'Model output'!E225)+2,2),MID(SUBSTITUTE('Model output'!E225," ",""),SEARCH("pN",'Model output'!E225)+2,1)),IF(ISNUMBER(SEARCH("N",'Model output'!E225)),IF(OR(ISNUMBER(SEARCH("a",'Model output'!E225)),ISNUMBER(SEARCH("b",'Model output'!E225))),MID(SUBSTITUTE('Model output'!E225," ",""),SEARCH("N",'Model output'!E225)+1,2),MID(SUBSTITUTE('Model output'!E225," ",""),SEARCH("N",'Model output'!E225)+1,1)),SUBSTITUTE('Model output'!E225," ",""))),"")))</f>
        <v>x</v>
      </c>
      <c r="E226" s="1" t="str">
        <f>IF(OR(ISNUMBER(SEARCH("Not applicable",'Model output'!F225)), ISNUMBER(SEARCH("N/A",'Model output'!F225))),"0",IF(OR(ISNUMBER(SEARCH("0",'Model output'!F225)), ISNUMBER(SEARCH("1",'Model output'!F225)), ISNUMBER(SEARCH("X",'Model output'!F225))), IF(ISNUMBER(SEARCH("pM",'Model output'!F225)),MID(SUBSTITUTE('Model output'!F225," ",""),SEARCH("pM",'Model output'!F225)+2,1),IF(ISNUMBER(SEARCH("M",'Model output'!F225)),MID(SUBSTITUTE('Model output'!F225," ",""),SEARCH("M",'Model output'!F225)+1,1),SUBSTITUTE('Model output'!F225," ",""))),""))</f>
        <v/>
      </c>
      <c r="F226" t="str">
        <f t="shared" si="62"/>
        <v>negative</v>
      </c>
      <c r="G226" t="str">
        <f>IF(OR('Model output'!G225="",AND(ISNUMBER('Model output'!J225),'Model output'!J225&lt;1)),"",IF(OR(ISNUMBER(SEARCH("lateral",'Model output'!G225)),ISNUMBER(SEARCH("cervical",'Model output'!G225)),ISNUMBER(SEARCH("jugular",'Model output'!G225)),ISNUMBER(SEARCH("left neck",'Model output'!G225)),ISNUMBER(SEARCH("left anterior neck",'Model output'!G225)),ISNUMBER(SEARCH("left posterior neck",'Model output'!G225)),ISNUMBER(SEARCH("right neck",'Model output'!G225)),ISNUMBER(SEARCH("right anterior neck",'Model output'!G225)),ISNUMBER(SEARCH("right posterior neck",'Model output'!G225)),AND(ISNUMBER(SEARCH("level",'Model output'!G225)),OR(,ISNUMBER(SEARCH("II",'Model output'!G225)),ISNUMBER(SEARCH("two",'Model output'!G225)),ISNUMBER(SEARCH("2",'Model output'!G225)),ISNUMBER(SEARCH("III",'Model output'!G225)),ISNUMBER(SEARCH("three",'Model output'!G225)),ISNUMBER(SEARCH("3",'Model output'!G225)),ISNUMBER(SEARCH("IV",'Model output'!G225)),ISNUMBER(SEARCH("four",'Model output'!G225)),ISNUMBER(SEARCH("4",'Model output'!G225)),AND(ISNUMBER(SEARCH("V ",'Model output'!G225)),NOT(ISNUMBER(SEARCH("VI",'Model output'!G225)))),ISNUMBER(SEARCH("five",'Model output'!G225)),ISNUMBER(SEARCH("5",'Model output'!G225))))), "lateral", "central"))</f>
        <v/>
      </c>
      <c r="H226" t="str">
        <f>IF('Model output'!H225="","negative", IF('Model output'!H225=" ", "negative", IF(ISNUMBER(SEARCH("lymph node",'Model output'!H225)),"negative","positive")))</f>
        <v>negative</v>
      </c>
      <c r="I226">
        <f>IF('Model output'!I225="","",IF(ISNUMBER('Model output'!I225),'Model output'!I225,1))</f>
        <v>0</v>
      </c>
      <c r="J226">
        <f>IF('Model output'!J225="","",IF(AND(ISNUMBER('Model output'!J225),'Model output'!J225&lt;=I226),'Model output'!J225,IF(ISNUMBER(SEARCH("0/",'Model output'!J225)),0,1)))</f>
        <v>0</v>
      </c>
      <c r="K226" t="str" cm="1">
        <f t="array" ref="K226">IF(COUNT(FIND({0,1,2,3,4,5,6,7,8,9},'Model output'!K225))&gt;0,'Model output'!K225,"")</f>
        <v/>
      </c>
      <c r="L226" s="8" t="str">
        <f t="shared" si="50"/>
        <v/>
      </c>
      <c r="M226" t="str" cm="1">
        <f t="array" ref="M226">IF(L226="","",IF(ISNUMBER(SEARCH("cm",L226)),MAX(VALUE(SUBSTITUTE(_xlfn.FILTERXML("&lt;t&gt;&lt;s&gt;"&amp;SUBSTITUTE(L226,",","&lt;/s&gt;&lt;s&gt;")&amp;"&lt;/s&gt;&lt;/t&gt;","//s"),"cm",""))),MAX(VALUE(SUBSTITUTE(_xlfn.FILTERXML("&lt;t&gt;&lt;s&gt;"&amp;SUBSTITUTE(L226,",","&lt;/s&gt;&lt;s&gt;")&amp;"&lt;/s&gt;&lt;/t&gt;","//s"),"mm","")))/10))</f>
        <v/>
      </c>
      <c r="N226" t="str">
        <f>IF('Model output'!L225="","",'Model output'!L225)</f>
        <v>Papillary</v>
      </c>
      <c r="O226" t="str">
        <f>IF('Model output'!M225="","",'Model output'!M225)</f>
        <v/>
      </c>
      <c r="P226" t="str">
        <f>IF('Model output'!N225="","",'Model output'!N225)</f>
        <v>2.6 cm</v>
      </c>
      <c r="Q226" t="str">
        <f t="shared" si="63"/>
        <v>2.6cm</v>
      </c>
      <c r="R226" cm="1">
        <f t="array" ref="R226">IF(Q226="","",IF(ISNUMBER(SEARCH("cm",Q226)),MAX(VALUE(SUBSTITUTE(_xlfn.FILTERXML("&lt;t&gt;&lt;s&gt;"&amp;SUBSTITUTE(Q226,",","&lt;/s&gt;&lt;s&gt;")&amp;"&lt;/s&gt;&lt;/t&gt;","//s"),"cm",""))),IF(ISNUMBER(SEARCH("mm",Q226)), MAX(VALUE(SUBSTITUTE(_xlfn.FILTERXML("&lt;t&gt;&lt;s&gt;"&amp;SUBSTITUTE(Q226,",","&lt;/s&gt;&lt;s&gt;")&amp;"&lt;/s&gt;&lt;/t&gt;","//s"),"mm","")))/10, MAX(VALUE(_xlfn.FILTERXML("&lt;t&gt;&lt;s&gt;"&amp;SUBSTITUTE(Q226,",","&lt;/s&gt;&lt;s&gt;")&amp;"&lt;/s&gt;&lt;/t&gt;","//s"))))))</f>
        <v>2.6</v>
      </c>
      <c r="S226" t="str">
        <f>IF(OR('Model output'!P225="",ISNUMBER(SEARCH("Not identified", 'Model output'!P225)),ISNUMBER(SEARCH("Absent",'Model output'!P225)),AND(ISNUMBER(SEARCH("No",'Model output'!P225)),NOT(ISNUMBER(SEARCH("diagnostic",'Model output'!P225)))),ISNUMBER(SEARCH("Negative",'Model output'!P225))),"negative","positive")</f>
        <v>positive</v>
      </c>
      <c r="T226">
        <f>IF('Model output'!O225="","",'Model output'!O225)</f>
        <v>1</v>
      </c>
      <c r="U226" t="str">
        <f>IF('Model output'!Q225&lt;&gt;"",'Model output'!Q225,IF('Classification result'!S226="positive",IF(ISNUMBER(SEARCH("single",'Model output'!P225)),1,IF(OR(ISNUMBER(SEARCH("&lt;4",'Model output'!P225)),ISNUMBER(SEARCH("&lt; 4",'Model output'!P225)),ISNUMBER(SEARCH("less than 4",'Model output'!P225))),"&lt;4",IF(OR(ISNUMBER(SEARCH("&gt;4",'Model output'!P225)),ISNUMBER(SEARCH("&gt; 4",'Model output'!P225)),ISNUMBER(SEARCH("4 or more",'Model output'!P225))),"&gt;4",""))),""))</f>
        <v/>
      </c>
      <c r="V226" t="str">
        <f>IF(S226="negative","",IF(OR(ISNUMBER(SEARCH("Focal",'Model output'!P225)),'Classification result'!U226&lt;4,ISNUMBER(SEARCH("Focal",'Classification result'!U226)),ISNUMBER(SEARCH("&lt;4",'Classification result'!U226)),ISNUMBER(SEARCH("&lt; 4",'Classification result'!U226))),"minimal", IF(OR(ISNUMBER(SEARCH("Extensive",'Model output'!P225)),ISNUMBER(SEARCH("Extensive",'Classification result'!U226)),ISNUMBER(SEARCH("&gt;4",'Classification result'!U226)),ISNUMBER(SEARCH("&gt; 4",'Classification result'!U226)),ISNUMBER(SEARCH("4 or more",'Classification result'!U226))),"extensive","")))</f>
        <v/>
      </c>
      <c r="W226" t="str">
        <f>IF(OR('Model output'!R225="",ISNUMBER(SEARCH("Not identified", 'Model output'!R225)),ISNUMBER(SEARCH("Absent",'Model output'!R225)),ISNUMBER(SEARCH("No",'Model output'!R225)),ISNUMBER(SEARCH("Negative",'Model output'!R225)),ISNUMBER(SEARCH("None seen",'Model output'!R225)),ISNUMBER(SEARCH("Free",'Model output'!R225)),ISNUMBER(SEARCH("Cannot be assessed",'Model output'!R225))),"negative","positive")</f>
        <v>negative</v>
      </c>
      <c r="X226" s="14" t="str">
        <f>IF('Model output'!S225="","",'Model output'!S225)</f>
        <v/>
      </c>
      <c r="Y226" t="str">
        <f>IF(OR('Model output'!S225="",ISNUMBER(SEARCH("Absent",'Model output'!S225)),ISNUMBER(SEARCH("Not identified",'Model output'!S225)),AND(ISNUMBER(SEARCH("No",'Model output'!S225)),NOT(ISNUMBER(SEARCH("carcinoma",'Model output'!S225)))),ISNUMBER(SEARCH("negative",'Model output'!S225))),"negative",IF(Z226="positive","gETE", "positive"))</f>
        <v>negative</v>
      </c>
      <c r="Z226" t="str">
        <f>IF(OR('Model output'!S225="",ISNUMBER(SEARCH("Absent",'Model output'!S225)),ISNUMBER(SEARCH("Not identified",'Model output'!S225)),ISNUMBER(SEARCH("No",'Model output'!S225)),ISNUMBER(SEARCH("Minimal",'Model output'!S225)),ISNUMBER(SEARCH("negative",'Model output'!S225))),"negative",IF(OR(ISNUMBER(SEARCH("extensive",X226)),ISNUMBER(SEARCH("skeletal muscle",X226)),ISNUMBER(SEARCH("larynx",X226)),ISNUMBER(SEARCH("trachea",X226)),ISNUMBER(SEARCH("esophagus",X226)),ISNUMBER(SEARCH("recurrent laryngeal nerve",X226))),"positive","negative"))</f>
        <v>negative</v>
      </c>
      <c r="AA226" t="str">
        <f>IF('Model output'!T225="","",IF('Model output'!T225="Not mentioned", "No", "Yes"))</f>
        <v/>
      </c>
      <c r="AB226" t="str">
        <f>IF(AA226&lt;&gt;"Yes","",IF(OR('Model output'!U225="",ISNUMBER(SEARCH("Not identified",'Model output'!U225))),"",'Model output'!U225))</f>
        <v/>
      </c>
      <c r="AC226" s="9" t="str">
        <f>IF(OR('Model output'!V225="", AND(ISERROR(SEARCH("Positive",'Model output'!V225)), ISNUMBER(SEARCH("Negative",'Model output'!V225))), ISNUMBER(SEARCH("Uninvolved",'Model output'!V225)), ISNUMBER(SEARCH("not involved",'Model output'!V225)), ISNUMBER(SEARCH("Free",'Model output'!V225)), ISNUMBER(SEARCH("1 mm",'Model output'!V225)), ISNUMBER(SEARCH("0.1 CM",'Model output'!V225)), ISNUMBER(SEARCH("less than 0.2 mm",'Model output'!V225)), ISNUMBER(SEARCH("less than 0.5 mm",'Model output'!V225)), ISNUMBER(SEARCH("very close",'Model output'!V225)), ISNUMBER(SEARCH("abut",'Model output'!V225))), "negative", "positive")</f>
        <v>negative</v>
      </c>
      <c r="AE226" s="30" t="str" cm="1">
        <f t="array" aca="1" ref="AE226" ca="1">IF(OR(AC226="positive",Z226="positive",AND(OR(ISNUMBER(SEARCH("Follicular carcinoma",N226)),ISNUMBER(SEARCH("Follicular thyroid carcinoma",N226))),V226="extensive"),AND(AND(ISNUMBER(J226),J226&gt;0),AND(ISNUMBER(M226),M226&gt;3)),OR(H226="positive",AH226=1)),"high",IF(OR(ISNUMBER(SEARCH("lateral",G226,1)),ISNUMBER(SEARCH("positive",Y226,1)),ISNUMBER(SEARCH("tall",O226,1)),ISNUMBER(SEARCH("hobnail",O226,1)),ISNUMBER(SEARCH("cribriform",O226,1)),ISNUMBER(SEARCH("diffuse",O226,1)),ISNUMBER(SEARCH("columnar",O226,1)),ISNUMBER(SEARCH("solid",O226,1)),ISNUMBER(SEARCH("tall",N226,1)),ISNUMBER(SEARCH("hobnail",N226,1)),ISNUMBER(SEARCH("cribriform",N226,1)),ISNUMBER(SEARCH("diffuse",N226,1)),ISNUMBER(SEARCH("columnar",N226,1)),ISNUMBER(SEARCH("solid",N226,1)),AND(ISNUMBER(SEARCH("papillary",N226,1)),S226="positive"),AND(AND(ISNUMBER(J226),J226&gt;=5),M226=""),AND(AND(ISNUMBER(J226),J226&gt;=5),AND(ISNUMBER(M226),M226&gt;=1)),AND(ISNUMBER(SERACH("papillary",N226)),OR(Y226="positive",Z226="positive"), ISNUMBER(SEARCH("BRAF",AB226)))),"intermediate","low"))</f>
        <v>intermediate</v>
      </c>
      <c r="AF226" s="31" t="str">
        <f t="shared" si="51"/>
        <v>2</v>
      </c>
      <c r="AG226" s="31" t="str">
        <f t="shared" si="52"/>
        <v>0</v>
      </c>
      <c r="AH226" s="31" t="str">
        <f t="shared" si="53"/>
        <v>0</v>
      </c>
      <c r="AI226" s="36" t="str">
        <f t="shared" si="54"/>
        <v>I</v>
      </c>
      <c r="AJ226" s="30" t="s">
        <v>873</v>
      </c>
      <c r="AK226" s="35" t="s">
        <v>879</v>
      </c>
      <c r="AL226" s="35" t="s">
        <v>880</v>
      </c>
      <c r="AM226" s="35" t="s">
        <v>880</v>
      </c>
      <c r="AN226" s="35" t="s">
        <v>76</v>
      </c>
      <c r="AO226" s="30">
        <f t="shared" ca="1" si="55"/>
        <v>1</v>
      </c>
      <c r="AP226" s="35">
        <f t="shared" si="56"/>
        <v>1</v>
      </c>
      <c r="AQ226" s="35">
        <f t="shared" si="57"/>
        <v>1</v>
      </c>
      <c r="AR226" s="35">
        <f t="shared" si="58"/>
        <v>1</v>
      </c>
      <c r="AS226" s="36">
        <f t="shared" si="59"/>
        <v>1</v>
      </c>
    </row>
    <row r="227" spans="1:45">
      <c r="A227" t="str">
        <f>'Model output'!A226</f>
        <v>TCGA-ET-A2MY</v>
      </c>
      <c r="B227" s="42">
        <v>72</v>
      </c>
      <c r="C227" s="1" t="str">
        <f>IF(OR(ISNUMBER(SEARCH("0",'Model output'!D226)), ISNUMBER(SEARCH("1",'Model output'!D226)), ISNUMBER(SEARCH("1a",'Model output'!D226)), ISNUMBER(SEARCH("1b",'Model output'!D226)), ISNUMBER(SEARCH("2",'Model output'!D226)), ISNUMBER(SEARCH("3",'Model output'!D226)), ISNUMBER(SEARCH("4a",'Model output'!D226)), ISNUMBER(SEARCH("4b",'Model output'!D226))), IF(ISNUMBER(SEARCH("pT",'Model output'!D226)),IF(OR(ISNUMBER(SEARCH("a",'Model output'!D226)),ISNUMBER(SEARCH("b",'Model output'!D226))),MID(SUBSTITUTE('Model output'!D226," ",""),SEARCH("pT",'Model output'!D226)+2,2),MID(SUBSTITUTE('Model output'!D226," ",""),SEARCH("pT",'Model output'!D226)+2,1)),IF(ISNUMBER(SEARCH("T",'Model output'!D226)),IF(OR(ISNUMBER(SEARCH("a",'Model output'!D226)),ISNUMBER(SEARCH("b",'Model output'!D226))),MID(SUBSTITUTE('Model output'!D226," ",""),SEARCH("T",'Model output'!D226)+1,2),MID(SUBSTITUTE('Model output'!D226," ",""),SEARCH("T",'Model output'!D226)+1,1)),SUBSTITUTE('Model output'!D226," ",""))),"")</f>
        <v>1b</v>
      </c>
      <c r="D227" s="1" t="str">
        <f>IF(ISNUMBER(SEARCH("lymph node",'Model output'!E226)),"1", IF(AND('Model output'!E226&lt;&gt;"",ISNUMBER('Model output'!E226),'Model output'!E226&gt;0),"1",IF(OR(ISNUMBER(SEARCH("0",'Model output'!E226)), ISNUMBER(SEARCH("1",'Model output'!E226)), ISNUMBER(SEARCH("1a",'Model output'!E226)), ISNUMBER(SEARCH("1b",'Model output'!E226)), ISNUMBER(SEARCH("X",'Model output'!E226))), IF(ISNUMBER(SEARCH("pN",'Model output'!E226)),IF(OR(ISNUMBER(SEARCH("a",'Model output'!E226)),ISNUMBER(SEARCH("b",'Model output'!E226))),MID(SUBSTITUTE('Model output'!E226," ",""),SEARCH("pN",'Model output'!E226)+2,2),MID(SUBSTITUTE('Model output'!E226," ",""),SEARCH("pN",'Model output'!E226)+2,1)),IF(ISNUMBER(SEARCH("N",'Model output'!E226)),IF(OR(ISNUMBER(SEARCH("a",'Model output'!E226)),ISNUMBER(SEARCH("b",'Model output'!E226))),MID(SUBSTITUTE('Model output'!E226," ",""),SEARCH("N",'Model output'!E226)+1,2),MID(SUBSTITUTE('Model output'!E226," ",""),SEARCH("N",'Model output'!E226)+1,1)),SUBSTITUTE('Model output'!E226," ",""))),"")))</f>
        <v>x</v>
      </c>
      <c r="E227" s="1" t="str">
        <f>IF(OR(ISNUMBER(SEARCH("Not applicable",'Model output'!F226)), ISNUMBER(SEARCH("N/A",'Model output'!F226))),"0",IF(OR(ISNUMBER(SEARCH("0",'Model output'!F226)), ISNUMBER(SEARCH("1",'Model output'!F226)), ISNUMBER(SEARCH("X",'Model output'!F226))), IF(ISNUMBER(SEARCH("pM",'Model output'!F226)),MID(SUBSTITUTE('Model output'!F226," ",""),SEARCH("pM",'Model output'!F226)+2,1),IF(ISNUMBER(SEARCH("M",'Model output'!F226)),MID(SUBSTITUTE('Model output'!F226," ",""),SEARCH("M",'Model output'!F226)+1,1),SUBSTITUTE('Model output'!F226," ",""))),""))</f>
        <v>x</v>
      </c>
      <c r="F227" t="str">
        <f t="shared" si="62"/>
        <v>negative</v>
      </c>
      <c r="G227" t="str">
        <f>IF(OR('Model output'!G226="",AND(ISNUMBER('Model output'!J226),'Model output'!J226&lt;1)),"",IF(OR(ISNUMBER(SEARCH("lateral",'Model output'!G226)),ISNUMBER(SEARCH("cervical",'Model output'!G226)),ISNUMBER(SEARCH("jugular",'Model output'!G226)),ISNUMBER(SEARCH("left neck",'Model output'!G226)),ISNUMBER(SEARCH("left anterior neck",'Model output'!G226)),ISNUMBER(SEARCH("left posterior neck",'Model output'!G226)),ISNUMBER(SEARCH("right neck",'Model output'!G226)),ISNUMBER(SEARCH("right anterior neck",'Model output'!G226)),ISNUMBER(SEARCH("right posterior neck",'Model output'!G226)),AND(ISNUMBER(SEARCH("level",'Model output'!G226)),OR(,ISNUMBER(SEARCH("II",'Model output'!G226)),ISNUMBER(SEARCH("two",'Model output'!G226)),ISNUMBER(SEARCH("2",'Model output'!G226)),ISNUMBER(SEARCH("III",'Model output'!G226)),ISNUMBER(SEARCH("three",'Model output'!G226)),ISNUMBER(SEARCH("3",'Model output'!G226)),ISNUMBER(SEARCH("IV",'Model output'!G226)),ISNUMBER(SEARCH("four",'Model output'!G226)),ISNUMBER(SEARCH("4",'Model output'!G226)),AND(ISNUMBER(SEARCH("V ",'Model output'!G226)),NOT(ISNUMBER(SEARCH("VI",'Model output'!G226)))),ISNUMBER(SEARCH("five",'Model output'!G226)),ISNUMBER(SEARCH("5",'Model output'!G226))))), "lateral", "central"))</f>
        <v/>
      </c>
      <c r="H227" t="str">
        <f>IF('Model output'!H226="","negative", IF('Model output'!H226=" ", "negative", IF(ISNUMBER(SEARCH("lymph node",'Model output'!H226)),"negative","positive")))</f>
        <v>negative</v>
      </c>
      <c r="I227">
        <f>IF('Model output'!I226="","",IF(ISNUMBER('Model output'!I226),'Model output'!I226,1))</f>
        <v>0</v>
      </c>
      <c r="J227">
        <f>IF('Model output'!J226="","",IF(AND(ISNUMBER('Model output'!J226),'Model output'!J226&lt;=I227),'Model output'!J226,IF(ISNUMBER(SEARCH("0/",'Model output'!J226)),0,1)))</f>
        <v>0</v>
      </c>
      <c r="K227" t="str" cm="1">
        <f t="array" ref="K227">IF(COUNT(FIND({0,1,2,3,4,5,6,7,8,9},'Model output'!K226))&gt;0,'Model output'!K226,"")</f>
        <v/>
      </c>
      <c r="L227" s="8" t="str">
        <f t="shared" si="50"/>
        <v/>
      </c>
      <c r="M227" t="str" cm="1">
        <f t="array" ref="M227">IF(L227="","",IF(ISNUMBER(SEARCH("cm",L227)),MAX(VALUE(SUBSTITUTE(_xlfn.FILTERXML("&lt;t&gt;&lt;s&gt;"&amp;SUBSTITUTE(L227,",","&lt;/s&gt;&lt;s&gt;")&amp;"&lt;/s&gt;&lt;/t&gt;","//s"),"cm",""))),MAX(VALUE(SUBSTITUTE(_xlfn.FILTERXML("&lt;t&gt;&lt;s&gt;"&amp;SUBSTITUTE(L227,",","&lt;/s&gt;&lt;s&gt;")&amp;"&lt;/s&gt;&lt;/t&gt;","//s"),"mm","")))/10))</f>
        <v/>
      </c>
      <c r="N227" t="str">
        <f>IF('Model output'!L226="","",'Model output'!L226)</f>
        <v>papillary</v>
      </c>
      <c r="O227" t="str">
        <f>IF('Model output'!M226="","",'Model output'!M226)</f>
        <v/>
      </c>
      <c r="P227" t="str">
        <f>IF('Model output'!N226="","",'Model output'!N226)</f>
        <v>1.3cm</v>
      </c>
      <c r="Q227" t="str">
        <f t="shared" si="63"/>
        <v>1.3cm</v>
      </c>
      <c r="R227" cm="1">
        <f t="array" ref="R227">IF(Q227="","",IF(ISNUMBER(SEARCH("cm",Q227)),MAX(VALUE(SUBSTITUTE(_xlfn.FILTERXML("&lt;t&gt;&lt;s&gt;"&amp;SUBSTITUTE(Q227,",","&lt;/s&gt;&lt;s&gt;")&amp;"&lt;/s&gt;&lt;/t&gt;","//s"),"cm",""))),IF(ISNUMBER(SEARCH("mm",Q227)), MAX(VALUE(SUBSTITUTE(_xlfn.FILTERXML("&lt;t&gt;&lt;s&gt;"&amp;SUBSTITUTE(Q227,",","&lt;/s&gt;&lt;s&gt;")&amp;"&lt;/s&gt;&lt;/t&gt;","//s"),"mm","")))/10, MAX(VALUE(_xlfn.FILTERXML("&lt;t&gt;&lt;s&gt;"&amp;SUBSTITUTE(Q227,",","&lt;/s&gt;&lt;s&gt;")&amp;"&lt;/s&gt;&lt;/t&gt;","//s"))))))</f>
        <v>1.3</v>
      </c>
      <c r="S227" t="str">
        <f>IF(OR('Model output'!P226="",ISNUMBER(SEARCH("Not identified", 'Model output'!P226)),ISNUMBER(SEARCH("Absent",'Model output'!P226)),AND(ISNUMBER(SEARCH("No",'Model output'!P226)),NOT(ISNUMBER(SEARCH("diagnostic",'Model output'!P226)))),ISNUMBER(SEARCH("Negative",'Model output'!P226))),"negative","positive")</f>
        <v>positive</v>
      </c>
      <c r="T227" t="str">
        <f>IF('Model output'!O226="","",'Model output'!O226)</f>
        <v/>
      </c>
      <c r="U227" t="str">
        <f>IF('Model output'!Q226&lt;&gt;"",'Model output'!Q226,IF('Classification result'!S227="positive",IF(ISNUMBER(SEARCH("single",'Model output'!P226)),1,IF(OR(ISNUMBER(SEARCH("&lt;4",'Model output'!P226)),ISNUMBER(SEARCH("&lt; 4",'Model output'!P226)),ISNUMBER(SEARCH("less than 4",'Model output'!P226))),"&lt;4",IF(OR(ISNUMBER(SEARCH("&gt;4",'Model output'!P226)),ISNUMBER(SEARCH("&gt; 4",'Model output'!P226)),ISNUMBER(SEARCH("4 or more",'Model output'!P226))),"&gt;4",""))),""))</f>
        <v/>
      </c>
      <c r="V227" t="str">
        <f>IF(S227="negative","",IF(OR(ISNUMBER(SEARCH("Focal",'Model output'!P226)),'Classification result'!U227&lt;4,ISNUMBER(SEARCH("Focal",'Classification result'!U227)),ISNUMBER(SEARCH("&lt;4",'Classification result'!U227)),ISNUMBER(SEARCH("&lt; 4",'Classification result'!U227))),"minimal", IF(OR(ISNUMBER(SEARCH("Extensive",'Model output'!P226)),ISNUMBER(SEARCH("Extensive",'Classification result'!U227)),ISNUMBER(SEARCH("&gt;4",'Classification result'!U227)),ISNUMBER(SEARCH("&gt; 4",'Classification result'!U227)),ISNUMBER(SEARCH("4 or more",'Classification result'!U227))),"extensive","")))</f>
        <v/>
      </c>
      <c r="W227" t="str">
        <f>IF(OR('Model output'!R226="",ISNUMBER(SEARCH("Not identified", 'Model output'!R226)),ISNUMBER(SEARCH("Absent",'Model output'!R226)),ISNUMBER(SEARCH("No",'Model output'!R226)),ISNUMBER(SEARCH("Negative",'Model output'!R226)),ISNUMBER(SEARCH("None seen",'Model output'!R226)),ISNUMBER(SEARCH("Free",'Model output'!R226)),ISNUMBER(SEARCH("Cannot be assessed",'Model output'!R226))),"negative","positive")</f>
        <v>negative</v>
      </c>
      <c r="X227" s="14" t="str">
        <f>IF('Model output'!S226="","",'Model output'!S226)</f>
        <v/>
      </c>
      <c r="Y227" t="str">
        <f>IF(OR('Model output'!S226="",ISNUMBER(SEARCH("Absent",'Model output'!S226)),ISNUMBER(SEARCH("Not identified",'Model output'!S226)),AND(ISNUMBER(SEARCH("No",'Model output'!S226)),NOT(ISNUMBER(SEARCH("carcinoma",'Model output'!S226)))),ISNUMBER(SEARCH("negative",'Model output'!S226))),"negative",IF(Z227="positive","gETE", "positive"))</f>
        <v>negative</v>
      </c>
      <c r="Z227" t="str">
        <f>IF(OR('Model output'!S226="",ISNUMBER(SEARCH("Absent",'Model output'!S226)),ISNUMBER(SEARCH("Not identified",'Model output'!S226)),ISNUMBER(SEARCH("No",'Model output'!S226)),ISNUMBER(SEARCH("Minimal",'Model output'!S226)),ISNUMBER(SEARCH("negative",'Model output'!S226))),"negative",IF(OR(ISNUMBER(SEARCH("extensive",X227)),ISNUMBER(SEARCH("skeletal muscle",X227)),ISNUMBER(SEARCH("larynx",X227)),ISNUMBER(SEARCH("trachea",X227)),ISNUMBER(SEARCH("esophagus",X227)),ISNUMBER(SEARCH("recurrent laryngeal nerve",X227))),"positive","negative"))</f>
        <v>negative</v>
      </c>
      <c r="AA227" t="str">
        <f>IF('Model output'!T226="","",IF('Model output'!T226="Not mentioned", "No", "Yes"))</f>
        <v/>
      </c>
      <c r="AB227" t="str">
        <f>IF(AA227&lt;&gt;"Yes","",IF(OR('Model output'!U226="",ISNUMBER(SEARCH("Not identified",'Model output'!U226))),"",'Model output'!U226))</f>
        <v/>
      </c>
      <c r="AC227" s="9" t="str">
        <f>IF(OR('Model output'!V226="", AND(ISERROR(SEARCH("Positive",'Model output'!V226)), ISNUMBER(SEARCH("Negative",'Model output'!V226))), ISNUMBER(SEARCH("Uninvolved",'Model output'!V226)), ISNUMBER(SEARCH("not involved",'Model output'!V226)), ISNUMBER(SEARCH("Free",'Model output'!V226)), ISNUMBER(SEARCH("1 mm",'Model output'!V226)), ISNUMBER(SEARCH("0.1 CM",'Model output'!V226)), ISNUMBER(SEARCH("less than 0.2 mm",'Model output'!V226)), ISNUMBER(SEARCH("less than 0.5 mm",'Model output'!V226)), ISNUMBER(SEARCH("very close",'Model output'!V226)), ISNUMBER(SEARCH("abut",'Model output'!V226))), "negative", "positive")</f>
        <v>negative</v>
      </c>
      <c r="AE227" s="30" t="str" cm="1">
        <f t="array" aca="1" ref="AE227" ca="1">IF(OR(AC227="positive",Z227="positive",AND(OR(ISNUMBER(SEARCH("Follicular carcinoma",N227)),ISNUMBER(SEARCH("Follicular thyroid carcinoma",N227))),V227="extensive"),AND(AND(ISNUMBER(J227),J227&gt;0),AND(ISNUMBER(M227),M227&gt;3)),OR(H227="positive",AH227=1)),"high",IF(OR(ISNUMBER(SEARCH("lateral",G227,1)),ISNUMBER(SEARCH("positive",Y227,1)),ISNUMBER(SEARCH("tall",O227,1)),ISNUMBER(SEARCH("hobnail",O227,1)),ISNUMBER(SEARCH("cribriform",O227,1)),ISNUMBER(SEARCH("diffuse",O227,1)),ISNUMBER(SEARCH("columnar",O227,1)),ISNUMBER(SEARCH("solid",O227,1)),ISNUMBER(SEARCH("tall",N227,1)),ISNUMBER(SEARCH("hobnail",N227,1)),ISNUMBER(SEARCH("cribriform",N227,1)),ISNUMBER(SEARCH("diffuse",N227,1)),ISNUMBER(SEARCH("columnar",N227,1)),ISNUMBER(SEARCH("solid",N227,1)),AND(ISNUMBER(SEARCH("papillary",N227,1)),S227="positive"),AND(AND(ISNUMBER(J227),J227&gt;=5),M227=""),AND(AND(ISNUMBER(J227),J227&gt;=5),AND(ISNUMBER(M227),M227&gt;=1)),AND(ISNUMBER(SERACH("papillary",N227)),OR(Y227="positive",Z227="positive"), ISNUMBER(SEARCH("BRAF",AB227)))),"intermediate","low"))</f>
        <v>intermediate</v>
      </c>
      <c r="AF227" s="31" t="str">
        <f t="shared" si="51"/>
        <v>1b</v>
      </c>
      <c r="AG227" s="31" t="str">
        <f t="shared" si="52"/>
        <v>0</v>
      </c>
      <c r="AH227" s="31" t="str">
        <f t="shared" si="53"/>
        <v>0</v>
      </c>
      <c r="AI227" s="36" t="str">
        <f t="shared" si="54"/>
        <v>I</v>
      </c>
      <c r="AJ227" s="30" t="s">
        <v>873</v>
      </c>
      <c r="AK227" s="35" t="s">
        <v>876</v>
      </c>
      <c r="AL227" s="35" t="s">
        <v>880</v>
      </c>
      <c r="AM227" s="35" t="s">
        <v>880</v>
      </c>
      <c r="AN227" s="35" t="s">
        <v>76</v>
      </c>
      <c r="AO227" s="30">
        <f t="shared" ca="1" si="55"/>
        <v>1</v>
      </c>
      <c r="AP227" s="35">
        <f t="shared" si="56"/>
        <v>1</v>
      </c>
      <c r="AQ227" s="35">
        <f t="shared" si="57"/>
        <v>1</v>
      </c>
      <c r="AR227" s="35">
        <f t="shared" si="58"/>
        <v>1</v>
      </c>
      <c r="AS227" s="36">
        <f t="shared" si="59"/>
        <v>1</v>
      </c>
    </row>
    <row r="228" spans="1:45">
      <c r="A228" t="str">
        <f>'Model output'!A227</f>
        <v>TCGA-ET-A2MZ</v>
      </c>
      <c r="B228" s="42">
        <v>39</v>
      </c>
      <c r="C228" s="1" t="str">
        <f>IF(OR(ISNUMBER(SEARCH("0",'Model output'!D227)), ISNUMBER(SEARCH("1",'Model output'!D227)), ISNUMBER(SEARCH("1a",'Model output'!D227)), ISNUMBER(SEARCH("1b",'Model output'!D227)), ISNUMBER(SEARCH("2",'Model output'!D227)), ISNUMBER(SEARCH("3",'Model output'!D227)), ISNUMBER(SEARCH("4a",'Model output'!D227)), ISNUMBER(SEARCH("4b",'Model output'!D227))), IF(ISNUMBER(SEARCH("pT",'Model output'!D227)),IF(OR(ISNUMBER(SEARCH("a",'Model output'!D227)),ISNUMBER(SEARCH("b",'Model output'!D227))),MID(SUBSTITUTE('Model output'!D227," ",""),SEARCH("pT",'Model output'!D227)+2,2),MID(SUBSTITUTE('Model output'!D227," ",""),SEARCH("pT",'Model output'!D227)+2,1)),IF(ISNUMBER(SEARCH("T",'Model output'!D227)),IF(OR(ISNUMBER(SEARCH("a",'Model output'!D227)),ISNUMBER(SEARCH("b",'Model output'!D227))),MID(SUBSTITUTE('Model output'!D227," ",""),SEARCH("T",'Model output'!D227)+1,2),MID(SUBSTITUTE('Model output'!D227," ",""),SEARCH("T",'Model output'!D227)+1,1)),SUBSTITUTE('Model output'!D227," ",""))),"")</f>
        <v>1b</v>
      </c>
      <c r="D228" s="1" t="str">
        <f>IF(ISNUMBER(SEARCH("lymph node",'Model output'!E227)),"1", IF(AND('Model output'!E227&lt;&gt;"",ISNUMBER('Model output'!E227),'Model output'!E227&gt;0),"1",IF(OR(ISNUMBER(SEARCH("0",'Model output'!E227)), ISNUMBER(SEARCH("1",'Model output'!E227)), ISNUMBER(SEARCH("1a",'Model output'!E227)), ISNUMBER(SEARCH("1b",'Model output'!E227)), ISNUMBER(SEARCH("X",'Model output'!E227))), IF(ISNUMBER(SEARCH("pN",'Model output'!E227)),IF(OR(ISNUMBER(SEARCH("a",'Model output'!E227)),ISNUMBER(SEARCH("b",'Model output'!E227))),MID(SUBSTITUTE('Model output'!E227," ",""),SEARCH("pN",'Model output'!E227)+2,2),MID(SUBSTITUTE('Model output'!E227," ",""),SEARCH("pN",'Model output'!E227)+2,1)),IF(ISNUMBER(SEARCH("N",'Model output'!E227)),IF(OR(ISNUMBER(SEARCH("a",'Model output'!E227)),ISNUMBER(SEARCH("b",'Model output'!E227))),MID(SUBSTITUTE('Model output'!E227," ",""),SEARCH("N",'Model output'!E227)+1,2),MID(SUBSTITUTE('Model output'!E227," ",""),SEARCH("N",'Model output'!E227)+1,1)),SUBSTITUTE('Model output'!E227," ",""))),"")))</f>
        <v>0</v>
      </c>
      <c r="E228" s="1" t="str">
        <f>IF(OR(ISNUMBER(SEARCH("Not applicable",'Model output'!F227)), ISNUMBER(SEARCH("N/A",'Model output'!F227))),"0",IF(OR(ISNUMBER(SEARCH("0",'Model output'!F227)), ISNUMBER(SEARCH("1",'Model output'!F227)), ISNUMBER(SEARCH("X",'Model output'!F227))), IF(ISNUMBER(SEARCH("pM",'Model output'!F227)),MID(SUBSTITUTE('Model output'!F227," ",""),SEARCH("pM",'Model output'!F227)+2,1),IF(ISNUMBER(SEARCH("M",'Model output'!F227)),MID(SUBSTITUTE('Model output'!F227," ",""),SEARCH("M",'Model output'!F227)+1,1),SUBSTITUTE('Model output'!F227," ",""))),""))</f>
        <v/>
      </c>
      <c r="F228" t="str">
        <f t="shared" si="62"/>
        <v>negative</v>
      </c>
      <c r="G228" t="str">
        <f>IF(OR('Model output'!G227="",AND(ISNUMBER('Model output'!J227),'Model output'!J227&lt;1)),"",IF(OR(ISNUMBER(SEARCH("lateral",'Model output'!G227)),ISNUMBER(SEARCH("cervical",'Model output'!G227)),ISNUMBER(SEARCH("jugular",'Model output'!G227)),ISNUMBER(SEARCH("left neck",'Model output'!G227)),ISNUMBER(SEARCH("left anterior neck",'Model output'!G227)),ISNUMBER(SEARCH("left posterior neck",'Model output'!G227)),ISNUMBER(SEARCH("right neck",'Model output'!G227)),ISNUMBER(SEARCH("right anterior neck",'Model output'!G227)),ISNUMBER(SEARCH("right posterior neck",'Model output'!G227)),AND(ISNUMBER(SEARCH("level",'Model output'!G227)),OR(,ISNUMBER(SEARCH("II",'Model output'!G227)),ISNUMBER(SEARCH("two",'Model output'!G227)),ISNUMBER(SEARCH("2",'Model output'!G227)),ISNUMBER(SEARCH("III",'Model output'!G227)),ISNUMBER(SEARCH("three",'Model output'!G227)),ISNUMBER(SEARCH("3",'Model output'!G227)),ISNUMBER(SEARCH("IV",'Model output'!G227)),ISNUMBER(SEARCH("four",'Model output'!G227)),ISNUMBER(SEARCH("4",'Model output'!G227)),AND(ISNUMBER(SEARCH("V ",'Model output'!G227)),NOT(ISNUMBER(SEARCH("VI",'Model output'!G227)))),ISNUMBER(SEARCH("five",'Model output'!G227)),ISNUMBER(SEARCH("5",'Model output'!G227))))), "lateral", "central"))</f>
        <v/>
      </c>
      <c r="H228" t="str">
        <f>IF('Model output'!H227="","negative", IF('Model output'!H227=" ", "negative", IF(ISNUMBER(SEARCH("lymph node",'Model output'!H227)),"negative","positive")))</f>
        <v>negative</v>
      </c>
      <c r="I228">
        <f>IF('Model output'!I227="","",IF(ISNUMBER('Model output'!I227),'Model output'!I227,1))</f>
        <v>6</v>
      </c>
      <c r="J228">
        <f>IF('Model output'!J227="","",IF(AND(ISNUMBER('Model output'!J227),'Model output'!J227&lt;=I228),'Model output'!J227,IF(ISNUMBER(SEARCH("0/",'Model output'!J227)),0,1)))</f>
        <v>0</v>
      </c>
      <c r="K228" t="str" cm="1">
        <f t="array" ref="K228">IF(COUNT(FIND({0,1,2,3,4,5,6,7,8,9},'Model output'!K227))&gt;0,'Model output'!K227,"")</f>
        <v/>
      </c>
      <c r="L228" s="8" t="str">
        <f t="shared" si="50"/>
        <v/>
      </c>
      <c r="M228" t="str" cm="1">
        <f t="array" ref="M228">IF(L228="","",IF(ISNUMBER(SEARCH("cm",L228)),MAX(VALUE(SUBSTITUTE(_xlfn.FILTERXML("&lt;t&gt;&lt;s&gt;"&amp;SUBSTITUTE(L228,",","&lt;/s&gt;&lt;s&gt;")&amp;"&lt;/s&gt;&lt;/t&gt;","//s"),"cm",""))),MAX(VALUE(SUBSTITUTE(_xlfn.FILTERXML("&lt;t&gt;&lt;s&gt;"&amp;SUBSTITUTE(L228,",","&lt;/s&gt;&lt;s&gt;")&amp;"&lt;/s&gt;&lt;/t&gt;","//s"),"mm","")))/10))</f>
        <v/>
      </c>
      <c r="N228" t="str">
        <f>IF('Model output'!L227="","",'Model output'!L227)</f>
        <v>Papillary</v>
      </c>
      <c r="O228" t="str">
        <f>IF('Model output'!M227="","",'Model output'!M227)</f>
        <v/>
      </c>
      <c r="P228" t="str">
        <f>IF('Model output'!N227="","",'Model output'!N227)</f>
        <v>1.2 cm</v>
      </c>
      <c r="Q228" t="str">
        <f t="shared" si="63"/>
        <v>1.2cm</v>
      </c>
      <c r="R228" cm="1">
        <f t="array" ref="R228">IF(Q228="","",IF(ISNUMBER(SEARCH("cm",Q228)),MAX(VALUE(SUBSTITUTE(_xlfn.FILTERXML("&lt;t&gt;&lt;s&gt;"&amp;SUBSTITUTE(Q228,",","&lt;/s&gt;&lt;s&gt;")&amp;"&lt;/s&gt;&lt;/t&gt;","//s"),"cm",""))),IF(ISNUMBER(SEARCH("mm",Q228)), MAX(VALUE(SUBSTITUTE(_xlfn.FILTERXML("&lt;t&gt;&lt;s&gt;"&amp;SUBSTITUTE(Q228,",","&lt;/s&gt;&lt;s&gt;")&amp;"&lt;/s&gt;&lt;/t&gt;","//s"),"mm","")))/10, MAX(VALUE(_xlfn.FILTERXML("&lt;t&gt;&lt;s&gt;"&amp;SUBSTITUTE(Q228,",","&lt;/s&gt;&lt;s&gt;")&amp;"&lt;/s&gt;&lt;/t&gt;","//s"))))))</f>
        <v>1.2</v>
      </c>
      <c r="S228" t="str">
        <f>IF(OR('Model output'!P227="",ISNUMBER(SEARCH("Not identified", 'Model output'!P227)),ISNUMBER(SEARCH("Absent",'Model output'!P227)),AND(ISNUMBER(SEARCH("No",'Model output'!P227)),NOT(ISNUMBER(SEARCH("diagnostic",'Model output'!P227)))),ISNUMBER(SEARCH("Negative",'Model output'!P227))),"negative","positive")</f>
        <v>negative</v>
      </c>
      <c r="T228" t="str">
        <f>IF('Model output'!O227="","",'Model output'!O227)</f>
        <v/>
      </c>
      <c r="U228" t="str">
        <f>IF('Model output'!Q227&lt;&gt;"",'Model output'!Q227,IF('Classification result'!S228="positive",IF(ISNUMBER(SEARCH("single",'Model output'!P227)),1,IF(OR(ISNUMBER(SEARCH("&lt;4",'Model output'!P227)),ISNUMBER(SEARCH("&lt; 4",'Model output'!P227)),ISNUMBER(SEARCH("less than 4",'Model output'!P227))),"&lt;4",IF(OR(ISNUMBER(SEARCH("&gt;4",'Model output'!P227)),ISNUMBER(SEARCH("&gt; 4",'Model output'!P227)),ISNUMBER(SEARCH("4 or more",'Model output'!P227))),"&gt;4",""))),""))</f>
        <v/>
      </c>
      <c r="V228" t="str">
        <f>IF(S228="negative","",IF(OR(ISNUMBER(SEARCH("Focal",'Model output'!P227)),'Classification result'!U228&lt;4,ISNUMBER(SEARCH("Focal",'Classification result'!U228)),ISNUMBER(SEARCH("&lt;4",'Classification result'!U228)),ISNUMBER(SEARCH("&lt; 4",'Classification result'!U228))),"minimal", IF(OR(ISNUMBER(SEARCH("Extensive",'Model output'!P227)),ISNUMBER(SEARCH("Extensive",'Classification result'!U228)),ISNUMBER(SEARCH("&gt;4",'Classification result'!U228)),ISNUMBER(SEARCH("&gt; 4",'Classification result'!U228)),ISNUMBER(SEARCH("4 or more",'Classification result'!U228))),"extensive","")))</f>
        <v/>
      </c>
      <c r="W228" t="str">
        <f>IF(OR('Model output'!R227="",ISNUMBER(SEARCH("Not identified", 'Model output'!R227)),ISNUMBER(SEARCH("Absent",'Model output'!R227)),ISNUMBER(SEARCH("No",'Model output'!R227)),ISNUMBER(SEARCH("Negative",'Model output'!R227)),ISNUMBER(SEARCH("None seen",'Model output'!R227)),ISNUMBER(SEARCH("Free",'Model output'!R227)),ISNUMBER(SEARCH("Cannot be assessed",'Model output'!R227))),"negative","positive")</f>
        <v>negative</v>
      </c>
      <c r="X228" s="14" t="str">
        <f>IF('Model output'!S227="","",'Model output'!S227)</f>
        <v/>
      </c>
      <c r="Y228" t="str">
        <f>IF(OR('Model output'!S227="",ISNUMBER(SEARCH("Absent",'Model output'!S227)),ISNUMBER(SEARCH("Not identified",'Model output'!S227)),AND(ISNUMBER(SEARCH("No",'Model output'!S227)),NOT(ISNUMBER(SEARCH("carcinoma",'Model output'!S227)))),ISNUMBER(SEARCH("negative",'Model output'!S227))),"negative",IF(Z228="positive","gETE", "positive"))</f>
        <v>negative</v>
      </c>
      <c r="Z228" t="str">
        <f>IF(OR('Model output'!S227="",ISNUMBER(SEARCH("Absent",'Model output'!S227)),ISNUMBER(SEARCH("Not identified",'Model output'!S227)),ISNUMBER(SEARCH("No",'Model output'!S227)),ISNUMBER(SEARCH("Minimal",'Model output'!S227)),ISNUMBER(SEARCH("negative",'Model output'!S227))),"negative",IF(OR(ISNUMBER(SEARCH("extensive",X228)),ISNUMBER(SEARCH("skeletal muscle",X228)),ISNUMBER(SEARCH("larynx",X228)),ISNUMBER(SEARCH("trachea",X228)),ISNUMBER(SEARCH("esophagus",X228)),ISNUMBER(SEARCH("recurrent laryngeal nerve",X228))),"positive","negative"))</f>
        <v>negative</v>
      </c>
      <c r="AA228" t="str">
        <f>IF('Model output'!T227="","",IF('Model output'!T227="Not mentioned", "No", "Yes"))</f>
        <v/>
      </c>
      <c r="AB228" t="str">
        <f>IF(AA228&lt;&gt;"Yes","",IF(OR('Model output'!U227="",ISNUMBER(SEARCH("Not identified",'Model output'!U227))),"",'Model output'!U227))</f>
        <v/>
      </c>
      <c r="AC228" s="9" t="str">
        <f>IF(OR('Model output'!V227="", AND(ISERROR(SEARCH("Positive",'Model output'!V227)), ISNUMBER(SEARCH("Negative",'Model output'!V227))), ISNUMBER(SEARCH("Uninvolved",'Model output'!V227)), ISNUMBER(SEARCH("not involved",'Model output'!V227)), ISNUMBER(SEARCH("Free",'Model output'!V227)), ISNUMBER(SEARCH("1 mm",'Model output'!V227)), ISNUMBER(SEARCH("0.1 CM",'Model output'!V227)), ISNUMBER(SEARCH("less than 0.2 mm",'Model output'!V227)), ISNUMBER(SEARCH("less than 0.5 mm",'Model output'!V227)), ISNUMBER(SEARCH("very close",'Model output'!V227)), ISNUMBER(SEARCH("abut",'Model output'!V227))), "negative", "positive")</f>
        <v>negative</v>
      </c>
      <c r="AE228" s="30" t="str" cm="1">
        <f t="array" aca="1" ref="AE228" ca="1">IF(OR(AC228="positive",Z228="positive",AND(OR(ISNUMBER(SEARCH("Follicular carcinoma",N228)),ISNUMBER(SEARCH("Follicular thyroid carcinoma",N228))),V228="extensive"),AND(AND(ISNUMBER(J228),J228&gt;0),AND(ISNUMBER(M228),M228&gt;3)),OR(H228="positive",AH228=1)),"high",IF(OR(ISNUMBER(SEARCH("lateral",G228,1)),ISNUMBER(SEARCH("positive",Y228,1)),ISNUMBER(SEARCH("tall",O228,1)),ISNUMBER(SEARCH("hobnail",O228,1)),ISNUMBER(SEARCH("cribriform",O228,1)),ISNUMBER(SEARCH("diffuse",O228,1)),ISNUMBER(SEARCH("columnar",O228,1)),ISNUMBER(SEARCH("solid",O228,1)),ISNUMBER(SEARCH("tall",N228,1)),ISNUMBER(SEARCH("hobnail",N228,1)),ISNUMBER(SEARCH("cribriform",N228,1)),ISNUMBER(SEARCH("diffuse",N228,1)),ISNUMBER(SEARCH("columnar",N228,1)),ISNUMBER(SEARCH("solid",N228,1)),AND(ISNUMBER(SEARCH("papillary",N228,1)),S228="positive"),AND(AND(ISNUMBER(J228),J228&gt;=5),M228=""),AND(AND(ISNUMBER(J228),J228&gt;=5),AND(ISNUMBER(M228),M228&gt;=1)),AND(ISNUMBER(SERACH("papillary",N228)),OR(Y228="positive",Z228="positive"), ISNUMBER(SEARCH("BRAF",AB228)))),"intermediate","low"))</f>
        <v>low</v>
      </c>
      <c r="AF228" s="31" t="str">
        <f t="shared" si="51"/>
        <v>1b</v>
      </c>
      <c r="AG228" s="31" t="str">
        <f t="shared" si="52"/>
        <v>0</v>
      </c>
      <c r="AH228" s="31" t="str">
        <f t="shared" si="53"/>
        <v>0</v>
      </c>
      <c r="AI228" s="36" t="str">
        <f t="shared" si="54"/>
        <v>I</v>
      </c>
      <c r="AJ228" s="30" t="s">
        <v>872</v>
      </c>
      <c r="AK228" s="35" t="s">
        <v>876</v>
      </c>
      <c r="AL228" s="35" t="s">
        <v>877</v>
      </c>
      <c r="AM228" s="35" t="s">
        <v>880</v>
      </c>
      <c r="AN228" s="35" t="s">
        <v>76</v>
      </c>
      <c r="AO228" s="30">
        <f t="shared" ca="1" si="55"/>
        <v>1</v>
      </c>
      <c r="AP228" s="35">
        <f t="shared" si="56"/>
        <v>1</v>
      </c>
      <c r="AQ228" s="35">
        <f t="shared" si="57"/>
        <v>1</v>
      </c>
      <c r="AR228" s="35">
        <f t="shared" si="58"/>
        <v>1</v>
      </c>
      <c r="AS228" s="36">
        <f t="shared" si="59"/>
        <v>1</v>
      </c>
    </row>
    <row r="229" spans="1:45">
      <c r="A229" t="str">
        <f>'Model output'!A228</f>
        <v>TCGA-ET-A2N0</v>
      </c>
      <c r="B229" s="42">
        <v>51</v>
      </c>
      <c r="C229" s="1" t="str">
        <f>IF(OR(ISNUMBER(SEARCH("0",'Model output'!D228)), ISNUMBER(SEARCH("1",'Model output'!D228)), ISNUMBER(SEARCH("1a",'Model output'!D228)), ISNUMBER(SEARCH("1b",'Model output'!D228)), ISNUMBER(SEARCH("2",'Model output'!D228)), ISNUMBER(SEARCH("3",'Model output'!D228)), ISNUMBER(SEARCH("4a",'Model output'!D228)), ISNUMBER(SEARCH("4b",'Model output'!D228))), IF(ISNUMBER(SEARCH("pT",'Model output'!D228)),IF(OR(ISNUMBER(SEARCH("a",'Model output'!D228)),ISNUMBER(SEARCH("b",'Model output'!D228))),MID(SUBSTITUTE('Model output'!D228," ",""),SEARCH("pT",'Model output'!D228)+2,2),MID(SUBSTITUTE('Model output'!D228," ",""),SEARCH("pT",'Model output'!D228)+2,1)),IF(ISNUMBER(SEARCH("T",'Model output'!D228)),IF(OR(ISNUMBER(SEARCH("a",'Model output'!D228)),ISNUMBER(SEARCH("b",'Model output'!D228))),MID(SUBSTITUTE('Model output'!D228," ",""),SEARCH("T",'Model output'!D228)+1,2),MID(SUBSTITUTE('Model output'!D228," ",""),SEARCH("T",'Model output'!D228)+1,1)),SUBSTITUTE('Model output'!D228," ",""))),"")</f>
        <v>1b</v>
      </c>
      <c r="D229" s="1" t="str">
        <f>IF(ISNUMBER(SEARCH("lymph node",'Model output'!E228)),"1", IF(AND('Model output'!E228&lt;&gt;"",ISNUMBER('Model output'!E228),'Model output'!E228&gt;0),"1",IF(OR(ISNUMBER(SEARCH("0",'Model output'!E228)), ISNUMBER(SEARCH("1",'Model output'!E228)), ISNUMBER(SEARCH("1a",'Model output'!E228)), ISNUMBER(SEARCH("1b",'Model output'!E228)), ISNUMBER(SEARCH("X",'Model output'!E228))), IF(ISNUMBER(SEARCH("pN",'Model output'!E228)),IF(OR(ISNUMBER(SEARCH("a",'Model output'!E228)),ISNUMBER(SEARCH("b",'Model output'!E228))),MID(SUBSTITUTE('Model output'!E228," ",""),SEARCH("pN",'Model output'!E228)+2,2),MID(SUBSTITUTE('Model output'!E228," ",""),SEARCH("pN",'Model output'!E228)+2,1)),IF(ISNUMBER(SEARCH("N",'Model output'!E228)),IF(OR(ISNUMBER(SEARCH("a",'Model output'!E228)),ISNUMBER(SEARCH("b",'Model output'!E228))),MID(SUBSTITUTE('Model output'!E228," ",""),SEARCH("N",'Model output'!E228)+1,2),MID(SUBSTITUTE('Model output'!E228," ",""),SEARCH("N",'Model output'!E228)+1,1)),SUBSTITUTE('Model output'!E228," ",""))),"")))</f>
        <v>1a</v>
      </c>
      <c r="E229" s="1" t="str">
        <f>IF(OR(ISNUMBER(SEARCH("Not applicable",'Model output'!F228)), ISNUMBER(SEARCH("N/A",'Model output'!F228))),"0",IF(OR(ISNUMBER(SEARCH("0",'Model output'!F228)), ISNUMBER(SEARCH("1",'Model output'!F228)), ISNUMBER(SEARCH("X",'Model output'!F228))), IF(ISNUMBER(SEARCH("pM",'Model output'!F228)),MID(SUBSTITUTE('Model output'!F228," ",""),SEARCH("pM",'Model output'!F228)+2,1),IF(ISNUMBER(SEARCH("M",'Model output'!F228)),MID(SUBSTITUTE('Model output'!F228," ",""),SEARCH("M",'Model output'!F228)+1,1),SUBSTITUTE('Model output'!F228," ",""))),""))</f>
        <v>X</v>
      </c>
      <c r="F229" t="str">
        <f t="shared" si="62"/>
        <v>positive</v>
      </c>
      <c r="G229" t="str">
        <f>IF(OR('Model output'!G228="",AND(ISNUMBER('Model output'!J228),'Model output'!J228&lt;1)),"",IF(OR(ISNUMBER(SEARCH("lateral",'Model output'!G228)),ISNUMBER(SEARCH("cervical",'Model output'!G228)),ISNUMBER(SEARCH("jugular",'Model output'!G228)),ISNUMBER(SEARCH("left neck",'Model output'!G228)),ISNUMBER(SEARCH("left anterior neck",'Model output'!G228)),ISNUMBER(SEARCH("left posterior neck",'Model output'!G228)),ISNUMBER(SEARCH("right neck",'Model output'!G228)),ISNUMBER(SEARCH("right anterior neck",'Model output'!G228)),ISNUMBER(SEARCH("right posterior neck",'Model output'!G228)),AND(ISNUMBER(SEARCH("level",'Model output'!G228)),OR(,ISNUMBER(SEARCH("II",'Model output'!G228)),ISNUMBER(SEARCH("two",'Model output'!G228)),ISNUMBER(SEARCH("2",'Model output'!G228)),ISNUMBER(SEARCH("III",'Model output'!G228)),ISNUMBER(SEARCH("three",'Model output'!G228)),ISNUMBER(SEARCH("3",'Model output'!G228)),ISNUMBER(SEARCH("IV",'Model output'!G228)),ISNUMBER(SEARCH("four",'Model output'!G228)),ISNUMBER(SEARCH("4",'Model output'!G228)),AND(ISNUMBER(SEARCH("V ",'Model output'!G228)),NOT(ISNUMBER(SEARCH("VI",'Model output'!G228)))),ISNUMBER(SEARCH("five",'Model output'!G228)),ISNUMBER(SEARCH("5",'Model output'!G228))))), "lateral", "central"))</f>
        <v>central</v>
      </c>
      <c r="H229" t="str">
        <f>IF('Model output'!H228="","negative", IF('Model output'!H228=" ", "negative", IF(ISNUMBER(SEARCH("lymph node",'Model output'!H228)),"negative","positive")))</f>
        <v>negative</v>
      </c>
      <c r="I229">
        <f>IF('Model output'!I228="","",IF(ISNUMBER('Model output'!I228),'Model output'!I228,1))</f>
        <v>27</v>
      </c>
      <c r="J229">
        <f>IF('Model output'!J228="","",IF(AND(ISNUMBER('Model output'!J228),'Model output'!J228&lt;=I229),'Model output'!J228,IF(ISNUMBER(SEARCH("0/",'Model output'!J228)),0,1)))</f>
        <v>20</v>
      </c>
      <c r="K229" t="str" cm="1">
        <f t="array" ref="K229">IF(COUNT(FIND({0,1,2,3,4,5,6,7,8,9},'Model output'!K228))&gt;0,'Model output'!K228,"")</f>
        <v/>
      </c>
      <c r="L229" s="8" t="str">
        <f t="shared" si="50"/>
        <v/>
      </c>
      <c r="M229" t="str" cm="1">
        <f t="array" ref="M229">IF(L229="","",IF(ISNUMBER(SEARCH("cm",L229)),MAX(VALUE(SUBSTITUTE(_xlfn.FILTERXML("&lt;t&gt;&lt;s&gt;"&amp;SUBSTITUTE(L229,",","&lt;/s&gt;&lt;s&gt;")&amp;"&lt;/s&gt;&lt;/t&gt;","//s"),"cm",""))),MAX(VALUE(SUBSTITUTE(_xlfn.FILTERXML("&lt;t&gt;&lt;s&gt;"&amp;SUBSTITUTE(L229,",","&lt;/s&gt;&lt;s&gt;")&amp;"&lt;/s&gt;&lt;/t&gt;","//s"),"mm","")))/10))</f>
        <v/>
      </c>
      <c r="N229" t="str">
        <f>IF('Model output'!L228="","",'Model output'!L228)</f>
        <v>Papillary</v>
      </c>
      <c r="O229" t="str">
        <f>IF('Model output'!M228="","",'Model output'!M228)</f>
        <v/>
      </c>
      <c r="P229" t="str">
        <f>IF('Model output'!N228="","",'Model output'!N228)</f>
        <v>2.0 cm</v>
      </c>
      <c r="Q229" t="str">
        <f t="shared" si="63"/>
        <v>2.0cm</v>
      </c>
      <c r="R229" cm="1">
        <f t="array" ref="R229">IF(Q229="","",IF(ISNUMBER(SEARCH("cm",Q229)),MAX(VALUE(SUBSTITUTE(_xlfn.FILTERXML("&lt;t&gt;&lt;s&gt;"&amp;SUBSTITUTE(Q229,",","&lt;/s&gt;&lt;s&gt;")&amp;"&lt;/s&gt;&lt;/t&gt;","//s"),"cm",""))),IF(ISNUMBER(SEARCH("mm",Q229)), MAX(VALUE(SUBSTITUTE(_xlfn.FILTERXML("&lt;t&gt;&lt;s&gt;"&amp;SUBSTITUTE(Q229,",","&lt;/s&gt;&lt;s&gt;")&amp;"&lt;/s&gt;&lt;/t&gt;","//s"),"mm","")))/10, MAX(VALUE(_xlfn.FILTERXML("&lt;t&gt;&lt;s&gt;"&amp;SUBSTITUTE(Q229,",","&lt;/s&gt;&lt;s&gt;")&amp;"&lt;/s&gt;&lt;/t&gt;","//s"))))))</f>
        <v>2</v>
      </c>
      <c r="S229" t="str">
        <f>IF(OR('Model output'!P228="",ISNUMBER(SEARCH("Not identified", 'Model output'!P228)),ISNUMBER(SEARCH("Absent",'Model output'!P228)),AND(ISNUMBER(SEARCH("No",'Model output'!P228)),NOT(ISNUMBER(SEARCH("diagnostic",'Model output'!P228)))),ISNUMBER(SEARCH("Negative",'Model output'!P228))),"negative","positive")</f>
        <v>negative</v>
      </c>
      <c r="T229" t="str">
        <f>IF('Model output'!O228="","",'Model output'!O228)</f>
        <v/>
      </c>
      <c r="U229" t="str">
        <f>IF('Model output'!Q228&lt;&gt;"",'Model output'!Q228,IF('Classification result'!S229="positive",IF(ISNUMBER(SEARCH("single",'Model output'!P228)),1,IF(OR(ISNUMBER(SEARCH("&lt;4",'Model output'!P228)),ISNUMBER(SEARCH("&lt; 4",'Model output'!P228)),ISNUMBER(SEARCH("less than 4",'Model output'!P228))),"&lt;4",IF(OR(ISNUMBER(SEARCH("&gt;4",'Model output'!P228)),ISNUMBER(SEARCH("&gt; 4",'Model output'!P228)),ISNUMBER(SEARCH("4 or more",'Model output'!P228))),"&gt;4",""))),""))</f>
        <v/>
      </c>
      <c r="V229" t="str">
        <f>IF(S229="negative","",IF(OR(ISNUMBER(SEARCH("Focal",'Model output'!P228)),'Classification result'!U229&lt;4,ISNUMBER(SEARCH("Focal",'Classification result'!U229)),ISNUMBER(SEARCH("&lt;4",'Classification result'!U229)),ISNUMBER(SEARCH("&lt; 4",'Classification result'!U229))),"minimal", IF(OR(ISNUMBER(SEARCH("Extensive",'Model output'!P228)),ISNUMBER(SEARCH("Extensive",'Classification result'!U229)),ISNUMBER(SEARCH("&gt;4",'Classification result'!U229)),ISNUMBER(SEARCH("&gt; 4",'Classification result'!U229)),ISNUMBER(SEARCH("4 or more",'Classification result'!U229))),"extensive","")))</f>
        <v/>
      </c>
      <c r="W229" t="str">
        <f>IF(OR('Model output'!R228="",ISNUMBER(SEARCH("Not identified", 'Model output'!R228)),ISNUMBER(SEARCH("Absent",'Model output'!R228)),ISNUMBER(SEARCH("No",'Model output'!R228)),ISNUMBER(SEARCH("Negative",'Model output'!R228)),ISNUMBER(SEARCH("None seen",'Model output'!R228)),ISNUMBER(SEARCH("Free",'Model output'!R228)),ISNUMBER(SEARCH("Cannot be assessed",'Model output'!R228))),"negative","positive")</f>
        <v>negative</v>
      </c>
      <c r="X229" s="14" t="str">
        <f>IF('Model output'!S228="","",'Model output'!S228)</f>
        <v/>
      </c>
      <c r="Y229" t="str">
        <f>IF(OR('Model output'!S228="",ISNUMBER(SEARCH("Absent",'Model output'!S228)),ISNUMBER(SEARCH("Not identified",'Model output'!S228)),AND(ISNUMBER(SEARCH("No",'Model output'!S228)),NOT(ISNUMBER(SEARCH("carcinoma",'Model output'!S228)))),ISNUMBER(SEARCH("negative",'Model output'!S228))),"negative",IF(Z229="positive","gETE", "positive"))</f>
        <v>negative</v>
      </c>
      <c r="Z229" t="str">
        <f>IF(OR('Model output'!S228="",ISNUMBER(SEARCH("Absent",'Model output'!S228)),ISNUMBER(SEARCH("Not identified",'Model output'!S228)),ISNUMBER(SEARCH("No",'Model output'!S228)),ISNUMBER(SEARCH("Minimal",'Model output'!S228)),ISNUMBER(SEARCH("negative",'Model output'!S228))),"negative",IF(OR(ISNUMBER(SEARCH("extensive",X229)),ISNUMBER(SEARCH("skeletal muscle",X229)),ISNUMBER(SEARCH("larynx",X229)),ISNUMBER(SEARCH("trachea",X229)),ISNUMBER(SEARCH("esophagus",X229)),ISNUMBER(SEARCH("recurrent laryngeal nerve",X229))),"positive","negative"))</f>
        <v>negative</v>
      </c>
      <c r="AA229" t="str">
        <f>IF('Model output'!T228="","",IF('Model output'!T228="Not mentioned", "No", "Yes"))</f>
        <v/>
      </c>
      <c r="AB229" t="str">
        <f>IF(AA229&lt;&gt;"Yes","",IF(OR('Model output'!U228="",ISNUMBER(SEARCH("Not identified",'Model output'!U228))),"",'Model output'!U228))</f>
        <v/>
      </c>
      <c r="AC229" s="9" t="str">
        <f>IF(OR('Model output'!V228="", AND(ISERROR(SEARCH("Positive",'Model output'!V228)), ISNUMBER(SEARCH("Negative",'Model output'!V228))), ISNUMBER(SEARCH("Uninvolved",'Model output'!V228)), ISNUMBER(SEARCH("not involved",'Model output'!V228)), ISNUMBER(SEARCH("Free",'Model output'!V228)), ISNUMBER(SEARCH("1 mm",'Model output'!V228)), ISNUMBER(SEARCH("0.1 CM",'Model output'!V228)), ISNUMBER(SEARCH("less than 0.2 mm",'Model output'!V228)), ISNUMBER(SEARCH("less than 0.5 mm",'Model output'!V228)), ISNUMBER(SEARCH("very close",'Model output'!V228)), ISNUMBER(SEARCH("abut",'Model output'!V228))), "negative", "positive")</f>
        <v>negative</v>
      </c>
      <c r="AE229" s="30" t="str" cm="1">
        <f t="array" aca="1" ref="AE229" ca="1">IF(OR(AC229="positive",Z229="positive",AND(OR(ISNUMBER(SEARCH("Follicular carcinoma",N229)),ISNUMBER(SEARCH("Follicular thyroid carcinoma",N229))),V229="extensive"),AND(AND(ISNUMBER(J229),J229&gt;0),AND(ISNUMBER(M229),M229&gt;3)),OR(H229="positive",AH229=1)),"high",IF(OR(ISNUMBER(SEARCH("lateral",G229,1)),ISNUMBER(SEARCH("positive",Y229,1)),ISNUMBER(SEARCH("tall",O229,1)),ISNUMBER(SEARCH("hobnail",O229,1)),ISNUMBER(SEARCH("cribriform",O229,1)),ISNUMBER(SEARCH("diffuse",O229,1)),ISNUMBER(SEARCH("columnar",O229,1)),ISNUMBER(SEARCH("solid",O229,1)),ISNUMBER(SEARCH("tall",N229,1)),ISNUMBER(SEARCH("hobnail",N229,1)),ISNUMBER(SEARCH("cribriform",N229,1)),ISNUMBER(SEARCH("diffuse",N229,1)),ISNUMBER(SEARCH("columnar",N229,1)),ISNUMBER(SEARCH("solid",N229,1)),AND(ISNUMBER(SEARCH("papillary",N229,1)),S229="positive"),AND(AND(ISNUMBER(J229),J229&gt;=5),M229=""),AND(AND(ISNUMBER(J229),J229&gt;=5),AND(ISNUMBER(M229),M229&gt;=1)),AND(ISNUMBER(SERACH("papillary",N229)),OR(Y229="positive",Z229="positive"), ISNUMBER(SEARCH("BRAF",AB229)))),"intermediate","low"))</f>
        <v>intermediate</v>
      </c>
      <c r="AF229" s="31" t="str">
        <f t="shared" si="51"/>
        <v>1b</v>
      </c>
      <c r="AG229" s="31" t="str">
        <f t="shared" si="52"/>
        <v>1a</v>
      </c>
      <c r="AH229" s="31" t="str">
        <f t="shared" si="53"/>
        <v>0</v>
      </c>
      <c r="AI229" s="36" t="str">
        <f t="shared" si="54"/>
        <v>I</v>
      </c>
      <c r="AJ229" s="30" t="s">
        <v>873</v>
      </c>
      <c r="AK229" s="35" t="s">
        <v>876</v>
      </c>
      <c r="AL229" s="35" t="s">
        <v>881</v>
      </c>
      <c r="AM229" s="35" t="s">
        <v>880</v>
      </c>
      <c r="AN229" s="35" t="s">
        <v>76</v>
      </c>
      <c r="AO229" s="30">
        <f t="shared" ca="1" si="55"/>
        <v>1</v>
      </c>
      <c r="AP229" s="35">
        <f t="shared" si="56"/>
        <v>1</v>
      </c>
      <c r="AQ229" s="35">
        <f t="shared" si="57"/>
        <v>1</v>
      </c>
      <c r="AR229" s="35">
        <f t="shared" si="58"/>
        <v>1</v>
      </c>
      <c r="AS229" s="36">
        <f t="shared" si="59"/>
        <v>1</v>
      </c>
    </row>
    <row r="230" spans="1:45">
      <c r="A230" t="str">
        <f>'Model output'!A229</f>
        <v>TCGA-ET-A2N1</v>
      </c>
      <c r="B230" s="42">
        <v>47</v>
      </c>
      <c r="C230" s="1" t="str">
        <f>IF(OR(ISNUMBER(SEARCH("0",'Model output'!D229)), ISNUMBER(SEARCH("1",'Model output'!D229)), ISNUMBER(SEARCH("1a",'Model output'!D229)), ISNUMBER(SEARCH("1b",'Model output'!D229)), ISNUMBER(SEARCH("2",'Model output'!D229)), ISNUMBER(SEARCH("3",'Model output'!D229)), ISNUMBER(SEARCH("4a",'Model output'!D229)), ISNUMBER(SEARCH("4b",'Model output'!D229))), IF(ISNUMBER(SEARCH("pT",'Model output'!D229)),IF(OR(ISNUMBER(SEARCH("a",'Model output'!D229)),ISNUMBER(SEARCH("b",'Model output'!D229))),MID(SUBSTITUTE('Model output'!D229," ",""),SEARCH("pT",'Model output'!D229)+2,2),MID(SUBSTITUTE('Model output'!D229," ",""),SEARCH("pT",'Model output'!D229)+2,1)),IF(ISNUMBER(SEARCH("T",'Model output'!D229)),IF(OR(ISNUMBER(SEARCH("a",'Model output'!D229)),ISNUMBER(SEARCH("b",'Model output'!D229))),MID(SUBSTITUTE('Model output'!D229," ",""),SEARCH("T",'Model output'!D229)+1,2),MID(SUBSTITUTE('Model output'!D229," ",""),SEARCH("T",'Model output'!D229)+1,1)),SUBSTITUTE('Model output'!D229," ",""))),"")</f>
        <v>2</v>
      </c>
      <c r="D230" s="1" t="str">
        <f>IF(ISNUMBER(SEARCH("lymph node",'Model output'!E229)),"1", IF(AND('Model output'!E229&lt;&gt;"",ISNUMBER('Model output'!E229),'Model output'!E229&gt;0),"1",IF(OR(ISNUMBER(SEARCH("0",'Model output'!E229)), ISNUMBER(SEARCH("1",'Model output'!E229)), ISNUMBER(SEARCH("1a",'Model output'!E229)), ISNUMBER(SEARCH("1b",'Model output'!E229)), ISNUMBER(SEARCH("X",'Model output'!E229))), IF(ISNUMBER(SEARCH("pN",'Model output'!E229)),IF(OR(ISNUMBER(SEARCH("a",'Model output'!E229)),ISNUMBER(SEARCH("b",'Model output'!E229))),MID(SUBSTITUTE('Model output'!E229," ",""),SEARCH("pN",'Model output'!E229)+2,2),MID(SUBSTITUTE('Model output'!E229," ",""),SEARCH("pN",'Model output'!E229)+2,1)),IF(ISNUMBER(SEARCH("N",'Model output'!E229)),IF(OR(ISNUMBER(SEARCH("a",'Model output'!E229)),ISNUMBER(SEARCH("b",'Model output'!E229))),MID(SUBSTITUTE('Model output'!E229," ",""),SEARCH("N",'Model output'!E229)+1,2),MID(SUBSTITUTE('Model output'!E229," ",""),SEARCH("N",'Model output'!E229)+1,1)),SUBSTITUTE('Model output'!E229," ",""))),"")))</f>
        <v>1a</v>
      </c>
      <c r="E230" s="1" t="str">
        <f>IF(OR(ISNUMBER(SEARCH("Not applicable",'Model output'!F229)), ISNUMBER(SEARCH("N/A",'Model output'!F229))),"0",IF(OR(ISNUMBER(SEARCH("0",'Model output'!F229)), ISNUMBER(SEARCH("1",'Model output'!F229)), ISNUMBER(SEARCH("X",'Model output'!F229))), IF(ISNUMBER(SEARCH("pM",'Model output'!F229)),MID(SUBSTITUTE('Model output'!F229," ",""),SEARCH("pM",'Model output'!F229)+2,1),IF(ISNUMBER(SEARCH("M",'Model output'!F229)),MID(SUBSTITUTE('Model output'!F229," ",""),SEARCH("M",'Model output'!F229)+1,1),SUBSTITUTE('Model output'!F229," ",""))),""))</f>
        <v>X</v>
      </c>
      <c r="F230" t="str">
        <f t="shared" si="62"/>
        <v>positive</v>
      </c>
      <c r="G230" t="str">
        <f>IF(OR('Model output'!G229="",AND(ISNUMBER('Model output'!J229),'Model output'!J229&lt;1)),"",IF(OR(ISNUMBER(SEARCH("lateral",'Model output'!G229)),ISNUMBER(SEARCH("cervical",'Model output'!G229)),ISNUMBER(SEARCH("jugular",'Model output'!G229)),ISNUMBER(SEARCH("left neck",'Model output'!G229)),ISNUMBER(SEARCH("left anterior neck",'Model output'!G229)),ISNUMBER(SEARCH("left posterior neck",'Model output'!G229)),ISNUMBER(SEARCH("right neck",'Model output'!G229)),ISNUMBER(SEARCH("right anterior neck",'Model output'!G229)),ISNUMBER(SEARCH("right posterior neck",'Model output'!G229)),AND(ISNUMBER(SEARCH("level",'Model output'!G229)),OR(,ISNUMBER(SEARCH("II",'Model output'!G229)),ISNUMBER(SEARCH("two",'Model output'!G229)),ISNUMBER(SEARCH("2",'Model output'!G229)),ISNUMBER(SEARCH("III",'Model output'!G229)),ISNUMBER(SEARCH("three",'Model output'!G229)),ISNUMBER(SEARCH("3",'Model output'!G229)),ISNUMBER(SEARCH("IV",'Model output'!G229)),ISNUMBER(SEARCH("four",'Model output'!G229)),ISNUMBER(SEARCH("4",'Model output'!G229)),AND(ISNUMBER(SEARCH("V ",'Model output'!G229)),NOT(ISNUMBER(SEARCH("VI",'Model output'!G229)))),ISNUMBER(SEARCH("five",'Model output'!G229)),ISNUMBER(SEARCH("5",'Model output'!G229))))), "lateral", "central"))</f>
        <v>central</v>
      </c>
      <c r="H230" t="str">
        <f>IF('Model output'!H229="","negative", IF('Model output'!H229=" ", "negative", IF(ISNUMBER(SEARCH("lymph node",'Model output'!H229)),"negative","positive")))</f>
        <v>negative</v>
      </c>
      <c r="I230">
        <f>IF('Model output'!I229="","",IF(ISNUMBER('Model output'!I229),'Model output'!I229,1))</f>
        <v>7</v>
      </c>
      <c r="J230">
        <f>IF('Model output'!J229="","",IF(AND(ISNUMBER('Model output'!J229),'Model output'!J229&lt;=I230),'Model output'!J229,IF(ISNUMBER(SEARCH("0/",'Model output'!J229)),0,1)))</f>
        <v>6</v>
      </c>
      <c r="K230" t="str" cm="1">
        <f t="array" ref="K230">IF(COUNT(FIND({0,1,2,3,4,5,6,7,8,9},'Model output'!K229))&gt;0,'Model output'!K229,"")</f>
        <v/>
      </c>
      <c r="L230" s="8" t="str">
        <f t="shared" si="50"/>
        <v/>
      </c>
      <c r="M230" t="str" cm="1">
        <f t="array" ref="M230">IF(L230="","",IF(ISNUMBER(SEARCH("cm",L230)),MAX(VALUE(SUBSTITUTE(_xlfn.FILTERXML("&lt;t&gt;&lt;s&gt;"&amp;SUBSTITUTE(L230,",","&lt;/s&gt;&lt;s&gt;")&amp;"&lt;/s&gt;&lt;/t&gt;","//s"),"cm",""))),MAX(VALUE(SUBSTITUTE(_xlfn.FILTERXML("&lt;t&gt;&lt;s&gt;"&amp;SUBSTITUTE(L230,",","&lt;/s&gt;&lt;s&gt;")&amp;"&lt;/s&gt;&lt;/t&gt;","//s"),"mm","")))/10))</f>
        <v/>
      </c>
      <c r="N230" t="str">
        <f>IF('Model output'!L229="","",'Model output'!L229)</f>
        <v>Papillary</v>
      </c>
      <c r="O230" t="str">
        <f>IF('Model output'!M229="","",'Model output'!M229)</f>
        <v/>
      </c>
      <c r="P230" t="str">
        <f>IF('Model output'!N229="","",'Model output'!N229)</f>
        <v>3.0 cm</v>
      </c>
      <c r="Q230" t="str">
        <f t="shared" si="63"/>
        <v>3.0cm</v>
      </c>
      <c r="R230" cm="1">
        <f t="array" ref="R230">IF(Q230="","",IF(ISNUMBER(SEARCH("cm",Q230)),MAX(VALUE(SUBSTITUTE(_xlfn.FILTERXML("&lt;t&gt;&lt;s&gt;"&amp;SUBSTITUTE(Q230,",","&lt;/s&gt;&lt;s&gt;")&amp;"&lt;/s&gt;&lt;/t&gt;","//s"),"cm",""))),IF(ISNUMBER(SEARCH("mm",Q230)), MAX(VALUE(SUBSTITUTE(_xlfn.FILTERXML("&lt;t&gt;&lt;s&gt;"&amp;SUBSTITUTE(Q230,",","&lt;/s&gt;&lt;s&gt;")&amp;"&lt;/s&gt;&lt;/t&gt;","//s"),"mm","")))/10, MAX(VALUE(_xlfn.FILTERXML("&lt;t&gt;&lt;s&gt;"&amp;SUBSTITUTE(Q230,",","&lt;/s&gt;&lt;s&gt;")&amp;"&lt;/s&gt;&lt;/t&gt;","//s"))))))</f>
        <v>3</v>
      </c>
      <c r="S230" t="str">
        <f>IF(OR('Model output'!P229="",ISNUMBER(SEARCH("Not identified", 'Model output'!P229)),ISNUMBER(SEARCH("Absent",'Model output'!P229)),AND(ISNUMBER(SEARCH("No",'Model output'!P229)),NOT(ISNUMBER(SEARCH("diagnostic",'Model output'!P229)))),ISNUMBER(SEARCH("Negative",'Model output'!P229))),"negative","positive")</f>
        <v>positive</v>
      </c>
      <c r="T230" t="str">
        <f>IF('Model output'!O229="","",'Model output'!O229)</f>
        <v/>
      </c>
      <c r="U230" t="str">
        <f>IF('Model output'!Q229&lt;&gt;"",'Model output'!Q229,IF('Classification result'!S230="positive",IF(ISNUMBER(SEARCH("single",'Model output'!P229)),1,IF(OR(ISNUMBER(SEARCH("&lt;4",'Model output'!P229)),ISNUMBER(SEARCH("&lt; 4",'Model output'!P229)),ISNUMBER(SEARCH("less than 4",'Model output'!P229))),"&lt;4",IF(OR(ISNUMBER(SEARCH("&gt;4",'Model output'!P229)),ISNUMBER(SEARCH("&gt; 4",'Model output'!P229)),ISNUMBER(SEARCH("4 or more",'Model output'!P229))),"&gt;4",""))),""))</f>
        <v/>
      </c>
      <c r="V230" t="str">
        <f>IF(S230="negative","",IF(OR(ISNUMBER(SEARCH("Focal",'Model output'!P229)),'Classification result'!U230&lt;4,ISNUMBER(SEARCH("Focal",'Classification result'!U230)),ISNUMBER(SEARCH("&lt;4",'Classification result'!U230)),ISNUMBER(SEARCH("&lt; 4",'Classification result'!U230))),"minimal", IF(OR(ISNUMBER(SEARCH("Extensive",'Model output'!P229)),ISNUMBER(SEARCH("Extensive",'Classification result'!U230)),ISNUMBER(SEARCH("&gt;4",'Classification result'!U230)),ISNUMBER(SEARCH("&gt; 4",'Classification result'!U230)),ISNUMBER(SEARCH("4 or more",'Classification result'!U230))),"extensive","")))</f>
        <v/>
      </c>
      <c r="W230" t="str">
        <f>IF(OR('Model output'!R229="",ISNUMBER(SEARCH("Not identified", 'Model output'!R229)),ISNUMBER(SEARCH("Absent",'Model output'!R229)),ISNUMBER(SEARCH("No",'Model output'!R229)),ISNUMBER(SEARCH("Negative",'Model output'!R229)),ISNUMBER(SEARCH("None seen",'Model output'!R229)),ISNUMBER(SEARCH("Free",'Model output'!R229)),ISNUMBER(SEARCH("Cannot be assessed",'Model output'!R229))),"negative","positive")</f>
        <v>negative</v>
      </c>
      <c r="X230" s="14" t="str">
        <f>IF('Model output'!S229="","",'Model output'!S229)</f>
        <v/>
      </c>
      <c r="Y230" t="str">
        <f>IF(OR('Model output'!S229="",ISNUMBER(SEARCH("Absent",'Model output'!S229)),ISNUMBER(SEARCH("Not identified",'Model output'!S229)),AND(ISNUMBER(SEARCH("No",'Model output'!S229)),NOT(ISNUMBER(SEARCH("carcinoma",'Model output'!S229)))),ISNUMBER(SEARCH("negative",'Model output'!S229))),"negative",IF(Z230="positive","gETE", "positive"))</f>
        <v>negative</v>
      </c>
      <c r="Z230" t="str">
        <f>IF(OR('Model output'!S229="",ISNUMBER(SEARCH("Absent",'Model output'!S229)),ISNUMBER(SEARCH("Not identified",'Model output'!S229)),ISNUMBER(SEARCH("No",'Model output'!S229)),ISNUMBER(SEARCH("Minimal",'Model output'!S229)),ISNUMBER(SEARCH("negative",'Model output'!S229))),"negative",IF(OR(ISNUMBER(SEARCH("extensive",X230)),ISNUMBER(SEARCH("skeletal muscle",X230)),ISNUMBER(SEARCH("larynx",X230)),ISNUMBER(SEARCH("trachea",X230)),ISNUMBER(SEARCH("esophagus",X230)),ISNUMBER(SEARCH("recurrent laryngeal nerve",X230))),"positive","negative"))</f>
        <v>negative</v>
      </c>
      <c r="AA230" t="str">
        <f>IF('Model output'!T229="","",IF('Model output'!T229="Not mentioned", "No", "Yes"))</f>
        <v/>
      </c>
      <c r="AB230" t="str">
        <f>IF(AA230&lt;&gt;"Yes","",IF(OR('Model output'!U229="",ISNUMBER(SEARCH("Not identified",'Model output'!U229))),"",'Model output'!U229))</f>
        <v/>
      </c>
      <c r="AC230" s="9" t="str">
        <f>IF(OR('Model output'!V229="", AND(ISERROR(SEARCH("Positive",'Model output'!V229)), ISNUMBER(SEARCH("Negative",'Model output'!V229))), ISNUMBER(SEARCH("Uninvolved",'Model output'!V229)), ISNUMBER(SEARCH("not involved",'Model output'!V229)), ISNUMBER(SEARCH("Free",'Model output'!V229)), ISNUMBER(SEARCH("1 mm",'Model output'!V229)), ISNUMBER(SEARCH("0.1 CM",'Model output'!V229)), ISNUMBER(SEARCH("less than 0.2 mm",'Model output'!V229)), ISNUMBER(SEARCH("less than 0.5 mm",'Model output'!V229)), ISNUMBER(SEARCH("very close",'Model output'!V229)), ISNUMBER(SEARCH("abut",'Model output'!V229))), "negative", "positive")</f>
        <v>positive</v>
      </c>
      <c r="AE230" s="30" t="str" cm="1">
        <f t="array" ref="AE230">IF(OR(AC230="positive",Z230="positive",AND(OR(ISNUMBER(SEARCH("Follicular carcinoma",N230)),ISNUMBER(SEARCH("Follicular thyroid carcinoma",N230))),V230="extensive"),AND(AND(ISNUMBER(J230),J230&gt;0),AND(ISNUMBER(M230),M230&gt;3)),OR(H230="positive",AH230=1)),"high",IF(OR(ISNUMBER(SEARCH("lateral",G230,1)),ISNUMBER(SEARCH("positive",Y230,1)),ISNUMBER(SEARCH("tall",O230,1)),ISNUMBER(SEARCH("hobnail",O230,1)),ISNUMBER(SEARCH("cribriform",O230,1)),ISNUMBER(SEARCH("diffuse",O230,1)),ISNUMBER(SEARCH("columnar",O230,1)),ISNUMBER(SEARCH("solid",O230,1)),ISNUMBER(SEARCH("tall",N230,1)),ISNUMBER(SEARCH("hobnail",N230,1)),ISNUMBER(SEARCH("cribriform",N230,1)),ISNUMBER(SEARCH("diffuse",N230,1)),ISNUMBER(SEARCH("columnar",N230,1)),ISNUMBER(SEARCH("solid",N230,1)),AND(ISNUMBER(SEARCH("papillary",N230,1)),S230="positive"),AND(AND(ISNUMBER(J230),J230&gt;=5),M230=""),AND(AND(ISNUMBER(J230),J230&gt;=5),AND(ISNUMBER(M230),M230&gt;=1)),AND(ISNUMBER(SERACH("papillary",N230)),OR(Y230="positive",Z230="positive"), ISNUMBER(SEARCH("BRAF",AB230)))),"intermediate","low"))</f>
        <v>high</v>
      </c>
      <c r="AF230" s="31" t="str">
        <f t="shared" si="51"/>
        <v>2</v>
      </c>
      <c r="AG230" s="31" t="str">
        <f t="shared" si="52"/>
        <v>1a</v>
      </c>
      <c r="AH230" s="31" t="str">
        <f t="shared" si="53"/>
        <v>0</v>
      </c>
      <c r="AI230" s="36" t="str">
        <f t="shared" si="54"/>
        <v>I</v>
      </c>
      <c r="AJ230" s="30" t="s">
        <v>871</v>
      </c>
      <c r="AK230" s="35" t="s">
        <v>879</v>
      </c>
      <c r="AL230" s="35" t="s">
        <v>881</v>
      </c>
      <c r="AM230" s="35" t="s">
        <v>880</v>
      </c>
      <c r="AN230" s="35" t="s">
        <v>76</v>
      </c>
      <c r="AO230" s="30">
        <f t="shared" si="55"/>
        <v>1</v>
      </c>
      <c r="AP230" s="35">
        <f t="shared" si="56"/>
        <v>1</v>
      </c>
      <c r="AQ230" s="35">
        <f t="shared" si="57"/>
        <v>1</v>
      </c>
      <c r="AR230" s="35">
        <f t="shared" si="58"/>
        <v>1</v>
      </c>
      <c r="AS230" s="36">
        <f t="shared" si="59"/>
        <v>1</v>
      </c>
    </row>
    <row r="231" spans="1:45">
      <c r="A231" t="str">
        <f>'Model output'!A230</f>
        <v>TCGA-ET-A3BO</v>
      </c>
      <c r="B231" s="42">
        <v>44</v>
      </c>
      <c r="C231" s="1" t="str">
        <f>IF(OR(ISNUMBER(SEARCH("0",'Model output'!D230)), ISNUMBER(SEARCH("1",'Model output'!D230)), ISNUMBER(SEARCH("1a",'Model output'!D230)), ISNUMBER(SEARCH("1b",'Model output'!D230)), ISNUMBER(SEARCH("2",'Model output'!D230)), ISNUMBER(SEARCH("3",'Model output'!D230)), ISNUMBER(SEARCH("4a",'Model output'!D230)), ISNUMBER(SEARCH("4b",'Model output'!D230))), IF(ISNUMBER(SEARCH("pT",'Model output'!D230)),IF(OR(ISNUMBER(SEARCH("a",'Model output'!D230)),ISNUMBER(SEARCH("b",'Model output'!D230))),MID(SUBSTITUTE('Model output'!D230," ",""),SEARCH("pT",'Model output'!D230)+2,2),MID(SUBSTITUTE('Model output'!D230," ",""),SEARCH("pT",'Model output'!D230)+2,1)),IF(ISNUMBER(SEARCH("T",'Model output'!D230)),IF(OR(ISNUMBER(SEARCH("a",'Model output'!D230)),ISNUMBER(SEARCH("b",'Model output'!D230))),MID(SUBSTITUTE('Model output'!D230," ",""),SEARCH("T",'Model output'!D230)+1,2),MID(SUBSTITUTE('Model output'!D230," ",""),SEARCH("T",'Model output'!D230)+1,1)),SUBSTITUTE('Model output'!D230," ",""))),"")</f>
        <v>3</v>
      </c>
      <c r="D231" s="1" t="str">
        <f>IF(ISNUMBER(SEARCH("lymph node",'Model output'!E230)),"1", IF(AND('Model output'!E230&lt;&gt;"",ISNUMBER('Model output'!E230),'Model output'!E230&gt;0),"1",IF(OR(ISNUMBER(SEARCH("0",'Model output'!E230)), ISNUMBER(SEARCH("1",'Model output'!E230)), ISNUMBER(SEARCH("1a",'Model output'!E230)), ISNUMBER(SEARCH("1b",'Model output'!E230)), ISNUMBER(SEARCH("X",'Model output'!E230))), IF(ISNUMBER(SEARCH("pN",'Model output'!E230)),IF(OR(ISNUMBER(SEARCH("a",'Model output'!E230)),ISNUMBER(SEARCH("b",'Model output'!E230))),MID(SUBSTITUTE('Model output'!E230," ",""),SEARCH("pN",'Model output'!E230)+2,2),MID(SUBSTITUTE('Model output'!E230," ",""),SEARCH("pN",'Model output'!E230)+2,1)),IF(ISNUMBER(SEARCH("N",'Model output'!E230)),IF(OR(ISNUMBER(SEARCH("a",'Model output'!E230)),ISNUMBER(SEARCH("b",'Model output'!E230))),MID(SUBSTITUTE('Model output'!E230," ",""),SEARCH("N",'Model output'!E230)+1,2),MID(SUBSTITUTE('Model output'!E230," ",""),SEARCH("N",'Model output'!E230)+1,1)),SUBSTITUTE('Model output'!E230," ",""))),"")))</f>
        <v>1a</v>
      </c>
      <c r="E231" s="1" t="str">
        <f>IF(OR(ISNUMBER(SEARCH("Not applicable",'Model output'!F230)), ISNUMBER(SEARCH("N/A",'Model output'!F230))),"0",IF(OR(ISNUMBER(SEARCH("0",'Model output'!F230)), ISNUMBER(SEARCH("1",'Model output'!F230)), ISNUMBER(SEARCH("X",'Model output'!F230))), IF(ISNUMBER(SEARCH("pM",'Model output'!F230)),MID(SUBSTITUTE('Model output'!F230," ",""),SEARCH("pM",'Model output'!F230)+2,1),IF(ISNUMBER(SEARCH("M",'Model output'!F230)),MID(SUBSTITUTE('Model output'!F230," ",""),SEARCH("M",'Model output'!F230)+1,1),SUBSTITUTE('Model output'!F230," ",""))),""))</f>
        <v/>
      </c>
      <c r="F231" t="str">
        <f t="shared" si="62"/>
        <v>positive</v>
      </c>
      <c r="G231" t="str">
        <f>IF(OR('Model output'!G230="",AND(ISNUMBER('Model output'!J230),'Model output'!J230&lt;1)),"",IF(OR(ISNUMBER(SEARCH("lateral",'Model output'!G230)),ISNUMBER(SEARCH("cervical",'Model output'!G230)),ISNUMBER(SEARCH("jugular",'Model output'!G230)),ISNUMBER(SEARCH("left neck",'Model output'!G230)),ISNUMBER(SEARCH("left anterior neck",'Model output'!G230)),ISNUMBER(SEARCH("left posterior neck",'Model output'!G230)),ISNUMBER(SEARCH("right neck",'Model output'!G230)),ISNUMBER(SEARCH("right anterior neck",'Model output'!G230)),ISNUMBER(SEARCH("right posterior neck",'Model output'!G230)),AND(ISNUMBER(SEARCH("level",'Model output'!G230)),OR(,ISNUMBER(SEARCH("II",'Model output'!G230)),ISNUMBER(SEARCH("two",'Model output'!G230)),ISNUMBER(SEARCH("2",'Model output'!G230)),ISNUMBER(SEARCH("III",'Model output'!G230)),ISNUMBER(SEARCH("three",'Model output'!G230)),ISNUMBER(SEARCH("3",'Model output'!G230)),ISNUMBER(SEARCH("IV",'Model output'!G230)),ISNUMBER(SEARCH("four",'Model output'!G230)),ISNUMBER(SEARCH("4",'Model output'!G230)),AND(ISNUMBER(SEARCH("V ",'Model output'!G230)),NOT(ISNUMBER(SEARCH("VI",'Model output'!G230)))),ISNUMBER(SEARCH("five",'Model output'!G230)),ISNUMBER(SEARCH("5",'Model output'!G230))))), "lateral", "central"))</f>
        <v>central</v>
      </c>
      <c r="H231" t="str">
        <f>IF('Model output'!H230="","negative", IF('Model output'!H230=" ", "negative", IF(ISNUMBER(SEARCH("lymph node",'Model output'!H230)),"negative","positive")))</f>
        <v>negative</v>
      </c>
      <c r="I231">
        <f>IF('Model output'!I230="","",IF(ISNUMBER('Model output'!I230),'Model output'!I230,1))</f>
        <v>10</v>
      </c>
      <c r="J231">
        <f>IF('Model output'!J230="","",IF(AND(ISNUMBER('Model output'!J230),'Model output'!J230&lt;=I231),'Model output'!J230,IF(ISNUMBER(SEARCH("0/",'Model output'!J230)),0,1)))</f>
        <v>2</v>
      </c>
      <c r="K231" t="str" cm="1">
        <f t="array" ref="K231">IF(COUNT(FIND({0,1,2,3,4,5,6,7,8,9},'Model output'!K230))&gt;0,'Model output'!K230,"")</f>
        <v/>
      </c>
      <c r="L231" s="8" t="str">
        <f t="shared" si="50"/>
        <v/>
      </c>
      <c r="M231" t="str" cm="1">
        <f t="array" ref="M231">IF(L231="","",IF(ISNUMBER(SEARCH("cm",L231)),MAX(VALUE(SUBSTITUTE(_xlfn.FILTERXML("&lt;t&gt;&lt;s&gt;"&amp;SUBSTITUTE(L231,",","&lt;/s&gt;&lt;s&gt;")&amp;"&lt;/s&gt;&lt;/t&gt;","//s"),"cm",""))),MAX(VALUE(SUBSTITUTE(_xlfn.FILTERXML("&lt;t&gt;&lt;s&gt;"&amp;SUBSTITUTE(L231,",","&lt;/s&gt;&lt;s&gt;")&amp;"&lt;/s&gt;&lt;/t&gt;","//s"),"mm","")))/10))</f>
        <v/>
      </c>
      <c r="N231" t="str">
        <f>IF('Model output'!L230="","",'Model output'!L230)</f>
        <v>Papillary</v>
      </c>
      <c r="O231" t="str">
        <f>IF('Model output'!M230="","",'Model output'!M230)</f>
        <v>tall cell</v>
      </c>
      <c r="P231" t="str">
        <f>IF('Model output'!N230="","",'Model output'!N230)</f>
        <v>2.5 cm, 2.2 cm, 0.2 cm, 0.2 cm</v>
      </c>
      <c r="Q231" t="str">
        <f t="shared" si="63"/>
        <v>2.5cm,2.2cm,0.2cm,0.2cm</v>
      </c>
      <c r="R231" cm="1">
        <f t="array" ref="R231">IF(Q231="","",IF(ISNUMBER(SEARCH("cm",Q231)),MAX(VALUE(SUBSTITUTE(_xlfn.FILTERXML("&lt;t&gt;&lt;s&gt;"&amp;SUBSTITUTE(Q231,",","&lt;/s&gt;&lt;s&gt;")&amp;"&lt;/s&gt;&lt;/t&gt;","//s"),"cm",""))),IF(ISNUMBER(SEARCH("mm",Q231)), MAX(VALUE(SUBSTITUTE(_xlfn.FILTERXML("&lt;t&gt;&lt;s&gt;"&amp;SUBSTITUTE(Q231,",","&lt;/s&gt;&lt;s&gt;")&amp;"&lt;/s&gt;&lt;/t&gt;","//s"),"mm","")))/10, MAX(VALUE(_xlfn.FILTERXML("&lt;t&gt;&lt;s&gt;"&amp;SUBSTITUTE(Q231,",","&lt;/s&gt;&lt;s&gt;")&amp;"&lt;/s&gt;&lt;/t&gt;","//s"))))))</f>
        <v>2.5</v>
      </c>
      <c r="S231" t="str">
        <f>IF(OR('Model output'!P230="",ISNUMBER(SEARCH("Not identified", 'Model output'!P230)),ISNUMBER(SEARCH("Absent",'Model output'!P230)),AND(ISNUMBER(SEARCH("No",'Model output'!P230)),NOT(ISNUMBER(SEARCH("diagnostic",'Model output'!P230)))),ISNUMBER(SEARCH("Negative",'Model output'!P230))),"negative","positive")</f>
        <v>positive</v>
      </c>
      <c r="T231" t="str">
        <f>IF('Model output'!O230="","",'Model output'!O230)</f>
        <v/>
      </c>
      <c r="U231" t="str">
        <f>IF('Model output'!Q230&lt;&gt;"",'Model output'!Q230,IF('Classification result'!S231="positive",IF(ISNUMBER(SEARCH("single",'Model output'!P230)),1,IF(OR(ISNUMBER(SEARCH("&lt;4",'Model output'!P230)),ISNUMBER(SEARCH("&lt; 4",'Model output'!P230)),ISNUMBER(SEARCH("less than 4",'Model output'!P230))),"&lt;4",IF(OR(ISNUMBER(SEARCH("&gt;4",'Model output'!P230)),ISNUMBER(SEARCH("&gt; 4",'Model output'!P230)),ISNUMBER(SEARCH("4 or more",'Model output'!P230))),"&gt;4",""))),""))</f>
        <v/>
      </c>
      <c r="V231" t="str">
        <f>IF(S231="negative","",IF(OR(ISNUMBER(SEARCH("Focal",'Model output'!P230)),'Classification result'!U231&lt;4,ISNUMBER(SEARCH("Focal",'Classification result'!U231)),ISNUMBER(SEARCH("&lt;4",'Classification result'!U231)),ISNUMBER(SEARCH("&lt; 4",'Classification result'!U231))),"minimal", IF(OR(ISNUMBER(SEARCH("Extensive",'Model output'!P230)),ISNUMBER(SEARCH("Extensive",'Classification result'!U231)),ISNUMBER(SEARCH("&gt;4",'Classification result'!U231)),ISNUMBER(SEARCH("&gt; 4",'Classification result'!U231)),ISNUMBER(SEARCH("4 or more",'Classification result'!U231))),"extensive","")))</f>
        <v/>
      </c>
      <c r="W231" t="str">
        <f>IF(OR('Model output'!R230="",ISNUMBER(SEARCH("Not identified", 'Model output'!R230)),ISNUMBER(SEARCH("Absent",'Model output'!R230)),ISNUMBER(SEARCH("No",'Model output'!R230)),ISNUMBER(SEARCH("Negative",'Model output'!R230)),ISNUMBER(SEARCH("None seen",'Model output'!R230)),ISNUMBER(SEARCH("Free",'Model output'!R230)),ISNUMBER(SEARCH("Cannot be assessed",'Model output'!R230))),"negative","positive")</f>
        <v>negative</v>
      </c>
      <c r="X231" s="14" t="str">
        <f>IF('Model output'!S230="","",'Model output'!S230)</f>
        <v>minimal</v>
      </c>
      <c r="Y231" t="str">
        <f>IF(OR('Model output'!S230="",ISNUMBER(SEARCH("Absent",'Model output'!S230)),ISNUMBER(SEARCH("Not identified",'Model output'!S230)),AND(ISNUMBER(SEARCH("No",'Model output'!S230)),NOT(ISNUMBER(SEARCH("carcinoma",'Model output'!S230)))),ISNUMBER(SEARCH("negative",'Model output'!S230))),"negative",IF(Z231="positive","gETE", "positive"))</f>
        <v>positive</v>
      </c>
      <c r="Z231" t="str">
        <f>IF(OR('Model output'!S230="",ISNUMBER(SEARCH("Absent",'Model output'!S230)),ISNUMBER(SEARCH("Not identified",'Model output'!S230)),ISNUMBER(SEARCH("No",'Model output'!S230)),ISNUMBER(SEARCH("Minimal",'Model output'!S230)),ISNUMBER(SEARCH("negative",'Model output'!S230))),"negative",IF(OR(ISNUMBER(SEARCH("extensive",X231)),ISNUMBER(SEARCH("skeletal muscle",X231)),ISNUMBER(SEARCH("larynx",X231)),ISNUMBER(SEARCH("trachea",X231)),ISNUMBER(SEARCH("esophagus",X231)),ISNUMBER(SEARCH("recurrent laryngeal nerve",X231))),"positive","negative"))</f>
        <v>negative</v>
      </c>
      <c r="AA231" t="str">
        <f>IF('Model output'!T230="","",IF('Model output'!T230="Not mentioned", "No", "Yes"))</f>
        <v/>
      </c>
      <c r="AB231" t="str">
        <f>IF(AA231&lt;&gt;"Yes","",IF(OR('Model output'!U230="",ISNUMBER(SEARCH("Not identified",'Model output'!U230))),"",'Model output'!U230))</f>
        <v/>
      </c>
      <c r="AC231" s="9" t="str">
        <f>IF(OR('Model output'!V230="", AND(ISERROR(SEARCH("Positive",'Model output'!V230)), ISNUMBER(SEARCH("Negative",'Model output'!V230))), ISNUMBER(SEARCH("Uninvolved",'Model output'!V230)), ISNUMBER(SEARCH("not involved",'Model output'!V230)), ISNUMBER(SEARCH("Free",'Model output'!V230)), ISNUMBER(SEARCH("1 mm",'Model output'!V230)), ISNUMBER(SEARCH("0.1 CM",'Model output'!V230)), ISNUMBER(SEARCH("less than 0.2 mm",'Model output'!V230)), ISNUMBER(SEARCH("less than 0.5 mm",'Model output'!V230)), ISNUMBER(SEARCH("very close",'Model output'!V230)), ISNUMBER(SEARCH("abut",'Model output'!V230))), "negative", "positive")</f>
        <v>positive</v>
      </c>
      <c r="AE231" s="30" t="str" cm="1">
        <f t="array" ref="AE231">IF(OR(AC231="positive",Z231="positive",AND(OR(ISNUMBER(SEARCH("Follicular carcinoma",N231)),ISNUMBER(SEARCH("Follicular thyroid carcinoma",N231))),V231="extensive"),AND(AND(ISNUMBER(J231),J231&gt;0),AND(ISNUMBER(M231),M231&gt;3)),OR(H231="positive",AH231=1)),"high",IF(OR(ISNUMBER(SEARCH("lateral",G231,1)),ISNUMBER(SEARCH("positive",Y231,1)),ISNUMBER(SEARCH("tall",O231,1)),ISNUMBER(SEARCH("hobnail",O231,1)),ISNUMBER(SEARCH("cribriform",O231,1)),ISNUMBER(SEARCH("diffuse",O231,1)),ISNUMBER(SEARCH("columnar",O231,1)),ISNUMBER(SEARCH("solid",O231,1)),ISNUMBER(SEARCH("tall",N231,1)),ISNUMBER(SEARCH("hobnail",N231,1)),ISNUMBER(SEARCH("cribriform",N231,1)),ISNUMBER(SEARCH("diffuse",N231,1)),ISNUMBER(SEARCH("columnar",N231,1)),ISNUMBER(SEARCH("solid",N231,1)),AND(ISNUMBER(SEARCH("papillary",N231,1)),S231="positive"),AND(AND(ISNUMBER(J231),J231&gt;=5),M231=""),AND(AND(ISNUMBER(J231),J231&gt;=5),AND(ISNUMBER(M231),M231&gt;=1)),AND(ISNUMBER(SERACH("papillary",N231)),OR(Y231="positive",Z231="positive"), ISNUMBER(SEARCH("BRAF",AB231)))),"intermediate","low"))</f>
        <v>high</v>
      </c>
      <c r="AF231" s="31" t="str">
        <f t="shared" si="51"/>
        <v>2</v>
      </c>
      <c r="AG231" s="31" t="str">
        <f t="shared" si="52"/>
        <v>1a</v>
      </c>
      <c r="AH231" s="31" t="str">
        <f t="shared" si="53"/>
        <v>0</v>
      </c>
      <c r="AI231" s="36" t="str">
        <f t="shared" si="54"/>
        <v>I</v>
      </c>
      <c r="AJ231" s="30" t="s">
        <v>871</v>
      </c>
      <c r="AK231" s="35" t="s">
        <v>879</v>
      </c>
      <c r="AL231" s="35" t="s">
        <v>881</v>
      </c>
      <c r="AM231" s="35" t="s">
        <v>880</v>
      </c>
      <c r="AN231" s="35" t="s">
        <v>76</v>
      </c>
      <c r="AO231" s="30">
        <f t="shared" si="55"/>
        <v>1</v>
      </c>
      <c r="AP231" s="35">
        <f t="shared" si="56"/>
        <v>1</v>
      </c>
      <c r="AQ231" s="35">
        <f t="shared" si="57"/>
        <v>1</v>
      </c>
      <c r="AR231" s="35">
        <f t="shared" si="58"/>
        <v>1</v>
      </c>
      <c r="AS231" s="36">
        <f t="shared" si="59"/>
        <v>1</v>
      </c>
    </row>
    <row r="232" spans="1:45">
      <c r="A232" t="str">
        <f>'Model output'!A231</f>
        <v>TCGA-ET-A3BS</v>
      </c>
      <c r="B232" s="42">
        <v>42</v>
      </c>
      <c r="C232" s="1" t="str">
        <f>IF(OR(ISNUMBER(SEARCH("0",'Model output'!D231)), ISNUMBER(SEARCH("1",'Model output'!D231)), ISNUMBER(SEARCH("1a",'Model output'!D231)), ISNUMBER(SEARCH("1b",'Model output'!D231)), ISNUMBER(SEARCH("2",'Model output'!D231)), ISNUMBER(SEARCH("3",'Model output'!D231)), ISNUMBER(SEARCH("4a",'Model output'!D231)), ISNUMBER(SEARCH("4b",'Model output'!D231))), IF(ISNUMBER(SEARCH("pT",'Model output'!D231)),IF(OR(ISNUMBER(SEARCH("a",'Model output'!D231)),ISNUMBER(SEARCH("b",'Model output'!D231))),MID(SUBSTITUTE('Model output'!D231," ",""),SEARCH("pT",'Model output'!D231)+2,2),MID(SUBSTITUTE('Model output'!D231," ",""),SEARCH("pT",'Model output'!D231)+2,1)),IF(ISNUMBER(SEARCH("T",'Model output'!D231)),IF(OR(ISNUMBER(SEARCH("a",'Model output'!D231)),ISNUMBER(SEARCH("b",'Model output'!D231))),MID(SUBSTITUTE('Model output'!D231," ",""),SEARCH("T",'Model output'!D231)+1,2),MID(SUBSTITUTE('Model output'!D231," ",""),SEARCH("T",'Model output'!D231)+1,1)),SUBSTITUTE('Model output'!D231," ",""))),"")</f>
        <v>3</v>
      </c>
      <c r="D232" s="1" t="str">
        <f>IF(ISNUMBER(SEARCH("lymph node",'Model output'!E231)),"1", IF(AND('Model output'!E231&lt;&gt;"",ISNUMBER('Model output'!E231),'Model output'!E231&gt;0),"1",IF(OR(ISNUMBER(SEARCH("0",'Model output'!E231)), ISNUMBER(SEARCH("1",'Model output'!E231)), ISNUMBER(SEARCH("1a",'Model output'!E231)), ISNUMBER(SEARCH("1b",'Model output'!E231)), ISNUMBER(SEARCH("X",'Model output'!E231))), IF(ISNUMBER(SEARCH("pN",'Model output'!E231)),IF(OR(ISNUMBER(SEARCH("a",'Model output'!E231)),ISNUMBER(SEARCH("b",'Model output'!E231))),MID(SUBSTITUTE('Model output'!E231," ",""),SEARCH("pN",'Model output'!E231)+2,2),MID(SUBSTITUTE('Model output'!E231," ",""),SEARCH("pN",'Model output'!E231)+2,1)),IF(ISNUMBER(SEARCH("N",'Model output'!E231)),IF(OR(ISNUMBER(SEARCH("a",'Model output'!E231)),ISNUMBER(SEARCH("b",'Model output'!E231))),MID(SUBSTITUTE('Model output'!E231," ",""),SEARCH("N",'Model output'!E231)+1,2),MID(SUBSTITUTE('Model output'!E231," ",""),SEARCH("N",'Model output'!E231)+1,1)),SUBSTITUTE('Model output'!E231," ",""))),"")))</f>
        <v>1a</v>
      </c>
      <c r="E232" s="1" t="str">
        <f>IF(OR(ISNUMBER(SEARCH("Not applicable",'Model output'!F231)), ISNUMBER(SEARCH("N/A",'Model output'!F231))),"0",IF(OR(ISNUMBER(SEARCH("0",'Model output'!F231)), ISNUMBER(SEARCH("1",'Model output'!F231)), ISNUMBER(SEARCH("X",'Model output'!F231))), IF(ISNUMBER(SEARCH("pM",'Model output'!F231)),MID(SUBSTITUTE('Model output'!F231," ",""),SEARCH("pM",'Model output'!F231)+2,1),IF(ISNUMBER(SEARCH("M",'Model output'!F231)),MID(SUBSTITUTE('Model output'!F231," ",""),SEARCH("M",'Model output'!F231)+1,1),SUBSTITUTE('Model output'!F231," ",""))),""))</f>
        <v/>
      </c>
      <c r="F232" t="str">
        <f t="shared" si="62"/>
        <v>positive</v>
      </c>
      <c r="G232" t="str">
        <f>IF(OR('Model output'!G231="",AND(ISNUMBER('Model output'!J231),'Model output'!J231&lt;1)),"",IF(OR(ISNUMBER(SEARCH("lateral",'Model output'!G231)),ISNUMBER(SEARCH("cervical",'Model output'!G231)),ISNUMBER(SEARCH("jugular",'Model output'!G231)),ISNUMBER(SEARCH("left neck",'Model output'!G231)),ISNUMBER(SEARCH("left anterior neck",'Model output'!G231)),ISNUMBER(SEARCH("left posterior neck",'Model output'!G231)),ISNUMBER(SEARCH("right neck",'Model output'!G231)),ISNUMBER(SEARCH("right anterior neck",'Model output'!G231)),ISNUMBER(SEARCH("right posterior neck",'Model output'!G231)),AND(ISNUMBER(SEARCH("level",'Model output'!G231)),OR(,ISNUMBER(SEARCH("II",'Model output'!G231)),ISNUMBER(SEARCH("two",'Model output'!G231)),ISNUMBER(SEARCH("2",'Model output'!G231)),ISNUMBER(SEARCH("III",'Model output'!G231)),ISNUMBER(SEARCH("three",'Model output'!G231)),ISNUMBER(SEARCH("3",'Model output'!G231)),ISNUMBER(SEARCH("IV",'Model output'!G231)),ISNUMBER(SEARCH("four",'Model output'!G231)),ISNUMBER(SEARCH("4",'Model output'!G231)),AND(ISNUMBER(SEARCH("V ",'Model output'!G231)),NOT(ISNUMBER(SEARCH("VI",'Model output'!G231)))),ISNUMBER(SEARCH("five",'Model output'!G231)),ISNUMBER(SEARCH("5",'Model output'!G231))))), "lateral", "central"))</f>
        <v>central</v>
      </c>
      <c r="H232" t="str">
        <f>IF('Model output'!H231="","negative", IF('Model output'!H231=" ", "negative", IF(ISNUMBER(SEARCH("lymph node",'Model output'!H231)),"negative","positive")))</f>
        <v>negative</v>
      </c>
      <c r="I232">
        <f>IF('Model output'!I231="","",IF(ISNUMBER('Model output'!I231),'Model output'!I231,1))</f>
        <v>17</v>
      </c>
      <c r="J232">
        <f>IF('Model output'!J231="","",IF(AND(ISNUMBER('Model output'!J231),'Model output'!J231&lt;=I232),'Model output'!J231,IF(ISNUMBER(SEARCH("0/",'Model output'!J231)),0,1)))</f>
        <v>8</v>
      </c>
      <c r="K232" t="str" cm="1">
        <f t="array" ref="K232">IF(COUNT(FIND({0,1,2,3,4,5,6,7,8,9},'Model output'!K231))&gt;0,'Model output'!K231,"")</f>
        <v/>
      </c>
      <c r="L232" s="8" t="str">
        <f t="shared" si="50"/>
        <v/>
      </c>
      <c r="M232" t="str" cm="1">
        <f t="array" ref="M232">IF(L232="","",IF(ISNUMBER(SEARCH("cm",L232)),MAX(VALUE(SUBSTITUTE(_xlfn.FILTERXML("&lt;t&gt;&lt;s&gt;"&amp;SUBSTITUTE(L232,",","&lt;/s&gt;&lt;s&gt;")&amp;"&lt;/s&gt;&lt;/t&gt;","//s"),"cm",""))),MAX(VALUE(SUBSTITUTE(_xlfn.FILTERXML("&lt;t&gt;&lt;s&gt;"&amp;SUBSTITUTE(L232,",","&lt;/s&gt;&lt;s&gt;")&amp;"&lt;/s&gt;&lt;/t&gt;","//s"),"mm","")))/10))</f>
        <v/>
      </c>
      <c r="N232" t="str">
        <f>IF('Model output'!L231="","",'Model output'!L231)</f>
        <v>Papillary</v>
      </c>
      <c r="O232" t="str">
        <f>IF('Model output'!M231="","",'Model output'!M231)</f>
        <v/>
      </c>
      <c r="P232" t="str">
        <f>IF('Model output'!N231="","",'Model output'!N231)</f>
        <v>5.5 cm</v>
      </c>
      <c r="Q232" t="str">
        <f t="shared" si="63"/>
        <v>5.5cm</v>
      </c>
      <c r="R232" cm="1">
        <f t="array" ref="R232">IF(Q232="","",IF(ISNUMBER(SEARCH("cm",Q232)),MAX(VALUE(SUBSTITUTE(_xlfn.FILTERXML("&lt;t&gt;&lt;s&gt;"&amp;SUBSTITUTE(Q232,",","&lt;/s&gt;&lt;s&gt;")&amp;"&lt;/s&gt;&lt;/t&gt;","//s"),"cm",""))),IF(ISNUMBER(SEARCH("mm",Q232)), MAX(VALUE(SUBSTITUTE(_xlfn.FILTERXML("&lt;t&gt;&lt;s&gt;"&amp;SUBSTITUTE(Q232,",","&lt;/s&gt;&lt;s&gt;")&amp;"&lt;/s&gt;&lt;/t&gt;","//s"),"mm","")))/10, MAX(VALUE(_xlfn.FILTERXML("&lt;t&gt;&lt;s&gt;"&amp;SUBSTITUTE(Q232,",","&lt;/s&gt;&lt;s&gt;")&amp;"&lt;/s&gt;&lt;/t&gt;","//s"))))))</f>
        <v>5.5</v>
      </c>
      <c r="S232" t="str">
        <f>IF(OR('Model output'!P231="",ISNUMBER(SEARCH("Not identified", 'Model output'!P231)),ISNUMBER(SEARCH("Absent",'Model output'!P231)),AND(ISNUMBER(SEARCH("No",'Model output'!P231)),NOT(ISNUMBER(SEARCH("diagnostic",'Model output'!P231)))),ISNUMBER(SEARCH("Negative",'Model output'!P231))),"negative","positive")</f>
        <v>negative</v>
      </c>
      <c r="T232" t="str">
        <f>IF('Model output'!O231="","",'Model output'!O231)</f>
        <v/>
      </c>
      <c r="U232" t="str">
        <f>IF('Model output'!Q231&lt;&gt;"",'Model output'!Q231,IF('Classification result'!S232="positive",IF(ISNUMBER(SEARCH("single",'Model output'!P231)),1,IF(OR(ISNUMBER(SEARCH("&lt;4",'Model output'!P231)),ISNUMBER(SEARCH("&lt; 4",'Model output'!P231)),ISNUMBER(SEARCH("less than 4",'Model output'!P231))),"&lt;4",IF(OR(ISNUMBER(SEARCH("&gt;4",'Model output'!P231)),ISNUMBER(SEARCH("&gt; 4",'Model output'!P231)),ISNUMBER(SEARCH("4 or more",'Model output'!P231))),"&gt;4",""))),""))</f>
        <v/>
      </c>
      <c r="V232" t="str">
        <f>IF(S232="negative","",IF(OR(ISNUMBER(SEARCH("Focal",'Model output'!P231)),'Classification result'!U232&lt;4,ISNUMBER(SEARCH("Focal",'Classification result'!U232)),ISNUMBER(SEARCH("&lt;4",'Classification result'!U232)),ISNUMBER(SEARCH("&lt; 4",'Classification result'!U232))),"minimal", IF(OR(ISNUMBER(SEARCH("Extensive",'Model output'!P231)),ISNUMBER(SEARCH("Extensive",'Classification result'!U232)),ISNUMBER(SEARCH("&gt;4",'Classification result'!U232)),ISNUMBER(SEARCH("&gt; 4",'Classification result'!U232)),ISNUMBER(SEARCH("4 or more",'Classification result'!U232))),"extensive","")))</f>
        <v/>
      </c>
      <c r="W232" t="str">
        <f>IF(OR('Model output'!R231="",ISNUMBER(SEARCH("Not identified", 'Model output'!R231)),ISNUMBER(SEARCH("Absent",'Model output'!R231)),ISNUMBER(SEARCH("No",'Model output'!R231)),ISNUMBER(SEARCH("Negative",'Model output'!R231)),ISNUMBER(SEARCH("None seen",'Model output'!R231)),ISNUMBER(SEARCH("Free",'Model output'!R231)),ISNUMBER(SEARCH("Cannot be assessed",'Model output'!R231))),"negative","positive")</f>
        <v>negative</v>
      </c>
      <c r="X232" s="14" t="str">
        <f>IF('Model output'!S231="","",'Model output'!S231)</f>
        <v/>
      </c>
      <c r="Y232" t="str">
        <f>IF(OR('Model output'!S231="",ISNUMBER(SEARCH("Absent",'Model output'!S231)),ISNUMBER(SEARCH("Not identified",'Model output'!S231)),AND(ISNUMBER(SEARCH("No",'Model output'!S231)),NOT(ISNUMBER(SEARCH("carcinoma",'Model output'!S231)))),ISNUMBER(SEARCH("negative",'Model output'!S231))),"negative",IF(Z232="positive","gETE", "positive"))</f>
        <v>negative</v>
      </c>
      <c r="Z232" t="str">
        <f>IF(OR('Model output'!S231="",ISNUMBER(SEARCH("Absent",'Model output'!S231)),ISNUMBER(SEARCH("Not identified",'Model output'!S231)),ISNUMBER(SEARCH("No",'Model output'!S231)),ISNUMBER(SEARCH("Minimal",'Model output'!S231)),ISNUMBER(SEARCH("negative",'Model output'!S231))),"negative",IF(OR(ISNUMBER(SEARCH("extensive",X232)),ISNUMBER(SEARCH("skeletal muscle",X232)),ISNUMBER(SEARCH("larynx",X232)),ISNUMBER(SEARCH("trachea",X232)),ISNUMBER(SEARCH("esophagus",X232)),ISNUMBER(SEARCH("recurrent laryngeal nerve",X232))),"positive","negative"))</f>
        <v>negative</v>
      </c>
      <c r="AA232" t="str">
        <f>IF('Model output'!T231="","",IF('Model output'!T231="Not mentioned", "No", "Yes"))</f>
        <v/>
      </c>
      <c r="AB232" t="str">
        <f>IF(AA232&lt;&gt;"Yes","",IF(OR('Model output'!U231="",ISNUMBER(SEARCH("Not identified",'Model output'!U231))),"",'Model output'!U231))</f>
        <v/>
      </c>
      <c r="AC232" s="9" t="str">
        <f>IF(OR('Model output'!V231="", AND(ISERROR(SEARCH("Positive",'Model output'!V231)), ISNUMBER(SEARCH("Negative",'Model output'!V231))), ISNUMBER(SEARCH("Uninvolved",'Model output'!V231)), ISNUMBER(SEARCH("not involved",'Model output'!V231)), ISNUMBER(SEARCH("Free",'Model output'!V231)), ISNUMBER(SEARCH("1 mm",'Model output'!V231)), ISNUMBER(SEARCH("0.1 CM",'Model output'!V231)), ISNUMBER(SEARCH("less than 0.2 mm",'Model output'!V231)), ISNUMBER(SEARCH("less than 0.5 mm",'Model output'!V231)), ISNUMBER(SEARCH("very close",'Model output'!V231)), ISNUMBER(SEARCH("abut",'Model output'!V231))), "negative", "positive")</f>
        <v>negative</v>
      </c>
      <c r="AE232" s="30" t="str" cm="1">
        <f t="array" aca="1" ref="AE232" ca="1">IF(OR(AC232="positive",Z232="positive",AND(OR(ISNUMBER(SEARCH("Follicular carcinoma",N232)),ISNUMBER(SEARCH("Follicular thyroid carcinoma",N232))),V232="extensive"),AND(AND(ISNUMBER(J232),J232&gt;0),AND(ISNUMBER(M232),M232&gt;3)),OR(H232="positive",AH232=1)),"high",IF(OR(ISNUMBER(SEARCH("lateral",G232,1)),ISNUMBER(SEARCH("positive",Y232,1)),ISNUMBER(SEARCH("tall",O232,1)),ISNUMBER(SEARCH("hobnail",O232,1)),ISNUMBER(SEARCH("cribriform",O232,1)),ISNUMBER(SEARCH("diffuse",O232,1)),ISNUMBER(SEARCH("columnar",O232,1)),ISNUMBER(SEARCH("solid",O232,1)),ISNUMBER(SEARCH("tall",N232,1)),ISNUMBER(SEARCH("hobnail",N232,1)),ISNUMBER(SEARCH("cribriform",N232,1)),ISNUMBER(SEARCH("diffuse",N232,1)),ISNUMBER(SEARCH("columnar",N232,1)),ISNUMBER(SEARCH("solid",N232,1)),AND(ISNUMBER(SEARCH("papillary",N232,1)),S232="positive"),AND(AND(ISNUMBER(J232),J232&gt;=5),M232=""),AND(AND(ISNUMBER(J232),J232&gt;=5),AND(ISNUMBER(M232),M232&gt;=1)),AND(ISNUMBER(SERACH("papillary",N232)),OR(Y232="positive",Z232="positive"), ISNUMBER(SEARCH("BRAF",AB232)))),"intermediate","low"))</f>
        <v>intermediate</v>
      </c>
      <c r="AF232" s="31" t="str">
        <f t="shared" si="51"/>
        <v>3a</v>
      </c>
      <c r="AG232" s="31" t="str">
        <f t="shared" si="52"/>
        <v>1a</v>
      </c>
      <c r="AH232" s="31" t="str">
        <f t="shared" si="53"/>
        <v>0</v>
      </c>
      <c r="AI232" s="36" t="str">
        <f t="shared" si="54"/>
        <v>I</v>
      </c>
      <c r="AJ232" s="30" t="s">
        <v>873</v>
      </c>
      <c r="AK232" s="35" t="s">
        <v>882</v>
      </c>
      <c r="AL232" s="35" t="s">
        <v>881</v>
      </c>
      <c r="AM232" s="35" t="s">
        <v>880</v>
      </c>
      <c r="AN232" s="35" t="s">
        <v>76</v>
      </c>
      <c r="AO232" s="30">
        <f t="shared" ca="1" si="55"/>
        <v>1</v>
      </c>
      <c r="AP232" s="35">
        <f t="shared" si="56"/>
        <v>1</v>
      </c>
      <c r="AQ232" s="35">
        <f t="shared" si="57"/>
        <v>1</v>
      </c>
      <c r="AR232" s="35">
        <f t="shared" si="58"/>
        <v>1</v>
      </c>
      <c r="AS232" s="36">
        <f t="shared" si="59"/>
        <v>1</v>
      </c>
    </row>
    <row r="233" spans="1:45">
      <c r="A233" t="str">
        <f>'Model output'!A232</f>
        <v>TCGA-ET-A3BW</v>
      </c>
      <c r="B233" s="42">
        <v>30</v>
      </c>
      <c r="C233" s="1" t="str">
        <f>IF(OR(ISNUMBER(SEARCH("0",'Model output'!D232)), ISNUMBER(SEARCH("1",'Model output'!D232)), ISNUMBER(SEARCH("1a",'Model output'!D232)), ISNUMBER(SEARCH("1b",'Model output'!D232)), ISNUMBER(SEARCH("2",'Model output'!D232)), ISNUMBER(SEARCH("3",'Model output'!D232)), ISNUMBER(SEARCH("4a",'Model output'!D232)), ISNUMBER(SEARCH("4b",'Model output'!D232))), IF(ISNUMBER(SEARCH("pT",'Model output'!D232)),IF(OR(ISNUMBER(SEARCH("a",'Model output'!D232)),ISNUMBER(SEARCH("b",'Model output'!D232))),MID(SUBSTITUTE('Model output'!D232," ",""),SEARCH("pT",'Model output'!D232)+2,2),MID(SUBSTITUTE('Model output'!D232," ",""),SEARCH("pT",'Model output'!D232)+2,1)),IF(ISNUMBER(SEARCH("T",'Model output'!D232)),IF(OR(ISNUMBER(SEARCH("a",'Model output'!D232)),ISNUMBER(SEARCH("b",'Model output'!D232))),MID(SUBSTITUTE('Model output'!D232," ",""),SEARCH("T",'Model output'!D232)+1,2),MID(SUBSTITUTE('Model output'!D232," ",""),SEARCH("T",'Model output'!D232)+1,1)),SUBSTITUTE('Model output'!D232," ",""))),"")</f>
        <v>2</v>
      </c>
      <c r="D233" s="1" t="str">
        <f>IF(ISNUMBER(SEARCH("lymph node",'Model output'!E232)),"1", IF(AND('Model output'!E232&lt;&gt;"",ISNUMBER('Model output'!E232),'Model output'!E232&gt;0),"1",IF(OR(ISNUMBER(SEARCH("0",'Model output'!E232)), ISNUMBER(SEARCH("1",'Model output'!E232)), ISNUMBER(SEARCH("1a",'Model output'!E232)), ISNUMBER(SEARCH("1b",'Model output'!E232)), ISNUMBER(SEARCH("X",'Model output'!E232))), IF(ISNUMBER(SEARCH("pN",'Model output'!E232)),IF(OR(ISNUMBER(SEARCH("a",'Model output'!E232)),ISNUMBER(SEARCH("b",'Model output'!E232))),MID(SUBSTITUTE('Model output'!E232," ",""),SEARCH("pN",'Model output'!E232)+2,2),MID(SUBSTITUTE('Model output'!E232," ",""),SEARCH("pN",'Model output'!E232)+2,1)),IF(ISNUMBER(SEARCH("N",'Model output'!E232)),IF(OR(ISNUMBER(SEARCH("a",'Model output'!E232)),ISNUMBER(SEARCH("b",'Model output'!E232))),MID(SUBSTITUTE('Model output'!E232," ",""),SEARCH("N",'Model output'!E232)+1,2),MID(SUBSTITUTE('Model output'!E232," ",""),SEARCH("N",'Model output'!E232)+1,1)),SUBSTITUTE('Model output'!E232," ",""))),"")))</f>
        <v>X</v>
      </c>
      <c r="E233" s="1" t="str">
        <f>IF(OR(ISNUMBER(SEARCH("Not applicable",'Model output'!F232)), ISNUMBER(SEARCH("N/A",'Model output'!F232))),"0",IF(OR(ISNUMBER(SEARCH("0",'Model output'!F232)), ISNUMBER(SEARCH("1",'Model output'!F232)), ISNUMBER(SEARCH("X",'Model output'!F232))), IF(ISNUMBER(SEARCH("pM",'Model output'!F232)),MID(SUBSTITUTE('Model output'!F232," ",""),SEARCH("pM",'Model output'!F232)+2,1),IF(ISNUMBER(SEARCH("M",'Model output'!F232)),MID(SUBSTITUTE('Model output'!F232," ",""),SEARCH("M",'Model output'!F232)+1,1),SUBSTITUTE('Model output'!F232," ",""))),""))</f>
        <v>X</v>
      </c>
      <c r="F233" t="str">
        <f t="shared" si="62"/>
        <v>negative</v>
      </c>
      <c r="G233" t="str">
        <f>IF(OR('Model output'!G232="",AND(ISNUMBER('Model output'!J232),'Model output'!J232&lt;1)),"",IF(OR(ISNUMBER(SEARCH("lateral",'Model output'!G232)),ISNUMBER(SEARCH("cervical",'Model output'!G232)),ISNUMBER(SEARCH("jugular",'Model output'!G232)),ISNUMBER(SEARCH("left neck",'Model output'!G232)),ISNUMBER(SEARCH("left anterior neck",'Model output'!G232)),ISNUMBER(SEARCH("left posterior neck",'Model output'!G232)),ISNUMBER(SEARCH("right neck",'Model output'!G232)),ISNUMBER(SEARCH("right anterior neck",'Model output'!G232)),ISNUMBER(SEARCH("right posterior neck",'Model output'!G232)),AND(ISNUMBER(SEARCH("level",'Model output'!G232)),OR(,ISNUMBER(SEARCH("II",'Model output'!G232)),ISNUMBER(SEARCH("two",'Model output'!G232)),ISNUMBER(SEARCH("2",'Model output'!G232)),ISNUMBER(SEARCH("III",'Model output'!G232)),ISNUMBER(SEARCH("three",'Model output'!G232)),ISNUMBER(SEARCH("3",'Model output'!G232)),ISNUMBER(SEARCH("IV",'Model output'!G232)),ISNUMBER(SEARCH("four",'Model output'!G232)),ISNUMBER(SEARCH("4",'Model output'!G232)),AND(ISNUMBER(SEARCH("V ",'Model output'!G232)),NOT(ISNUMBER(SEARCH("VI",'Model output'!G232)))),ISNUMBER(SEARCH("five",'Model output'!G232)),ISNUMBER(SEARCH("5",'Model output'!G232))))), "lateral", "central"))</f>
        <v/>
      </c>
      <c r="H233" t="str">
        <f>IF('Model output'!H232="","negative", IF('Model output'!H232=" ", "negative", IF(ISNUMBER(SEARCH("lymph node",'Model output'!H232)),"negative","positive")))</f>
        <v>negative</v>
      </c>
      <c r="I233">
        <f>IF('Model output'!I232="","",IF(ISNUMBER('Model output'!I232),'Model output'!I232,1))</f>
        <v>0</v>
      </c>
      <c r="J233">
        <f>IF('Model output'!J232="","",IF(AND(ISNUMBER('Model output'!J232),'Model output'!J232&lt;=I233),'Model output'!J232,IF(ISNUMBER(SEARCH("0/",'Model output'!J232)),0,1)))</f>
        <v>0</v>
      </c>
      <c r="K233" t="str" cm="1">
        <f t="array" ref="K233">IF(COUNT(FIND({0,1,2,3,4,5,6,7,8,9},'Model output'!K232))&gt;0,'Model output'!K232,"")</f>
        <v/>
      </c>
      <c r="L233" s="8" t="str">
        <f t="shared" si="50"/>
        <v/>
      </c>
      <c r="M233" t="str" cm="1">
        <f t="array" ref="M233">IF(L233="","",IF(ISNUMBER(SEARCH("cm",L233)),MAX(VALUE(SUBSTITUTE(_xlfn.FILTERXML("&lt;t&gt;&lt;s&gt;"&amp;SUBSTITUTE(L233,",","&lt;/s&gt;&lt;s&gt;")&amp;"&lt;/s&gt;&lt;/t&gt;","//s"),"cm",""))),MAX(VALUE(SUBSTITUTE(_xlfn.FILTERXML("&lt;t&gt;&lt;s&gt;"&amp;SUBSTITUTE(L233,",","&lt;/s&gt;&lt;s&gt;")&amp;"&lt;/s&gt;&lt;/t&gt;","//s"),"mm","")))/10))</f>
        <v/>
      </c>
      <c r="N233" t="str">
        <f>IF('Model output'!L232="","",'Model output'!L232)</f>
        <v>papillary</v>
      </c>
      <c r="O233" t="str">
        <f>IF('Model output'!M232="","",'Model output'!M232)</f>
        <v>conventional</v>
      </c>
      <c r="P233" t="str">
        <f>IF('Model output'!N232="","",'Model output'!N232)</f>
        <v>3.2 cm</v>
      </c>
      <c r="Q233" t="str">
        <f t="shared" si="63"/>
        <v>3.2cm</v>
      </c>
      <c r="R233" cm="1">
        <f t="array" ref="R233">IF(Q233="","",IF(ISNUMBER(SEARCH("cm",Q233)),MAX(VALUE(SUBSTITUTE(_xlfn.FILTERXML("&lt;t&gt;&lt;s&gt;"&amp;SUBSTITUTE(Q233,",","&lt;/s&gt;&lt;s&gt;")&amp;"&lt;/s&gt;&lt;/t&gt;","//s"),"cm",""))),IF(ISNUMBER(SEARCH("mm",Q233)), MAX(VALUE(SUBSTITUTE(_xlfn.FILTERXML("&lt;t&gt;&lt;s&gt;"&amp;SUBSTITUTE(Q233,",","&lt;/s&gt;&lt;s&gt;")&amp;"&lt;/s&gt;&lt;/t&gt;","//s"),"mm","")))/10, MAX(VALUE(_xlfn.FILTERXML("&lt;t&gt;&lt;s&gt;"&amp;SUBSTITUTE(Q233,",","&lt;/s&gt;&lt;s&gt;")&amp;"&lt;/s&gt;&lt;/t&gt;","//s"))))))</f>
        <v>3.2</v>
      </c>
      <c r="S233" t="str">
        <f>IF(OR('Model output'!P232="",ISNUMBER(SEARCH("Not identified", 'Model output'!P232)),ISNUMBER(SEARCH("Absent",'Model output'!P232)),AND(ISNUMBER(SEARCH("No",'Model output'!P232)),NOT(ISNUMBER(SEARCH("diagnostic",'Model output'!P232)))),ISNUMBER(SEARCH("Negative",'Model output'!P232))),"negative","positive")</f>
        <v>negative</v>
      </c>
      <c r="T233" t="str">
        <f>IF('Model output'!O232="","",'Model output'!O232)</f>
        <v>Multifocal</v>
      </c>
      <c r="U233" t="str">
        <f>IF('Model output'!Q232&lt;&gt;"",'Model output'!Q232,IF('Classification result'!S233="positive",IF(ISNUMBER(SEARCH("single",'Model output'!P232)),1,IF(OR(ISNUMBER(SEARCH("&lt;4",'Model output'!P232)),ISNUMBER(SEARCH("&lt; 4",'Model output'!P232)),ISNUMBER(SEARCH("less than 4",'Model output'!P232))),"&lt;4",IF(OR(ISNUMBER(SEARCH("&gt;4",'Model output'!P232)),ISNUMBER(SEARCH("&gt; 4",'Model output'!P232)),ISNUMBER(SEARCH("4 or more",'Model output'!P232))),"&gt;4",""))),""))</f>
        <v/>
      </c>
      <c r="V233" t="str">
        <f>IF(S233="negative","",IF(OR(ISNUMBER(SEARCH("Focal",'Model output'!P232)),'Classification result'!U233&lt;4,ISNUMBER(SEARCH("Focal",'Classification result'!U233)),ISNUMBER(SEARCH("&lt;4",'Classification result'!U233)),ISNUMBER(SEARCH("&lt; 4",'Classification result'!U233))),"minimal", IF(OR(ISNUMBER(SEARCH("Extensive",'Model output'!P232)),ISNUMBER(SEARCH("Extensive",'Classification result'!U233)),ISNUMBER(SEARCH("&gt;4",'Classification result'!U233)),ISNUMBER(SEARCH("&gt; 4",'Classification result'!U233)),ISNUMBER(SEARCH("4 or more",'Classification result'!U233))),"extensive","")))</f>
        <v/>
      </c>
      <c r="W233" t="str">
        <f>IF(OR('Model output'!R232="",ISNUMBER(SEARCH("Not identified", 'Model output'!R232)),ISNUMBER(SEARCH("Absent",'Model output'!R232)),ISNUMBER(SEARCH("No",'Model output'!R232)),ISNUMBER(SEARCH("Negative",'Model output'!R232)),ISNUMBER(SEARCH("None seen",'Model output'!R232)),ISNUMBER(SEARCH("Free",'Model output'!R232)),ISNUMBER(SEARCH("Cannot be assessed",'Model output'!R232))),"negative","positive")</f>
        <v>negative</v>
      </c>
      <c r="X233" s="14" t="str">
        <f>IF('Model output'!S232="","",'Model output'!S232)</f>
        <v/>
      </c>
      <c r="Y233" t="str">
        <f>IF(OR('Model output'!S232="",ISNUMBER(SEARCH("Absent",'Model output'!S232)),ISNUMBER(SEARCH("Not identified",'Model output'!S232)),AND(ISNUMBER(SEARCH("No",'Model output'!S232)),NOT(ISNUMBER(SEARCH("carcinoma",'Model output'!S232)))),ISNUMBER(SEARCH("negative",'Model output'!S232))),"negative",IF(Z233="positive","gETE", "positive"))</f>
        <v>negative</v>
      </c>
      <c r="Z233" t="str">
        <f>IF(OR('Model output'!S232="",ISNUMBER(SEARCH("Absent",'Model output'!S232)),ISNUMBER(SEARCH("Not identified",'Model output'!S232)),ISNUMBER(SEARCH("No",'Model output'!S232)),ISNUMBER(SEARCH("Minimal",'Model output'!S232)),ISNUMBER(SEARCH("negative",'Model output'!S232))),"negative",IF(OR(ISNUMBER(SEARCH("extensive",X233)),ISNUMBER(SEARCH("skeletal muscle",X233)),ISNUMBER(SEARCH("larynx",X233)),ISNUMBER(SEARCH("trachea",X233)),ISNUMBER(SEARCH("esophagus",X233)),ISNUMBER(SEARCH("recurrent laryngeal nerve",X233))),"positive","negative"))</f>
        <v>negative</v>
      </c>
      <c r="AA233" t="str">
        <f>IF('Model output'!T232="","",IF('Model output'!T232="Not mentioned", "No", "Yes"))</f>
        <v/>
      </c>
      <c r="AB233" t="str">
        <f>IF(AA233&lt;&gt;"Yes","",IF(OR('Model output'!U232="",ISNUMBER(SEARCH("Not identified",'Model output'!U232))),"",'Model output'!U232))</f>
        <v/>
      </c>
      <c r="AC233" s="9" t="str">
        <f>IF(OR('Model output'!V232="", AND(ISERROR(SEARCH("Positive",'Model output'!V232)), ISNUMBER(SEARCH("Negative",'Model output'!V232))), ISNUMBER(SEARCH("Uninvolved",'Model output'!V232)), ISNUMBER(SEARCH("not involved",'Model output'!V232)), ISNUMBER(SEARCH("Free",'Model output'!V232)), ISNUMBER(SEARCH("1 mm",'Model output'!V232)), ISNUMBER(SEARCH("0.1 CM",'Model output'!V232)), ISNUMBER(SEARCH("less than 0.2 mm",'Model output'!V232)), ISNUMBER(SEARCH("less than 0.5 mm",'Model output'!V232)), ISNUMBER(SEARCH("very close",'Model output'!V232)), ISNUMBER(SEARCH("abut",'Model output'!V232))), "negative", "positive")</f>
        <v>negative</v>
      </c>
      <c r="AE233" s="30" t="str" cm="1">
        <f t="array" aca="1" ref="AE233" ca="1">IF(OR(AC233="positive",Z233="positive",AND(OR(ISNUMBER(SEARCH("Follicular carcinoma",N233)),ISNUMBER(SEARCH("Follicular thyroid carcinoma",N233))),V233="extensive"),AND(AND(ISNUMBER(J233),J233&gt;0),AND(ISNUMBER(M233),M233&gt;3)),OR(H233="positive",AH233=1)),"high",IF(OR(ISNUMBER(SEARCH("lateral",G233,1)),ISNUMBER(SEARCH("positive",Y233,1)),ISNUMBER(SEARCH("tall",O233,1)),ISNUMBER(SEARCH("hobnail",O233,1)),ISNUMBER(SEARCH("cribriform",O233,1)),ISNUMBER(SEARCH("diffuse",O233,1)),ISNUMBER(SEARCH("columnar",O233,1)),ISNUMBER(SEARCH("solid",O233,1)),ISNUMBER(SEARCH("tall",N233,1)),ISNUMBER(SEARCH("hobnail",N233,1)),ISNUMBER(SEARCH("cribriform",N233,1)),ISNUMBER(SEARCH("diffuse",N233,1)),ISNUMBER(SEARCH("columnar",N233,1)),ISNUMBER(SEARCH("solid",N233,1)),AND(ISNUMBER(SEARCH("papillary",N233,1)),S233="positive"),AND(AND(ISNUMBER(J233),J233&gt;=5),M233=""),AND(AND(ISNUMBER(J233),J233&gt;=5),AND(ISNUMBER(M233),M233&gt;=1)),AND(ISNUMBER(SERACH("papillary",N233)),OR(Y233="positive",Z233="positive"), ISNUMBER(SEARCH("BRAF",AB233)))),"intermediate","low"))</f>
        <v>low</v>
      </c>
      <c r="AF233" s="31" t="str">
        <f t="shared" si="51"/>
        <v>2</v>
      </c>
      <c r="AG233" s="31" t="str">
        <f t="shared" si="52"/>
        <v>0</v>
      </c>
      <c r="AH233" s="31" t="str">
        <f t="shared" si="53"/>
        <v>0</v>
      </c>
      <c r="AI233" s="36" t="str">
        <f t="shared" si="54"/>
        <v>I</v>
      </c>
      <c r="AJ233" s="30" t="s">
        <v>872</v>
      </c>
      <c r="AK233" s="35" t="s">
        <v>879</v>
      </c>
      <c r="AL233" s="35" t="s">
        <v>880</v>
      </c>
      <c r="AM233" s="35" t="s">
        <v>880</v>
      </c>
      <c r="AN233" s="35" t="s">
        <v>76</v>
      </c>
      <c r="AO233" s="30">
        <f t="shared" ca="1" si="55"/>
        <v>1</v>
      </c>
      <c r="AP233" s="35">
        <f t="shared" si="56"/>
        <v>1</v>
      </c>
      <c r="AQ233" s="35">
        <f t="shared" si="57"/>
        <v>1</v>
      </c>
      <c r="AR233" s="35">
        <f t="shared" si="58"/>
        <v>1</v>
      </c>
      <c r="AS233" s="36">
        <f t="shared" si="59"/>
        <v>1</v>
      </c>
    </row>
    <row r="234" spans="1:45">
      <c r="A234" t="str">
        <f>'Model output'!A233</f>
        <v>TCGA-ET-A3BX</v>
      </c>
      <c r="B234" s="42">
        <v>24</v>
      </c>
      <c r="C234" s="1" t="str">
        <f>IF(OR(ISNUMBER(SEARCH("0",'Model output'!D233)), ISNUMBER(SEARCH("1",'Model output'!D233)), ISNUMBER(SEARCH("1a",'Model output'!D233)), ISNUMBER(SEARCH("1b",'Model output'!D233)), ISNUMBER(SEARCH("2",'Model output'!D233)), ISNUMBER(SEARCH("3",'Model output'!D233)), ISNUMBER(SEARCH("4a",'Model output'!D233)), ISNUMBER(SEARCH("4b",'Model output'!D233))), IF(ISNUMBER(SEARCH("pT",'Model output'!D233)),IF(OR(ISNUMBER(SEARCH("a",'Model output'!D233)),ISNUMBER(SEARCH("b",'Model output'!D233))),MID(SUBSTITUTE('Model output'!D233," ",""),SEARCH("pT",'Model output'!D233)+2,2),MID(SUBSTITUTE('Model output'!D233," ",""),SEARCH("pT",'Model output'!D233)+2,1)),IF(ISNUMBER(SEARCH("T",'Model output'!D233)),IF(OR(ISNUMBER(SEARCH("a",'Model output'!D233)),ISNUMBER(SEARCH("b",'Model output'!D233))),MID(SUBSTITUTE('Model output'!D233," ",""),SEARCH("T",'Model output'!D233)+1,2),MID(SUBSTITUTE('Model output'!D233," ",""),SEARCH("T",'Model output'!D233)+1,1)),SUBSTITUTE('Model output'!D233," ",""))),"")</f>
        <v>3</v>
      </c>
      <c r="D234" s="1" t="str">
        <f>IF(ISNUMBER(SEARCH("lymph node",'Model output'!E233)),"1", IF(AND('Model output'!E233&lt;&gt;"",ISNUMBER('Model output'!E233),'Model output'!E233&gt;0),"1",IF(OR(ISNUMBER(SEARCH("0",'Model output'!E233)), ISNUMBER(SEARCH("1",'Model output'!E233)), ISNUMBER(SEARCH("1a",'Model output'!E233)), ISNUMBER(SEARCH("1b",'Model output'!E233)), ISNUMBER(SEARCH("X",'Model output'!E233))), IF(ISNUMBER(SEARCH("pN",'Model output'!E233)),IF(OR(ISNUMBER(SEARCH("a",'Model output'!E233)),ISNUMBER(SEARCH("b",'Model output'!E233))),MID(SUBSTITUTE('Model output'!E233," ",""),SEARCH("pN",'Model output'!E233)+2,2),MID(SUBSTITUTE('Model output'!E233," ",""),SEARCH("pN",'Model output'!E233)+2,1)),IF(ISNUMBER(SEARCH("N",'Model output'!E233)),IF(OR(ISNUMBER(SEARCH("a",'Model output'!E233)),ISNUMBER(SEARCH("b",'Model output'!E233))),MID(SUBSTITUTE('Model output'!E233," ",""),SEARCH("N",'Model output'!E233)+1,2),MID(SUBSTITUTE('Model output'!E233," ",""),SEARCH("N",'Model output'!E233)+1,1)),SUBSTITUTE('Model output'!E233," ",""))),"")))</f>
        <v>1a</v>
      </c>
      <c r="E234" s="1" t="str">
        <f>IF(OR(ISNUMBER(SEARCH("Not applicable",'Model output'!F233)), ISNUMBER(SEARCH("N/A",'Model output'!F233))),"0",IF(OR(ISNUMBER(SEARCH("0",'Model output'!F233)), ISNUMBER(SEARCH("1",'Model output'!F233)), ISNUMBER(SEARCH("X",'Model output'!F233))), IF(ISNUMBER(SEARCH("pM",'Model output'!F233)),MID(SUBSTITUTE('Model output'!F233," ",""),SEARCH("pM",'Model output'!F233)+2,1),IF(ISNUMBER(SEARCH("M",'Model output'!F233)),MID(SUBSTITUTE('Model output'!F233," ",""),SEARCH("M",'Model output'!F233)+1,1),SUBSTITUTE('Model output'!F233," ",""))),""))</f>
        <v/>
      </c>
      <c r="F234" t="str">
        <f t="shared" si="62"/>
        <v>positive</v>
      </c>
      <c r="G234" t="str">
        <f>IF(OR('Model output'!G233="",AND(ISNUMBER('Model output'!J233),'Model output'!J233&lt;1)),"",IF(OR(ISNUMBER(SEARCH("lateral",'Model output'!G233)),ISNUMBER(SEARCH("cervical",'Model output'!G233)),ISNUMBER(SEARCH("jugular",'Model output'!G233)),ISNUMBER(SEARCH("left neck",'Model output'!G233)),ISNUMBER(SEARCH("left anterior neck",'Model output'!G233)),ISNUMBER(SEARCH("left posterior neck",'Model output'!G233)),ISNUMBER(SEARCH("right neck",'Model output'!G233)),ISNUMBER(SEARCH("right anterior neck",'Model output'!G233)),ISNUMBER(SEARCH("right posterior neck",'Model output'!G233)),AND(ISNUMBER(SEARCH("level",'Model output'!G233)),OR(,ISNUMBER(SEARCH("II",'Model output'!G233)),ISNUMBER(SEARCH("two",'Model output'!G233)),ISNUMBER(SEARCH("2",'Model output'!G233)),ISNUMBER(SEARCH("III",'Model output'!G233)),ISNUMBER(SEARCH("three",'Model output'!G233)),ISNUMBER(SEARCH("3",'Model output'!G233)),ISNUMBER(SEARCH("IV",'Model output'!G233)),ISNUMBER(SEARCH("four",'Model output'!G233)),ISNUMBER(SEARCH("4",'Model output'!G233)),AND(ISNUMBER(SEARCH("V ",'Model output'!G233)),NOT(ISNUMBER(SEARCH("VI",'Model output'!G233)))),ISNUMBER(SEARCH("five",'Model output'!G233)),ISNUMBER(SEARCH("5",'Model output'!G233))))), "lateral", "central"))</f>
        <v>central</v>
      </c>
      <c r="H234" t="str">
        <f>IF('Model output'!H233="","negative", IF('Model output'!H233=" ", "negative", IF(ISNUMBER(SEARCH("lymph node",'Model output'!H233)),"negative","positive")))</f>
        <v>negative</v>
      </c>
      <c r="I234">
        <f>IF('Model output'!I233="","",IF(ISNUMBER('Model output'!I233),'Model output'!I233,1))</f>
        <v>4</v>
      </c>
      <c r="J234">
        <f>IF('Model output'!J233="","",IF(AND(ISNUMBER('Model output'!J233),'Model output'!J233&lt;=I234),'Model output'!J233,IF(ISNUMBER(SEARCH("0/",'Model output'!J233)),0,1)))</f>
        <v>1</v>
      </c>
      <c r="K234" t="str" cm="1">
        <f t="array" ref="K234">IF(COUNT(FIND({0,1,2,3,4,5,6,7,8,9},'Model output'!K233))&gt;0,'Model output'!K233,"")</f>
        <v/>
      </c>
      <c r="L234" s="8" t="str">
        <f t="shared" si="50"/>
        <v/>
      </c>
      <c r="M234" t="str" cm="1">
        <f t="array" ref="M234">IF(L234="","",IF(ISNUMBER(SEARCH("cm",L234)),MAX(VALUE(SUBSTITUTE(_xlfn.FILTERXML("&lt;t&gt;&lt;s&gt;"&amp;SUBSTITUTE(L234,",","&lt;/s&gt;&lt;s&gt;")&amp;"&lt;/s&gt;&lt;/t&gt;","//s"),"cm",""))),MAX(VALUE(SUBSTITUTE(_xlfn.FILTERXML("&lt;t&gt;&lt;s&gt;"&amp;SUBSTITUTE(L234,",","&lt;/s&gt;&lt;s&gt;")&amp;"&lt;/s&gt;&lt;/t&gt;","//s"),"mm","")))/10))</f>
        <v/>
      </c>
      <c r="N234" t="str">
        <f>IF('Model output'!L233="","",'Model output'!L233)</f>
        <v>Papillary</v>
      </c>
      <c r="O234" t="str">
        <f>IF('Model output'!M233="","",'Model output'!M233)</f>
        <v/>
      </c>
      <c r="P234" t="str">
        <f>IF('Model output'!N233="","",'Model output'!N233)</f>
        <v>5.0 cm</v>
      </c>
      <c r="Q234" t="str">
        <f t="shared" si="63"/>
        <v>5.0cm</v>
      </c>
      <c r="R234" cm="1">
        <f t="array" ref="R234">IF(Q234="","",IF(ISNUMBER(SEARCH("cm",Q234)),MAX(VALUE(SUBSTITUTE(_xlfn.FILTERXML("&lt;t&gt;&lt;s&gt;"&amp;SUBSTITUTE(Q234,",","&lt;/s&gt;&lt;s&gt;")&amp;"&lt;/s&gt;&lt;/t&gt;","//s"),"cm",""))),IF(ISNUMBER(SEARCH("mm",Q234)), MAX(VALUE(SUBSTITUTE(_xlfn.FILTERXML("&lt;t&gt;&lt;s&gt;"&amp;SUBSTITUTE(Q234,",","&lt;/s&gt;&lt;s&gt;")&amp;"&lt;/s&gt;&lt;/t&gt;","//s"),"mm","")))/10, MAX(VALUE(_xlfn.FILTERXML("&lt;t&gt;&lt;s&gt;"&amp;SUBSTITUTE(Q234,",","&lt;/s&gt;&lt;s&gt;")&amp;"&lt;/s&gt;&lt;/t&gt;","//s"))))))</f>
        <v>5</v>
      </c>
      <c r="S234" t="str">
        <f>IF(OR('Model output'!P233="",ISNUMBER(SEARCH("Not identified", 'Model output'!P233)),ISNUMBER(SEARCH("Absent",'Model output'!P233)),AND(ISNUMBER(SEARCH("No",'Model output'!P233)),NOT(ISNUMBER(SEARCH("diagnostic",'Model output'!P233)))),ISNUMBER(SEARCH("Negative",'Model output'!P233))),"negative","positive")</f>
        <v>positive</v>
      </c>
      <c r="T234">
        <f>IF('Model output'!O233="","",'Model output'!O233)</f>
        <v>1</v>
      </c>
      <c r="U234" t="str">
        <f>IF('Model output'!Q233&lt;&gt;"",'Model output'!Q233,IF('Classification result'!S234="positive",IF(ISNUMBER(SEARCH("single",'Model output'!P233)),1,IF(OR(ISNUMBER(SEARCH("&lt;4",'Model output'!P233)),ISNUMBER(SEARCH("&lt; 4",'Model output'!P233)),ISNUMBER(SEARCH("less than 4",'Model output'!P233))),"&lt;4",IF(OR(ISNUMBER(SEARCH("&gt;4",'Model output'!P233)),ISNUMBER(SEARCH("&gt; 4",'Model output'!P233)),ISNUMBER(SEARCH("4 or more",'Model output'!P233))),"&gt;4",""))),""))</f>
        <v/>
      </c>
      <c r="V234" t="str">
        <f>IF(S234="negative","",IF(OR(ISNUMBER(SEARCH("Focal",'Model output'!P233)),'Classification result'!U234&lt;4,ISNUMBER(SEARCH("Focal",'Classification result'!U234)),ISNUMBER(SEARCH("&lt;4",'Classification result'!U234)),ISNUMBER(SEARCH("&lt; 4",'Classification result'!U234))),"minimal", IF(OR(ISNUMBER(SEARCH("Extensive",'Model output'!P233)),ISNUMBER(SEARCH("Extensive",'Classification result'!U234)),ISNUMBER(SEARCH("&gt;4",'Classification result'!U234)),ISNUMBER(SEARCH("&gt; 4",'Classification result'!U234)),ISNUMBER(SEARCH("4 or more",'Classification result'!U234))),"extensive","")))</f>
        <v/>
      </c>
      <c r="W234" t="str">
        <f>IF(OR('Model output'!R233="",ISNUMBER(SEARCH("Not identified", 'Model output'!R233)),ISNUMBER(SEARCH("Absent",'Model output'!R233)),ISNUMBER(SEARCH("No",'Model output'!R233)),ISNUMBER(SEARCH("Negative",'Model output'!R233)),ISNUMBER(SEARCH("None seen",'Model output'!R233)),ISNUMBER(SEARCH("Free",'Model output'!R233)),ISNUMBER(SEARCH("Cannot be assessed",'Model output'!R233))),"negative","positive")</f>
        <v>negative</v>
      </c>
      <c r="X234" s="14" t="str">
        <f>IF('Model output'!S233="","",'Model output'!S233)</f>
        <v>Present</v>
      </c>
      <c r="Y234" t="str">
        <f>IF(OR('Model output'!S233="",ISNUMBER(SEARCH("Absent",'Model output'!S233)),ISNUMBER(SEARCH("Not identified",'Model output'!S233)),AND(ISNUMBER(SEARCH("No",'Model output'!S233)),NOT(ISNUMBER(SEARCH("carcinoma",'Model output'!S233)))),ISNUMBER(SEARCH("negative",'Model output'!S233))),"negative",IF(Z234="positive","gETE", "positive"))</f>
        <v>positive</v>
      </c>
      <c r="Z234" t="str">
        <f>IF(OR('Model output'!S233="",ISNUMBER(SEARCH("Absent",'Model output'!S233)),ISNUMBER(SEARCH("Not identified",'Model output'!S233)),ISNUMBER(SEARCH("No",'Model output'!S233)),ISNUMBER(SEARCH("Minimal",'Model output'!S233)),ISNUMBER(SEARCH("negative",'Model output'!S233))),"negative",IF(OR(ISNUMBER(SEARCH("extensive",X234)),ISNUMBER(SEARCH("skeletal muscle",X234)),ISNUMBER(SEARCH("larynx",X234)),ISNUMBER(SEARCH("trachea",X234)),ISNUMBER(SEARCH("esophagus",X234)),ISNUMBER(SEARCH("recurrent laryngeal nerve",X234))),"positive","negative"))</f>
        <v>negative</v>
      </c>
      <c r="AA234" t="str">
        <f>IF('Model output'!T233="","",IF('Model output'!T233="Not mentioned", "No", "Yes"))</f>
        <v/>
      </c>
      <c r="AB234" t="str">
        <f>IF(AA234&lt;&gt;"Yes","",IF(OR('Model output'!U233="",ISNUMBER(SEARCH("Not identified",'Model output'!U233))),"",'Model output'!U233))</f>
        <v/>
      </c>
      <c r="AC234" s="9" t="str">
        <f>IF(OR('Model output'!V233="", AND(ISERROR(SEARCH("Positive",'Model output'!V233)), ISNUMBER(SEARCH("Negative",'Model output'!V233))), ISNUMBER(SEARCH("Uninvolved",'Model output'!V233)), ISNUMBER(SEARCH("not involved",'Model output'!V233)), ISNUMBER(SEARCH("Free",'Model output'!V233)), ISNUMBER(SEARCH("1 mm",'Model output'!V233)), ISNUMBER(SEARCH("0.1 CM",'Model output'!V233)), ISNUMBER(SEARCH("less than 0.2 mm",'Model output'!V233)), ISNUMBER(SEARCH("less than 0.5 mm",'Model output'!V233)), ISNUMBER(SEARCH("very close",'Model output'!V233)), ISNUMBER(SEARCH("abut",'Model output'!V233))), "negative", "positive")</f>
        <v>positive</v>
      </c>
      <c r="AE234" s="30" t="str" cm="1">
        <f t="array" ref="AE234">IF(OR(AC234="positive",Z234="positive",AND(OR(ISNUMBER(SEARCH("Follicular carcinoma",N234)),ISNUMBER(SEARCH("Follicular thyroid carcinoma",N234))),V234="extensive"),AND(AND(ISNUMBER(J234),J234&gt;0),AND(ISNUMBER(M234),M234&gt;3)),OR(H234="positive",AH234=1)),"high",IF(OR(ISNUMBER(SEARCH("lateral",G234,1)),ISNUMBER(SEARCH("positive",Y234,1)),ISNUMBER(SEARCH("tall",O234,1)),ISNUMBER(SEARCH("hobnail",O234,1)),ISNUMBER(SEARCH("cribriform",O234,1)),ISNUMBER(SEARCH("diffuse",O234,1)),ISNUMBER(SEARCH("columnar",O234,1)),ISNUMBER(SEARCH("solid",O234,1)),ISNUMBER(SEARCH("tall",N234,1)),ISNUMBER(SEARCH("hobnail",N234,1)),ISNUMBER(SEARCH("cribriform",N234,1)),ISNUMBER(SEARCH("diffuse",N234,1)),ISNUMBER(SEARCH("columnar",N234,1)),ISNUMBER(SEARCH("solid",N234,1)),AND(ISNUMBER(SEARCH("papillary",N234,1)),S234="positive"),AND(AND(ISNUMBER(J234),J234&gt;=5),M234=""),AND(AND(ISNUMBER(J234),J234&gt;=5),AND(ISNUMBER(M234),M234&gt;=1)),AND(ISNUMBER(SERACH("papillary",N234)),OR(Y234="positive",Z234="positive"), ISNUMBER(SEARCH("BRAF",AB234)))),"intermediate","low"))</f>
        <v>high</v>
      </c>
      <c r="AF234" s="31" t="str">
        <f t="shared" si="51"/>
        <v>3a</v>
      </c>
      <c r="AG234" s="31" t="str">
        <f t="shared" si="52"/>
        <v>1a</v>
      </c>
      <c r="AH234" s="31" t="str">
        <f t="shared" si="53"/>
        <v>0</v>
      </c>
      <c r="AI234" s="36" t="str">
        <f t="shared" si="54"/>
        <v>I</v>
      </c>
      <c r="AJ234" s="30" t="s">
        <v>873</v>
      </c>
      <c r="AK234" s="35" t="s">
        <v>882</v>
      </c>
      <c r="AL234" s="35" t="s">
        <v>881</v>
      </c>
      <c r="AM234" s="35" t="s">
        <v>880</v>
      </c>
      <c r="AN234" s="35" t="s">
        <v>76</v>
      </c>
      <c r="AO234" s="30">
        <f t="shared" si="55"/>
        <v>0</v>
      </c>
      <c r="AP234" s="35">
        <f t="shared" si="56"/>
        <v>1</v>
      </c>
      <c r="AQ234" s="35">
        <f t="shared" si="57"/>
        <v>1</v>
      </c>
      <c r="AR234" s="35">
        <f t="shared" si="58"/>
        <v>1</v>
      </c>
      <c r="AS234" s="36">
        <f t="shared" si="59"/>
        <v>1</v>
      </c>
    </row>
    <row r="235" spans="1:45">
      <c r="A235" t="str">
        <f>'Model output'!A234</f>
        <v>TCGA-ET-A3DT</v>
      </c>
      <c r="B235" s="42">
        <v>23</v>
      </c>
      <c r="C235" s="1" t="str">
        <f>IF(OR(ISNUMBER(SEARCH("0",'Model output'!D234)), ISNUMBER(SEARCH("1",'Model output'!D234)), ISNUMBER(SEARCH("1a",'Model output'!D234)), ISNUMBER(SEARCH("1b",'Model output'!D234)), ISNUMBER(SEARCH("2",'Model output'!D234)), ISNUMBER(SEARCH("3",'Model output'!D234)), ISNUMBER(SEARCH("4a",'Model output'!D234)), ISNUMBER(SEARCH("4b",'Model output'!D234))), IF(ISNUMBER(SEARCH("pT",'Model output'!D234)),IF(OR(ISNUMBER(SEARCH("a",'Model output'!D234)),ISNUMBER(SEARCH("b",'Model output'!D234))),MID(SUBSTITUTE('Model output'!D234," ",""),SEARCH("pT",'Model output'!D234)+2,2),MID(SUBSTITUTE('Model output'!D234," ",""),SEARCH("pT",'Model output'!D234)+2,1)),IF(ISNUMBER(SEARCH("T",'Model output'!D234)),IF(OR(ISNUMBER(SEARCH("a",'Model output'!D234)),ISNUMBER(SEARCH("b",'Model output'!D234))),MID(SUBSTITUTE('Model output'!D234," ",""),SEARCH("T",'Model output'!D234)+1,2),MID(SUBSTITUTE('Model output'!D234," ",""),SEARCH("T",'Model output'!D234)+1,1)),SUBSTITUTE('Model output'!D234," ",""))),"")</f>
        <v>2</v>
      </c>
      <c r="D235" s="1" t="str">
        <f>IF(ISNUMBER(SEARCH("lymph node",'Model output'!E234)),"1", IF(AND('Model output'!E234&lt;&gt;"",ISNUMBER('Model output'!E234),'Model output'!E234&gt;0),"1",IF(OR(ISNUMBER(SEARCH("0",'Model output'!E234)), ISNUMBER(SEARCH("1",'Model output'!E234)), ISNUMBER(SEARCH("1a",'Model output'!E234)), ISNUMBER(SEARCH("1b",'Model output'!E234)), ISNUMBER(SEARCH("X",'Model output'!E234))), IF(ISNUMBER(SEARCH("pN",'Model output'!E234)),IF(OR(ISNUMBER(SEARCH("a",'Model output'!E234)),ISNUMBER(SEARCH("b",'Model output'!E234))),MID(SUBSTITUTE('Model output'!E234," ",""),SEARCH("pN",'Model output'!E234)+2,2),MID(SUBSTITUTE('Model output'!E234," ",""),SEARCH("pN",'Model output'!E234)+2,1)),IF(ISNUMBER(SEARCH("N",'Model output'!E234)),IF(OR(ISNUMBER(SEARCH("a",'Model output'!E234)),ISNUMBER(SEARCH("b",'Model output'!E234))),MID(SUBSTITUTE('Model output'!E234," ",""),SEARCH("N",'Model output'!E234)+1,2),MID(SUBSTITUTE('Model output'!E234," ",""),SEARCH("N",'Model output'!E234)+1,1)),SUBSTITUTE('Model output'!E234," ",""))),"")))</f>
        <v>1a</v>
      </c>
      <c r="E235" s="1" t="str">
        <f>IF(OR(ISNUMBER(SEARCH("Not applicable",'Model output'!F234)), ISNUMBER(SEARCH("N/A",'Model output'!F234))),"0",IF(OR(ISNUMBER(SEARCH("0",'Model output'!F234)), ISNUMBER(SEARCH("1",'Model output'!F234)), ISNUMBER(SEARCH("X",'Model output'!F234))), IF(ISNUMBER(SEARCH("pM",'Model output'!F234)),MID(SUBSTITUTE('Model output'!F234," ",""),SEARCH("pM",'Model output'!F234)+2,1),IF(ISNUMBER(SEARCH("M",'Model output'!F234)),MID(SUBSTITUTE('Model output'!F234," ",""),SEARCH("M",'Model output'!F234)+1,1),SUBSTITUTE('Model output'!F234," ",""))),""))</f>
        <v/>
      </c>
      <c r="F235" t="str">
        <f t="shared" si="62"/>
        <v>positive</v>
      </c>
      <c r="G235" t="str">
        <f>IF(OR('Model output'!G234="",AND(ISNUMBER('Model output'!J234),'Model output'!J234&lt;1)),"",IF(OR(ISNUMBER(SEARCH("lateral",'Model output'!G234)),ISNUMBER(SEARCH("cervical",'Model output'!G234)),ISNUMBER(SEARCH("jugular",'Model output'!G234)),ISNUMBER(SEARCH("left neck",'Model output'!G234)),ISNUMBER(SEARCH("left anterior neck",'Model output'!G234)),ISNUMBER(SEARCH("left posterior neck",'Model output'!G234)),ISNUMBER(SEARCH("right neck",'Model output'!G234)),ISNUMBER(SEARCH("right anterior neck",'Model output'!G234)),ISNUMBER(SEARCH("right posterior neck",'Model output'!G234)),AND(ISNUMBER(SEARCH("level",'Model output'!G234)),OR(,ISNUMBER(SEARCH("II",'Model output'!G234)),ISNUMBER(SEARCH("two",'Model output'!G234)),ISNUMBER(SEARCH("2",'Model output'!G234)),ISNUMBER(SEARCH("III",'Model output'!G234)),ISNUMBER(SEARCH("three",'Model output'!G234)),ISNUMBER(SEARCH("3",'Model output'!G234)),ISNUMBER(SEARCH("IV",'Model output'!G234)),ISNUMBER(SEARCH("four",'Model output'!G234)),ISNUMBER(SEARCH("4",'Model output'!G234)),AND(ISNUMBER(SEARCH("V ",'Model output'!G234)),NOT(ISNUMBER(SEARCH("VI",'Model output'!G234)))),ISNUMBER(SEARCH("five",'Model output'!G234)),ISNUMBER(SEARCH("5",'Model output'!G234))))), "lateral", "central"))</f>
        <v>central</v>
      </c>
      <c r="H235" t="str">
        <f>IF('Model output'!H234="","negative", IF('Model output'!H234=" ", "negative", IF(ISNUMBER(SEARCH("lymph node",'Model output'!H234)),"negative","positive")))</f>
        <v>negative</v>
      </c>
      <c r="I235">
        <f>IF('Model output'!I234="","",IF(ISNUMBER('Model output'!I234),'Model output'!I234,1))</f>
        <v>4</v>
      </c>
      <c r="J235">
        <f>IF('Model output'!J234="","",IF(AND(ISNUMBER('Model output'!J234),'Model output'!J234&lt;=I235),'Model output'!J234,IF(ISNUMBER(SEARCH("0/",'Model output'!J234)),0,1)))</f>
        <v>1</v>
      </c>
      <c r="K235" t="str" cm="1">
        <f t="array" ref="K235">IF(COUNT(FIND({0,1,2,3,4,5,6,7,8,9},'Model output'!K234))&gt;0,'Model output'!K234,"")</f>
        <v/>
      </c>
      <c r="L235" s="8" t="str">
        <f t="shared" si="50"/>
        <v/>
      </c>
      <c r="M235" t="str" cm="1">
        <f t="array" ref="M235">IF(L235="","",IF(ISNUMBER(SEARCH("cm",L235)),MAX(VALUE(SUBSTITUTE(_xlfn.FILTERXML("&lt;t&gt;&lt;s&gt;"&amp;SUBSTITUTE(L235,",","&lt;/s&gt;&lt;s&gt;")&amp;"&lt;/s&gt;&lt;/t&gt;","//s"),"cm",""))),MAX(VALUE(SUBSTITUTE(_xlfn.FILTERXML("&lt;t&gt;&lt;s&gt;"&amp;SUBSTITUTE(L235,",","&lt;/s&gt;&lt;s&gt;")&amp;"&lt;/s&gt;&lt;/t&gt;","//s"),"mm","")))/10))</f>
        <v/>
      </c>
      <c r="N235" t="str">
        <f>IF('Model output'!L234="","",'Model output'!L234)</f>
        <v>papillary</v>
      </c>
      <c r="O235" t="str">
        <f>IF('Model output'!M234="","",'Model output'!M234)</f>
        <v/>
      </c>
      <c r="P235" t="str">
        <f>IF('Model output'!N234="","",'Model output'!N234)</f>
        <v>2.5 cm</v>
      </c>
      <c r="Q235" t="str">
        <f t="shared" si="63"/>
        <v>2.5cm</v>
      </c>
      <c r="R235" cm="1">
        <f t="array" ref="R235">IF(Q235="","",IF(ISNUMBER(SEARCH("cm",Q235)),MAX(VALUE(SUBSTITUTE(_xlfn.FILTERXML("&lt;t&gt;&lt;s&gt;"&amp;SUBSTITUTE(Q235,",","&lt;/s&gt;&lt;s&gt;")&amp;"&lt;/s&gt;&lt;/t&gt;","//s"),"cm",""))),IF(ISNUMBER(SEARCH("mm",Q235)), MAX(VALUE(SUBSTITUTE(_xlfn.FILTERXML("&lt;t&gt;&lt;s&gt;"&amp;SUBSTITUTE(Q235,",","&lt;/s&gt;&lt;s&gt;")&amp;"&lt;/s&gt;&lt;/t&gt;","//s"),"mm","")))/10, MAX(VALUE(_xlfn.FILTERXML("&lt;t&gt;&lt;s&gt;"&amp;SUBSTITUTE(Q235,",","&lt;/s&gt;&lt;s&gt;")&amp;"&lt;/s&gt;&lt;/t&gt;","//s"))))))</f>
        <v>2.5</v>
      </c>
      <c r="S235" t="str">
        <f>IF(OR('Model output'!P234="",ISNUMBER(SEARCH("Not identified", 'Model output'!P234)),ISNUMBER(SEARCH("Absent",'Model output'!P234)),AND(ISNUMBER(SEARCH("No",'Model output'!P234)),NOT(ISNUMBER(SEARCH("diagnostic",'Model output'!P234)))),ISNUMBER(SEARCH("Negative",'Model output'!P234))),"negative","positive")</f>
        <v>positive</v>
      </c>
      <c r="T235">
        <f>IF('Model output'!O234="","",'Model output'!O234)</f>
        <v>1</v>
      </c>
      <c r="U235" t="str">
        <f>IF('Model output'!Q234&lt;&gt;"",'Model output'!Q234,IF('Classification result'!S235="positive",IF(ISNUMBER(SEARCH("single",'Model output'!P234)),1,IF(OR(ISNUMBER(SEARCH("&lt;4",'Model output'!P234)),ISNUMBER(SEARCH("&lt; 4",'Model output'!P234)),ISNUMBER(SEARCH("less than 4",'Model output'!P234))),"&lt;4",IF(OR(ISNUMBER(SEARCH("&gt;4",'Model output'!P234)),ISNUMBER(SEARCH("&gt; 4",'Model output'!P234)),ISNUMBER(SEARCH("4 or more",'Model output'!P234))),"&gt;4",""))),""))</f>
        <v/>
      </c>
      <c r="V235" t="str">
        <f>IF(S235="negative","",IF(OR(ISNUMBER(SEARCH("Focal",'Model output'!P234)),'Classification result'!U235&lt;4,ISNUMBER(SEARCH("Focal",'Classification result'!U235)),ISNUMBER(SEARCH("&lt;4",'Classification result'!U235)),ISNUMBER(SEARCH("&lt; 4",'Classification result'!U235))),"minimal", IF(OR(ISNUMBER(SEARCH("Extensive",'Model output'!P234)),ISNUMBER(SEARCH("Extensive",'Classification result'!U235)),ISNUMBER(SEARCH("&gt;4",'Classification result'!U235)),ISNUMBER(SEARCH("&gt; 4",'Classification result'!U235)),ISNUMBER(SEARCH("4 or more",'Classification result'!U235))),"extensive","")))</f>
        <v/>
      </c>
      <c r="W235" t="str">
        <f>IF(OR('Model output'!R234="",ISNUMBER(SEARCH("Not identified", 'Model output'!R234)),ISNUMBER(SEARCH("Absent",'Model output'!R234)),ISNUMBER(SEARCH("No",'Model output'!R234)),ISNUMBER(SEARCH("Negative",'Model output'!R234)),ISNUMBER(SEARCH("None seen",'Model output'!R234)),ISNUMBER(SEARCH("Free",'Model output'!R234)),ISNUMBER(SEARCH("Cannot be assessed",'Model output'!R234))),"negative","positive")</f>
        <v>negative</v>
      </c>
      <c r="X235" s="14" t="str">
        <f>IF('Model output'!S234="","",'Model output'!S234)</f>
        <v/>
      </c>
      <c r="Y235" t="str">
        <f>IF(OR('Model output'!S234="",ISNUMBER(SEARCH("Absent",'Model output'!S234)),ISNUMBER(SEARCH("Not identified",'Model output'!S234)),AND(ISNUMBER(SEARCH("No",'Model output'!S234)),NOT(ISNUMBER(SEARCH("carcinoma",'Model output'!S234)))),ISNUMBER(SEARCH("negative",'Model output'!S234))),"negative",IF(Z235="positive","gETE", "positive"))</f>
        <v>negative</v>
      </c>
      <c r="Z235" t="str">
        <f>IF(OR('Model output'!S234="",ISNUMBER(SEARCH("Absent",'Model output'!S234)),ISNUMBER(SEARCH("Not identified",'Model output'!S234)),ISNUMBER(SEARCH("No",'Model output'!S234)),ISNUMBER(SEARCH("Minimal",'Model output'!S234)),ISNUMBER(SEARCH("negative",'Model output'!S234))),"negative",IF(OR(ISNUMBER(SEARCH("extensive",X235)),ISNUMBER(SEARCH("skeletal muscle",X235)),ISNUMBER(SEARCH("larynx",X235)),ISNUMBER(SEARCH("trachea",X235)),ISNUMBER(SEARCH("esophagus",X235)),ISNUMBER(SEARCH("recurrent laryngeal nerve",X235))),"positive","negative"))</f>
        <v>negative</v>
      </c>
      <c r="AA235" t="str">
        <f>IF('Model output'!T234="","",IF('Model output'!T234="Not mentioned", "No", "Yes"))</f>
        <v/>
      </c>
      <c r="AB235" t="str">
        <f>IF(AA235&lt;&gt;"Yes","",IF(OR('Model output'!U234="",ISNUMBER(SEARCH("Not identified",'Model output'!U234))),"",'Model output'!U234))</f>
        <v/>
      </c>
      <c r="AC235" s="9" t="str">
        <f>IF(OR('Model output'!V234="", AND(ISERROR(SEARCH("Positive",'Model output'!V234)), ISNUMBER(SEARCH("Negative",'Model output'!V234))), ISNUMBER(SEARCH("Uninvolved",'Model output'!V234)), ISNUMBER(SEARCH("not involved",'Model output'!V234)), ISNUMBER(SEARCH("Free",'Model output'!V234)), ISNUMBER(SEARCH("1 mm",'Model output'!V234)), ISNUMBER(SEARCH("0.1 CM",'Model output'!V234)), ISNUMBER(SEARCH("less than 0.2 mm",'Model output'!V234)), ISNUMBER(SEARCH("less than 0.5 mm",'Model output'!V234)), ISNUMBER(SEARCH("very close",'Model output'!V234)), ISNUMBER(SEARCH("abut",'Model output'!V234))), "negative", "positive")</f>
        <v>negative</v>
      </c>
      <c r="AE235" s="30" t="str" cm="1">
        <f t="array" aca="1" ref="AE235" ca="1">IF(OR(AC235="positive",Z235="positive",AND(OR(ISNUMBER(SEARCH("Follicular carcinoma",N235)),ISNUMBER(SEARCH("Follicular thyroid carcinoma",N235))),V235="extensive"),AND(AND(ISNUMBER(J235),J235&gt;0),AND(ISNUMBER(M235),M235&gt;3)),OR(H235="positive",AH235=1)),"high",IF(OR(ISNUMBER(SEARCH("lateral",G235,1)),ISNUMBER(SEARCH("positive",Y235,1)),ISNUMBER(SEARCH("tall",O235,1)),ISNUMBER(SEARCH("hobnail",O235,1)),ISNUMBER(SEARCH("cribriform",O235,1)),ISNUMBER(SEARCH("diffuse",O235,1)),ISNUMBER(SEARCH("columnar",O235,1)),ISNUMBER(SEARCH("solid",O235,1)),ISNUMBER(SEARCH("tall",N235,1)),ISNUMBER(SEARCH("hobnail",N235,1)),ISNUMBER(SEARCH("cribriform",N235,1)),ISNUMBER(SEARCH("diffuse",N235,1)),ISNUMBER(SEARCH("columnar",N235,1)),ISNUMBER(SEARCH("solid",N235,1)),AND(ISNUMBER(SEARCH("papillary",N235,1)),S235="positive"),AND(AND(ISNUMBER(J235),J235&gt;=5),M235=""),AND(AND(ISNUMBER(J235),J235&gt;=5),AND(ISNUMBER(M235),M235&gt;=1)),AND(ISNUMBER(SERACH("papillary",N235)),OR(Y235="positive",Z235="positive"), ISNUMBER(SEARCH("BRAF",AB235)))),"intermediate","low"))</f>
        <v>intermediate</v>
      </c>
      <c r="AF235" s="31" t="str">
        <f t="shared" si="51"/>
        <v>2</v>
      </c>
      <c r="AG235" s="31" t="str">
        <f t="shared" si="52"/>
        <v>1a</v>
      </c>
      <c r="AH235" s="31" t="str">
        <f t="shared" si="53"/>
        <v>0</v>
      </c>
      <c r="AI235" s="36" t="str">
        <f t="shared" si="54"/>
        <v>I</v>
      </c>
      <c r="AJ235" s="30" t="s">
        <v>872</v>
      </c>
      <c r="AK235" s="35" t="s">
        <v>879</v>
      </c>
      <c r="AL235" s="35" t="s">
        <v>881</v>
      </c>
      <c r="AM235" s="35" t="s">
        <v>880</v>
      </c>
      <c r="AN235" s="35" t="s">
        <v>76</v>
      </c>
      <c r="AO235" s="30">
        <f t="shared" ca="1" si="55"/>
        <v>0</v>
      </c>
      <c r="AP235" s="35">
        <f t="shared" si="56"/>
        <v>1</v>
      </c>
      <c r="AQ235" s="35">
        <f t="shared" si="57"/>
        <v>1</v>
      </c>
      <c r="AR235" s="35">
        <f t="shared" si="58"/>
        <v>1</v>
      </c>
      <c r="AS235" s="36">
        <f t="shared" si="59"/>
        <v>1</v>
      </c>
    </row>
    <row r="236" spans="1:45">
      <c r="A236" t="str">
        <f>'Model output'!A235</f>
        <v>TCGA-ET-A40P</v>
      </c>
      <c r="B236" s="42">
        <v>32</v>
      </c>
      <c r="C236" s="1" t="str">
        <f>IF(OR(ISNUMBER(SEARCH("0",'Model output'!D235)), ISNUMBER(SEARCH("1",'Model output'!D235)), ISNUMBER(SEARCH("1a",'Model output'!D235)), ISNUMBER(SEARCH("1b",'Model output'!D235)), ISNUMBER(SEARCH("2",'Model output'!D235)), ISNUMBER(SEARCH("3",'Model output'!D235)), ISNUMBER(SEARCH("4a",'Model output'!D235)), ISNUMBER(SEARCH("4b",'Model output'!D235))), IF(ISNUMBER(SEARCH("pT",'Model output'!D235)),IF(OR(ISNUMBER(SEARCH("a",'Model output'!D235)),ISNUMBER(SEARCH("b",'Model output'!D235))),MID(SUBSTITUTE('Model output'!D235," ",""),SEARCH("pT",'Model output'!D235)+2,2),MID(SUBSTITUTE('Model output'!D235," ",""),SEARCH("pT",'Model output'!D235)+2,1)),IF(ISNUMBER(SEARCH("T",'Model output'!D235)),IF(OR(ISNUMBER(SEARCH("a",'Model output'!D235)),ISNUMBER(SEARCH("b",'Model output'!D235))),MID(SUBSTITUTE('Model output'!D235," ",""),SEARCH("T",'Model output'!D235)+1,2),MID(SUBSTITUTE('Model output'!D235," ",""),SEARCH("T",'Model output'!D235)+1,1)),SUBSTITUTE('Model output'!D235," ",""))),"")</f>
        <v>2</v>
      </c>
      <c r="D236" s="1" t="str">
        <f>IF(ISNUMBER(SEARCH("lymph node",'Model output'!E235)),"1", IF(AND('Model output'!E235&lt;&gt;"",ISNUMBER('Model output'!E235),'Model output'!E235&gt;0),"1",IF(OR(ISNUMBER(SEARCH("0",'Model output'!E235)), ISNUMBER(SEARCH("1",'Model output'!E235)), ISNUMBER(SEARCH("1a",'Model output'!E235)), ISNUMBER(SEARCH("1b",'Model output'!E235)), ISNUMBER(SEARCH("X",'Model output'!E235))), IF(ISNUMBER(SEARCH("pN",'Model output'!E235)),IF(OR(ISNUMBER(SEARCH("a",'Model output'!E235)),ISNUMBER(SEARCH("b",'Model output'!E235))),MID(SUBSTITUTE('Model output'!E235," ",""),SEARCH("pN",'Model output'!E235)+2,2),MID(SUBSTITUTE('Model output'!E235," ",""),SEARCH("pN",'Model output'!E235)+2,1)),IF(ISNUMBER(SEARCH("N",'Model output'!E235)),IF(OR(ISNUMBER(SEARCH("a",'Model output'!E235)),ISNUMBER(SEARCH("b",'Model output'!E235))),MID(SUBSTITUTE('Model output'!E235," ",""),SEARCH("N",'Model output'!E235)+1,2),MID(SUBSTITUTE('Model output'!E235," ",""),SEARCH("N",'Model output'!E235)+1,1)),SUBSTITUTE('Model output'!E235," ",""))),"")))</f>
        <v>0</v>
      </c>
      <c r="E236" s="1" t="str">
        <f>IF(OR(ISNUMBER(SEARCH("Not applicable",'Model output'!F235)), ISNUMBER(SEARCH("N/A",'Model output'!F235))),"0",IF(OR(ISNUMBER(SEARCH("0",'Model output'!F235)), ISNUMBER(SEARCH("1",'Model output'!F235)), ISNUMBER(SEARCH("X",'Model output'!F235))), IF(ISNUMBER(SEARCH("pM",'Model output'!F235)),MID(SUBSTITUTE('Model output'!F235," ",""),SEARCH("pM",'Model output'!F235)+2,1),IF(ISNUMBER(SEARCH("M",'Model output'!F235)),MID(SUBSTITUTE('Model output'!F235," ",""),SEARCH("M",'Model output'!F235)+1,1),SUBSTITUTE('Model output'!F235," ",""))),""))</f>
        <v>x</v>
      </c>
      <c r="F236" t="str">
        <f t="shared" si="62"/>
        <v>negative</v>
      </c>
      <c r="G236" t="str">
        <f>IF(OR('Model output'!G235="",AND(ISNUMBER('Model output'!J235),'Model output'!J235&lt;1)),"",IF(OR(ISNUMBER(SEARCH("lateral",'Model output'!G235)),ISNUMBER(SEARCH("cervical",'Model output'!G235)),ISNUMBER(SEARCH("jugular",'Model output'!G235)),ISNUMBER(SEARCH("left neck",'Model output'!G235)),ISNUMBER(SEARCH("left anterior neck",'Model output'!G235)),ISNUMBER(SEARCH("left posterior neck",'Model output'!G235)),ISNUMBER(SEARCH("right neck",'Model output'!G235)),ISNUMBER(SEARCH("right anterior neck",'Model output'!G235)),ISNUMBER(SEARCH("right posterior neck",'Model output'!G235)),AND(ISNUMBER(SEARCH("level",'Model output'!G235)),OR(,ISNUMBER(SEARCH("II",'Model output'!G235)),ISNUMBER(SEARCH("two",'Model output'!G235)),ISNUMBER(SEARCH("2",'Model output'!G235)),ISNUMBER(SEARCH("III",'Model output'!G235)),ISNUMBER(SEARCH("three",'Model output'!G235)),ISNUMBER(SEARCH("3",'Model output'!G235)),ISNUMBER(SEARCH("IV",'Model output'!G235)),ISNUMBER(SEARCH("four",'Model output'!G235)),ISNUMBER(SEARCH("4",'Model output'!G235)),AND(ISNUMBER(SEARCH("V ",'Model output'!G235)),NOT(ISNUMBER(SEARCH("VI",'Model output'!G235)))),ISNUMBER(SEARCH("five",'Model output'!G235)),ISNUMBER(SEARCH("5",'Model output'!G235))))), "lateral", "central"))</f>
        <v/>
      </c>
      <c r="H236" t="str">
        <f>IF('Model output'!H235="","negative", IF('Model output'!H235=" ", "negative", IF(ISNUMBER(SEARCH("lymph node",'Model output'!H235)),"negative","positive")))</f>
        <v>negative</v>
      </c>
      <c r="I236">
        <f>IF('Model output'!I235="","",IF(ISNUMBER('Model output'!I235),'Model output'!I235,1))</f>
        <v>1</v>
      </c>
      <c r="J236">
        <f>IF('Model output'!J235="","",IF(AND(ISNUMBER('Model output'!J235),'Model output'!J235&lt;=I236),'Model output'!J235,IF(ISNUMBER(SEARCH("0/",'Model output'!J235)),0,1)))</f>
        <v>0</v>
      </c>
      <c r="K236" t="str" cm="1">
        <f t="array" ref="K236">IF(COUNT(FIND({0,1,2,3,4,5,6,7,8,9},'Model output'!K235))&gt;0,'Model output'!K235,"")</f>
        <v/>
      </c>
      <c r="L236" s="8" t="str">
        <f t="shared" si="50"/>
        <v/>
      </c>
      <c r="M236" t="str" cm="1">
        <f t="array" ref="M236">IF(L236="","",IF(ISNUMBER(SEARCH("cm",L236)),MAX(VALUE(SUBSTITUTE(_xlfn.FILTERXML("&lt;t&gt;&lt;s&gt;"&amp;SUBSTITUTE(L236,",","&lt;/s&gt;&lt;s&gt;")&amp;"&lt;/s&gt;&lt;/t&gt;","//s"),"cm",""))),MAX(VALUE(SUBSTITUTE(_xlfn.FILTERXML("&lt;t&gt;&lt;s&gt;"&amp;SUBSTITUTE(L236,",","&lt;/s&gt;&lt;s&gt;")&amp;"&lt;/s&gt;&lt;/t&gt;","//s"),"mm","")))/10))</f>
        <v/>
      </c>
      <c r="N236" t="str">
        <f>IF('Model output'!L235="","",'Model output'!L235)</f>
        <v>papillary</v>
      </c>
      <c r="O236" t="str">
        <f>IF('Model output'!M235="","",'Model output'!M235)</f>
        <v>follicular</v>
      </c>
      <c r="P236" t="str">
        <f>IF('Model output'!N235="","",'Model output'!N235)</f>
        <v>3.2 CM</v>
      </c>
      <c r="Q236" t="str">
        <f t="shared" si="63"/>
        <v>3.2cm</v>
      </c>
      <c r="R236" cm="1">
        <f t="array" ref="R236">IF(Q236="","",IF(ISNUMBER(SEARCH("cm",Q236)),MAX(VALUE(SUBSTITUTE(_xlfn.FILTERXML("&lt;t&gt;&lt;s&gt;"&amp;SUBSTITUTE(Q236,",","&lt;/s&gt;&lt;s&gt;")&amp;"&lt;/s&gt;&lt;/t&gt;","//s"),"cm",""))),IF(ISNUMBER(SEARCH("mm",Q236)), MAX(VALUE(SUBSTITUTE(_xlfn.FILTERXML("&lt;t&gt;&lt;s&gt;"&amp;SUBSTITUTE(Q236,",","&lt;/s&gt;&lt;s&gt;")&amp;"&lt;/s&gt;&lt;/t&gt;","//s"),"mm","")))/10, MAX(VALUE(_xlfn.FILTERXML("&lt;t&gt;&lt;s&gt;"&amp;SUBSTITUTE(Q236,",","&lt;/s&gt;&lt;s&gt;")&amp;"&lt;/s&gt;&lt;/t&gt;","//s"))))))</f>
        <v>3.2</v>
      </c>
      <c r="S236" t="str">
        <f>IF(OR('Model output'!P235="",ISNUMBER(SEARCH("Not identified", 'Model output'!P235)),ISNUMBER(SEARCH("Absent",'Model output'!P235)),AND(ISNUMBER(SEARCH("No",'Model output'!P235)),NOT(ISNUMBER(SEARCH("diagnostic",'Model output'!P235)))),ISNUMBER(SEARCH("Negative",'Model output'!P235))),"negative","positive")</f>
        <v>negative</v>
      </c>
      <c r="T236" t="str">
        <f>IF('Model output'!O235="","",'Model output'!O235)</f>
        <v/>
      </c>
      <c r="U236" t="str">
        <f>IF('Model output'!Q235&lt;&gt;"",'Model output'!Q235,IF('Classification result'!S236="positive",IF(ISNUMBER(SEARCH("single",'Model output'!P235)),1,IF(OR(ISNUMBER(SEARCH("&lt;4",'Model output'!P235)),ISNUMBER(SEARCH("&lt; 4",'Model output'!P235)),ISNUMBER(SEARCH("less than 4",'Model output'!P235))),"&lt;4",IF(OR(ISNUMBER(SEARCH("&gt;4",'Model output'!P235)),ISNUMBER(SEARCH("&gt; 4",'Model output'!P235)),ISNUMBER(SEARCH("4 or more",'Model output'!P235))),"&gt;4",""))),""))</f>
        <v/>
      </c>
      <c r="V236" t="str">
        <f>IF(S236="negative","",IF(OR(ISNUMBER(SEARCH("Focal",'Model output'!P235)),'Classification result'!U236&lt;4,ISNUMBER(SEARCH("Focal",'Classification result'!U236)),ISNUMBER(SEARCH("&lt;4",'Classification result'!U236)),ISNUMBER(SEARCH("&lt; 4",'Classification result'!U236))),"minimal", IF(OR(ISNUMBER(SEARCH("Extensive",'Model output'!P235)),ISNUMBER(SEARCH("Extensive",'Classification result'!U236)),ISNUMBER(SEARCH("&gt;4",'Classification result'!U236)),ISNUMBER(SEARCH("&gt; 4",'Classification result'!U236)),ISNUMBER(SEARCH("4 or more",'Classification result'!U236))),"extensive","")))</f>
        <v/>
      </c>
      <c r="W236" t="str">
        <f>IF(OR('Model output'!R235="",ISNUMBER(SEARCH("Not identified", 'Model output'!R235)),ISNUMBER(SEARCH("Absent",'Model output'!R235)),ISNUMBER(SEARCH("No",'Model output'!R235)),ISNUMBER(SEARCH("Negative",'Model output'!R235)),ISNUMBER(SEARCH("None seen",'Model output'!R235)),ISNUMBER(SEARCH("Free",'Model output'!R235)),ISNUMBER(SEARCH("Cannot be assessed",'Model output'!R235))),"negative","positive")</f>
        <v>negative</v>
      </c>
      <c r="X236" s="14" t="str">
        <f>IF('Model output'!S235="","",'Model output'!S235)</f>
        <v/>
      </c>
      <c r="Y236" t="str">
        <f>IF(OR('Model output'!S235="",ISNUMBER(SEARCH("Absent",'Model output'!S235)),ISNUMBER(SEARCH("Not identified",'Model output'!S235)),AND(ISNUMBER(SEARCH("No",'Model output'!S235)),NOT(ISNUMBER(SEARCH("carcinoma",'Model output'!S235)))),ISNUMBER(SEARCH("negative",'Model output'!S235))),"negative",IF(Z236="positive","gETE", "positive"))</f>
        <v>negative</v>
      </c>
      <c r="Z236" t="str">
        <f>IF(OR('Model output'!S235="",ISNUMBER(SEARCH("Absent",'Model output'!S235)),ISNUMBER(SEARCH("Not identified",'Model output'!S235)),ISNUMBER(SEARCH("No",'Model output'!S235)),ISNUMBER(SEARCH("Minimal",'Model output'!S235)),ISNUMBER(SEARCH("negative",'Model output'!S235))),"negative",IF(OR(ISNUMBER(SEARCH("extensive",X236)),ISNUMBER(SEARCH("skeletal muscle",X236)),ISNUMBER(SEARCH("larynx",X236)),ISNUMBER(SEARCH("trachea",X236)),ISNUMBER(SEARCH("esophagus",X236)),ISNUMBER(SEARCH("recurrent laryngeal nerve",X236))),"positive","negative"))</f>
        <v>negative</v>
      </c>
      <c r="AA236" t="str">
        <f>IF('Model output'!T235="","",IF('Model output'!T235="Not mentioned", "No", "Yes"))</f>
        <v/>
      </c>
      <c r="AB236" t="str">
        <f>IF(AA236&lt;&gt;"Yes","",IF(OR('Model output'!U235="",ISNUMBER(SEARCH("Not identified",'Model output'!U235))),"",'Model output'!U235))</f>
        <v/>
      </c>
      <c r="AC236" s="9" t="str">
        <f>IF(OR('Model output'!V235="", AND(ISERROR(SEARCH("Positive",'Model output'!V235)), ISNUMBER(SEARCH("Negative",'Model output'!V235))), ISNUMBER(SEARCH("Uninvolved",'Model output'!V235)), ISNUMBER(SEARCH("not involved",'Model output'!V235)), ISNUMBER(SEARCH("Free",'Model output'!V235)), ISNUMBER(SEARCH("1 mm",'Model output'!V235)), ISNUMBER(SEARCH("0.1 CM",'Model output'!V235)), ISNUMBER(SEARCH("less than 0.2 mm",'Model output'!V235)), ISNUMBER(SEARCH("less than 0.5 mm",'Model output'!V235)), ISNUMBER(SEARCH("very close",'Model output'!V235)), ISNUMBER(SEARCH("abut",'Model output'!V235))), "negative", "positive")</f>
        <v>negative</v>
      </c>
      <c r="AE236" s="30" t="str" cm="1">
        <f t="array" aca="1" ref="AE236" ca="1">IF(OR(AC236="positive",Z236="positive",AND(OR(ISNUMBER(SEARCH("Follicular carcinoma",N236)),ISNUMBER(SEARCH("Follicular thyroid carcinoma",N236))),V236="extensive"),AND(AND(ISNUMBER(J236),J236&gt;0),AND(ISNUMBER(M236),M236&gt;3)),OR(H236="positive",AH236=1)),"high",IF(OR(ISNUMBER(SEARCH("lateral",G236,1)),ISNUMBER(SEARCH("positive",Y236,1)),ISNUMBER(SEARCH("tall",O236,1)),ISNUMBER(SEARCH("hobnail",O236,1)),ISNUMBER(SEARCH("cribriform",O236,1)),ISNUMBER(SEARCH("diffuse",O236,1)),ISNUMBER(SEARCH("columnar",O236,1)),ISNUMBER(SEARCH("solid",O236,1)),ISNUMBER(SEARCH("tall",N236,1)),ISNUMBER(SEARCH("hobnail",N236,1)),ISNUMBER(SEARCH("cribriform",N236,1)),ISNUMBER(SEARCH("diffuse",N236,1)),ISNUMBER(SEARCH("columnar",N236,1)),ISNUMBER(SEARCH("solid",N236,1)),AND(ISNUMBER(SEARCH("papillary",N236,1)),S236="positive"),AND(AND(ISNUMBER(J236),J236&gt;=5),M236=""),AND(AND(ISNUMBER(J236),J236&gt;=5),AND(ISNUMBER(M236),M236&gt;=1)),AND(ISNUMBER(SERACH("papillary",N236)),OR(Y236="positive",Z236="positive"), ISNUMBER(SEARCH("BRAF",AB236)))),"intermediate","low"))</f>
        <v>low</v>
      </c>
      <c r="AF236" s="31" t="str">
        <f t="shared" si="51"/>
        <v>2</v>
      </c>
      <c r="AG236" s="31" t="str">
        <f t="shared" si="52"/>
        <v>0</v>
      </c>
      <c r="AH236" s="31" t="str">
        <f t="shared" si="53"/>
        <v>0</v>
      </c>
      <c r="AI236" s="36" t="str">
        <f t="shared" si="54"/>
        <v>I</v>
      </c>
      <c r="AJ236" s="30" t="s">
        <v>872</v>
      </c>
      <c r="AK236" s="35" t="s">
        <v>879</v>
      </c>
      <c r="AL236" s="35" t="s">
        <v>877</v>
      </c>
      <c r="AM236" s="35" t="s">
        <v>880</v>
      </c>
      <c r="AN236" s="35" t="s">
        <v>76</v>
      </c>
      <c r="AO236" s="30">
        <f t="shared" ca="1" si="55"/>
        <v>1</v>
      </c>
      <c r="AP236" s="35">
        <f t="shared" si="56"/>
        <v>1</v>
      </c>
      <c r="AQ236" s="35">
        <f t="shared" si="57"/>
        <v>1</v>
      </c>
      <c r="AR236" s="35">
        <f t="shared" si="58"/>
        <v>1</v>
      </c>
      <c r="AS236" s="36">
        <f t="shared" si="59"/>
        <v>1</v>
      </c>
    </row>
    <row r="237" spans="1:45">
      <c r="A237" t="str">
        <f>'Model output'!A236</f>
        <v>TCGA-ET-A40Q</v>
      </c>
      <c r="B237" s="42">
        <v>38</v>
      </c>
      <c r="C237" s="1" t="str">
        <f>IF(OR(ISNUMBER(SEARCH("0",'Model output'!D236)), ISNUMBER(SEARCH("1",'Model output'!D236)), ISNUMBER(SEARCH("1a",'Model output'!D236)), ISNUMBER(SEARCH("1b",'Model output'!D236)), ISNUMBER(SEARCH("2",'Model output'!D236)), ISNUMBER(SEARCH("3",'Model output'!D236)), ISNUMBER(SEARCH("4a",'Model output'!D236)), ISNUMBER(SEARCH("4b",'Model output'!D236))), IF(ISNUMBER(SEARCH("pT",'Model output'!D236)),IF(OR(ISNUMBER(SEARCH("a",'Model output'!D236)),ISNUMBER(SEARCH("b",'Model output'!D236))),MID(SUBSTITUTE('Model output'!D236," ",""),SEARCH("pT",'Model output'!D236)+2,2),MID(SUBSTITUTE('Model output'!D236," ",""),SEARCH("pT",'Model output'!D236)+2,1)),IF(ISNUMBER(SEARCH("T",'Model output'!D236)),IF(OR(ISNUMBER(SEARCH("a",'Model output'!D236)),ISNUMBER(SEARCH("b",'Model output'!D236))),MID(SUBSTITUTE('Model output'!D236," ",""),SEARCH("T",'Model output'!D236)+1,2),MID(SUBSTITUTE('Model output'!D236," ",""),SEARCH("T",'Model output'!D236)+1,1)),SUBSTITUTE('Model output'!D236," ",""))),"")</f>
        <v>3</v>
      </c>
      <c r="D237" s="1" t="str">
        <f>IF(ISNUMBER(SEARCH("lymph node",'Model output'!E236)),"1", IF(AND('Model output'!E236&lt;&gt;"",ISNUMBER('Model output'!E236),'Model output'!E236&gt;0),"1",IF(OR(ISNUMBER(SEARCH("0",'Model output'!E236)), ISNUMBER(SEARCH("1",'Model output'!E236)), ISNUMBER(SEARCH("1a",'Model output'!E236)), ISNUMBER(SEARCH("1b",'Model output'!E236)), ISNUMBER(SEARCH("X",'Model output'!E236))), IF(ISNUMBER(SEARCH("pN",'Model output'!E236)),IF(OR(ISNUMBER(SEARCH("a",'Model output'!E236)),ISNUMBER(SEARCH("b",'Model output'!E236))),MID(SUBSTITUTE('Model output'!E236," ",""),SEARCH("pN",'Model output'!E236)+2,2),MID(SUBSTITUTE('Model output'!E236," ",""),SEARCH("pN",'Model output'!E236)+2,1)),IF(ISNUMBER(SEARCH("N",'Model output'!E236)),IF(OR(ISNUMBER(SEARCH("a",'Model output'!E236)),ISNUMBER(SEARCH("b",'Model output'!E236))),MID(SUBSTITUTE('Model output'!E236," ",""),SEARCH("N",'Model output'!E236)+1,2),MID(SUBSTITUTE('Model output'!E236," ",""),SEARCH("N",'Model output'!E236)+1,1)),SUBSTITUTE('Model output'!E236," ",""))),"")))</f>
        <v>1b</v>
      </c>
      <c r="E237" s="1" t="str">
        <f>IF(OR(ISNUMBER(SEARCH("Not applicable",'Model output'!F236)), ISNUMBER(SEARCH("N/A",'Model output'!F236))),"0",IF(OR(ISNUMBER(SEARCH("0",'Model output'!F236)), ISNUMBER(SEARCH("1",'Model output'!F236)), ISNUMBER(SEARCH("X",'Model output'!F236))), IF(ISNUMBER(SEARCH("pM",'Model output'!F236)),MID(SUBSTITUTE('Model output'!F236," ",""),SEARCH("pM",'Model output'!F236)+2,1),IF(ISNUMBER(SEARCH("M",'Model output'!F236)),MID(SUBSTITUTE('Model output'!F236," ",""),SEARCH("M",'Model output'!F236)+1,1),SUBSTITUTE('Model output'!F236," ",""))),""))</f>
        <v>X</v>
      </c>
      <c r="F237" t="str">
        <f t="shared" si="62"/>
        <v>positive</v>
      </c>
      <c r="G237" t="str">
        <f>IF(OR('Model output'!G236="",AND(ISNUMBER('Model output'!J236),'Model output'!J236&lt;1)),"",IF(OR(ISNUMBER(SEARCH("lateral",'Model output'!G236)),ISNUMBER(SEARCH("cervical",'Model output'!G236)),ISNUMBER(SEARCH("jugular",'Model output'!G236)),ISNUMBER(SEARCH("left neck",'Model output'!G236)),ISNUMBER(SEARCH("left anterior neck",'Model output'!G236)),ISNUMBER(SEARCH("left posterior neck",'Model output'!G236)),ISNUMBER(SEARCH("right neck",'Model output'!G236)),ISNUMBER(SEARCH("right anterior neck",'Model output'!G236)),ISNUMBER(SEARCH("right posterior neck",'Model output'!G236)),AND(ISNUMBER(SEARCH("level",'Model output'!G236)),OR(,ISNUMBER(SEARCH("II",'Model output'!G236)),ISNUMBER(SEARCH("two",'Model output'!G236)),ISNUMBER(SEARCH("2",'Model output'!G236)),ISNUMBER(SEARCH("III",'Model output'!G236)),ISNUMBER(SEARCH("three",'Model output'!G236)),ISNUMBER(SEARCH("3",'Model output'!G236)),ISNUMBER(SEARCH("IV",'Model output'!G236)),ISNUMBER(SEARCH("four",'Model output'!G236)),ISNUMBER(SEARCH("4",'Model output'!G236)),AND(ISNUMBER(SEARCH("V ",'Model output'!G236)),NOT(ISNUMBER(SEARCH("VI",'Model output'!G236)))),ISNUMBER(SEARCH("five",'Model output'!G236)),ISNUMBER(SEARCH("5",'Model output'!G236))))), "lateral", "central"))</f>
        <v>lateral</v>
      </c>
      <c r="H237" t="str">
        <f>IF('Model output'!H236="","negative", IF('Model output'!H236=" ", "negative", IF(ISNUMBER(SEARCH("lymph node",'Model output'!H236)),"negative","positive")))</f>
        <v>negative</v>
      </c>
      <c r="I237">
        <f>IF('Model output'!I236="","",IF(ISNUMBER('Model output'!I236),'Model output'!I236,1))</f>
        <v>62</v>
      </c>
      <c r="J237">
        <f>IF('Model output'!J236="","",IF(AND(ISNUMBER('Model output'!J236),'Model output'!J236&lt;=I237),'Model output'!J236,IF(ISNUMBER(SEARCH("0/",'Model output'!J236)),0,1)))</f>
        <v>23</v>
      </c>
      <c r="K237" t="str" cm="1">
        <f t="array" ref="K237">IF(COUNT(FIND({0,1,2,3,4,5,6,7,8,9},'Model output'!K236))&gt;0,'Model output'!K236,"")</f>
        <v>1.4 CM</v>
      </c>
      <c r="L237" s="8" t="str">
        <f t="shared" si="50"/>
        <v>1.4cm</v>
      </c>
      <c r="M237" cm="1">
        <f t="array" ref="M237">IF(L237="","",IF(ISNUMBER(SEARCH("cm",L237)),MAX(VALUE(SUBSTITUTE(_xlfn.FILTERXML("&lt;t&gt;&lt;s&gt;"&amp;SUBSTITUTE(L237,",","&lt;/s&gt;&lt;s&gt;")&amp;"&lt;/s&gt;&lt;/t&gt;","//s"),"cm",""))),MAX(VALUE(SUBSTITUTE(_xlfn.FILTERXML("&lt;t&gt;&lt;s&gt;"&amp;SUBSTITUTE(L237,",","&lt;/s&gt;&lt;s&gt;")&amp;"&lt;/s&gt;&lt;/t&gt;","//s"),"mm","")))/10))</f>
        <v>1.4</v>
      </c>
      <c r="N237" t="str">
        <f>IF('Model output'!L236="","",'Model output'!L236)</f>
        <v>papillary</v>
      </c>
      <c r="O237" t="str">
        <f>IF('Model output'!M236="","",'Model output'!M236)</f>
        <v>tall cell</v>
      </c>
      <c r="P237" t="str">
        <f>IF('Model output'!N236="","",'Model output'!N236)</f>
        <v>2.5 CM</v>
      </c>
      <c r="Q237" t="str">
        <f t="shared" si="63"/>
        <v>2.5cm</v>
      </c>
      <c r="R237" cm="1">
        <f t="array" ref="R237">IF(Q237="","",IF(ISNUMBER(SEARCH("cm",Q237)),MAX(VALUE(SUBSTITUTE(_xlfn.FILTERXML("&lt;t&gt;&lt;s&gt;"&amp;SUBSTITUTE(Q237,",","&lt;/s&gt;&lt;s&gt;")&amp;"&lt;/s&gt;&lt;/t&gt;","//s"),"cm",""))),IF(ISNUMBER(SEARCH("mm",Q237)), MAX(VALUE(SUBSTITUTE(_xlfn.FILTERXML("&lt;t&gt;&lt;s&gt;"&amp;SUBSTITUTE(Q237,",","&lt;/s&gt;&lt;s&gt;")&amp;"&lt;/s&gt;&lt;/t&gt;","//s"),"mm","")))/10, MAX(VALUE(_xlfn.FILTERXML("&lt;t&gt;&lt;s&gt;"&amp;SUBSTITUTE(Q237,",","&lt;/s&gt;&lt;s&gt;")&amp;"&lt;/s&gt;&lt;/t&gt;","//s"))))))</f>
        <v>2.5</v>
      </c>
      <c r="S237" t="str">
        <f>IF(OR('Model output'!P236="",ISNUMBER(SEARCH("Not identified", 'Model output'!P236)),ISNUMBER(SEARCH("Absent",'Model output'!P236)),AND(ISNUMBER(SEARCH("No",'Model output'!P236)),NOT(ISNUMBER(SEARCH("diagnostic",'Model output'!P236)))),ISNUMBER(SEARCH("Negative",'Model output'!P236))),"negative","positive")</f>
        <v>positive</v>
      </c>
      <c r="T237">
        <f>IF('Model output'!O236="","",'Model output'!O236)</f>
        <v>3</v>
      </c>
      <c r="U237" t="str">
        <f>IF('Model output'!Q236&lt;&gt;"",'Model output'!Q236,IF('Classification result'!S237="positive",IF(ISNUMBER(SEARCH("single",'Model output'!P236)),1,IF(OR(ISNUMBER(SEARCH("&lt;4",'Model output'!P236)),ISNUMBER(SEARCH("&lt; 4",'Model output'!P236)),ISNUMBER(SEARCH("less than 4",'Model output'!P236))),"&lt;4",IF(OR(ISNUMBER(SEARCH("&gt;4",'Model output'!P236)),ISNUMBER(SEARCH("&gt; 4",'Model output'!P236)),ISNUMBER(SEARCH("4 or more",'Model output'!P236))),"&gt;4",""))),""))</f>
        <v/>
      </c>
      <c r="V237" t="str">
        <f>IF(S237="negative","",IF(OR(ISNUMBER(SEARCH("Focal",'Model output'!P236)),'Classification result'!U237&lt;4,ISNUMBER(SEARCH("Focal",'Classification result'!U237)),ISNUMBER(SEARCH("&lt;4",'Classification result'!U237)),ISNUMBER(SEARCH("&lt; 4",'Classification result'!U237))),"minimal", IF(OR(ISNUMBER(SEARCH("Extensive",'Model output'!P236)),ISNUMBER(SEARCH("Extensive",'Classification result'!U237)),ISNUMBER(SEARCH("&gt;4",'Classification result'!U237)),ISNUMBER(SEARCH("&gt; 4",'Classification result'!U237)),ISNUMBER(SEARCH("4 or more",'Classification result'!U237))),"extensive","")))</f>
        <v/>
      </c>
      <c r="W237" t="str">
        <f>IF(OR('Model output'!R236="",ISNUMBER(SEARCH("Not identified", 'Model output'!R236)),ISNUMBER(SEARCH("Absent",'Model output'!R236)),ISNUMBER(SEARCH("No",'Model output'!R236)),ISNUMBER(SEARCH("Negative",'Model output'!R236)),ISNUMBER(SEARCH("None seen",'Model output'!R236)),ISNUMBER(SEARCH("Free",'Model output'!R236)),ISNUMBER(SEARCH("Cannot be assessed",'Model output'!R236))),"negative","positive")</f>
        <v>positive</v>
      </c>
      <c r="X237" s="14" t="str">
        <f>IF('Model output'!S236="","",'Model output'!S236)</f>
        <v>Present</v>
      </c>
      <c r="Y237" t="str">
        <f>IF(OR('Model output'!S236="",ISNUMBER(SEARCH("Absent",'Model output'!S236)),ISNUMBER(SEARCH("Not identified",'Model output'!S236)),AND(ISNUMBER(SEARCH("No",'Model output'!S236)),NOT(ISNUMBER(SEARCH("carcinoma",'Model output'!S236)))),ISNUMBER(SEARCH("negative",'Model output'!S236))),"negative",IF(Z237="positive","gETE", "positive"))</f>
        <v>positive</v>
      </c>
      <c r="Z237" t="str">
        <f>IF(OR('Model output'!S236="",ISNUMBER(SEARCH("Absent",'Model output'!S236)),ISNUMBER(SEARCH("Not identified",'Model output'!S236)),ISNUMBER(SEARCH("No",'Model output'!S236)),ISNUMBER(SEARCH("Minimal",'Model output'!S236)),ISNUMBER(SEARCH("negative",'Model output'!S236))),"negative",IF(OR(ISNUMBER(SEARCH("extensive",X237)),ISNUMBER(SEARCH("skeletal muscle",X237)),ISNUMBER(SEARCH("larynx",X237)),ISNUMBER(SEARCH("trachea",X237)),ISNUMBER(SEARCH("esophagus",X237)),ISNUMBER(SEARCH("recurrent laryngeal nerve",X237))),"positive","negative"))</f>
        <v>negative</v>
      </c>
      <c r="AA237" t="str">
        <f>IF('Model output'!T236="","",IF('Model output'!T236="Not mentioned", "No", "Yes"))</f>
        <v/>
      </c>
      <c r="AB237" t="str">
        <f>IF(AA237&lt;&gt;"Yes","",IF(OR('Model output'!U236="",ISNUMBER(SEARCH("Not identified",'Model output'!U236))),"",'Model output'!U236))</f>
        <v/>
      </c>
      <c r="AC237" s="9" t="str">
        <f>IF(OR('Model output'!V236="", AND(ISERROR(SEARCH("Positive",'Model output'!V236)), ISNUMBER(SEARCH("Negative",'Model output'!V236))), ISNUMBER(SEARCH("Uninvolved",'Model output'!V236)), ISNUMBER(SEARCH("not involved",'Model output'!V236)), ISNUMBER(SEARCH("Free",'Model output'!V236)), ISNUMBER(SEARCH("1 mm",'Model output'!V236)), ISNUMBER(SEARCH("0.1 CM",'Model output'!V236)), ISNUMBER(SEARCH("less than 0.2 mm",'Model output'!V236)), ISNUMBER(SEARCH("less than 0.5 mm",'Model output'!V236)), ISNUMBER(SEARCH("very close",'Model output'!V236)), ISNUMBER(SEARCH("abut",'Model output'!V236))), "negative", "positive")</f>
        <v>negative</v>
      </c>
      <c r="AE237" s="30" t="str" cm="1">
        <f t="array" aca="1" ref="AE237" ca="1">IF(OR(AC237="positive",Z237="positive",AND(OR(ISNUMBER(SEARCH("Follicular carcinoma",N237)),ISNUMBER(SEARCH("Follicular thyroid carcinoma",N237))),V237="extensive"),AND(AND(ISNUMBER(J237),J237&gt;0),AND(ISNUMBER(M237),M237&gt;3)),OR(H237="positive",AH237=1)),"high",IF(OR(ISNUMBER(SEARCH("lateral",G237,1)),ISNUMBER(SEARCH("positive",Y237,1)),ISNUMBER(SEARCH("tall",O237,1)),ISNUMBER(SEARCH("hobnail",O237,1)),ISNUMBER(SEARCH("cribriform",O237,1)),ISNUMBER(SEARCH("diffuse",O237,1)),ISNUMBER(SEARCH("columnar",O237,1)),ISNUMBER(SEARCH("solid",O237,1)),ISNUMBER(SEARCH("tall",N237,1)),ISNUMBER(SEARCH("hobnail",N237,1)),ISNUMBER(SEARCH("cribriform",N237,1)),ISNUMBER(SEARCH("diffuse",N237,1)),ISNUMBER(SEARCH("columnar",N237,1)),ISNUMBER(SEARCH("solid",N237,1)),AND(ISNUMBER(SEARCH("papillary",N237,1)),S237="positive"),AND(AND(ISNUMBER(J237),J237&gt;=5),M237=""),AND(AND(ISNUMBER(J237),J237&gt;=5),AND(ISNUMBER(M237),M237&gt;=1)),AND(ISNUMBER(SERACH("papillary",N237)),OR(Y237="positive",Z237="positive"), ISNUMBER(SEARCH("BRAF",AB237)))),"intermediate","low"))</f>
        <v>intermediate</v>
      </c>
      <c r="AF237" s="31" t="str">
        <f t="shared" si="51"/>
        <v>2</v>
      </c>
      <c r="AG237" s="31" t="str">
        <f t="shared" si="52"/>
        <v>1b</v>
      </c>
      <c r="AH237" s="31" t="str">
        <f t="shared" si="53"/>
        <v>0</v>
      </c>
      <c r="AI237" s="36" t="str">
        <f t="shared" si="54"/>
        <v>I</v>
      </c>
      <c r="AJ237" s="30" t="s">
        <v>873</v>
      </c>
      <c r="AK237" s="35" t="s">
        <v>879</v>
      </c>
      <c r="AL237" s="35" t="s">
        <v>876</v>
      </c>
      <c r="AM237" s="35" t="s">
        <v>880</v>
      </c>
      <c r="AN237" s="35" t="s">
        <v>76</v>
      </c>
      <c r="AO237" s="30">
        <f t="shared" ca="1" si="55"/>
        <v>1</v>
      </c>
      <c r="AP237" s="35">
        <f t="shared" si="56"/>
        <v>1</v>
      </c>
      <c r="AQ237" s="35">
        <f t="shared" si="57"/>
        <v>1</v>
      </c>
      <c r="AR237" s="35">
        <f t="shared" si="58"/>
        <v>1</v>
      </c>
      <c r="AS237" s="36">
        <f t="shared" si="59"/>
        <v>1</v>
      </c>
    </row>
    <row r="238" spans="1:45">
      <c r="A238" t="str">
        <f>'Model output'!A237</f>
        <v>TCGA-ET-A40R</v>
      </c>
      <c r="B238" s="42">
        <v>24</v>
      </c>
      <c r="C238" s="1" t="str">
        <f>IF(OR(ISNUMBER(SEARCH("0",'Model output'!D237)), ISNUMBER(SEARCH("1",'Model output'!D237)), ISNUMBER(SEARCH("1a",'Model output'!D237)), ISNUMBER(SEARCH("1b",'Model output'!D237)), ISNUMBER(SEARCH("2",'Model output'!D237)), ISNUMBER(SEARCH("3",'Model output'!D237)), ISNUMBER(SEARCH("4a",'Model output'!D237)), ISNUMBER(SEARCH("4b",'Model output'!D237))), IF(ISNUMBER(SEARCH("pT",'Model output'!D237)),IF(OR(ISNUMBER(SEARCH("a",'Model output'!D237)),ISNUMBER(SEARCH("b",'Model output'!D237))),MID(SUBSTITUTE('Model output'!D237," ",""),SEARCH("pT",'Model output'!D237)+2,2),MID(SUBSTITUTE('Model output'!D237," ",""),SEARCH("pT",'Model output'!D237)+2,1)),IF(ISNUMBER(SEARCH("T",'Model output'!D237)),IF(OR(ISNUMBER(SEARCH("a",'Model output'!D237)),ISNUMBER(SEARCH("b",'Model output'!D237))),MID(SUBSTITUTE('Model output'!D237," ",""),SEARCH("T",'Model output'!D237)+1,2),MID(SUBSTITUTE('Model output'!D237," ",""),SEARCH("T",'Model output'!D237)+1,1)),SUBSTITUTE('Model output'!D237," ",""))),"")</f>
        <v>2</v>
      </c>
      <c r="D238" s="1" t="str">
        <f>IF(ISNUMBER(SEARCH("lymph node",'Model output'!E237)),"1", IF(AND('Model output'!E237&lt;&gt;"",ISNUMBER('Model output'!E237),'Model output'!E237&gt;0),"1",IF(OR(ISNUMBER(SEARCH("0",'Model output'!E237)), ISNUMBER(SEARCH("1",'Model output'!E237)), ISNUMBER(SEARCH("1a",'Model output'!E237)), ISNUMBER(SEARCH("1b",'Model output'!E237)), ISNUMBER(SEARCH("X",'Model output'!E237))), IF(ISNUMBER(SEARCH("pN",'Model output'!E237)),IF(OR(ISNUMBER(SEARCH("a",'Model output'!E237)),ISNUMBER(SEARCH("b",'Model output'!E237))),MID(SUBSTITUTE('Model output'!E237," ",""),SEARCH("pN",'Model output'!E237)+2,2),MID(SUBSTITUTE('Model output'!E237," ",""),SEARCH("pN",'Model output'!E237)+2,1)),IF(ISNUMBER(SEARCH("N",'Model output'!E237)),IF(OR(ISNUMBER(SEARCH("a",'Model output'!E237)),ISNUMBER(SEARCH("b",'Model output'!E237))),MID(SUBSTITUTE('Model output'!E237," ",""),SEARCH("N",'Model output'!E237)+1,2),MID(SUBSTITUTE('Model output'!E237," ",""),SEARCH("N",'Model output'!E237)+1,1)),SUBSTITUTE('Model output'!E237," ",""))),"")))</f>
        <v>1a</v>
      </c>
      <c r="E238" s="1" t="str">
        <f>IF(OR(ISNUMBER(SEARCH("Not applicable",'Model output'!F237)), ISNUMBER(SEARCH("N/A",'Model output'!F237))),"0",IF(OR(ISNUMBER(SEARCH("0",'Model output'!F237)), ISNUMBER(SEARCH("1",'Model output'!F237)), ISNUMBER(SEARCH("X",'Model output'!F237))), IF(ISNUMBER(SEARCH("pM",'Model output'!F237)),MID(SUBSTITUTE('Model output'!F237," ",""),SEARCH("pM",'Model output'!F237)+2,1),IF(ISNUMBER(SEARCH("M",'Model output'!F237)),MID(SUBSTITUTE('Model output'!F237," ",""),SEARCH("M",'Model output'!F237)+1,1),SUBSTITUTE('Model output'!F237," ",""))),""))</f>
        <v/>
      </c>
      <c r="F238" t="str">
        <f t="shared" si="62"/>
        <v>positive</v>
      </c>
      <c r="G238" t="str">
        <f>IF(OR('Model output'!G237="",AND(ISNUMBER('Model output'!J237),'Model output'!J237&lt;1)),"",IF(OR(ISNUMBER(SEARCH("lateral",'Model output'!G237)),ISNUMBER(SEARCH("cervical",'Model output'!G237)),ISNUMBER(SEARCH("jugular",'Model output'!G237)),ISNUMBER(SEARCH("left neck",'Model output'!G237)),ISNUMBER(SEARCH("left anterior neck",'Model output'!G237)),ISNUMBER(SEARCH("left posterior neck",'Model output'!G237)),ISNUMBER(SEARCH("right neck",'Model output'!G237)),ISNUMBER(SEARCH("right anterior neck",'Model output'!G237)),ISNUMBER(SEARCH("right posterior neck",'Model output'!G237)),AND(ISNUMBER(SEARCH("level",'Model output'!G237)),OR(,ISNUMBER(SEARCH("II",'Model output'!G237)),ISNUMBER(SEARCH("two",'Model output'!G237)),ISNUMBER(SEARCH("2",'Model output'!G237)),ISNUMBER(SEARCH("III",'Model output'!G237)),ISNUMBER(SEARCH("three",'Model output'!G237)),ISNUMBER(SEARCH("3",'Model output'!G237)),ISNUMBER(SEARCH("IV",'Model output'!G237)),ISNUMBER(SEARCH("four",'Model output'!G237)),ISNUMBER(SEARCH("4",'Model output'!G237)),AND(ISNUMBER(SEARCH("V ",'Model output'!G237)),NOT(ISNUMBER(SEARCH("VI",'Model output'!G237)))),ISNUMBER(SEARCH("five",'Model output'!G237)),ISNUMBER(SEARCH("5",'Model output'!G237))))), "lateral", "central"))</f>
        <v>central</v>
      </c>
      <c r="H238" t="str">
        <f>IF('Model output'!H237="","negative", IF('Model output'!H237=" ", "negative", IF(ISNUMBER(SEARCH("lymph node",'Model output'!H237)),"negative","positive")))</f>
        <v>negative</v>
      </c>
      <c r="I238">
        <f>IF('Model output'!I237="","",IF(ISNUMBER('Model output'!I237),'Model output'!I237,1))</f>
        <v>20</v>
      </c>
      <c r="J238">
        <f>IF('Model output'!J237="","",IF(AND(ISNUMBER('Model output'!J237),'Model output'!J237&lt;=I238),'Model output'!J237,IF(ISNUMBER(SEARCH("0/",'Model output'!J237)),0,1)))</f>
        <v>7</v>
      </c>
      <c r="K238" t="str" cm="1">
        <f t="array" ref="K238">IF(COUNT(FIND({0,1,2,3,4,5,6,7,8,9},'Model output'!K237))&gt;0,'Model output'!K237,"")</f>
        <v/>
      </c>
      <c r="L238" s="8" t="str">
        <f t="shared" si="50"/>
        <v/>
      </c>
      <c r="M238" t="str" cm="1">
        <f t="array" ref="M238">IF(L238="","",IF(ISNUMBER(SEARCH("cm",L238)),MAX(VALUE(SUBSTITUTE(_xlfn.FILTERXML("&lt;t&gt;&lt;s&gt;"&amp;SUBSTITUTE(L238,",","&lt;/s&gt;&lt;s&gt;")&amp;"&lt;/s&gt;&lt;/t&gt;","//s"),"cm",""))),MAX(VALUE(SUBSTITUTE(_xlfn.FILTERXML("&lt;t&gt;&lt;s&gt;"&amp;SUBSTITUTE(L238,",","&lt;/s&gt;&lt;s&gt;")&amp;"&lt;/s&gt;&lt;/t&gt;","//s"),"mm","")))/10))</f>
        <v/>
      </c>
      <c r="N238" t="str">
        <f>IF('Model output'!L237="","",'Model output'!L237)</f>
        <v>Papillary</v>
      </c>
      <c r="O238" t="str">
        <f>IF('Model output'!M237="","",'Model output'!M237)</f>
        <v>follicular</v>
      </c>
      <c r="P238" t="str">
        <f>IF('Model output'!N237="","",'Model output'!N237)</f>
        <v>3 cm</v>
      </c>
      <c r="Q238" t="str">
        <f t="shared" si="63"/>
        <v>3cm</v>
      </c>
      <c r="R238" cm="1">
        <f t="array" ref="R238">IF(Q238="","",IF(ISNUMBER(SEARCH("cm",Q238)),MAX(VALUE(SUBSTITUTE(_xlfn.FILTERXML("&lt;t&gt;&lt;s&gt;"&amp;SUBSTITUTE(Q238,",","&lt;/s&gt;&lt;s&gt;")&amp;"&lt;/s&gt;&lt;/t&gt;","//s"),"cm",""))),IF(ISNUMBER(SEARCH("mm",Q238)), MAX(VALUE(SUBSTITUTE(_xlfn.FILTERXML("&lt;t&gt;&lt;s&gt;"&amp;SUBSTITUTE(Q238,",","&lt;/s&gt;&lt;s&gt;")&amp;"&lt;/s&gt;&lt;/t&gt;","//s"),"mm","")))/10, MAX(VALUE(_xlfn.FILTERXML("&lt;t&gt;&lt;s&gt;"&amp;SUBSTITUTE(Q238,",","&lt;/s&gt;&lt;s&gt;")&amp;"&lt;/s&gt;&lt;/t&gt;","//s"))))))</f>
        <v>3</v>
      </c>
      <c r="S238" t="str">
        <f>IF(OR('Model output'!P237="",ISNUMBER(SEARCH("Not identified", 'Model output'!P237)),ISNUMBER(SEARCH("Absent",'Model output'!P237)),AND(ISNUMBER(SEARCH("No",'Model output'!P237)),NOT(ISNUMBER(SEARCH("diagnostic",'Model output'!P237)))),ISNUMBER(SEARCH("Negative",'Model output'!P237))),"negative","positive")</f>
        <v>positive</v>
      </c>
      <c r="T238" t="str">
        <f>IF('Model output'!O237="","",'Model output'!O237)</f>
        <v/>
      </c>
      <c r="U238" t="str">
        <f>IF('Model output'!Q237&lt;&gt;"",'Model output'!Q237,IF('Classification result'!S238="positive",IF(ISNUMBER(SEARCH("single",'Model output'!P237)),1,IF(OR(ISNUMBER(SEARCH("&lt;4",'Model output'!P237)),ISNUMBER(SEARCH("&lt; 4",'Model output'!P237)),ISNUMBER(SEARCH("less than 4",'Model output'!P237))),"&lt;4",IF(OR(ISNUMBER(SEARCH("&gt;4",'Model output'!P237)),ISNUMBER(SEARCH("&gt; 4",'Model output'!P237)),ISNUMBER(SEARCH("4 or more",'Model output'!P237))),"&gt;4",""))),""))</f>
        <v/>
      </c>
      <c r="V238" t="str">
        <f>IF(S238="negative","",IF(OR(ISNUMBER(SEARCH("Focal",'Model output'!P237)),'Classification result'!U238&lt;4,ISNUMBER(SEARCH("Focal",'Classification result'!U238)),ISNUMBER(SEARCH("&lt;4",'Classification result'!U238)),ISNUMBER(SEARCH("&lt; 4",'Classification result'!U238))),"minimal", IF(OR(ISNUMBER(SEARCH("Extensive",'Model output'!P237)),ISNUMBER(SEARCH("Extensive",'Classification result'!U238)),ISNUMBER(SEARCH("&gt;4",'Classification result'!U238)),ISNUMBER(SEARCH("&gt; 4",'Classification result'!U238)),ISNUMBER(SEARCH("4 or more",'Classification result'!U238))),"extensive","")))</f>
        <v/>
      </c>
      <c r="W238" t="str">
        <f>IF(OR('Model output'!R237="",ISNUMBER(SEARCH("Not identified", 'Model output'!R237)),ISNUMBER(SEARCH("Absent",'Model output'!R237)),ISNUMBER(SEARCH("No",'Model output'!R237)),ISNUMBER(SEARCH("Negative",'Model output'!R237)),ISNUMBER(SEARCH("None seen",'Model output'!R237)),ISNUMBER(SEARCH("Free",'Model output'!R237)),ISNUMBER(SEARCH("Cannot be assessed",'Model output'!R237))),"negative","positive")</f>
        <v>negative</v>
      </c>
      <c r="X238" s="14" t="str">
        <f>IF('Model output'!S237="","",'Model output'!S237)</f>
        <v/>
      </c>
      <c r="Y238" t="str">
        <f>IF(OR('Model output'!S237="",ISNUMBER(SEARCH("Absent",'Model output'!S237)),ISNUMBER(SEARCH("Not identified",'Model output'!S237)),AND(ISNUMBER(SEARCH("No",'Model output'!S237)),NOT(ISNUMBER(SEARCH("carcinoma",'Model output'!S237)))),ISNUMBER(SEARCH("negative",'Model output'!S237))),"negative",IF(Z238="positive","gETE", "positive"))</f>
        <v>negative</v>
      </c>
      <c r="Z238" t="str">
        <f>IF(OR('Model output'!S237="",ISNUMBER(SEARCH("Absent",'Model output'!S237)),ISNUMBER(SEARCH("Not identified",'Model output'!S237)),ISNUMBER(SEARCH("No",'Model output'!S237)),ISNUMBER(SEARCH("Minimal",'Model output'!S237)),ISNUMBER(SEARCH("negative",'Model output'!S237))),"negative",IF(OR(ISNUMBER(SEARCH("extensive",X238)),ISNUMBER(SEARCH("skeletal muscle",X238)),ISNUMBER(SEARCH("larynx",X238)),ISNUMBER(SEARCH("trachea",X238)),ISNUMBER(SEARCH("esophagus",X238)),ISNUMBER(SEARCH("recurrent laryngeal nerve",X238))),"positive","negative"))</f>
        <v>negative</v>
      </c>
      <c r="AA238" t="str">
        <f>IF('Model output'!T237="","",IF('Model output'!T237="Not mentioned", "No", "Yes"))</f>
        <v/>
      </c>
      <c r="AB238" t="str">
        <f>IF(AA238&lt;&gt;"Yes","",IF(OR('Model output'!U237="",ISNUMBER(SEARCH("Not identified",'Model output'!U237))),"",'Model output'!U237))</f>
        <v/>
      </c>
      <c r="AC238" s="9" t="str">
        <f>IF(OR('Model output'!V237="", AND(ISERROR(SEARCH("Positive",'Model output'!V237)), ISNUMBER(SEARCH("Negative",'Model output'!V237))), ISNUMBER(SEARCH("Uninvolved",'Model output'!V237)), ISNUMBER(SEARCH("not involved",'Model output'!V237)), ISNUMBER(SEARCH("Free",'Model output'!V237)), ISNUMBER(SEARCH("1 mm",'Model output'!V237)), ISNUMBER(SEARCH("0.1 CM",'Model output'!V237)), ISNUMBER(SEARCH("less than 0.2 mm",'Model output'!V237)), ISNUMBER(SEARCH("less than 0.5 mm",'Model output'!V237)), ISNUMBER(SEARCH("very close",'Model output'!V237)), ISNUMBER(SEARCH("abut",'Model output'!V237))), "negative", "positive")</f>
        <v>positive</v>
      </c>
      <c r="AE238" s="30" t="str" cm="1">
        <f t="array" ref="AE238">IF(OR(AC238="positive",Z238="positive",AND(OR(ISNUMBER(SEARCH("Follicular carcinoma",N238)),ISNUMBER(SEARCH("Follicular thyroid carcinoma",N238))),V238="extensive"),AND(AND(ISNUMBER(J238),J238&gt;0),AND(ISNUMBER(M238),M238&gt;3)),OR(H238="positive",AH238=1)),"high",IF(OR(ISNUMBER(SEARCH("lateral",G238,1)),ISNUMBER(SEARCH("positive",Y238,1)),ISNUMBER(SEARCH("tall",O238,1)),ISNUMBER(SEARCH("hobnail",O238,1)),ISNUMBER(SEARCH("cribriform",O238,1)),ISNUMBER(SEARCH("diffuse",O238,1)),ISNUMBER(SEARCH("columnar",O238,1)),ISNUMBER(SEARCH("solid",O238,1)),ISNUMBER(SEARCH("tall",N238,1)),ISNUMBER(SEARCH("hobnail",N238,1)),ISNUMBER(SEARCH("cribriform",N238,1)),ISNUMBER(SEARCH("diffuse",N238,1)),ISNUMBER(SEARCH("columnar",N238,1)),ISNUMBER(SEARCH("solid",N238,1)),AND(ISNUMBER(SEARCH("papillary",N238,1)),S238="positive"),AND(AND(ISNUMBER(J238),J238&gt;=5),M238=""),AND(AND(ISNUMBER(J238),J238&gt;=5),AND(ISNUMBER(M238),M238&gt;=1)),AND(ISNUMBER(SERACH("papillary",N238)),OR(Y238="positive",Z238="positive"), ISNUMBER(SEARCH("BRAF",AB238)))),"intermediate","low"))</f>
        <v>high</v>
      </c>
      <c r="AF238" s="31" t="str">
        <f t="shared" si="51"/>
        <v>2</v>
      </c>
      <c r="AG238" s="31" t="str">
        <f t="shared" si="52"/>
        <v>1a</v>
      </c>
      <c r="AH238" s="31" t="str">
        <f t="shared" si="53"/>
        <v>0</v>
      </c>
      <c r="AI238" s="36" t="str">
        <f t="shared" si="54"/>
        <v>I</v>
      </c>
      <c r="AJ238" s="30" t="s">
        <v>871</v>
      </c>
      <c r="AK238" s="35" t="s">
        <v>879</v>
      </c>
      <c r="AL238" s="35" t="s">
        <v>881</v>
      </c>
      <c r="AM238" s="35" t="s">
        <v>880</v>
      </c>
      <c r="AN238" s="35" t="s">
        <v>76</v>
      </c>
      <c r="AO238" s="30">
        <f t="shared" si="55"/>
        <v>1</v>
      </c>
      <c r="AP238" s="35">
        <f t="shared" si="56"/>
        <v>1</v>
      </c>
      <c r="AQ238" s="35">
        <f t="shared" si="57"/>
        <v>1</v>
      </c>
      <c r="AR238" s="35">
        <f t="shared" si="58"/>
        <v>1</v>
      </c>
      <c r="AS238" s="36">
        <f t="shared" si="59"/>
        <v>1</v>
      </c>
    </row>
    <row r="239" spans="1:45">
      <c r="A239" t="str">
        <f>'Model output'!A238</f>
        <v>TCGA-ET-A40S</v>
      </c>
      <c r="B239" s="42">
        <v>62</v>
      </c>
      <c r="C239" s="1" t="str">
        <f>IF(OR(ISNUMBER(SEARCH("0",'Model output'!D238)), ISNUMBER(SEARCH("1",'Model output'!D238)), ISNUMBER(SEARCH("1a",'Model output'!D238)), ISNUMBER(SEARCH("1b",'Model output'!D238)), ISNUMBER(SEARCH("2",'Model output'!D238)), ISNUMBER(SEARCH("3",'Model output'!D238)), ISNUMBER(SEARCH("4a",'Model output'!D238)), ISNUMBER(SEARCH("4b",'Model output'!D238))), IF(ISNUMBER(SEARCH("pT",'Model output'!D238)),IF(OR(ISNUMBER(SEARCH("a",'Model output'!D238)),ISNUMBER(SEARCH("b",'Model output'!D238))),MID(SUBSTITUTE('Model output'!D238," ",""),SEARCH("pT",'Model output'!D238)+2,2),MID(SUBSTITUTE('Model output'!D238," ",""),SEARCH("pT",'Model output'!D238)+2,1)),IF(ISNUMBER(SEARCH("T",'Model output'!D238)),IF(OR(ISNUMBER(SEARCH("a",'Model output'!D238)),ISNUMBER(SEARCH("b",'Model output'!D238))),MID(SUBSTITUTE('Model output'!D238," ",""),SEARCH("T",'Model output'!D238)+1,2),MID(SUBSTITUTE('Model output'!D238," ",""),SEARCH("T",'Model output'!D238)+1,1)),SUBSTITUTE('Model output'!D238," ",""))),"")</f>
        <v>2</v>
      </c>
      <c r="D239" s="1" t="str">
        <f>IF(ISNUMBER(SEARCH("lymph node",'Model output'!E238)),"1", IF(AND('Model output'!E238&lt;&gt;"",ISNUMBER('Model output'!E238),'Model output'!E238&gt;0),"1",IF(OR(ISNUMBER(SEARCH("0",'Model output'!E238)), ISNUMBER(SEARCH("1",'Model output'!E238)), ISNUMBER(SEARCH("1a",'Model output'!E238)), ISNUMBER(SEARCH("1b",'Model output'!E238)), ISNUMBER(SEARCH("X",'Model output'!E238))), IF(ISNUMBER(SEARCH("pN",'Model output'!E238)),IF(OR(ISNUMBER(SEARCH("a",'Model output'!E238)),ISNUMBER(SEARCH("b",'Model output'!E238))),MID(SUBSTITUTE('Model output'!E238," ",""),SEARCH("pN",'Model output'!E238)+2,2),MID(SUBSTITUTE('Model output'!E238," ",""),SEARCH("pN",'Model output'!E238)+2,1)),IF(ISNUMBER(SEARCH("N",'Model output'!E238)),IF(OR(ISNUMBER(SEARCH("a",'Model output'!E238)),ISNUMBER(SEARCH("b",'Model output'!E238))),MID(SUBSTITUTE('Model output'!E238," ",""),SEARCH("N",'Model output'!E238)+1,2),MID(SUBSTITUTE('Model output'!E238," ",""),SEARCH("N",'Model output'!E238)+1,1)),SUBSTITUTE('Model output'!E238," ",""))),"")))</f>
        <v>0</v>
      </c>
      <c r="E239" s="1" t="str">
        <f>IF(OR(ISNUMBER(SEARCH("Not applicable",'Model output'!F238)), ISNUMBER(SEARCH("N/A",'Model output'!F238))),"0",IF(OR(ISNUMBER(SEARCH("0",'Model output'!F238)), ISNUMBER(SEARCH("1",'Model output'!F238)), ISNUMBER(SEARCH("X",'Model output'!F238))), IF(ISNUMBER(SEARCH("pM",'Model output'!F238)),MID(SUBSTITUTE('Model output'!F238," ",""),SEARCH("pM",'Model output'!F238)+2,1),IF(ISNUMBER(SEARCH("M",'Model output'!F238)),MID(SUBSTITUTE('Model output'!F238," ",""),SEARCH("M",'Model output'!F238)+1,1),SUBSTITUTE('Model output'!F238," ",""))),""))</f>
        <v/>
      </c>
      <c r="F239" t="str">
        <f t="shared" si="62"/>
        <v>negative</v>
      </c>
      <c r="G239" t="str">
        <f>IF(OR('Model output'!G238="",AND(ISNUMBER('Model output'!J238),'Model output'!J238&lt;1)),"",IF(OR(ISNUMBER(SEARCH("lateral",'Model output'!G238)),ISNUMBER(SEARCH("cervical",'Model output'!G238)),ISNUMBER(SEARCH("jugular",'Model output'!G238)),ISNUMBER(SEARCH("left neck",'Model output'!G238)),ISNUMBER(SEARCH("left anterior neck",'Model output'!G238)),ISNUMBER(SEARCH("left posterior neck",'Model output'!G238)),ISNUMBER(SEARCH("right neck",'Model output'!G238)),ISNUMBER(SEARCH("right anterior neck",'Model output'!G238)),ISNUMBER(SEARCH("right posterior neck",'Model output'!G238)),AND(ISNUMBER(SEARCH("level",'Model output'!G238)),OR(,ISNUMBER(SEARCH("II",'Model output'!G238)),ISNUMBER(SEARCH("two",'Model output'!G238)),ISNUMBER(SEARCH("2",'Model output'!G238)),ISNUMBER(SEARCH("III",'Model output'!G238)),ISNUMBER(SEARCH("three",'Model output'!G238)),ISNUMBER(SEARCH("3",'Model output'!G238)),ISNUMBER(SEARCH("IV",'Model output'!G238)),ISNUMBER(SEARCH("four",'Model output'!G238)),ISNUMBER(SEARCH("4",'Model output'!G238)),AND(ISNUMBER(SEARCH("V ",'Model output'!G238)),NOT(ISNUMBER(SEARCH("VI",'Model output'!G238)))),ISNUMBER(SEARCH("five",'Model output'!G238)),ISNUMBER(SEARCH("5",'Model output'!G238))))), "lateral", "central"))</f>
        <v/>
      </c>
      <c r="H239" t="str">
        <f>IF('Model output'!H238="","negative", IF('Model output'!H238=" ", "negative", IF(ISNUMBER(SEARCH("lymph node",'Model output'!H238)),"negative","positive")))</f>
        <v>negative</v>
      </c>
      <c r="I239">
        <f>IF('Model output'!I238="","",IF(ISNUMBER('Model output'!I238),'Model output'!I238,1))</f>
        <v>12</v>
      </c>
      <c r="J239">
        <f>IF('Model output'!J238="","",IF(AND(ISNUMBER('Model output'!J238),'Model output'!J238&lt;=I239),'Model output'!J238,IF(ISNUMBER(SEARCH("0/",'Model output'!J238)),0,1)))</f>
        <v>0</v>
      </c>
      <c r="K239" t="str" cm="1">
        <f t="array" ref="K239">IF(COUNT(FIND({0,1,2,3,4,5,6,7,8,9},'Model output'!K238))&gt;0,'Model output'!K238,"")</f>
        <v/>
      </c>
      <c r="L239" s="8" t="str">
        <f t="shared" si="50"/>
        <v/>
      </c>
      <c r="M239" t="str" cm="1">
        <f t="array" ref="M239">IF(L239="","",IF(ISNUMBER(SEARCH("cm",L239)),MAX(VALUE(SUBSTITUTE(_xlfn.FILTERXML("&lt;t&gt;&lt;s&gt;"&amp;SUBSTITUTE(L239,",","&lt;/s&gt;&lt;s&gt;")&amp;"&lt;/s&gt;&lt;/t&gt;","//s"),"cm",""))),MAX(VALUE(SUBSTITUTE(_xlfn.FILTERXML("&lt;t&gt;&lt;s&gt;"&amp;SUBSTITUTE(L239,",","&lt;/s&gt;&lt;s&gt;")&amp;"&lt;/s&gt;&lt;/t&gt;","//s"),"mm","")))/10))</f>
        <v/>
      </c>
      <c r="N239" t="str">
        <f>IF('Model output'!L238="","",'Model output'!L238)</f>
        <v>Papillary</v>
      </c>
      <c r="O239" t="str">
        <f>IF('Model output'!M238="","",'Model output'!M238)</f>
        <v/>
      </c>
      <c r="P239" t="str">
        <f>IF('Model output'!N238="","",'Model output'!N238)</f>
        <v>2.5 cm</v>
      </c>
      <c r="Q239" t="str">
        <f t="shared" si="63"/>
        <v>2.5cm</v>
      </c>
      <c r="R239" cm="1">
        <f t="array" ref="R239">IF(Q239="","",IF(ISNUMBER(SEARCH("cm",Q239)),MAX(VALUE(SUBSTITUTE(_xlfn.FILTERXML("&lt;t&gt;&lt;s&gt;"&amp;SUBSTITUTE(Q239,",","&lt;/s&gt;&lt;s&gt;")&amp;"&lt;/s&gt;&lt;/t&gt;","//s"),"cm",""))),IF(ISNUMBER(SEARCH("mm",Q239)), MAX(VALUE(SUBSTITUTE(_xlfn.FILTERXML("&lt;t&gt;&lt;s&gt;"&amp;SUBSTITUTE(Q239,",","&lt;/s&gt;&lt;s&gt;")&amp;"&lt;/s&gt;&lt;/t&gt;","//s"),"mm","")))/10, MAX(VALUE(_xlfn.FILTERXML("&lt;t&gt;&lt;s&gt;"&amp;SUBSTITUTE(Q239,",","&lt;/s&gt;&lt;s&gt;")&amp;"&lt;/s&gt;&lt;/t&gt;","//s"))))))</f>
        <v>2.5</v>
      </c>
      <c r="S239" t="str">
        <f>IF(OR('Model output'!P238="",ISNUMBER(SEARCH("Not identified", 'Model output'!P238)),ISNUMBER(SEARCH("Absent",'Model output'!P238)),AND(ISNUMBER(SEARCH("No",'Model output'!P238)),NOT(ISNUMBER(SEARCH("diagnostic",'Model output'!P238)))),ISNUMBER(SEARCH("Negative",'Model output'!P238))),"negative","positive")</f>
        <v>negative</v>
      </c>
      <c r="T239" t="str">
        <f>IF('Model output'!O238="","",'Model output'!O238)</f>
        <v/>
      </c>
      <c r="U239" t="str">
        <f>IF('Model output'!Q238&lt;&gt;"",'Model output'!Q238,IF('Classification result'!S239="positive",IF(ISNUMBER(SEARCH("single",'Model output'!P238)),1,IF(OR(ISNUMBER(SEARCH("&lt;4",'Model output'!P238)),ISNUMBER(SEARCH("&lt; 4",'Model output'!P238)),ISNUMBER(SEARCH("less than 4",'Model output'!P238))),"&lt;4",IF(OR(ISNUMBER(SEARCH("&gt;4",'Model output'!P238)),ISNUMBER(SEARCH("&gt; 4",'Model output'!P238)),ISNUMBER(SEARCH("4 or more",'Model output'!P238))),"&gt;4",""))),""))</f>
        <v/>
      </c>
      <c r="V239" t="str">
        <f>IF(S239="negative","",IF(OR(ISNUMBER(SEARCH("Focal",'Model output'!P238)),'Classification result'!U239&lt;4,ISNUMBER(SEARCH("Focal",'Classification result'!U239)),ISNUMBER(SEARCH("&lt;4",'Classification result'!U239)),ISNUMBER(SEARCH("&lt; 4",'Classification result'!U239))),"minimal", IF(OR(ISNUMBER(SEARCH("Extensive",'Model output'!P238)),ISNUMBER(SEARCH("Extensive",'Classification result'!U239)),ISNUMBER(SEARCH("&gt;4",'Classification result'!U239)),ISNUMBER(SEARCH("&gt; 4",'Classification result'!U239)),ISNUMBER(SEARCH("4 or more",'Classification result'!U239))),"extensive","")))</f>
        <v/>
      </c>
      <c r="W239" t="str">
        <f>IF(OR('Model output'!R238="",ISNUMBER(SEARCH("Not identified", 'Model output'!R238)),ISNUMBER(SEARCH("Absent",'Model output'!R238)),ISNUMBER(SEARCH("No",'Model output'!R238)),ISNUMBER(SEARCH("Negative",'Model output'!R238)),ISNUMBER(SEARCH("None seen",'Model output'!R238)),ISNUMBER(SEARCH("Free",'Model output'!R238)),ISNUMBER(SEARCH("Cannot be assessed",'Model output'!R238))),"negative","positive")</f>
        <v>negative</v>
      </c>
      <c r="X239" s="14" t="str">
        <f>IF('Model output'!S238="","",'Model output'!S238)</f>
        <v/>
      </c>
      <c r="Y239" t="str">
        <f>IF(OR('Model output'!S238="",ISNUMBER(SEARCH("Absent",'Model output'!S238)),ISNUMBER(SEARCH("Not identified",'Model output'!S238)),AND(ISNUMBER(SEARCH("No",'Model output'!S238)),NOT(ISNUMBER(SEARCH("carcinoma",'Model output'!S238)))),ISNUMBER(SEARCH("negative",'Model output'!S238))),"negative",IF(Z239="positive","gETE", "positive"))</f>
        <v>negative</v>
      </c>
      <c r="Z239" t="str">
        <f>IF(OR('Model output'!S238="",ISNUMBER(SEARCH("Absent",'Model output'!S238)),ISNUMBER(SEARCH("Not identified",'Model output'!S238)),ISNUMBER(SEARCH("No",'Model output'!S238)),ISNUMBER(SEARCH("Minimal",'Model output'!S238)),ISNUMBER(SEARCH("negative",'Model output'!S238))),"negative",IF(OR(ISNUMBER(SEARCH("extensive",X239)),ISNUMBER(SEARCH("skeletal muscle",X239)),ISNUMBER(SEARCH("larynx",X239)),ISNUMBER(SEARCH("trachea",X239)),ISNUMBER(SEARCH("esophagus",X239)),ISNUMBER(SEARCH("recurrent laryngeal nerve",X239))),"positive","negative"))</f>
        <v>negative</v>
      </c>
      <c r="AA239" t="str">
        <f>IF('Model output'!T238="","",IF('Model output'!T238="Not mentioned", "No", "Yes"))</f>
        <v/>
      </c>
      <c r="AB239" t="str">
        <f>IF(AA239&lt;&gt;"Yes","",IF(OR('Model output'!U238="",ISNUMBER(SEARCH("Not identified",'Model output'!U238))),"",'Model output'!U238))</f>
        <v/>
      </c>
      <c r="AC239" s="9" t="str">
        <f>IF(OR('Model output'!V238="", AND(ISERROR(SEARCH("Positive",'Model output'!V238)), ISNUMBER(SEARCH("Negative",'Model output'!V238))), ISNUMBER(SEARCH("Uninvolved",'Model output'!V238)), ISNUMBER(SEARCH("not involved",'Model output'!V238)), ISNUMBER(SEARCH("Free",'Model output'!V238)), ISNUMBER(SEARCH("1 mm",'Model output'!V238)), ISNUMBER(SEARCH("0.1 CM",'Model output'!V238)), ISNUMBER(SEARCH("less than 0.2 mm",'Model output'!V238)), ISNUMBER(SEARCH("less than 0.5 mm",'Model output'!V238)), ISNUMBER(SEARCH("very close",'Model output'!V238)), ISNUMBER(SEARCH("abut",'Model output'!V238))), "negative", "positive")</f>
        <v>negative</v>
      </c>
      <c r="AE239" s="30" t="str" cm="1">
        <f t="array" aca="1" ref="AE239" ca="1">IF(OR(AC239="positive",Z239="positive",AND(OR(ISNUMBER(SEARCH("Follicular carcinoma",N239)),ISNUMBER(SEARCH("Follicular thyroid carcinoma",N239))),V239="extensive"),AND(AND(ISNUMBER(J239),J239&gt;0),AND(ISNUMBER(M239),M239&gt;3)),OR(H239="positive",AH239=1)),"high",IF(OR(ISNUMBER(SEARCH("lateral",G239,1)),ISNUMBER(SEARCH("positive",Y239,1)),ISNUMBER(SEARCH("tall",O239,1)),ISNUMBER(SEARCH("hobnail",O239,1)),ISNUMBER(SEARCH("cribriform",O239,1)),ISNUMBER(SEARCH("diffuse",O239,1)),ISNUMBER(SEARCH("columnar",O239,1)),ISNUMBER(SEARCH("solid",O239,1)),ISNUMBER(SEARCH("tall",N239,1)),ISNUMBER(SEARCH("hobnail",N239,1)),ISNUMBER(SEARCH("cribriform",N239,1)),ISNUMBER(SEARCH("diffuse",N239,1)),ISNUMBER(SEARCH("columnar",N239,1)),ISNUMBER(SEARCH("solid",N239,1)),AND(ISNUMBER(SEARCH("papillary",N239,1)),S239="positive"),AND(AND(ISNUMBER(J239),J239&gt;=5),M239=""),AND(AND(ISNUMBER(J239),J239&gt;=5),AND(ISNUMBER(M239),M239&gt;=1)),AND(ISNUMBER(SERACH("papillary",N239)),OR(Y239="positive",Z239="positive"), ISNUMBER(SEARCH("BRAF",AB239)))),"intermediate","low"))</f>
        <v>low</v>
      </c>
      <c r="AF239" s="31" t="str">
        <f t="shared" si="51"/>
        <v>2</v>
      </c>
      <c r="AG239" s="31" t="str">
        <f t="shared" si="52"/>
        <v>0</v>
      </c>
      <c r="AH239" s="31" t="str">
        <f t="shared" si="53"/>
        <v>0</v>
      </c>
      <c r="AI239" s="36" t="str">
        <f t="shared" si="54"/>
        <v>I</v>
      </c>
      <c r="AJ239" s="30" t="s">
        <v>872</v>
      </c>
      <c r="AK239" s="35" t="s">
        <v>879</v>
      </c>
      <c r="AL239" s="35" t="s">
        <v>877</v>
      </c>
      <c r="AM239" s="35" t="s">
        <v>880</v>
      </c>
      <c r="AN239" s="35" t="s">
        <v>76</v>
      </c>
      <c r="AO239" s="30">
        <f t="shared" ca="1" si="55"/>
        <v>1</v>
      </c>
      <c r="AP239" s="35">
        <f t="shared" si="56"/>
        <v>1</v>
      </c>
      <c r="AQ239" s="35">
        <f t="shared" si="57"/>
        <v>1</v>
      </c>
      <c r="AR239" s="35">
        <f t="shared" si="58"/>
        <v>1</v>
      </c>
      <c r="AS239" s="36">
        <f t="shared" si="59"/>
        <v>1</v>
      </c>
    </row>
    <row r="240" spans="1:45">
      <c r="A240" t="str">
        <f>'Model output'!A239</f>
        <v>TCGA-ET-A40T</v>
      </c>
      <c r="B240" s="42">
        <v>26</v>
      </c>
      <c r="C240" s="1" t="str">
        <f>IF(OR(ISNUMBER(SEARCH("0",'Model output'!D239)), ISNUMBER(SEARCH("1",'Model output'!D239)), ISNUMBER(SEARCH("1a",'Model output'!D239)), ISNUMBER(SEARCH("1b",'Model output'!D239)), ISNUMBER(SEARCH("2",'Model output'!D239)), ISNUMBER(SEARCH("3",'Model output'!D239)), ISNUMBER(SEARCH("4a",'Model output'!D239)), ISNUMBER(SEARCH("4b",'Model output'!D239))), IF(ISNUMBER(SEARCH("pT",'Model output'!D239)),IF(OR(ISNUMBER(SEARCH("a",'Model output'!D239)),ISNUMBER(SEARCH("b",'Model output'!D239))),MID(SUBSTITUTE('Model output'!D239," ",""),SEARCH("pT",'Model output'!D239)+2,2),MID(SUBSTITUTE('Model output'!D239," ",""),SEARCH("pT",'Model output'!D239)+2,1)),IF(ISNUMBER(SEARCH("T",'Model output'!D239)),IF(OR(ISNUMBER(SEARCH("a",'Model output'!D239)),ISNUMBER(SEARCH("b",'Model output'!D239))),MID(SUBSTITUTE('Model output'!D239," ",""),SEARCH("T",'Model output'!D239)+1,2),MID(SUBSTITUTE('Model output'!D239," ",""),SEARCH("T",'Model output'!D239)+1,1)),SUBSTITUTE('Model output'!D239," ",""))),"")</f>
        <v>2</v>
      </c>
      <c r="D240" s="1" t="str">
        <f>IF(ISNUMBER(SEARCH("lymph node",'Model output'!E239)),"1", IF(AND('Model output'!E239&lt;&gt;"",ISNUMBER('Model output'!E239),'Model output'!E239&gt;0),"1",IF(OR(ISNUMBER(SEARCH("0",'Model output'!E239)), ISNUMBER(SEARCH("1",'Model output'!E239)), ISNUMBER(SEARCH("1a",'Model output'!E239)), ISNUMBER(SEARCH("1b",'Model output'!E239)), ISNUMBER(SEARCH("X",'Model output'!E239))), IF(ISNUMBER(SEARCH("pN",'Model output'!E239)),IF(OR(ISNUMBER(SEARCH("a",'Model output'!E239)),ISNUMBER(SEARCH("b",'Model output'!E239))),MID(SUBSTITUTE('Model output'!E239," ",""),SEARCH("pN",'Model output'!E239)+2,2),MID(SUBSTITUTE('Model output'!E239," ",""),SEARCH("pN",'Model output'!E239)+2,1)),IF(ISNUMBER(SEARCH("N",'Model output'!E239)),IF(OR(ISNUMBER(SEARCH("a",'Model output'!E239)),ISNUMBER(SEARCH("b",'Model output'!E239))),MID(SUBSTITUTE('Model output'!E239," ",""),SEARCH("N",'Model output'!E239)+1,2),MID(SUBSTITUTE('Model output'!E239," ",""),SEARCH("N",'Model output'!E239)+1,1)),SUBSTITUTE('Model output'!E239," ",""))),"")))</f>
        <v>1A</v>
      </c>
      <c r="E240" s="1" t="str">
        <f>IF(OR(ISNUMBER(SEARCH("Not applicable",'Model output'!F239)), ISNUMBER(SEARCH("N/A",'Model output'!F239))),"0",IF(OR(ISNUMBER(SEARCH("0",'Model output'!F239)), ISNUMBER(SEARCH("1",'Model output'!F239)), ISNUMBER(SEARCH("X",'Model output'!F239))), IF(ISNUMBER(SEARCH("pM",'Model output'!F239)),MID(SUBSTITUTE('Model output'!F239," ",""),SEARCH("pM",'Model output'!F239)+2,1),IF(ISNUMBER(SEARCH("M",'Model output'!F239)),MID(SUBSTITUTE('Model output'!F239," ",""),SEARCH("M",'Model output'!F239)+1,1),SUBSTITUTE('Model output'!F239," ",""))),""))</f>
        <v/>
      </c>
      <c r="F240" t="str">
        <f t="shared" si="62"/>
        <v>positive</v>
      </c>
      <c r="G240" t="str">
        <f>IF(OR('Model output'!G239="",AND(ISNUMBER('Model output'!J239),'Model output'!J239&lt;1)),"",IF(OR(ISNUMBER(SEARCH("lateral",'Model output'!G239)),ISNUMBER(SEARCH("cervical",'Model output'!G239)),ISNUMBER(SEARCH("jugular",'Model output'!G239)),ISNUMBER(SEARCH("left neck",'Model output'!G239)),ISNUMBER(SEARCH("left anterior neck",'Model output'!G239)),ISNUMBER(SEARCH("left posterior neck",'Model output'!G239)),ISNUMBER(SEARCH("right neck",'Model output'!G239)),ISNUMBER(SEARCH("right anterior neck",'Model output'!G239)),ISNUMBER(SEARCH("right posterior neck",'Model output'!G239)),AND(ISNUMBER(SEARCH("level",'Model output'!G239)),OR(,ISNUMBER(SEARCH("II",'Model output'!G239)),ISNUMBER(SEARCH("two",'Model output'!G239)),ISNUMBER(SEARCH("2",'Model output'!G239)),ISNUMBER(SEARCH("III",'Model output'!G239)),ISNUMBER(SEARCH("three",'Model output'!G239)),ISNUMBER(SEARCH("3",'Model output'!G239)),ISNUMBER(SEARCH("IV",'Model output'!G239)),ISNUMBER(SEARCH("four",'Model output'!G239)),ISNUMBER(SEARCH("4",'Model output'!G239)),AND(ISNUMBER(SEARCH("V ",'Model output'!G239)),NOT(ISNUMBER(SEARCH("VI",'Model output'!G239)))),ISNUMBER(SEARCH("five",'Model output'!G239)),ISNUMBER(SEARCH("5",'Model output'!G239))))), "lateral", "central"))</f>
        <v>central</v>
      </c>
      <c r="H240" t="str">
        <f>IF('Model output'!H239="","negative", IF('Model output'!H239=" ", "negative", IF(ISNUMBER(SEARCH("lymph node",'Model output'!H239)),"negative","positive")))</f>
        <v>negative</v>
      </c>
      <c r="I240">
        <f>IF('Model output'!I239="","",IF(ISNUMBER('Model output'!I239),'Model output'!I239,1))</f>
        <v>15</v>
      </c>
      <c r="J240">
        <f>IF('Model output'!J239="","",IF(AND(ISNUMBER('Model output'!J239),'Model output'!J239&lt;=I240),'Model output'!J239,IF(ISNUMBER(SEARCH("0/",'Model output'!J239)),0,1)))</f>
        <v>3</v>
      </c>
      <c r="K240" t="str" cm="1">
        <f t="array" ref="K240">IF(COUNT(FIND({0,1,2,3,4,5,6,7,8,9},'Model output'!K239))&gt;0,'Model output'!K239,"")</f>
        <v/>
      </c>
      <c r="L240" s="8" t="str">
        <f t="shared" si="50"/>
        <v/>
      </c>
      <c r="M240" t="str" cm="1">
        <f t="array" ref="M240">IF(L240="","",IF(ISNUMBER(SEARCH("cm",L240)),MAX(VALUE(SUBSTITUTE(_xlfn.FILTERXML("&lt;t&gt;&lt;s&gt;"&amp;SUBSTITUTE(L240,",","&lt;/s&gt;&lt;s&gt;")&amp;"&lt;/s&gt;&lt;/t&gt;","//s"),"cm",""))),MAX(VALUE(SUBSTITUTE(_xlfn.FILTERXML("&lt;t&gt;&lt;s&gt;"&amp;SUBSTITUTE(L240,",","&lt;/s&gt;&lt;s&gt;")&amp;"&lt;/s&gt;&lt;/t&gt;","//s"),"mm","")))/10))</f>
        <v/>
      </c>
      <c r="N240" t="str">
        <f>IF('Model output'!L239="","",'Model output'!L239)</f>
        <v>Papillary</v>
      </c>
      <c r="O240" t="str">
        <f>IF('Model output'!M239="","",'Model output'!M239)</f>
        <v>with focal solid areas</v>
      </c>
      <c r="P240" t="str">
        <f>IF('Model output'!N239="","",'Model output'!N239)</f>
        <v>2.8cm</v>
      </c>
      <c r="Q240" t="str">
        <f t="shared" si="63"/>
        <v>2.8cm</v>
      </c>
      <c r="R240" cm="1">
        <f t="array" ref="R240">IF(Q240="","",IF(ISNUMBER(SEARCH("cm",Q240)),MAX(VALUE(SUBSTITUTE(_xlfn.FILTERXML("&lt;t&gt;&lt;s&gt;"&amp;SUBSTITUTE(Q240,",","&lt;/s&gt;&lt;s&gt;")&amp;"&lt;/s&gt;&lt;/t&gt;","//s"),"cm",""))),IF(ISNUMBER(SEARCH("mm",Q240)), MAX(VALUE(SUBSTITUTE(_xlfn.FILTERXML("&lt;t&gt;&lt;s&gt;"&amp;SUBSTITUTE(Q240,",","&lt;/s&gt;&lt;s&gt;")&amp;"&lt;/s&gt;&lt;/t&gt;","//s"),"mm","")))/10, MAX(VALUE(_xlfn.FILTERXML("&lt;t&gt;&lt;s&gt;"&amp;SUBSTITUTE(Q240,",","&lt;/s&gt;&lt;s&gt;")&amp;"&lt;/s&gt;&lt;/t&gt;","//s"))))))</f>
        <v>2.8</v>
      </c>
      <c r="S240" t="str">
        <f>IF(OR('Model output'!P239="",ISNUMBER(SEARCH("Not identified", 'Model output'!P239)),ISNUMBER(SEARCH("Absent",'Model output'!P239)),AND(ISNUMBER(SEARCH("No",'Model output'!P239)),NOT(ISNUMBER(SEARCH("diagnostic",'Model output'!P239)))),ISNUMBER(SEARCH("Negative",'Model output'!P239))),"negative","positive")</f>
        <v>positive</v>
      </c>
      <c r="T240">
        <f>IF('Model output'!O239="","",'Model output'!O239)</f>
        <v>1</v>
      </c>
      <c r="U240" t="str">
        <f>IF('Model output'!Q239&lt;&gt;"",'Model output'!Q239,IF('Classification result'!S240="positive",IF(ISNUMBER(SEARCH("single",'Model output'!P239)),1,IF(OR(ISNUMBER(SEARCH("&lt;4",'Model output'!P239)),ISNUMBER(SEARCH("&lt; 4",'Model output'!P239)),ISNUMBER(SEARCH("less than 4",'Model output'!P239))),"&lt;4",IF(OR(ISNUMBER(SEARCH("&gt;4",'Model output'!P239)),ISNUMBER(SEARCH("&gt; 4",'Model output'!P239)),ISNUMBER(SEARCH("4 or more",'Model output'!P239))),"&gt;4",""))),""))</f>
        <v/>
      </c>
      <c r="V240" t="str">
        <f>IF(S240="negative","",IF(OR(ISNUMBER(SEARCH("Focal",'Model output'!P239)),'Classification result'!U240&lt;4,ISNUMBER(SEARCH("Focal",'Classification result'!U240)),ISNUMBER(SEARCH("&lt;4",'Classification result'!U240)),ISNUMBER(SEARCH("&lt; 4",'Classification result'!U240))),"minimal", IF(OR(ISNUMBER(SEARCH("Extensive",'Model output'!P239)),ISNUMBER(SEARCH("Extensive",'Classification result'!U240)),ISNUMBER(SEARCH("&gt;4",'Classification result'!U240)),ISNUMBER(SEARCH("&gt; 4",'Classification result'!U240)),ISNUMBER(SEARCH("4 or more",'Classification result'!U240))),"extensive","")))</f>
        <v/>
      </c>
      <c r="W240" t="str">
        <f>IF(OR('Model output'!R239="",ISNUMBER(SEARCH("Not identified", 'Model output'!R239)),ISNUMBER(SEARCH("Absent",'Model output'!R239)),ISNUMBER(SEARCH("No",'Model output'!R239)),ISNUMBER(SEARCH("Negative",'Model output'!R239)),ISNUMBER(SEARCH("None seen",'Model output'!R239)),ISNUMBER(SEARCH("Free",'Model output'!R239)),ISNUMBER(SEARCH("Cannot be assessed",'Model output'!R239))),"negative","positive")</f>
        <v>negative</v>
      </c>
      <c r="X240" s="14" t="str">
        <f>IF('Model output'!S239="","",'Model output'!S239)</f>
        <v/>
      </c>
      <c r="Y240" t="str">
        <f>IF(OR('Model output'!S239="",ISNUMBER(SEARCH("Absent",'Model output'!S239)),ISNUMBER(SEARCH("Not identified",'Model output'!S239)),AND(ISNUMBER(SEARCH("No",'Model output'!S239)),NOT(ISNUMBER(SEARCH("carcinoma",'Model output'!S239)))),ISNUMBER(SEARCH("negative",'Model output'!S239))),"negative",IF(Z240="positive","gETE", "positive"))</f>
        <v>negative</v>
      </c>
      <c r="Z240" t="str">
        <f>IF(OR('Model output'!S239="",ISNUMBER(SEARCH("Absent",'Model output'!S239)),ISNUMBER(SEARCH("Not identified",'Model output'!S239)),ISNUMBER(SEARCH("No",'Model output'!S239)),ISNUMBER(SEARCH("Minimal",'Model output'!S239)),ISNUMBER(SEARCH("negative",'Model output'!S239))),"negative",IF(OR(ISNUMBER(SEARCH("extensive",X240)),ISNUMBER(SEARCH("skeletal muscle",X240)),ISNUMBER(SEARCH("larynx",X240)),ISNUMBER(SEARCH("trachea",X240)),ISNUMBER(SEARCH("esophagus",X240)),ISNUMBER(SEARCH("recurrent laryngeal nerve",X240))),"positive","negative"))</f>
        <v>negative</v>
      </c>
      <c r="AA240" t="str">
        <f>IF('Model output'!T239="","",IF('Model output'!T239="Not mentioned", "No", "Yes"))</f>
        <v/>
      </c>
      <c r="AB240" t="str">
        <f>IF(AA240&lt;&gt;"Yes","",IF(OR('Model output'!U239="",ISNUMBER(SEARCH("Not identified",'Model output'!U239))),"",'Model output'!U239))</f>
        <v/>
      </c>
      <c r="AC240" s="9" t="str">
        <f>IF(OR('Model output'!V239="", AND(ISERROR(SEARCH("Positive",'Model output'!V239)), ISNUMBER(SEARCH("Negative",'Model output'!V239))), ISNUMBER(SEARCH("Uninvolved",'Model output'!V239)), ISNUMBER(SEARCH("not involved",'Model output'!V239)), ISNUMBER(SEARCH("Free",'Model output'!V239)), ISNUMBER(SEARCH("1 mm",'Model output'!V239)), ISNUMBER(SEARCH("0.1 CM",'Model output'!V239)), ISNUMBER(SEARCH("less than 0.2 mm",'Model output'!V239)), ISNUMBER(SEARCH("less than 0.5 mm",'Model output'!V239)), ISNUMBER(SEARCH("very close",'Model output'!V239)), ISNUMBER(SEARCH("abut",'Model output'!V239))), "negative", "positive")</f>
        <v>negative</v>
      </c>
      <c r="AE240" s="30" t="str" cm="1">
        <f t="array" aca="1" ref="AE240" ca="1">IF(OR(AC240="positive",Z240="positive",AND(OR(ISNUMBER(SEARCH("Follicular carcinoma",N240)),ISNUMBER(SEARCH("Follicular thyroid carcinoma",N240))),V240="extensive"),AND(AND(ISNUMBER(J240),J240&gt;0),AND(ISNUMBER(M240),M240&gt;3)),OR(H240="positive",AH240=1)),"high",IF(OR(ISNUMBER(SEARCH("lateral",G240,1)),ISNUMBER(SEARCH("positive",Y240,1)),ISNUMBER(SEARCH("tall",O240,1)),ISNUMBER(SEARCH("hobnail",O240,1)),ISNUMBER(SEARCH("cribriform",O240,1)),ISNUMBER(SEARCH("diffuse",O240,1)),ISNUMBER(SEARCH("columnar",O240,1)),ISNUMBER(SEARCH("solid",O240,1)),ISNUMBER(SEARCH("tall",N240,1)),ISNUMBER(SEARCH("hobnail",N240,1)),ISNUMBER(SEARCH("cribriform",N240,1)),ISNUMBER(SEARCH("diffuse",N240,1)),ISNUMBER(SEARCH("columnar",N240,1)),ISNUMBER(SEARCH("solid",N240,1)),AND(ISNUMBER(SEARCH("papillary",N240,1)),S240="positive"),AND(AND(ISNUMBER(J240),J240&gt;=5),M240=""),AND(AND(ISNUMBER(J240),J240&gt;=5),AND(ISNUMBER(M240),M240&gt;=1)),AND(ISNUMBER(SERACH("papillary",N240)),OR(Y240="positive",Z240="positive"), ISNUMBER(SEARCH("BRAF",AB240)))),"intermediate","low"))</f>
        <v>intermediate</v>
      </c>
      <c r="AF240" s="31" t="str">
        <f t="shared" si="51"/>
        <v>2</v>
      </c>
      <c r="AG240" s="31" t="str">
        <f t="shared" si="52"/>
        <v>1a</v>
      </c>
      <c r="AH240" s="31" t="str">
        <f t="shared" si="53"/>
        <v>0</v>
      </c>
      <c r="AI240" s="36" t="str">
        <f t="shared" si="54"/>
        <v>I</v>
      </c>
      <c r="AJ240" s="30" t="s">
        <v>873</v>
      </c>
      <c r="AK240" s="35" t="s">
        <v>879</v>
      </c>
      <c r="AL240" s="35" t="s">
        <v>881</v>
      </c>
      <c r="AM240" s="35" t="s">
        <v>880</v>
      </c>
      <c r="AN240" s="35" t="s">
        <v>76</v>
      </c>
      <c r="AO240" s="30">
        <f t="shared" ca="1" si="55"/>
        <v>1</v>
      </c>
      <c r="AP240" s="35">
        <f t="shared" si="56"/>
        <v>1</v>
      </c>
      <c r="AQ240" s="35">
        <f t="shared" si="57"/>
        <v>1</v>
      </c>
      <c r="AR240" s="35">
        <f t="shared" si="58"/>
        <v>1</v>
      </c>
      <c r="AS240" s="36">
        <f t="shared" si="59"/>
        <v>1</v>
      </c>
    </row>
    <row r="241" spans="1:45">
      <c r="A241" t="str">
        <f>'Model output'!A240</f>
        <v>TCGA-ET-A4KQ</v>
      </c>
      <c r="B241" s="42">
        <v>45</v>
      </c>
      <c r="C241" s="1" t="str">
        <f>IF(OR(ISNUMBER(SEARCH("0",'Model output'!D240)), ISNUMBER(SEARCH("1",'Model output'!D240)), ISNUMBER(SEARCH("1a",'Model output'!D240)), ISNUMBER(SEARCH("1b",'Model output'!D240)), ISNUMBER(SEARCH("2",'Model output'!D240)), ISNUMBER(SEARCH("3",'Model output'!D240)), ISNUMBER(SEARCH("4a",'Model output'!D240)), ISNUMBER(SEARCH("4b",'Model output'!D240))), IF(ISNUMBER(SEARCH("pT",'Model output'!D240)),IF(OR(ISNUMBER(SEARCH("a",'Model output'!D240)),ISNUMBER(SEARCH("b",'Model output'!D240))),MID(SUBSTITUTE('Model output'!D240," ",""),SEARCH("pT",'Model output'!D240)+2,2),MID(SUBSTITUTE('Model output'!D240," ",""),SEARCH("pT",'Model output'!D240)+2,1)),IF(ISNUMBER(SEARCH("T",'Model output'!D240)),IF(OR(ISNUMBER(SEARCH("a",'Model output'!D240)),ISNUMBER(SEARCH("b",'Model output'!D240))),MID(SUBSTITUTE('Model output'!D240," ",""),SEARCH("T",'Model output'!D240)+1,2),MID(SUBSTITUTE('Model output'!D240," ",""),SEARCH("T",'Model output'!D240)+1,1)),SUBSTITUTE('Model output'!D240," ",""))),"")</f>
        <v>2</v>
      </c>
      <c r="D241" s="1" t="str">
        <f>IF(ISNUMBER(SEARCH("lymph node",'Model output'!E240)),"1", IF(AND('Model output'!E240&lt;&gt;"",ISNUMBER('Model output'!E240),'Model output'!E240&gt;0),"1",IF(OR(ISNUMBER(SEARCH("0",'Model output'!E240)), ISNUMBER(SEARCH("1",'Model output'!E240)), ISNUMBER(SEARCH("1a",'Model output'!E240)), ISNUMBER(SEARCH("1b",'Model output'!E240)), ISNUMBER(SEARCH("X",'Model output'!E240))), IF(ISNUMBER(SEARCH("pN",'Model output'!E240)),IF(OR(ISNUMBER(SEARCH("a",'Model output'!E240)),ISNUMBER(SEARCH("b",'Model output'!E240))),MID(SUBSTITUTE('Model output'!E240," ",""),SEARCH("pN",'Model output'!E240)+2,2),MID(SUBSTITUTE('Model output'!E240," ",""),SEARCH("pN",'Model output'!E240)+2,1)),IF(ISNUMBER(SEARCH("N",'Model output'!E240)),IF(OR(ISNUMBER(SEARCH("a",'Model output'!E240)),ISNUMBER(SEARCH("b",'Model output'!E240))),MID(SUBSTITUTE('Model output'!E240," ",""),SEARCH("N",'Model output'!E240)+1,2),MID(SUBSTITUTE('Model output'!E240," ",""),SEARCH("N",'Model output'!E240)+1,1)),SUBSTITUTE('Model output'!E240," ",""))),"")))</f>
        <v>x</v>
      </c>
      <c r="E241" s="1" t="str">
        <f>IF(OR(ISNUMBER(SEARCH("Not applicable",'Model output'!F240)), ISNUMBER(SEARCH("N/A",'Model output'!F240))),"0",IF(OR(ISNUMBER(SEARCH("0",'Model output'!F240)), ISNUMBER(SEARCH("1",'Model output'!F240)), ISNUMBER(SEARCH("X",'Model output'!F240))), IF(ISNUMBER(SEARCH("pM",'Model output'!F240)),MID(SUBSTITUTE('Model output'!F240," ",""),SEARCH("pM",'Model output'!F240)+2,1),IF(ISNUMBER(SEARCH("M",'Model output'!F240)),MID(SUBSTITUTE('Model output'!F240," ",""),SEARCH("M",'Model output'!F240)+1,1),SUBSTITUTE('Model output'!F240," ",""))),""))</f>
        <v>x</v>
      </c>
      <c r="F241" t="str">
        <f t="shared" si="62"/>
        <v>negative</v>
      </c>
      <c r="G241" t="str">
        <f>IF(OR('Model output'!G240="",AND(ISNUMBER('Model output'!J240),'Model output'!J240&lt;1)),"",IF(OR(ISNUMBER(SEARCH("lateral",'Model output'!G240)),ISNUMBER(SEARCH("cervical",'Model output'!G240)),ISNUMBER(SEARCH("jugular",'Model output'!G240)),ISNUMBER(SEARCH("left neck",'Model output'!G240)),ISNUMBER(SEARCH("left anterior neck",'Model output'!G240)),ISNUMBER(SEARCH("left posterior neck",'Model output'!G240)),ISNUMBER(SEARCH("right neck",'Model output'!G240)),ISNUMBER(SEARCH("right anterior neck",'Model output'!G240)),ISNUMBER(SEARCH("right posterior neck",'Model output'!G240)),AND(ISNUMBER(SEARCH("level",'Model output'!G240)),OR(,ISNUMBER(SEARCH("II",'Model output'!G240)),ISNUMBER(SEARCH("two",'Model output'!G240)),ISNUMBER(SEARCH("2",'Model output'!G240)),ISNUMBER(SEARCH("III",'Model output'!G240)),ISNUMBER(SEARCH("three",'Model output'!G240)),ISNUMBER(SEARCH("3",'Model output'!G240)),ISNUMBER(SEARCH("IV",'Model output'!G240)),ISNUMBER(SEARCH("four",'Model output'!G240)),ISNUMBER(SEARCH("4",'Model output'!G240)),AND(ISNUMBER(SEARCH("V ",'Model output'!G240)),NOT(ISNUMBER(SEARCH("VI",'Model output'!G240)))),ISNUMBER(SEARCH("five",'Model output'!G240)),ISNUMBER(SEARCH("5",'Model output'!G240))))), "lateral", "central"))</f>
        <v/>
      </c>
      <c r="H241" t="str">
        <f>IF('Model output'!H240="","negative", IF('Model output'!H240=" ", "negative", IF(ISNUMBER(SEARCH("lymph node",'Model output'!H240)),"negative","positive")))</f>
        <v>negative</v>
      </c>
      <c r="I241">
        <f>IF('Model output'!I240="","",IF(ISNUMBER('Model output'!I240),'Model output'!I240,1))</f>
        <v>0</v>
      </c>
      <c r="J241">
        <f>IF('Model output'!J240="","",IF(AND(ISNUMBER('Model output'!J240),'Model output'!J240&lt;=I241),'Model output'!J240,IF(ISNUMBER(SEARCH("0/",'Model output'!J240)),0,1)))</f>
        <v>0</v>
      </c>
      <c r="K241" t="str" cm="1">
        <f t="array" ref="K241">IF(COUNT(FIND({0,1,2,3,4,5,6,7,8,9},'Model output'!K240))&gt;0,'Model output'!K240,"")</f>
        <v/>
      </c>
      <c r="L241" s="8" t="str">
        <f t="shared" si="50"/>
        <v/>
      </c>
      <c r="M241" t="str" cm="1">
        <f t="array" ref="M241">IF(L241="","",IF(ISNUMBER(SEARCH("cm",L241)),MAX(VALUE(SUBSTITUTE(_xlfn.FILTERXML("&lt;t&gt;&lt;s&gt;"&amp;SUBSTITUTE(L241,",","&lt;/s&gt;&lt;s&gt;")&amp;"&lt;/s&gt;&lt;/t&gt;","//s"),"cm",""))),MAX(VALUE(SUBSTITUTE(_xlfn.FILTERXML("&lt;t&gt;&lt;s&gt;"&amp;SUBSTITUTE(L241,",","&lt;/s&gt;&lt;s&gt;")&amp;"&lt;/s&gt;&lt;/t&gt;","//s"),"mm","")))/10))</f>
        <v/>
      </c>
      <c r="N241" t="str">
        <f>IF('Model output'!L240="","",'Model output'!L240)</f>
        <v>Papillary</v>
      </c>
      <c r="O241" t="str">
        <f>IF('Model output'!M240="","",'Model output'!M240)</f>
        <v>follicular (Encapsulated)</v>
      </c>
      <c r="P241" t="str">
        <f>IF('Model output'!N240="","",'Model output'!N240)</f>
        <v>4.0 cm</v>
      </c>
      <c r="Q241" t="str">
        <f t="shared" si="63"/>
        <v>4.0cm</v>
      </c>
      <c r="R241" cm="1">
        <f t="array" ref="R241">IF(Q241="","",IF(ISNUMBER(SEARCH("cm",Q241)),MAX(VALUE(SUBSTITUTE(_xlfn.FILTERXML("&lt;t&gt;&lt;s&gt;"&amp;SUBSTITUTE(Q241,",","&lt;/s&gt;&lt;s&gt;")&amp;"&lt;/s&gt;&lt;/t&gt;","//s"),"cm",""))),IF(ISNUMBER(SEARCH("mm",Q241)), MAX(VALUE(SUBSTITUTE(_xlfn.FILTERXML("&lt;t&gt;&lt;s&gt;"&amp;SUBSTITUTE(Q241,",","&lt;/s&gt;&lt;s&gt;")&amp;"&lt;/s&gt;&lt;/t&gt;","//s"),"mm","")))/10, MAX(VALUE(_xlfn.FILTERXML("&lt;t&gt;&lt;s&gt;"&amp;SUBSTITUTE(Q241,",","&lt;/s&gt;&lt;s&gt;")&amp;"&lt;/s&gt;&lt;/t&gt;","//s"))))))</f>
        <v>4</v>
      </c>
      <c r="S241" t="str">
        <f>IF(OR('Model output'!P240="",ISNUMBER(SEARCH("Not identified", 'Model output'!P240)),ISNUMBER(SEARCH("Absent",'Model output'!P240)),AND(ISNUMBER(SEARCH("No",'Model output'!P240)),NOT(ISNUMBER(SEARCH("diagnostic",'Model output'!P240)))),ISNUMBER(SEARCH("Negative",'Model output'!P240))),"negative","positive")</f>
        <v>negative</v>
      </c>
      <c r="T241">
        <f>IF('Model output'!O240="","",'Model output'!O240)</f>
        <v>1</v>
      </c>
      <c r="U241" t="str">
        <f>IF('Model output'!Q240&lt;&gt;"",'Model output'!Q240,IF('Classification result'!S241="positive",IF(ISNUMBER(SEARCH("single",'Model output'!P240)),1,IF(OR(ISNUMBER(SEARCH("&lt;4",'Model output'!P240)),ISNUMBER(SEARCH("&lt; 4",'Model output'!P240)),ISNUMBER(SEARCH("less than 4",'Model output'!P240))),"&lt;4",IF(OR(ISNUMBER(SEARCH("&gt;4",'Model output'!P240)),ISNUMBER(SEARCH("&gt; 4",'Model output'!P240)),ISNUMBER(SEARCH("4 or more",'Model output'!P240))),"&gt;4",""))),""))</f>
        <v/>
      </c>
      <c r="V241" t="str">
        <f>IF(S241="negative","",IF(OR(ISNUMBER(SEARCH("Focal",'Model output'!P240)),'Classification result'!U241&lt;4,ISNUMBER(SEARCH("Focal",'Classification result'!U241)),ISNUMBER(SEARCH("&lt;4",'Classification result'!U241)),ISNUMBER(SEARCH("&lt; 4",'Classification result'!U241))),"minimal", IF(OR(ISNUMBER(SEARCH("Extensive",'Model output'!P240)),ISNUMBER(SEARCH("Extensive",'Classification result'!U241)),ISNUMBER(SEARCH("&gt;4",'Classification result'!U241)),ISNUMBER(SEARCH("&gt; 4",'Classification result'!U241)),ISNUMBER(SEARCH("4 or more",'Classification result'!U241))),"extensive","")))</f>
        <v/>
      </c>
      <c r="W241" t="str">
        <f>IF(OR('Model output'!R240="",ISNUMBER(SEARCH("Not identified", 'Model output'!R240)),ISNUMBER(SEARCH("Absent",'Model output'!R240)),ISNUMBER(SEARCH("No",'Model output'!R240)),ISNUMBER(SEARCH("Negative",'Model output'!R240)),ISNUMBER(SEARCH("None seen",'Model output'!R240)),ISNUMBER(SEARCH("Free",'Model output'!R240)),ISNUMBER(SEARCH("Cannot be assessed",'Model output'!R240))),"negative","positive")</f>
        <v>negative</v>
      </c>
      <c r="X241" s="14" t="str">
        <f>IF('Model output'!S240="","",'Model output'!S240)</f>
        <v/>
      </c>
      <c r="Y241" t="str">
        <f>IF(OR('Model output'!S240="",ISNUMBER(SEARCH("Absent",'Model output'!S240)),ISNUMBER(SEARCH("Not identified",'Model output'!S240)),AND(ISNUMBER(SEARCH("No",'Model output'!S240)),NOT(ISNUMBER(SEARCH("carcinoma",'Model output'!S240)))),ISNUMBER(SEARCH("negative",'Model output'!S240))),"negative",IF(Z241="positive","gETE", "positive"))</f>
        <v>negative</v>
      </c>
      <c r="Z241" t="str">
        <f>IF(OR('Model output'!S240="",ISNUMBER(SEARCH("Absent",'Model output'!S240)),ISNUMBER(SEARCH("Not identified",'Model output'!S240)),ISNUMBER(SEARCH("No",'Model output'!S240)),ISNUMBER(SEARCH("Minimal",'Model output'!S240)),ISNUMBER(SEARCH("negative",'Model output'!S240))),"negative",IF(OR(ISNUMBER(SEARCH("extensive",X241)),ISNUMBER(SEARCH("skeletal muscle",X241)),ISNUMBER(SEARCH("larynx",X241)),ISNUMBER(SEARCH("trachea",X241)),ISNUMBER(SEARCH("esophagus",X241)),ISNUMBER(SEARCH("recurrent laryngeal nerve",X241))),"positive","negative"))</f>
        <v>negative</v>
      </c>
      <c r="AA241" t="str">
        <f>IF('Model output'!T240="","",IF('Model output'!T240="Not mentioned", "No", "Yes"))</f>
        <v/>
      </c>
      <c r="AB241" t="str">
        <f>IF(AA241&lt;&gt;"Yes","",IF(OR('Model output'!U240="",ISNUMBER(SEARCH("Not identified",'Model output'!U240))),"",'Model output'!U240))</f>
        <v/>
      </c>
      <c r="AC241" s="9" t="str">
        <f>IF(OR('Model output'!V240="", AND(ISERROR(SEARCH("Positive",'Model output'!V240)), ISNUMBER(SEARCH("Negative",'Model output'!V240))), ISNUMBER(SEARCH("Uninvolved",'Model output'!V240)), ISNUMBER(SEARCH("not involved",'Model output'!V240)), ISNUMBER(SEARCH("Free",'Model output'!V240)), ISNUMBER(SEARCH("1 mm",'Model output'!V240)), ISNUMBER(SEARCH("0.1 CM",'Model output'!V240)), ISNUMBER(SEARCH("less than 0.2 mm",'Model output'!V240)), ISNUMBER(SEARCH("less than 0.5 mm",'Model output'!V240)), ISNUMBER(SEARCH("very close",'Model output'!V240)), ISNUMBER(SEARCH("abut",'Model output'!V240))), "negative", "positive")</f>
        <v>negative</v>
      </c>
      <c r="AE241" s="30" t="str" cm="1">
        <f t="array" aca="1" ref="AE241" ca="1">IF(OR(AC241="positive",Z241="positive",AND(OR(ISNUMBER(SEARCH("Follicular carcinoma",N241)),ISNUMBER(SEARCH("Follicular thyroid carcinoma",N241))),V241="extensive"),AND(AND(ISNUMBER(J241),J241&gt;0),AND(ISNUMBER(M241),M241&gt;3)),OR(H241="positive",AH241=1)),"high",IF(OR(ISNUMBER(SEARCH("lateral",G241,1)),ISNUMBER(SEARCH("positive",Y241,1)),ISNUMBER(SEARCH("tall",O241,1)),ISNUMBER(SEARCH("hobnail",O241,1)),ISNUMBER(SEARCH("cribriform",O241,1)),ISNUMBER(SEARCH("diffuse",O241,1)),ISNUMBER(SEARCH("columnar",O241,1)),ISNUMBER(SEARCH("solid",O241,1)),ISNUMBER(SEARCH("tall",N241,1)),ISNUMBER(SEARCH("hobnail",N241,1)),ISNUMBER(SEARCH("cribriform",N241,1)),ISNUMBER(SEARCH("diffuse",N241,1)),ISNUMBER(SEARCH("columnar",N241,1)),ISNUMBER(SEARCH("solid",N241,1)),AND(ISNUMBER(SEARCH("papillary",N241,1)),S241="positive"),AND(AND(ISNUMBER(J241),J241&gt;=5),M241=""),AND(AND(ISNUMBER(J241),J241&gt;=5),AND(ISNUMBER(M241),M241&gt;=1)),AND(ISNUMBER(SERACH("papillary",N241)),OR(Y241="positive",Z241="positive"), ISNUMBER(SEARCH("BRAF",AB241)))),"intermediate","low"))</f>
        <v>low</v>
      </c>
      <c r="AF241" s="31" t="str">
        <f t="shared" si="51"/>
        <v>2</v>
      </c>
      <c r="AG241" s="31" t="str">
        <f t="shared" si="52"/>
        <v>0</v>
      </c>
      <c r="AH241" s="31" t="str">
        <f t="shared" si="53"/>
        <v>0</v>
      </c>
      <c r="AI241" s="36" t="str">
        <f t="shared" si="54"/>
        <v>I</v>
      </c>
      <c r="AJ241" s="30" t="s">
        <v>872</v>
      </c>
      <c r="AK241" s="35" t="s">
        <v>879</v>
      </c>
      <c r="AL241" s="35" t="s">
        <v>880</v>
      </c>
      <c r="AM241" s="35" t="s">
        <v>880</v>
      </c>
      <c r="AN241" s="35" t="s">
        <v>76</v>
      </c>
      <c r="AO241" s="30">
        <f t="shared" ca="1" si="55"/>
        <v>1</v>
      </c>
      <c r="AP241" s="35">
        <f t="shared" si="56"/>
        <v>1</v>
      </c>
      <c r="AQ241" s="35">
        <f t="shared" si="57"/>
        <v>1</v>
      </c>
      <c r="AR241" s="35">
        <f t="shared" si="58"/>
        <v>1</v>
      </c>
      <c r="AS241" s="36">
        <f t="shared" si="59"/>
        <v>1</v>
      </c>
    </row>
    <row r="242" spans="1:45">
      <c r="A242" t="str">
        <f>'Model output'!A241</f>
        <v>TCGA-FE-A231</v>
      </c>
      <c r="B242" s="42">
        <v>70</v>
      </c>
      <c r="C242" s="1" t="str">
        <f>IF(OR(ISNUMBER(SEARCH("0",'Model output'!D241)), ISNUMBER(SEARCH("1",'Model output'!D241)), ISNUMBER(SEARCH("1a",'Model output'!D241)), ISNUMBER(SEARCH("1b",'Model output'!D241)), ISNUMBER(SEARCH("2",'Model output'!D241)), ISNUMBER(SEARCH("3",'Model output'!D241)), ISNUMBER(SEARCH("4a",'Model output'!D241)), ISNUMBER(SEARCH("4b",'Model output'!D241))), IF(ISNUMBER(SEARCH("pT",'Model output'!D241)),IF(OR(ISNUMBER(SEARCH("a",'Model output'!D241)),ISNUMBER(SEARCH("b",'Model output'!D241))),MID(SUBSTITUTE('Model output'!D241," ",""),SEARCH("pT",'Model output'!D241)+2,2),MID(SUBSTITUTE('Model output'!D241," ",""),SEARCH("pT",'Model output'!D241)+2,1)),IF(ISNUMBER(SEARCH("T",'Model output'!D241)),IF(OR(ISNUMBER(SEARCH("a",'Model output'!D241)),ISNUMBER(SEARCH("b",'Model output'!D241))),MID(SUBSTITUTE('Model output'!D241," ",""),SEARCH("T",'Model output'!D241)+1,2),MID(SUBSTITUTE('Model output'!D241," ",""),SEARCH("T",'Model output'!D241)+1,1)),SUBSTITUTE('Model output'!D241," ",""))),"")</f>
        <v>3</v>
      </c>
      <c r="D242" s="1" t="str">
        <f>IF(ISNUMBER(SEARCH("lymph node",'Model output'!E241)),"1", IF(AND('Model output'!E241&lt;&gt;"",ISNUMBER('Model output'!E241),'Model output'!E241&gt;0),"1",IF(OR(ISNUMBER(SEARCH("0",'Model output'!E241)), ISNUMBER(SEARCH("1",'Model output'!E241)), ISNUMBER(SEARCH("1a",'Model output'!E241)), ISNUMBER(SEARCH("1b",'Model output'!E241)), ISNUMBER(SEARCH("X",'Model output'!E241))), IF(ISNUMBER(SEARCH("pN",'Model output'!E241)),IF(OR(ISNUMBER(SEARCH("a",'Model output'!E241)),ISNUMBER(SEARCH("b",'Model output'!E241))),MID(SUBSTITUTE('Model output'!E241," ",""),SEARCH("pN",'Model output'!E241)+2,2),MID(SUBSTITUTE('Model output'!E241," ",""),SEARCH("pN",'Model output'!E241)+2,1)),IF(ISNUMBER(SEARCH("N",'Model output'!E241)),IF(OR(ISNUMBER(SEARCH("a",'Model output'!E241)),ISNUMBER(SEARCH("b",'Model output'!E241))),MID(SUBSTITUTE('Model output'!E241," ",""),SEARCH("N",'Model output'!E241)+1,2),MID(SUBSTITUTE('Model output'!E241," ",""),SEARCH("N",'Model output'!E241)+1,1)),SUBSTITUTE('Model output'!E241," ",""))),"")))</f>
        <v>1b</v>
      </c>
      <c r="E242" s="1" t="str">
        <f>IF(OR(ISNUMBER(SEARCH("Not applicable",'Model output'!F241)), ISNUMBER(SEARCH("N/A",'Model output'!F241))),"0",IF(OR(ISNUMBER(SEARCH("0",'Model output'!F241)), ISNUMBER(SEARCH("1",'Model output'!F241)), ISNUMBER(SEARCH("X",'Model output'!F241))), IF(ISNUMBER(SEARCH("pM",'Model output'!F241)),MID(SUBSTITUTE('Model output'!F241," ",""),SEARCH("pM",'Model output'!F241)+2,1),IF(ISNUMBER(SEARCH("M",'Model output'!F241)),MID(SUBSTITUTE('Model output'!F241," ",""),SEARCH("M",'Model output'!F241)+1,1),SUBSTITUTE('Model output'!F241," ",""))),""))</f>
        <v>X</v>
      </c>
      <c r="F242" t="str">
        <f t="shared" si="62"/>
        <v>positive</v>
      </c>
      <c r="G242" t="str">
        <f>IF(OR('Model output'!G241="",AND(ISNUMBER('Model output'!J241),'Model output'!J241&lt;1)),"",IF(OR(ISNUMBER(SEARCH("lateral",'Model output'!G241)),ISNUMBER(SEARCH("cervical",'Model output'!G241)),ISNUMBER(SEARCH("jugular",'Model output'!G241)),ISNUMBER(SEARCH("left neck",'Model output'!G241)),ISNUMBER(SEARCH("left anterior neck",'Model output'!G241)),ISNUMBER(SEARCH("left posterior neck",'Model output'!G241)),ISNUMBER(SEARCH("right neck",'Model output'!G241)),ISNUMBER(SEARCH("right anterior neck",'Model output'!G241)),ISNUMBER(SEARCH("right posterior neck",'Model output'!G241)),AND(ISNUMBER(SEARCH("level",'Model output'!G241)),OR(,ISNUMBER(SEARCH("II",'Model output'!G241)),ISNUMBER(SEARCH("two",'Model output'!G241)),ISNUMBER(SEARCH("2",'Model output'!G241)),ISNUMBER(SEARCH("III",'Model output'!G241)),ISNUMBER(SEARCH("three",'Model output'!G241)),ISNUMBER(SEARCH("3",'Model output'!G241)),ISNUMBER(SEARCH("IV",'Model output'!G241)),ISNUMBER(SEARCH("four",'Model output'!G241)),ISNUMBER(SEARCH("4",'Model output'!G241)),AND(ISNUMBER(SEARCH("V ",'Model output'!G241)),NOT(ISNUMBER(SEARCH("VI",'Model output'!G241)))),ISNUMBER(SEARCH("five",'Model output'!G241)),ISNUMBER(SEARCH("5",'Model output'!G241))))), "lateral", "central"))</f>
        <v>lateral</v>
      </c>
      <c r="H242" t="str">
        <f>IF('Model output'!H241="","negative", IF('Model output'!H241=" ", "negative", IF(ISNUMBER(SEARCH("lymph node",'Model output'!H241)),"negative","positive")))</f>
        <v>negative</v>
      </c>
      <c r="I242">
        <f>IF('Model output'!I241="","",IF(ISNUMBER('Model output'!I241),'Model output'!I241,1))</f>
        <v>31</v>
      </c>
      <c r="J242">
        <f>IF('Model output'!J241="","",IF(AND(ISNUMBER('Model output'!J241),'Model output'!J241&lt;=I242),'Model output'!J241,IF(ISNUMBER(SEARCH("0/",'Model output'!J241)),0,1)))</f>
        <v>16</v>
      </c>
      <c r="K242" t="str" cm="1">
        <f t="array" ref="K242">IF(COUNT(FIND({0,1,2,3,4,5,6,7,8,9},'Model output'!K241))&gt;0,'Model output'!K241,"")</f>
        <v>2.5 cm</v>
      </c>
      <c r="L242" s="8" t="str">
        <f t="shared" si="50"/>
        <v>2.5cm</v>
      </c>
      <c r="M242" cm="1">
        <f t="array" ref="M242">IF(L242="","",IF(ISNUMBER(SEARCH("cm",L242)),MAX(VALUE(SUBSTITUTE(_xlfn.FILTERXML("&lt;t&gt;&lt;s&gt;"&amp;SUBSTITUTE(L242,",","&lt;/s&gt;&lt;s&gt;")&amp;"&lt;/s&gt;&lt;/t&gt;","//s"),"cm",""))),MAX(VALUE(SUBSTITUTE(_xlfn.FILTERXML("&lt;t&gt;&lt;s&gt;"&amp;SUBSTITUTE(L242,",","&lt;/s&gt;&lt;s&gt;")&amp;"&lt;/s&gt;&lt;/t&gt;","//s"),"mm","")))/10))</f>
        <v>2.5</v>
      </c>
      <c r="N242" t="str">
        <f>IF('Model output'!L241="","",'Model output'!L241)</f>
        <v>papillary</v>
      </c>
      <c r="O242" t="str">
        <f>IF('Model output'!M241="","",'Model output'!M241)</f>
        <v/>
      </c>
      <c r="P242" t="str">
        <f>IF('Model output'!N241="","",'Model output'!N241)</f>
        <v>9.4 cm</v>
      </c>
      <c r="Q242" t="str">
        <f t="shared" si="63"/>
        <v>9.4cm</v>
      </c>
      <c r="R242" cm="1">
        <f t="array" ref="R242">IF(Q242="","",IF(ISNUMBER(SEARCH("cm",Q242)),MAX(VALUE(SUBSTITUTE(_xlfn.FILTERXML("&lt;t&gt;&lt;s&gt;"&amp;SUBSTITUTE(Q242,",","&lt;/s&gt;&lt;s&gt;")&amp;"&lt;/s&gt;&lt;/t&gt;","//s"),"cm",""))),IF(ISNUMBER(SEARCH("mm",Q242)), MAX(VALUE(SUBSTITUTE(_xlfn.FILTERXML("&lt;t&gt;&lt;s&gt;"&amp;SUBSTITUTE(Q242,",","&lt;/s&gt;&lt;s&gt;")&amp;"&lt;/s&gt;&lt;/t&gt;","//s"),"mm","")))/10, MAX(VALUE(_xlfn.FILTERXML("&lt;t&gt;&lt;s&gt;"&amp;SUBSTITUTE(Q242,",","&lt;/s&gt;&lt;s&gt;")&amp;"&lt;/s&gt;&lt;/t&gt;","//s"))))))</f>
        <v>9.4</v>
      </c>
      <c r="S242" t="str">
        <f>IF(OR('Model output'!P241="",ISNUMBER(SEARCH("Not identified", 'Model output'!P241)),ISNUMBER(SEARCH("Absent",'Model output'!P241)),AND(ISNUMBER(SEARCH("No",'Model output'!P241)),NOT(ISNUMBER(SEARCH("diagnostic",'Model output'!P241)))),ISNUMBER(SEARCH("Negative",'Model output'!P241))),"negative","positive")</f>
        <v>positive</v>
      </c>
      <c r="T242">
        <f>IF('Model output'!O241="","",'Model output'!O241)</f>
        <v>1</v>
      </c>
      <c r="U242" t="str">
        <f>IF('Model output'!Q241&lt;&gt;"",'Model output'!Q241,IF('Classification result'!S242="positive",IF(ISNUMBER(SEARCH("single",'Model output'!P241)),1,IF(OR(ISNUMBER(SEARCH("&lt;4",'Model output'!P241)),ISNUMBER(SEARCH("&lt; 4",'Model output'!P241)),ISNUMBER(SEARCH("less than 4",'Model output'!P241))),"&lt;4",IF(OR(ISNUMBER(SEARCH("&gt;4",'Model output'!P241)),ISNUMBER(SEARCH("&gt; 4",'Model output'!P241)),ISNUMBER(SEARCH("4 or more",'Model output'!P241))),"&gt;4",""))),""))</f>
        <v/>
      </c>
      <c r="V242" t="str">
        <f>IF(S242="negative","",IF(OR(ISNUMBER(SEARCH("Focal",'Model output'!P241)),'Classification result'!U242&lt;4,ISNUMBER(SEARCH("Focal",'Classification result'!U242)),ISNUMBER(SEARCH("&lt;4",'Classification result'!U242)),ISNUMBER(SEARCH("&lt; 4",'Classification result'!U242))),"minimal", IF(OR(ISNUMBER(SEARCH("Extensive",'Model output'!P241)),ISNUMBER(SEARCH("Extensive",'Classification result'!U242)),ISNUMBER(SEARCH("&gt;4",'Classification result'!U242)),ISNUMBER(SEARCH("&gt; 4",'Classification result'!U242)),ISNUMBER(SEARCH("4 or more",'Classification result'!U242))),"extensive","")))</f>
        <v/>
      </c>
      <c r="W242" t="str">
        <f>IF(OR('Model output'!R241="",ISNUMBER(SEARCH("Not identified", 'Model output'!R241)),ISNUMBER(SEARCH("Absent",'Model output'!R241)),ISNUMBER(SEARCH("No",'Model output'!R241)),ISNUMBER(SEARCH("Negative",'Model output'!R241)),ISNUMBER(SEARCH("None seen",'Model output'!R241)),ISNUMBER(SEARCH("Free",'Model output'!R241)),ISNUMBER(SEARCH("Cannot be assessed",'Model output'!R241))),"negative","positive")</f>
        <v>negative</v>
      </c>
      <c r="X242" s="14" t="str">
        <f>IF('Model output'!S241="","",'Model output'!S241)</f>
        <v/>
      </c>
      <c r="Y242" t="str">
        <f>IF(OR('Model output'!S241="",ISNUMBER(SEARCH("Absent",'Model output'!S241)),ISNUMBER(SEARCH("Not identified",'Model output'!S241)),AND(ISNUMBER(SEARCH("No",'Model output'!S241)),NOT(ISNUMBER(SEARCH("carcinoma",'Model output'!S241)))),ISNUMBER(SEARCH("negative",'Model output'!S241))),"negative",IF(Z242="positive","gETE", "positive"))</f>
        <v>negative</v>
      </c>
      <c r="Z242" t="str">
        <f>IF(OR('Model output'!S241="",ISNUMBER(SEARCH("Absent",'Model output'!S241)),ISNUMBER(SEARCH("Not identified",'Model output'!S241)),ISNUMBER(SEARCH("No",'Model output'!S241)),ISNUMBER(SEARCH("Minimal",'Model output'!S241)),ISNUMBER(SEARCH("negative",'Model output'!S241))),"negative",IF(OR(ISNUMBER(SEARCH("extensive",X242)),ISNUMBER(SEARCH("skeletal muscle",X242)),ISNUMBER(SEARCH("larynx",X242)),ISNUMBER(SEARCH("trachea",X242)),ISNUMBER(SEARCH("esophagus",X242)),ISNUMBER(SEARCH("recurrent laryngeal nerve",X242))),"positive","negative"))</f>
        <v>negative</v>
      </c>
      <c r="AA242" t="str">
        <f>IF('Model output'!T241="","",IF('Model output'!T241="Not mentioned", "No", "Yes"))</f>
        <v/>
      </c>
      <c r="AB242" t="str">
        <f>IF(AA242&lt;&gt;"Yes","",IF(OR('Model output'!U241="",ISNUMBER(SEARCH("Not identified",'Model output'!U241))),"",'Model output'!U241))</f>
        <v/>
      </c>
      <c r="AC242" s="9" t="str">
        <f>IF(OR('Model output'!V241="", AND(ISERROR(SEARCH("Positive",'Model output'!V241)), ISNUMBER(SEARCH("Negative",'Model output'!V241))), ISNUMBER(SEARCH("Uninvolved",'Model output'!V241)), ISNUMBER(SEARCH("not involved",'Model output'!V241)), ISNUMBER(SEARCH("Free",'Model output'!V241)), ISNUMBER(SEARCH("1 mm",'Model output'!V241)), ISNUMBER(SEARCH("0.1 CM",'Model output'!V241)), ISNUMBER(SEARCH("less than 0.2 mm",'Model output'!V241)), ISNUMBER(SEARCH("less than 0.5 mm",'Model output'!V241)), ISNUMBER(SEARCH("very close",'Model output'!V241)), ISNUMBER(SEARCH("abut",'Model output'!V241))), "negative", "positive")</f>
        <v>negative</v>
      </c>
      <c r="AE242" s="30" t="str" cm="1">
        <f t="array" aca="1" ref="AE242" ca="1">IF(OR(AC242="positive",Z242="positive",AND(OR(ISNUMBER(SEARCH("Follicular carcinoma",N242)),ISNUMBER(SEARCH("Follicular thyroid carcinoma",N242))),V242="extensive"),AND(AND(ISNUMBER(J242),J242&gt;0),AND(ISNUMBER(M242),M242&gt;3)),OR(H242="positive",AH242=1)),"high",IF(OR(ISNUMBER(SEARCH("lateral",G242,1)),ISNUMBER(SEARCH("positive",Y242,1)),ISNUMBER(SEARCH("tall",O242,1)),ISNUMBER(SEARCH("hobnail",O242,1)),ISNUMBER(SEARCH("cribriform",O242,1)),ISNUMBER(SEARCH("diffuse",O242,1)),ISNUMBER(SEARCH("columnar",O242,1)),ISNUMBER(SEARCH("solid",O242,1)),ISNUMBER(SEARCH("tall",N242,1)),ISNUMBER(SEARCH("hobnail",N242,1)),ISNUMBER(SEARCH("cribriform",N242,1)),ISNUMBER(SEARCH("diffuse",N242,1)),ISNUMBER(SEARCH("columnar",N242,1)),ISNUMBER(SEARCH("solid",N242,1)),AND(ISNUMBER(SEARCH("papillary",N242,1)),S242="positive"),AND(AND(ISNUMBER(J242),J242&gt;=5),M242=""),AND(AND(ISNUMBER(J242),J242&gt;=5),AND(ISNUMBER(M242),M242&gt;=1)),AND(ISNUMBER(SERACH("papillary",N242)),OR(Y242="positive",Z242="positive"), ISNUMBER(SEARCH("BRAF",AB242)))),"intermediate","low"))</f>
        <v>intermediate</v>
      </c>
      <c r="AF242" s="31" t="str">
        <f t="shared" si="51"/>
        <v>3a</v>
      </c>
      <c r="AG242" s="31" t="str">
        <f t="shared" si="52"/>
        <v>1b</v>
      </c>
      <c r="AH242" s="31" t="str">
        <f t="shared" si="53"/>
        <v>0</v>
      </c>
      <c r="AI242" s="36" t="str">
        <f t="shared" si="54"/>
        <v>II</v>
      </c>
      <c r="AJ242" s="30" t="s">
        <v>873</v>
      </c>
      <c r="AK242" s="35" t="s">
        <v>882</v>
      </c>
      <c r="AL242" s="35" t="s">
        <v>876</v>
      </c>
      <c r="AM242" s="35" t="s">
        <v>880</v>
      </c>
      <c r="AN242" s="35" t="s">
        <v>878</v>
      </c>
      <c r="AO242" s="30">
        <f t="shared" ca="1" si="55"/>
        <v>1</v>
      </c>
      <c r="AP242" s="35">
        <f t="shared" si="56"/>
        <v>1</v>
      </c>
      <c r="AQ242" s="35">
        <f t="shared" si="57"/>
        <v>1</v>
      </c>
      <c r="AR242" s="35">
        <f t="shared" si="58"/>
        <v>1</v>
      </c>
      <c r="AS242" s="36">
        <f t="shared" si="59"/>
        <v>1</v>
      </c>
    </row>
    <row r="243" spans="1:45">
      <c r="A243" t="str">
        <f>'Model output'!A242</f>
        <v>TCGA-FY-A2QD</v>
      </c>
      <c r="B243" s="42">
        <v>61</v>
      </c>
      <c r="C243" s="1" t="str">
        <f>IF(OR(ISNUMBER(SEARCH("0",'Model output'!D242)), ISNUMBER(SEARCH("1",'Model output'!D242)), ISNUMBER(SEARCH("1a",'Model output'!D242)), ISNUMBER(SEARCH("1b",'Model output'!D242)), ISNUMBER(SEARCH("2",'Model output'!D242)), ISNUMBER(SEARCH("3",'Model output'!D242)), ISNUMBER(SEARCH("4a",'Model output'!D242)), ISNUMBER(SEARCH("4b",'Model output'!D242))), IF(ISNUMBER(SEARCH("pT",'Model output'!D242)),IF(OR(ISNUMBER(SEARCH("a",'Model output'!D242)),ISNUMBER(SEARCH("b",'Model output'!D242))),MID(SUBSTITUTE('Model output'!D242," ",""),SEARCH("pT",'Model output'!D242)+2,2),MID(SUBSTITUTE('Model output'!D242," ",""),SEARCH("pT",'Model output'!D242)+2,1)),IF(ISNUMBER(SEARCH("T",'Model output'!D242)),IF(OR(ISNUMBER(SEARCH("a",'Model output'!D242)),ISNUMBER(SEARCH("b",'Model output'!D242))),MID(SUBSTITUTE('Model output'!D242," ",""),SEARCH("T",'Model output'!D242)+1,2),MID(SUBSTITUTE('Model output'!D242," ",""),SEARCH("T",'Model output'!D242)+1,1)),SUBSTITUTE('Model output'!D242," ",""))),"")</f>
        <v>1</v>
      </c>
      <c r="D243" s="1" t="str">
        <f>IF(ISNUMBER(SEARCH("lymph node",'Model output'!E242)),"1", IF(AND('Model output'!E242&lt;&gt;"",ISNUMBER('Model output'!E242),'Model output'!E242&gt;0),"1",IF(OR(ISNUMBER(SEARCH("0",'Model output'!E242)), ISNUMBER(SEARCH("1",'Model output'!E242)), ISNUMBER(SEARCH("1a",'Model output'!E242)), ISNUMBER(SEARCH("1b",'Model output'!E242)), ISNUMBER(SEARCH("X",'Model output'!E242))), IF(ISNUMBER(SEARCH("pN",'Model output'!E242)),IF(OR(ISNUMBER(SEARCH("a",'Model output'!E242)),ISNUMBER(SEARCH("b",'Model output'!E242))),MID(SUBSTITUTE('Model output'!E242," ",""),SEARCH("pN",'Model output'!E242)+2,2),MID(SUBSTITUTE('Model output'!E242," ",""),SEARCH("pN",'Model output'!E242)+2,1)),IF(ISNUMBER(SEARCH("N",'Model output'!E242)),IF(OR(ISNUMBER(SEARCH("a",'Model output'!E242)),ISNUMBER(SEARCH("b",'Model output'!E242))),MID(SUBSTITUTE('Model output'!E242," ",""),SEARCH("N",'Model output'!E242)+1,2),MID(SUBSTITUTE('Model output'!E242," ",""),SEARCH("N",'Model output'!E242)+1,1)),SUBSTITUTE('Model output'!E242," ",""))),"")))</f>
        <v>0</v>
      </c>
      <c r="E243" s="1" t="str">
        <f>IF(OR(ISNUMBER(SEARCH("Not applicable",'Model output'!F242)), ISNUMBER(SEARCH("N/A",'Model output'!F242))),"0",IF(OR(ISNUMBER(SEARCH("0",'Model output'!F242)), ISNUMBER(SEARCH("1",'Model output'!F242)), ISNUMBER(SEARCH("X",'Model output'!F242))), IF(ISNUMBER(SEARCH("pM",'Model output'!F242)),MID(SUBSTITUTE('Model output'!F242," ",""),SEARCH("pM",'Model output'!F242)+2,1),IF(ISNUMBER(SEARCH("M",'Model output'!F242)),MID(SUBSTITUTE('Model output'!F242," ",""),SEARCH("M",'Model output'!F242)+1,1),SUBSTITUTE('Model output'!F242," ",""))),""))</f>
        <v/>
      </c>
      <c r="F243" t="str">
        <f t="shared" si="62"/>
        <v>negative</v>
      </c>
      <c r="G243" t="str">
        <f>IF(OR('Model output'!G242="",AND(ISNUMBER('Model output'!J242),'Model output'!J242&lt;1)),"",IF(OR(ISNUMBER(SEARCH("lateral",'Model output'!G242)),ISNUMBER(SEARCH("cervical",'Model output'!G242)),ISNUMBER(SEARCH("jugular",'Model output'!G242)),ISNUMBER(SEARCH("left neck",'Model output'!G242)),ISNUMBER(SEARCH("left anterior neck",'Model output'!G242)),ISNUMBER(SEARCH("left posterior neck",'Model output'!G242)),ISNUMBER(SEARCH("right neck",'Model output'!G242)),ISNUMBER(SEARCH("right anterior neck",'Model output'!G242)),ISNUMBER(SEARCH("right posterior neck",'Model output'!G242)),AND(ISNUMBER(SEARCH("level",'Model output'!G242)),OR(,ISNUMBER(SEARCH("II",'Model output'!G242)),ISNUMBER(SEARCH("two",'Model output'!G242)),ISNUMBER(SEARCH("2",'Model output'!G242)),ISNUMBER(SEARCH("III",'Model output'!G242)),ISNUMBER(SEARCH("three",'Model output'!G242)),ISNUMBER(SEARCH("3",'Model output'!G242)),ISNUMBER(SEARCH("IV",'Model output'!G242)),ISNUMBER(SEARCH("four",'Model output'!G242)),ISNUMBER(SEARCH("4",'Model output'!G242)),AND(ISNUMBER(SEARCH("V ",'Model output'!G242)),NOT(ISNUMBER(SEARCH("VI",'Model output'!G242)))),ISNUMBER(SEARCH("five",'Model output'!G242)),ISNUMBER(SEARCH("5",'Model output'!G242))))), "lateral", "central"))</f>
        <v/>
      </c>
      <c r="H243" t="str">
        <f>IF('Model output'!H242="","negative", IF('Model output'!H242=" ", "negative", IF(ISNUMBER(SEARCH("lymph node",'Model output'!H242)),"negative","positive")))</f>
        <v>negative</v>
      </c>
      <c r="I243">
        <f>IF('Model output'!I242="","",IF(ISNUMBER('Model output'!I242),'Model output'!I242,1))</f>
        <v>3</v>
      </c>
      <c r="J243">
        <f>IF('Model output'!J242="","",IF(AND(ISNUMBER('Model output'!J242),'Model output'!J242&lt;=I243),'Model output'!J242,IF(ISNUMBER(SEARCH("0/",'Model output'!J242)),0,1)))</f>
        <v>0</v>
      </c>
      <c r="K243" t="str" cm="1">
        <f t="array" ref="K243">IF(COUNT(FIND({0,1,2,3,4,5,6,7,8,9},'Model output'!K242))&gt;0,'Model output'!K242,"")</f>
        <v/>
      </c>
      <c r="L243" s="8" t="str">
        <f t="shared" si="50"/>
        <v/>
      </c>
      <c r="M243" t="str" cm="1">
        <f t="array" ref="M243">IF(L243="","",IF(ISNUMBER(SEARCH("cm",L243)),MAX(VALUE(SUBSTITUTE(_xlfn.FILTERXML("&lt;t&gt;&lt;s&gt;"&amp;SUBSTITUTE(L243,",","&lt;/s&gt;&lt;s&gt;")&amp;"&lt;/s&gt;&lt;/t&gt;","//s"),"cm",""))),MAX(VALUE(SUBSTITUTE(_xlfn.FILTERXML("&lt;t&gt;&lt;s&gt;"&amp;SUBSTITUTE(L243,",","&lt;/s&gt;&lt;s&gt;")&amp;"&lt;/s&gt;&lt;/t&gt;","//s"),"mm","")))/10))</f>
        <v/>
      </c>
      <c r="N243" t="str">
        <f>IF('Model output'!L242="","",'Model output'!L242)</f>
        <v>Papillary</v>
      </c>
      <c r="O243" t="str">
        <f>IF('Model output'!M242="","",'Model output'!M242)</f>
        <v/>
      </c>
      <c r="P243" t="str">
        <f>IF('Model output'!N242="","",'Model output'!N242)</f>
        <v>0.6 cm</v>
      </c>
      <c r="Q243" t="str">
        <f t="shared" si="63"/>
        <v>0.6cm</v>
      </c>
      <c r="R243" cm="1">
        <f t="array" ref="R243">IF(Q243="","",IF(ISNUMBER(SEARCH("cm",Q243)),MAX(VALUE(SUBSTITUTE(_xlfn.FILTERXML("&lt;t&gt;&lt;s&gt;"&amp;SUBSTITUTE(Q243,",","&lt;/s&gt;&lt;s&gt;")&amp;"&lt;/s&gt;&lt;/t&gt;","//s"),"cm",""))),IF(ISNUMBER(SEARCH("mm",Q243)), MAX(VALUE(SUBSTITUTE(_xlfn.FILTERXML("&lt;t&gt;&lt;s&gt;"&amp;SUBSTITUTE(Q243,",","&lt;/s&gt;&lt;s&gt;")&amp;"&lt;/s&gt;&lt;/t&gt;","//s"),"mm","")))/10, MAX(VALUE(_xlfn.FILTERXML("&lt;t&gt;&lt;s&gt;"&amp;SUBSTITUTE(Q243,",","&lt;/s&gt;&lt;s&gt;")&amp;"&lt;/s&gt;&lt;/t&gt;","//s"))))))</f>
        <v>0.6</v>
      </c>
      <c r="S243" t="str">
        <f>IF(OR('Model output'!P242="",ISNUMBER(SEARCH("Not identified", 'Model output'!P242)),ISNUMBER(SEARCH("Absent",'Model output'!P242)),AND(ISNUMBER(SEARCH("No",'Model output'!P242)),NOT(ISNUMBER(SEARCH("diagnostic",'Model output'!P242)))),ISNUMBER(SEARCH("Negative",'Model output'!P242))),"negative","positive")</f>
        <v>negative</v>
      </c>
      <c r="T243" t="str">
        <f>IF('Model output'!O242="","",'Model output'!O242)</f>
        <v/>
      </c>
      <c r="U243" t="str">
        <f>IF('Model output'!Q242&lt;&gt;"",'Model output'!Q242,IF('Classification result'!S243="positive",IF(ISNUMBER(SEARCH("single",'Model output'!P242)),1,IF(OR(ISNUMBER(SEARCH("&lt;4",'Model output'!P242)),ISNUMBER(SEARCH("&lt; 4",'Model output'!P242)),ISNUMBER(SEARCH("less than 4",'Model output'!P242))),"&lt;4",IF(OR(ISNUMBER(SEARCH("&gt;4",'Model output'!P242)),ISNUMBER(SEARCH("&gt; 4",'Model output'!P242)),ISNUMBER(SEARCH("4 or more",'Model output'!P242))),"&gt;4",""))),""))</f>
        <v/>
      </c>
      <c r="V243" t="str">
        <f>IF(S243="negative","",IF(OR(ISNUMBER(SEARCH("Focal",'Model output'!P242)),'Classification result'!U243&lt;4,ISNUMBER(SEARCH("Focal",'Classification result'!U243)),ISNUMBER(SEARCH("&lt;4",'Classification result'!U243)),ISNUMBER(SEARCH("&lt; 4",'Classification result'!U243))),"minimal", IF(OR(ISNUMBER(SEARCH("Extensive",'Model output'!P242)),ISNUMBER(SEARCH("Extensive",'Classification result'!U243)),ISNUMBER(SEARCH("&gt;4",'Classification result'!U243)),ISNUMBER(SEARCH("&gt; 4",'Classification result'!U243)),ISNUMBER(SEARCH("4 or more",'Classification result'!U243))),"extensive","")))</f>
        <v/>
      </c>
      <c r="W243" t="str">
        <f>IF(OR('Model output'!R242="",ISNUMBER(SEARCH("Not identified", 'Model output'!R242)),ISNUMBER(SEARCH("Absent",'Model output'!R242)),ISNUMBER(SEARCH("No",'Model output'!R242)),ISNUMBER(SEARCH("Negative",'Model output'!R242)),ISNUMBER(SEARCH("None seen",'Model output'!R242)),ISNUMBER(SEARCH("Free",'Model output'!R242)),ISNUMBER(SEARCH("Cannot be assessed",'Model output'!R242))),"negative","positive")</f>
        <v>positive</v>
      </c>
      <c r="X243" s="14" t="str">
        <f>IF('Model output'!S242="","",'Model output'!S242)</f>
        <v>Not identified</v>
      </c>
      <c r="Y243" t="str">
        <f>IF(OR('Model output'!S242="",ISNUMBER(SEARCH("Absent",'Model output'!S242)),ISNUMBER(SEARCH("Not identified",'Model output'!S242)),AND(ISNUMBER(SEARCH("No",'Model output'!S242)),NOT(ISNUMBER(SEARCH("carcinoma",'Model output'!S242)))),ISNUMBER(SEARCH("negative",'Model output'!S242))),"negative",IF(Z243="positive","gETE", "positive"))</f>
        <v>negative</v>
      </c>
      <c r="Z243" t="str">
        <f>IF(OR('Model output'!S242="",ISNUMBER(SEARCH("Absent",'Model output'!S242)),ISNUMBER(SEARCH("Not identified",'Model output'!S242)),ISNUMBER(SEARCH("No",'Model output'!S242)),ISNUMBER(SEARCH("Minimal",'Model output'!S242)),ISNUMBER(SEARCH("negative",'Model output'!S242))),"negative",IF(OR(ISNUMBER(SEARCH("extensive",X243)),ISNUMBER(SEARCH("skeletal muscle",X243)),ISNUMBER(SEARCH("larynx",X243)),ISNUMBER(SEARCH("trachea",X243)),ISNUMBER(SEARCH("esophagus",X243)),ISNUMBER(SEARCH("recurrent laryngeal nerve",X243))),"positive","negative"))</f>
        <v>negative</v>
      </c>
      <c r="AA243" t="str">
        <f>IF('Model output'!T242="","",IF('Model output'!T242="Not mentioned", "No", "Yes"))</f>
        <v/>
      </c>
      <c r="AB243" t="str">
        <f>IF(AA243&lt;&gt;"Yes","",IF(OR('Model output'!U242="",ISNUMBER(SEARCH("Not identified",'Model output'!U242))),"",'Model output'!U242))</f>
        <v/>
      </c>
      <c r="AC243" s="9" t="str">
        <f>IF(OR('Model output'!V242="", AND(ISERROR(SEARCH("Positive",'Model output'!V242)), ISNUMBER(SEARCH("Negative",'Model output'!V242))), ISNUMBER(SEARCH("Uninvolved",'Model output'!V242)), ISNUMBER(SEARCH("not involved",'Model output'!V242)), ISNUMBER(SEARCH("Free",'Model output'!V242)), ISNUMBER(SEARCH("1 mm",'Model output'!V242)), ISNUMBER(SEARCH("0.1 CM",'Model output'!V242)), ISNUMBER(SEARCH("less than 0.2 mm",'Model output'!V242)), ISNUMBER(SEARCH("less than 0.5 mm",'Model output'!V242)), ISNUMBER(SEARCH("very close",'Model output'!V242)), ISNUMBER(SEARCH("abut",'Model output'!V242))), "negative", "positive")</f>
        <v>negative</v>
      </c>
      <c r="AE243" s="30" t="str" cm="1">
        <f t="array" aca="1" ref="AE243" ca="1">IF(OR(AC243="positive",Z243="positive",AND(OR(ISNUMBER(SEARCH("Follicular carcinoma",N243)),ISNUMBER(SEARCH("Follicular thyroid carcinoma",N243))),V243="extensive"),AND(AND(ISNUMBER(J243),J243&gt;0),AND(ISNUMBER(M243),M243&gt;3)),OR(H243="positive",AH243=1)),"high",IF(OR(ISNUMBER(SEARCH("lateral",G243,1)),ISNUMBER(SEARCH("positive",Y243,1)),ISNUMBER(SEARCH("tall",O243,1)),ISNUMBER(SEARCH("hobnail",O243,1)),ISNUMBER(SEARCH("cribriform",O243,1)),ISNUMBER(SEARCH("diffuse",O243,1)),ISNUMBER(SEARCH("columnar",O243,1)),ISNUMBER(SEARCH("solid",O243,1)),ISNUMBER(SEARCH("tall",N243,1)),ISNUMBER(SEARCH("hobnail",N243,1)),ISNUMBER(SEARCH("cribriform",N243,1)),ISNUMBER(SEARCH("diffuse",N243,1)),ISNUMBER(SEARCH("columnar",N243,1)),ISNUMBER(SEARCH("solid",N243,1)),AND(ISNUMBER(SEARCH("papillary",N243,1)),S243="positive"),AND(AND(ISNUMBER(J243),J243&gt;=5),M243=""),AND(AND(ISNUMBER(J243),J243&gt;=5),AND(ISNUMBER(M243),M243&gt;=1)),AND(ISNUMBER(SERACH("papillary",N243)),OR(Y243="positive",Z243="positive"), ISNUMBER(SEARCH("BRAF",AB243)))),"intermediate","low"))</f>
        <v>low</v>
      </c>
      <c r="AF243" s="31" t="str">
        <f t="shared" si="51"/>
        <v>1a</v>
      </c>
      <c r="AG243" s="31" t="str">
        <f t="shared" si="52"/>
        <v>0</v>
      </c>
      <c r="AH243" s="31" t="str">
        <f t="shared" si="53"/>
        <v>0</v>
      </c>
      <c r="AI243" s="36" t="str">
        <f t="shared" si="54"/>
        <v>I</v>
      </c>
      <c r="AJ243" s="30" t="s">
        <v>872</v>
      </c>
      <c r="AK243" s="35" t="s">
        <v>881</v>
      </c>
      <c r="AL243" s="35" t="s">
        <v>877</v>
      </c>
      <c r="AM243" s="35" t="s">
        <v>880</v>
      </c>
      <c r="AN243" s="35" t="s">
        <v>76</v>
      </c>
      <c r="AO243" s="30">
        <f t="shared" ca="1" si="55"/>
        <v>1</v>
      </c>
      <c r="AP243" s="35">
        <f t="shared" si="56"/>
        <v>1</v>
      </c>
      <c r="AQ243" s="35">
        <f t="shared" si="57"/>
        <v>1</v>
      </c>
      <c r="AR243" s="35">
        <f t="shared" si="58"/>
        <v>1</v>
      </c>
      <c r="AS243" s="36">
        <f t="shared" si="59"/>
        <v>1</v>
      </c>
    </row>
    <row r="244" spans="1:45">
      <c r="A244" t="str">
        <f>'Model output'!A243</f>
        <v>TCGA-FY-A3BL</v>
      </c>
      <c r="B244" s="42">
        <v>29</v>
      </c>
      <c r="C244" s="1" t="str">
        <f>IF(OR(ISNUMBER(SEARCH("0",'Model output'!D243)), ISNUMBER(SEARCH("1",'Model output'!D243)), ISNUMBER(SEARCH("1a",'Model output'!D243)), ISNUMBER(SEARCH("1b",'Model output'!D243)), ISNUMBER(SEARCH("2",'Model output'!D243)), ISNUMBER(SEARCH("3",'Model output'!D243)), ISNUMBER(SEARCH("4a",'Model output'!D243)), ISNUMBER(SEARCH("4b",'Model output'!D243))), IF(ISNUMBER(SEARCH("pT",'Model output'!D243)),IF(OR(ISNUMBER(SEARCH("a",'Model output'!D243)),ISNUMBER(SEARCH("b",'Model output'!D243))),MID(SUBSTITUTE('Model output'!D243," ",""),SEARCH("pT",'Model output'!D243)+2,2),MID(SUBSTITUTE('Model output'!D243," ",""),SEARCH("pT",'Model output'!D243)+2,1)),IF(ISNUMBER(SEARCH("T",'Model output'!D243)),IF(OR(ISNUMBER(SEARCH("a",'Model output'!D243)),ISNUMBER(SEARCH("b",'Model output'!D243))),MID(SUBSTITUTE('Model output'!D243," ",""),SEARCH("T",'Model output'!D243)+1,2),MID(SUBSTITUTE('Model output'!D243," ",""),SEARCH("T",'Model output'!D243)+1,1)),SUBSTITUTE('Model output'!D243," ",""))),"")</f>
        <v>1</v>
      </c>
      <c r="D244" s="1" t="str">
        <f>IF(ISNUMBER(SEARCH("lymph node",'Model output'!E243)),"1", IF(AND('Model output'!E243&lt;&gt;"",ISNUMBER('Model output'!E243),'Model output'!E243&gt;0),"1",IF(OR(ISNUMBER(SEARCH("0",'Model output'!E243)), ISNUMBER(SEARCH("1",'Model output'!E243)), ISNUMBER(SEARCH("1a",'Model output'!E243)), ISNUMBER(SEARCH("1b",'Model output'!E243)), ISNUMBER(SEARCH("X",'Model output'!E243))), IF(ISNUMBER(SEARCH("pN",'Model output'!E243)),IF(OR(ISNUMBER(SEARCH("a",'Model output'!E243)),ISNUMBER(SEARCH("b",'Model output'!E243))),MID(SUBSTITUTE('Model output'!E243," ",""),SEARCH("pN",'Model output'!E243)+2,2),MID(SUBSTITUTE('Model output'!E243," ",""),SEARCH("pN",'Model output'!E243)+2,1)),IF(ISNUMBER(SEARCH("N",'Model output'!E243)),IF(OR(ISNUMBER(SEARCH("a",'Model output'!E243)),ISNUMBER(SEARCH("b",'Model output'!E243))),MID(SUBSTITUTE('Model output'!E243," ",""),SEARCH("N",'Model output'!E243)+1,2),MID(SUBSTITUTE('Model output'!E243," ",""),SEARCH("N",'Model output'!E243)+1,1)),SUBSTITUTE('Model output'!E243," ",""))),"")))</f>
        <v>X</v>
      </c>
      <c r="E244" s="1" t="str">
        <f>IF(OR(ISNUMBER(SEARCH("Not applicable",'Model output'!F243)), ISNUMBER(SEARCH("N/A",'Model output'!F243))),"0",IF(OR(ISNUMBER(SEARCH("0",'Model output'!F243)), ISNUMBER(SEARCH("1",'Model output'!F243)), ISNUMBER(SEARCH("X",'Model output'!F243))), IF(ISNUMBER(SEARCH("pM",'Model output'!F243)),MID(SUBSTITUTE('Model output'!F243," ",""),SEARCH("pM",'Model output'!F243)+2,1),IF(ISNUMBER(SEARCH("M",'Model output'!F243)),MID(SUBSTITUTE('Model output'!F243," ",""),SEARCH("M",'Model output'!F243)+1,1),SUBSTITUTE('Model output'!F243," ",""))),""))</f>
        <v/>
      </c>
      <c r="F244" t="str">
        <f t="shared" si="62"/>
        <v>negative</v>
      </c>
      <c r="G244" t="str">
        <f>IF(OR('Model output'!G243="",AND(ISNUMBER('Model output'!J243),'Model output'!J243&lt;1)),"",IF(OR(ISNUMBER(SEARCH("lateral",'Model output'!G243)),ISNUMBER(SEARCH("cervical",'Model output'!G243)),ISNUMBER(SEARCH("jugular",'Model output'!G243)),ISNUMBER(SEARCH("left neck",'Model output'!G243)),ISNUMBER(SEARCH("left anterior neck",'Model output'!G243)),ISNUMBER(SEARCH("left posterior neck",'Model output'!G243)),ISNUMBER(SEARCH("right neck",'Model output'!G243)),ISNUMBER(SEARCH("right anterior neck",'Model output'!G243)),ISNUMBER(SEARCH("right posterior neck",'Model output'!G243)),AND(ISNUMBER(SEARCH("level",'Model output'!G243)),OR(,ISNUMBER(SEARCH("II",'Model output'!G243)),ISNUMBER(SEARCH("two",'Model output'!G243)),ISNUMBER(SEARCH("2",'Model output'!G243)),ISNUMBER(SEARCH("III",'Model output'!G243)),ISNUMBER(SEARCH("three",'Model output'!G243)),ISNUMBER(SEARCH("3",'Model output'!G243)),ISNUMBER(SEARCH("IV",'Model output'!G243)),ISNUMBER(SEARCH("four",'Model output'!G243)),ISNUMBER(SEARCH("4",'Model output'!G243)),AND(ISNUMBER(SEARCH("V ",'Model output'!G243)),NOT(ISNUMBER(SEARCH("VI",'Model output'!G243)))),ISNUMBER(SEARCH("five",'Model output'!G243)),ISNUMBER(SEARCH("5",'Model output'!G243))))), "lateral", "central"))</f>
        <v/>
      </c>
      <c r="H244" t="str">
        <f>IF('Model output'!H243="","negative", IF('Model output'!H243=" ", "negative", IF(ISNUMBER(SEARCH("lymph node",'Model output'!H243)),"negative","positive")))</f>
        <v>negative</v>
      </c>
      <c r="I244" t="str">
        <f>IF('Model output'!I243="","",IF(ISNUMBER('Model output'!I243),'Model output'!I243,1))</f>
        <v/>
      </c>
      <c r="J244" t="str">
        <f>IF('Model output'!J243="","",IF(AND(ISNUMBER('Model output'!J243),'Model output'!J243&lt;=I244),'Model output'!J243,IF(ISNUMBER(SEARCH("0/",'Model output'!J243)),0,1)))</f>
        <v/>
      </c>
      <c r="K244" t="str" cm="1">
        <f t="array" ref="K244">IF(COUNT(FIND({0,1,2,3,4,5,6,7,8,9},'Model output'!K243))&gt;0,'Model output'!K243,"")</f>
        <v/>
      </c>
      <c r="L244" s="8" t="str">
        <f t="shared" si="50"/>
        <v/>
      </c>
      <c r="M244" t="str" cm="1">
        <f t="array" ref="M244">IF(L244="","",IF(ISNUMBER(SEARCH("cm",L244)),MAX(VALUE(SUBSTITUTE(_xlfn.FILTERXML("&lt;t&gt;&lt;s&gt;"&amp;SUBSTITUTE(L244,",","&lt;/s&gt;&lt;s&gt;")&amp;"&lt;/s&gt;&lt;/t&gt;","//s"),"cm",""))),MAX(VALUE(SUBSTITUTE(_xlfn.FILTERXML("&lt;t&gt;&lt;s&gt;"&amp;SUBSTITUTE(L244,",","&lt;/s&gt;&lt;s&gt;")&amp;"&lt;/s&gt;&lt;/t&gt;","//s"),"mm","")))/10))</f>
        <v/>
      </c>
      <c r="N244" t="str">
        <f>IF('Model output'!L243="","",'Model output'!L243)</f>
        <v>papillary</v>
      </c>
      <c r="O244" t="str">
        <f>IF('Model output'!M243="","",'Model output'!M243)</f>
        <v>follicular</v>
      </c>
      <c r="P244" t="str">
        <f>IF('Model output'!N243="","",'Model output'!N243)</f>
        <v>1.2 cm</v>
      </c>
      <c r="Q244" t="str">
        <f t="shared" si="63"/>
        <v>1.2cm</v>
      </c>
      <c r="R244" cm="1">
        <f t="array" ref="R244">IF(Q244="","",IF(ISNUMBER(SEARCH("cm",Q244)),MAX(VALUE(SUBSTITUTE(_xlfn.FILTERXML("&lt;t&gt;&lt;s&gt;"&amp;SUBSTITUTE(Q244,",","&lt;/s&gt;&lt;s&gt;")&amp;"&lt;/s&gt;&lt;/t&gt;","//s"),"cm",""))),IF(ISNUMBER(SEARCH("mm",Q244)), MAX(VALUE(SUBSTITUTE(_xlfn.FILTERXML("&lt;t&gt;&lt;s&gt;"&amp;SUBSTITUTE(Q244,",","&lt;/s&gt;&lt;s&gt;")&amp;"&lt;/s&gt;&lt;/t&gt;","//s"),"mm","")))/10, MAX(VALUE(_xlfn.FILTERXML("&lt;t&gt;&lt;s&gt;"&amp;SUBSTITUTE(Q244,",","&lt;/s&gt;&lt;s&gt;")&amp;"&lt;/s&gt;&lt;/t&gt;","//s"))))))</f>
        <v>1.2</v>
      </c>
      <c r="S244" t="str">
        <f>IF(OR('Model output'!P243="",ISNUMBER(SEARCH("Not identified", 'Model output'!P243)),ISNUMBER(SEARCH("Absent",'Model output'!P243)),AND(ISNUMBER(SEARCH("No",'Model output'!P243)),NOT(ISNUMBER(SEARCH("diagnostic",'Model output'!P243)))),ISNUMBER(SEARCH("Negative",'Model output'!P243))),"negative","positive")</f>
        <v>negative</v>
      </c>
      <c r="T244" t="str">
        <f>IF('Model output'!O243="","",'Model output'!O243)</f>
        <v/>
      </c>
      <c r="U244" t="str">
        <f>IF('Model output'!Q243&lt;&gt;"",'Model output'!Q243,IF('Classification result'!S244="positive",IF(ISNUMBER(SEARCH("single",'Model output'!P243)),1,IF(OR(ISNUMBER(SEARCH("&lt;4",'Model output'!P243)),ISNUMBER(SEARCH("&lt; 4",'Model output'!P243)),ISNUMBER(SEARCH("less than 4",'Model output'!P243))),"&lt;4",IF(OR(ISNUMBER(SEARCH("&gt;4",'Model output'!P243)),ISNUMBER(SEARCH("&gt; 4",'Model output'!P243)),ISNUMBER(SEARCH("4 or more",'Model output'!P243))),"&gt;4",""))),""))</f>
        <v/>
      </c>
      <c r="V244" t="str">
        <f>IF(S244="negative","",IF(OR(ISNUMBER(SEARCH("Focal",'Model output'!P243)),'Classification result'!U244&lt;4,ISNUMBER(SEARCH("Focal",'Classification result'!U244)),ISNUMBER(SEARCH("&lt;4",'Classification result'!U244)),ISNUMBER(SEARCH("&lt; 4",'Classification result'!U244))),"minimal", IF(OR(ISNUMBER(SEARCH("Extensive",'Model output'!P243)),ISNUMBER(SEARCH("Extensive",'Classification result'!U244)),ISNUMBER(SEARCH("&gt;4",'Classification result'!U244)),ISNUMBER(SEARCH("&gt; 4",'Classification result'!U244)),ISNUMBER(SEARCH("4 or more",'Classification result'!U244))),"extensive","")))</f>
        <v/>
      </c>
      <c r="W244" t="str">
        <f>IF(OR('Model output'!R243="",ISNUMBER(SEARCH("Not identified", 'Model output'!R243)),ISNUMBER(SEARCH("Absent",'Model output'!R243)),ISNUMBER(SEARCH("No",'Model output'!R243)),ISNUMBER(SEARCH("Negative",'Model output'!R243)),ISNUMBER(SEARCH("None seen",'Model output'!R243)),ISNUMBER(SEARCH("Free",'Model output'!R243)),ISNUMBER(SEARCH("Cannot be assessed",'Model output'!R243))),"negative","positive")</f>
        <v>positive</v>
      </c>
      <c r="X244" s="14" t="str">
        <f>IF('Model output'!S243="","",'Model output'!S243)</f>
        <v/>
      </c>
      <c r="Y244" t="str">
        <f>IF(OR('Model output'!S243="",ISNUMBER(SEARCH("Absent",'Model output'!S243)),ISNUMBER(SEARCH("Not identified",'Model output'!S243)),AND(ISNUMBER(SEARCH("No",'Model output'!S243)),NOT(ISNUMBER(SEARCH("carcinoma",'Model output'!S243)))),ISNUMBER(SEARCH("negative",'Model output'!S243))),"negative",IF(Z244="positive","gETE", "positive"))</f>
        <v>negative</v>
      </c>
      <c r="Z244" t="str">
        <f>IF(OR('Model output'!S243="",ISNUMBER(SEARCH("Absent",'Model output'!S243)),ISNUMBER(SEARCH("Not identified",'Model output'!S243)),ISNUMBER(SEARCH("No",'Model output'!S243)),ISNUMBER(SEARCH("Minimal",'Model output'!S243)),ISNUMBER(SEARCH("negative",'Model output'!S243))),"negative",IF(OR(ISNUMBER(SEARCH("extensive",X244)),ISNUMBER(SEARCH("skeletal muscle",X244)),ISNUMBER(SEARCH("larynx",X244)),ISNUMBER(SEARCH("trachea",X244)),ISNUMBER(SEARCH("esophagus",X244)),ISNUMBER(SEARCH("recurrent laryngeal nerve",X244))),"positive","negative"))</f>
        <v>negative</v>
      </c>
      <c r="AA244" t="str">
        <f>IF('Model output'!T243="","",IF('Model output'!T243="Not mentioned", "No", "Yes"))</f>
        <v/>
      </c>
      <c r="AB244" t="str">
        <f>IF(AA244&lt;&gt;"Yes","",IF(OR('Model output'!U243="",ISNUMBER(SEARCH("Not identified",'Model output'!U243))),"",'Model output'!U243))</f>
        <v/>
      </c>
      <c r="AC244" s="9" t="str">
        <f>IF(OR('Model output'!V243="", AND(ISERROR(SEARCH("Positive",'Model output'!V243)), ISNUMBER(SEARCH("Negative",'Model output'!V243))), ISNUMBER(SEARCH("Uninvolved",'Model output'!V243)), ISNUMBER(SEARCH("not involved",'Model output'!V243)), ISNUMBER(SEARCH("Free",'Model output'!V243)), ISNUMBER(SEARCH("1 mm",'Model output'!V243)), ISNUMBER(SEARCH("0.1 CM",'Model output'!V243)), ISNUMBER(SEARCH("less than 0.2 mm",'Model output'!V243)), ISNUMBER(SEARCH("less than 0.5 mm",'Model output'!V243)), ISNUMBER(SEARCH("very close",'Model output'!V243)), ISNUMBER(SEARCH("abut",'Model output'!V243))), "negative", "positive")</f>
        <v>negative</v>
      </c>
      <c r="AE244" s="30" t="str" cm="1">
        <f t="array" aca="1" ref="AE244" ca="1">IF(OR(AC244="positive",Z244="positive",AND(OR(ISNUMBER(SEARCH("Follicular carcinoma",N244)),ISNUMBER(SEARCH("Follicular thyroid carcinoma",N244))),V244="extensive"),AND(AND(ISNUMBER(J244),J244&gt;0),AND(ISNUMBER(M244),M244&gt;3)),OR(H244="positive",AH244=1)),"high",IF(OR(ISNUMBER(SEARCH("lateral",G244,1)),ISNUMBER(SEARCH("positive",Y244,1)),ISNUMBER(SEARCH("tall",O244,1)),ISNUMBER(SEARCH("hobnail",O244,1)),ISNUMBER(SEARCH("cribriform",O244,1)),ISNUMBER(SEARCH("diffuse",O244,1)),ISNUMBER(SEARCH("columnar",O244,1)),ISNUMBER(SEARCH("solid",O244,1)),ISNUMBER(SEARCH("tall",N244,1)),ISNUMBER(SEARCH("hobnail",N244,1)),ISNUMBER(SEARCH("cribriform",N244,1)),ISNUMBER(SEARCH("diffuse",N244,1)),ISNUMBER(SEARCH("columnar",N244,1)),ISNUMBER(SEARCH("solid",N244,1)),AND(ISNUMBER(SEARCH("papillary",N244,1)),S244="positive"),AND(AND(ISNUMBER(J244),J244&gt;=5),M244=""),AND(AND(ISNUMBER(J244),J244&gt;=5),AND(ISNUMBER(M244),M244&gt;=1)),AND(ISNUMBER(SERACH("papillary",N244)),OR(Y244="positive",Z244="positive"), ISNUMBER(SEARCH("BRAF",AB244)))),"intermediate","low"))</f>
        <v>low</v>
      </c>
      <c r="AF244" s="31" t="str">
        <f t="shared" si="51"/>
        <v>1b</v>
      </c>
      <c r="AG244" s="31" t="str">
        <f t="shared" si="52"/>
        <v>0</v>
      </c>
      <c r="AH244" s="31" t="str">
        <f t="shared" si="53"/>
        <v>0</v>
      </c>
      <c r="AI244" s="36" t="str">
        <f t="shared" si="54"/>
        <v>I</v>
      </c>
      <c r="AJ244" s="30" t="s">
        <v>872</v>
      </c>
      <c r="AK244" s="35" t="s">
        <v>876</v>
      </c>
      <c r="AL244" s="35" t="s">
        <v>880</v>
      </c>
      <c r="AM244" s="35" t="s">
        <v>880</v>
      </c>
      <c r="AN244" s="35" t="s">
        <v>76</v>
      </c>
      <c r="AO244" s="30">
        <f t="shared" ca="1" si="55"/>
        <v>1</v>
      </c>
      <c r="AP244" s="35">
        <f t="shared" si="56"/>
        <v>1</v>
      </c>
      <c r="AQ244" s="35">
        <f t="shared" si="57"/>
        <v>1</v>
      </c>
      <c r="AR244" s="35">
        <f t="shared" si="58"/>
        <v>1</v>
      </c>
      <c r="AS244" s="36">
        <f t="shared" si="59"/>
        <v>1</v>
      </c>
    </row>
    <row r="245" spans="1:45">
      <c r="A245" t="str">
        <f>'Model output'!A244</f>
        <v>TCGA-FY-A3I5</v>
      </c>
      <c r="B245" s="42">
        <v>64</v>
      </c>
      <c r="C245" s="1" t="str">
        <f>IF(OR(ISNUMBER(SEARCH("0",'Model output'!D244)), ISNUMBER(SEARCH("1",'Model output'!D244)), ISNUMBER(SEARCH("1a",'Model output'!D244)), ISNUMBER(SEARCH("1b",'Model output'!D244)), ISNUMBER(SEARCH("2",'Model output'!D244)), ISNUMBER(SEARCH("3",'Model output'!D244)), ISNUMBER(SEARCH("4a",'Model output'!D244)), ISNUMBER(SEARCH("4b",'Model output'!D244))), IF(ISNUMBER(SEARCH("pT",'Model output'!D244)),IF(OR(ISNUMBER(SEARCH("a",'Model output'!D244)),ISNUMBER(SEARCH("b",'Model output'!D244))),MID(SUBSTITUTE('Model output'!D244," ",""),SEARCH("pT",'Model output'!D244)+2,2),MID(SUBSTITUTE('Model output'!D244," ",""),SEARCH("pT",'Model output'!D244)+2,1)),IF(ISNUMBER(SEARCH("T",'Model output'!D244)),IF(OR(ISNUMBER(SEARCH("a",'Model output'!D244)),ISNUMBER(SEARCH("b",'Model output'!D244))),MID(SUBSTITUTE('Model output'!D244," ",""),SEARCH("T",'Model output'!D244)+1,2),MID(SUBSTITUTE('Model output'!D244," ",""),SEARCH("T",'Model output'!D244)+1,1)),SUBSTITUTE('Model output'!D244," ",""))),"")</f>
        <v>3</v>
      </c>
      <c r="D245" s="1" t="str">
        <f>IF(ISNUMBER(SEARCH("lymph node",'Model output'!E244)),"1", IF(AND('Model output'!E244&lt;&gt;"",ISNUMBER('Model output'!E244),'Model output'!E244&gt;0),"1",IF(OR(ISNUMBER(SEARCH("0",'Model output'!E244)), ISNUMBER(SEARCH("1",'Model output'!E244)), ISNUMBER(SEARCH("1a",'Model output'!E244)), ISNUMBER(SEARCH("1b",'Model output'!E244)), ISNUMBER(SEARCH("X",'Model output'!E244))), IF(ISNUMBER(SEARCH("pN",'Model output'!E244)),IF(OR(ISNUMBER(SEARCH("a",'Model output'!E244)),ISNUMBER(SEARCH("b",'Model output'!E244))),MID(SUBSTITUTE('Model output'!E244," ",""),SEARCH("pN",'Model output'!E244)+2,2),MID(SUBSTITUTE('Model output'!E244," ",""),SEARCH("pN",'Model output'!E244)+2,1)),IF(ISNUMBER(SEARCH("N",'Model output'!E244)),IF(OR(ISNUMBER(SEARCH("a",'Model output'!E244)),ISNUMBER(SEARCH("b",'Model output'!E244))),MID(SUBSTITUTE('Model output'!E244," ",""),SEARCH("N",'Model output'!E244)+1,2),MID(SUBSTITUTE('Model output'!E244," ",""),SEARCH("N",'Model output'!E244)+1,1)),SUBSTITUTE('Model output'!E244," ",""))),"")))</f>
        <v>0</v>
      </c>
      <c r="E245" s="1" t="str">
        <f>IF(OR(ISNUMBER(SEARCH("Not applicable",'Model output'!F244)), ISNUMBER(SEARCH("N/A",'Model output'!F244))),"0",IF(OR(ISNUMBER(SEARCH("0",'Model output'!F244)), ISNUMBER(SEARCH("1",'Model output'!F244)), ISNUMBER(SEARCH("X",'Model output'!F244))), IF(ISNUMBER(SEARCH("pM",'Model output'!F244)),MID(SUBSTITUTE('Model output'!F244," ",""),SEARCH("pM",'Model output'!F244)+2,1),IF(ISNUMBER(SEARCH("M",'Model output'!F244)),MID(SUBSTITUTE('Model output'!F244," ",""),SEARCH("M",'Model output'!F244)+1,1),SUBSTITUTE('Model output'!F244," ",""))),""))</f>
        <v/>
      </c>
      <c r="F245" t="str">
        <f t="shared" si="62"/>
        <v>negative</v>
      </c>
      <c r="G245" t="str">
        <f>IF(OR('Model output'!G244="",AND(ISNUMBER('Model output'!J244),'Model output'!J244&lt;1)),"",IF(OR(ISNUMBER(SEARCH("lateral",'Model output'!G244)),ISNUMBER(SEARCH("cervical",'Model output'!G244)),ISNUMBER(SEARCH("jugular",'Model output'!G244)),ISNUMBER(SEARCH("left neck",'Model output'!G244)),ISNUMBER(SEARCH("left anterior neck",'Model output'!G244)),ISNUMBER(SEARCH("left posterior neck",'Model output'!G244)),ISNUMBER(SEARCH("right neck",'Model output'!G244)),ISNUMBER(SEARCH("right anterior neck",'Model output'!G244)),ISNUMBER(SEARCH("right posterior neck",'Model output'!G244)),AND(ISNUMBER(SEARCH("level",'Model output'!G244)),OR(,ISNUMBER(SEARCH("II",'Model output'!G244)),ISNUMBER(SEARCH("two",'Model output'!G244)),ISNUMBER(SEARCH("2",'Model output'!G244)),ISNUMBER(SEARCH("III",'Model output'!G244)),ISNUMBER(SEARCH("three",'Model output'!G244)),ISNUMBER(SEARCH("3",'Model output'!G244)),ISNUMBER(SEARCH("IV",'Model output'!G244)),ISNUMBER(SEARCH("four",'Model output'!G244)),ISNUMBER(SEARCH("4",'Model output'!G244)),AND(ISNUMBER(SEARCH("V ",'Model output'!G244)),NOT(ISNUMBER(SEARCH("VI",'Model output'!G244)))),ISNUMBER(SEARCH("five",'Model output'!G244)),ISNUMBER(SEARCH("5",'Model output'!G244))))), "lateral", "central"))</f>
        <v/>
      </c>
      <c r="H245" t="str">
        <f>IF('Model output'!H244="","negative", IF('Model output'!H244=" ", "negative", IF(ISNUMBER(SEARCH("lymph node",'Model output'!H244)),"negative","positive")))</f>
        <v>negative</v>
      </c>
      <c r="I245">
        <f>IF('Model output'!I244="","",IF(ISNUMBER('Model output'!I244),'Model output'!I244,1))</f>
        <v>18</v>
      </c>
      <c r="J245">
        <f>IF('Model output'!J244="","",IF(AND(ISNUMBER('Model output'!J244),'Model output'!J244&lt;=I245),'Model output'!J244,IF(ISNUMBER(SEARCH("0/",'Model output'!J244)),0,1)))</f>
        <v>0</v>
      </c>
      <c r="K245" t="str" cm="1">
        <f t="array" ref="K245">IF(COUNT(FIND({0,1,2,3,4,5,6,7,8,9},'Model output'!K244))&gt;0,'Model output'!K244,"")</f>
        <v/>
      </c>
      <c r="L245" s="8" t="str">
        <f t="shared" si="50"/>
        <v/>
      </c>
      <c r="M245" t="str" cm="1">
        <f t="array" ref="M245">IF(L245="","",IF(ISNUMBER(SEARCH("cm",L245)),MAX(VALUE(SUBSTITUTE(_xlfn.FILTERXML("&lt;t&gt;&lt;s&gt;"&amp;SUBSTITUTE(L245,",","&lt;/s&gt;&lt;s&gt;")&amp;"&lt;/s&gt;&lt;/t&gt;","//s"),"cm",""))),MAX(VALUE(SUBSTITUTE(_xlfn.FILTERXML("&lt;t&gt;&lt;s&gt;"&amp;SUBSTITUTE(L245,",","&lt;/s&gt;&lt;s&gt;")&amp;"&lt;/s&gt;&lt;/t&gt;","//s"),"mm","")))/10))</f>
        <v/>
      </c>
      <c r="N245" t="str">
        <f>IF('Model output'!L244="","",'Model output'!L244)</f>
        <v>papillary</v>
      </c>
      <c r="O245" t="str">
        <f>IF('Model output'!M244="","",'Model output'!M244)</f>
        <v>follicular</v>
      </c>
      <c r="P245" t="str">
        <f>IF('Model output'!N244="","",'Model output'!N244)</f>
        <v>4.5 x 3.0 x 3.0 cm</v>
      </c>
      <c r="Q245" t="str">
        <f t="shared" si="63"/>
        <v>4.5,3.0,3.0cm</v>
      </c>
      <c r="R245" cm="1">
        <f t="array" ref="R245">IF(Q245="","",IF(ISNUMBER(SEARCH("cm",Q245)),MAX(VALUE(SUBSTITUTE(_xlfn.FILTERXML("&lt;t&gt;&lt;s&gt;"&amp;SUBSTITUTE(Q245,",","&lt;/s&gt;&lt;s&gt;")&amp;"&lt;/s&gt;&lt;/t&gt;","//s"),"cm",""))),IF(ISNUMBER(SEARCH("mm",Q245)), MAX(VALUE(SUBSTITUTE(_xlfn.FILTERXML("&lt;t&gt;&lt;s&gt;"&amp;SUBSTITUTE(Q245,",","&lt;/s&gt;&lt;s&gt;")&amp;"&lt;/s&gt;&lt;/t&gt;","//s"),"mm","")))/10, MAX(VALUE(_xlfn.FILTERXML("&lt;t&gt;&lt;s&gt;"&amp;SUBSTITUTE(Q245,",","&lt;/s&gt;&lt;s&gt;")&amp;"&lt;/s&gt;&lt;/t&gt;","//s"))))))</f>
        <v>4.5</v>
      </c>
      <c r="S245" t="str">
        <f>IF(OR('Model output'!P244="",ISNUMBER(SEARCH("Not identified", 'Model output'!P244)),ISNUMBER(SEARCH("Absent",'Model output'!P244)),AND(ISNUMBER(SEARCH("No",'Model output'!P244)),NOT(ISNUMBER(SEARCH("diagnostic",'Model output'!P244)))),ISNUMBER(SEARCH("Negative",'Model output'!P244))),"negative","positive")</f>
        <v>negative</v>
      </c>
      <c r="T245">
        <f>IF('Model output'!O244="","",'Model output'!O244)</f>
        <v>2</v>
      </c>
      <c r="U245" t="str">
        <f>IF('Model output'!Q244&lt;&gt;"",'Model output'!Q244,IF('Classification result'!S245="positive",IF(ISNUMBER(SEARCH("single",'Model output'!P244)),1,IF(OR(ISNUMBER(SEARCH("&lt;4",'Model output'!P244)),ISNUMBER(SEARCH("&lt; 4",'Model output'!P244)),ISNUMBER(SEARCH("less than 4",'Model output'!P244))),"&lt;4",IF(OR(ISNUMBER(SEARCH("&gt;4",'Model output'!P244)),ISNUMBER(SEARCH("&gt; 4",'Model output'!P244)),ISNUMBER(SEARCH("4 or more",'Model output'!P244))),"&gt;4",""))),""))</f>
        <v/>
      </c>
      <c r="V245" t="str">
        <f>IF(S245="negative","",IF(OR(ISNUMBER(SEARCH("Focal",'Model output'!P244)),'Classification result'!U245&lt;4,ISNUMBER(SEARCH("Focal",'Classification result'!U245)),ISNUMBER(SEARCH("&lt;4",'Classification result'!U245)),ISNUMBER(SEARCH("&lt; 4",'Classification result'!U245))),"minimal", IF(OR(ISNUMBER(SEARCH("Extensive",'Model output'!P244)),ISNUMBER(SEARCH("Extensive",'Classification result'!U245)),ISNUMBER(SEARCH("&gt;4",'Classification result'!U245)),ISNUMBER(SEARCH("&gt; 4",'Classification result'!U245)),ISNUMBER(SEARCH("4 or more",'Classification result'!U245))),"extensive","")))</f>
        <v/>
      </c>
      <c r="W245" t="str">
        <f>IF(OR('Model output'!R244="",ISNUMBER(SEARCH("Not identified", 'Model output'!R244)),ISNUMBER(SEARCH("Absent",'Model output'!R244)),ISNUMBER(SEARCH("No",'Model output'!R244)),ISNUMBER(SEARCH("Negative",'Model output'!R244)),ISNUMBER(SEARCH("None seen",'Model output'!R244)),ISNUMBER(SEARCH("Free",'Model output'!R244)),ISNUMBER(SEARCH("Cannot be assessed",'Model output'!R244))),"negative","positive")</f>
        <v>positive</v>
      </c>
      <c r="X245" s="14" t="str">
        <f>IF('Model output'!S244="","",'Model output'!S244)</f>
        <v/>
      </c>
      <c r="Y245" t="str">
        <f>IF(OR('Model output'!S244="",ISNUMBER(SEARCH("Absent",'Model output'!S244)),ISNUMBER(SEARCH("Not identified",'Model output'!S244)),AND(ISNUMBER(SEARCH("No",'Model output'!S244)),NOT(ISNUMBER(SEARCH("carcinoma",'Model output'!S244)))),ISNUMBER(SEARCH("negative",'Model output'!S244))),"negative",IF(Z245="positive","gETE", "positive"))</f>
        <v>negative</v>
      </c>
      <c r="Z245" t="str">
        <f>IF(OR('Model output'!S244="",ISNUMBER(SEARCH("Absent",'Model output'!S244)),ISNUMBER(SEARCH("Not identified",'Model output'!S244)),ISNUMBER(SEARCH("No",'Model output'!S244)),ISNUMBER(SEARCH("Minimal",'Model output'!S244)),ISNUMBER(SEARCH("negative",'Model output'!S244))),"negative",IF(OR(ISNUMBER(SEARCH("extensive",X245)),ISNUMBER(SEARCH("skeletal muscle",X245)),ISNUMBER(SEARCH("larynx",X245)),ISNUMBER(SEARCH("trachea",X245)),ISNUMBER(SEARCH("esophagus",X245)),ISNUMBER(SEARCH("recurrent laryngeal nerve",X245))),"positive","negative"))</f>
        <v>negative</v>
      </c>
      <c r="AA245" t="str">
        <f>IF('Model output'!T244="","",IF('Model output'!T244="Not mentioned", "No", "Yes"))</f>
        <v/>
      </c>
      <c r="AB245" t="str">
        <f>IF(AA245&lt;&gt;"Yes","",IF(OR('Model output'!U244="",ISNUMBER(SEARCH("Not identified",'Model output'!U244))),"",'Model output'!U244))</f>
        <v/>
      </c>
      <c r="AC245" s="9" t="str">
        <f>IF(OR('Model output'!V244="", AND(ISERROR(SEARCH("Positive",'Model output'!V244)), ISNUMBER(SEARCH("Negative",'Model output'!V244))), ISNUMBER(SEARCH("Uninvolved",'Model output'!V244)), ISNUMBER(SEARCH("not involved",'Model output'!V244)), ISNUMBER(SEARCH("Free",'Model output'!V244)), ISNUMBER(SEARCH("1 mm",'Model output'!V244)), ISNUMBER(SEARCH("0.1 CM",'Model output'!V244)), ISNUMBER(SEARCH("less than 0.2 mm",'Model output'!V244)), ISNUMBER(SEARCH("less than 0.5 mm",'Model output'!V244)), ISNUMBER(SEARCH("very close",'Model output'!V244)), ISNUMBER(SEARCH("abut",'Model output'!V244))), "negative", "positive")</f>
        <v>negative</v>
      </c>
      <c r="AE245" s="30" t="str" cm="1">
        <f t="array" aca="1" ref="AE245" ca="1">IF(OR(AC245="positive",Z245="positive",AND(OR(ISNUMBER(SEARCH("Follicular carcinoma",N245)),ISNUMBER(SEARCH("Follicular thyroid carcinoma",N245))),V245="extensive"),AND(AND(ISNUMBER(J245),J245&gt;0),AND(ISNUMBER(M245),M245&gt;3)),OR(H245="positive",AH245=1)),"high",IF(OR(ISNUMBER(SEARCH("lateral",G245,1)),ISNUMBER(SEARCH("positive",Y245,1)),ISNUMBER(SEARCH("tall",O245,1)),ISNUMBER(SEARCH("hobnail",O245,1)),ISNUMBER(SEARCH("cribriform",O245,1)),ISNUMBER(SEARCH("diffuse",O245,1)),ISNUMBER(SEARCH("columnar",O245,1)),ISNUMBER(SEARCH("solid",O245,1)),ISNUMBER(SEARCH("tall",N245,1)),ISNUMBER(SEARCH("hobnail",N245,1)),ISNUMBER(SEARCH("cribriform",N245,1)),ISNUMBER(SEARCH("diffuse",N245,1)),ISNUMBER(SEARCH("columnar",N245,1)),ISNUMBER(SEARCH("solid",N245,1)),AND(ISNUMBER(SEARCH("papillary",N245,1)),S245="positive"),AND(AND(ISNUMBER(J245),J245&gt;=5),M245=""),AND(AND(ISNUMBER(J245),J245&gt;=5),AND(ISNUMBER(M245),M245&gt;=1)),AND(ISNUMBER(SERACH("papillary",N245)),OR(Y245="positive",Z245="positive"), ISNUMBER(SEARCH("BRAF",AB245)))),"intermediate","low"))</f>
        <v>low</v>
      </c>
      <c r="AF245" s="31" t="str">
        <f t="shared" si="51"/>
        <v>3a</v>
      </c>
      <c r="AG245" s="31" t="str">
        <f t="shared" si="52"/>
        <v>0</v>
      </c>
      <c r="AH245" s="31" t="str">
        <f t="shared" si="53"/>
        <v>0</v>
      </c>
      <c r="AI245" s="36" t="str">
        <f t="shared" si="54"/>
        <v>II</v>
      </c>
      <c r="AJ245" s="30" t="s">
        <v>872</v>
      </c>
      <c r="AK245" s="35" t="s">
        <v>882</v>
      </c>
      <c r="AL245" s="35" t="s">
        <v>877</v>
      </c>
      <c r="AM245" s="35" t="s">
        <v>880</v>
      </c>
      <c r="AN245" s="35" t="s">
        <v>878</v>
      </c>
      <c r="AO245" s="30">
        <f t="shared" ca="1" si="55"/>
        <v>1</v>
      </c>
      <c r="AP245" s="35">
        <f t="shared" si="56"/>
        <v>1</v>
      </c>
      <c r="AQ245" s="35">
        <f t="shared" si="57"/>
        <v>1</v>
      </c>
      <c r="AR245" s="35">
        <f t="shared" si="58"/>
        <v>1</v>
      </c>
      <c r="AS245" s="36">
        <f t="shared" si="59"/>
        <v>1</v>
      </c>
    </row>
    <row r="246" spans="1:45">
      <c r="A246" t="str">
        <f>'Model output'!A245</f>
        <v>TCGA-FY-A3NM</v>
      </c>
      <c r="B246" s="42">
        <v>48</v>
      </c>
      <c r="C246" s="1" t="str">
        <f>IF(OR(ISNUMBER(SEARCH("0",'Model output'!D245)), ISNUMBER(SEARCH("1",'Model output'!D245)), ISNUMBER(SEARCH("1a",'Model output'!D245)), ISNUMBER(SEARCH("1b",'Model output'!D245)), ISNUMBER(SEARCH("2",'Model output'!D245)), ISNUMBER(SEARCH("3",'Model output'!D245)), ISNUMBER(SEARCH("4a",'Model output'!D245)), ISNUMBER(SEARCH("4b",'Model output'!D245))), IF(ISNUMBER(SEARCH("pT",'Model output'!D245)),IF(OR(ISNUMBER(SEARCH("a",'Model output'!D245)),ISNUMBER(SEARCH("b",'Model output'!D245))),MID(SUBSTITUTE('Model output'!D245," ",""),SEARCH("pT",'Model output'!D245)+2,2),MID(SUBSTITUTE('Model output'!D245," ",""),SEARCH("pT",'Model output'!D245)+2,1)),IF(ISNUMBER(SEARCH("T",'Model output'!D245)),IF(OR(ISNUMBER(SEARCH("a",'Model output'!D245)),ISNUMBER(SEARCH("b",'Model output'!D245))),MID(SUBSTITUTE('Model output'!D245," ",""),SEARCH("T",'Model output'!D245)+1,2),MID(SUBSTITUTE('Model output'!D245," ",""),SEARCH("T",'Model output'!D245)+1,1)),SUBSTITUTE('Model output'!D245," ",""))),"")</f>
        <v>3</v>
      </c>
      <c r="D246" s="1" t="str">
        <f>IF(ISNUMBER(SEARCH("lymph node",'Model output'!E245)),"1", IF(AND('Model output'!E245&lt;&gt;"",ISNUMBER('Model output'!E245),'Model output'!E245&gt;0),"1",IF(OR(ISNUMBER(SEARCH("0",'Model output'!E245)), ISNUMBER(SEARCH("1",'Model output'!E245)), ISNUMBER(SEARCH("1a",'Model output'!E245)), ISNUMBER(SEARCH("1b",'Model output'!E245)), ISNUMBER(SEARCH("X",'Model output'!E245))), IF(ISNUMBER(SEARCH("pN",'Model output'!E245)),IF(OR(ISNUMBER(SEARCH("a",'Model output'!E245)),ISNUMBER(SEARCH("b",'Model output'!E245))),MID(SUBSTITUTE('Model output'!E245," ",""),SEARCH("pN",'Model output'!E245)+2,2),MID(SUBSTITUTE('Model output'!E245," ",""),SEARCH("pN",'Model output'!E245)+2,1)),IF(ISNUMBER(SEARCH("N",'Model output'!E245)),IF(OR(ISNUMBER(SEARCH("a",'Model output'!E245)),ISNUMBER(SEARCH("b",'Model output'!E245))),MID(SUBSTITUTE('Model output'!E245," ",""),SEARCH("N",'Model output'!E245)+1,2),MID(SUBSTITUTE('Model output'!E245," ",""),SEARCH("N",'Model output'!E245)+1,1)),SUBSTITUTE('Model output'!E245," ",""))),"")))</f>
        <v>0</v>
      </c>
      <c r="E246" s="1" t="str">
        <f>IF(OR(ISNUMBER(SEARCH("Not applicable",'Model output'!F245)), ISNUMBER(SEARCH("N/A",'Model output'!F245))),"0",IF(OR(ISNUMBER(SEARCH("0",'Model output'!F245)), ISNUMBER(SEARCH("1",'Model output'!F245)), ISNUMBER(SEARCH("X",'Model output'!F245))), IF(ISNUMBER(SEARCH("pM",'Model output'!F245)),MID(SUBSTITUTE('Model output'!F245," ",""),SEARCH("pM",'Model output'!F245)+2,1),IF(ISNUMBER(SEARCH("M",'Model output'!F245)),MID(SUBSTITUTE('Model output'!F245," ",""),SEARCH("M",'Model output'!F245)+1,1),SUBSTITUTE('Model output'!F245," ",""))),""))</f>
        <v>X</v>
      </c>
      <c r="F246" t="str">
        <f t="shared" si="62"/>
        <v>negative</v>
      </c>
      <c r="G246" t="str">
        <f>IF(OR('Model output'!G245="",AND(ISNUMBER('Model output'!J245),'Model output'!J245&lt;1)),"",IF(OR(ISNUMBER(SEARCH("lateral",'Model output'!G245)),ISNUMBER(SEARCH("cervical",'Model output'!G245)),ISNUMBER(SEARCH("jugular",'Model output'!G245)),ISNUMBER(SEARCH("left neck",'Model output'!G245)),ISNUMBER(SEARCH("left anterior neck",'Model output'!G245)),ISNUMBER(SEARCH("left posterior neck",'Model output'!G245)),ISNUMBER(SEARCH("right neck",'Model output'!G245)),ISNUMBER(SEARCH("right anterior neck",'Model output'!G245)),ISNUMBER(SEARCH("right posterior neck",'Model output'!G245)),AND(ISNUMBER(SEARCH("level",'Model output'!G245)),OR(,ISNUMBER(SEARCH("II",'Model output'!G245)),ISNUMBER(SEARCH("two",'Model output'!G245)),ISNUMBER(SEARCH("2",'Model output'!G245)),ISNUMBER(SEARCH("III",'Model output'!G245)),ISNUMBER(SEARCH("three",'Model output'!G245)),ISNUMBER(SEARCH("3",'Model output'!G245)),ISNUMBER(SEARCH("IV",'Model output'!G245)),ISNUMBER(SEARCH("four",'Model output'!G245)),ISNUMBER(SEARCH("4",'Model output'!G245)),AND(ISNUMBER(SEARCH("V ",'Model output'!G245)),NOT(ISNUMBER(SEARCH("VI",'Model output'!G245)))),ISNUMBER(SEARCH("five",'Model output'!G245)),ISNUMBER(SEARCH("5",'Model output'!G245))))), "lateral", "central"))</f>
        <v/>
      </c>
      <c r="H246" t="str">
        <f>IF('Model output'!H245="","negative", IF('Model output'!H245=" ", "negative", IF(ISNUMBER(SEARCH("lymph node",'Model output'!H245)),"negative","positive")))</f>
        <v>negative</v>
      </c>
      <c r="I246">
        <f>IF('Model output'!I245="","",IF(ISNUMBER('Model output'!I245),'Model output'!I245,1))</f>
        <v>3</v>
      </c>
      <c r="J246">
        <f>IF('Model output'!J245="","",IF(AND(ISNUMBER('Model output'!J245),'Model output'!J245&lt;=I246),'Model output'!J245,IF(ISNUMBER(SEARCH("0/",'Model output'!J245)),0,1)))</f>
        <v>0</v>
      </c>
      <c r="K246" t="str" cm="1">
        <f t="array" ref="K246">IF(COUNT(FIND({0,1,2,3,4,5,6,7,8,9},'Model output'!K245))&gt;0,'Model output'!K245,"")</f>
        <v/>
      </c>
      <c r="L246" s="8" t="str">
        <f t="shared" si="50"/>
        <v/>
      </c>
      <c r="M246" t="str" cm="1">
        <f t="array" ref="M246">IF(L246="","",IF(ISNUMBER(SEARCH("cm",L246)),MAX(VALUE(SUBSTITUTE(_xlfn.FILTERXML("&lt;t&gt;&lt;s&gt;"&amp;SUBSTITUTE(L246,",","&lt;/s&gt;&lt;s&gt;")&amp;"&lt;/s&gt;&lt;/t&gt;","//s"),"cm",""))),MAX(VALUE(SUBSTITUTE(_xlfn.FILTERXML("&lt;t&gt;&lt;s&gt;"&amp;SUBSTITUTE(L246,",","&lt;/s&gt;&lt;s&gt;")&amp;"&lt;/s&gt;&lt;/t&gt;","//s"),"mm","")))/10))</f>
        <v/>
      </c>
      <c r="N246" t="str">
        <f>IF('Model output'!L245="","",'Model output'!L245)</f>
        <v>papillary</v>
      </c>
      <c r="O246" t="str">
        <f>IF('Model output'!M245="","",'Model output'!M245)</f>
        <v>classical</v>
      </c>
      <c r="P246" t="str">
        <f>IF('Model output'!N245="","",'Model output'!N245)</f>
        <v>1.6 cm</v>
      </c>
      <c r="Q246" t="str">
        <f t="shared" si="63"/>
        <v>1.6cm</v>
      </c>
      <c r="R246" cm="1">
        <f t="array" ref="R246">IF(Q246="","",IF(ISNUMBER(SEARCH("cm",Q246)),MAX(VALUE(SUBSTITUTE(_xlfn.FILTERXML("&lt;t&gt;&lt;s&gt;"&amp;SUBSTITUTE(Q246,",","&lt;/s&gt;&lt;s&gt;")&amp;"&lt;/s&gt;&lt;/t&gt;","//s"),"cm",""))),IF(ISNUMBER(SEARCH("mm",Q246)), MAX(VALUE(SUBSTITUTE(_xlfn.FILTERXML("&lt;t&gt;&lt;s&gt;"&amp;SUBSTITUTE(Q246,",","&lt;/s&gt;&lt;s&gt;")&amp;"&lt;/s&gt;&lt;/t&gt;","//s"),"mm","")))/10, MAX(VALUE(_xlfn.FILTERXML("&lt;t&gt;&lt;s&gt;"&amp;SUBSTITUTE(Q246,",","&lt;/s&gt;&lt;s&gt;")&amp;"&lt;/s&gt;&lt;/t&gt;","//s"))))))</f>
        <v>1.6</v>
      </c>
      <c r="S246" t="str">
        <f>IF(OR('Model output'!P245="",ISNUMBER(SEARCH("Not identified", 'Model output'!P245)),ISNUMBER(SEARCH("Absent",'Model output'!P245)),AND(ISNUMBER(SEARCH("No",'Model output'!P245)),NOT(ISNUMBER(SEARCH("diagnostic",'Model output'!P245)))),ISNUMBER(SEARCH("Negative",'Model output'!P245))),"negative","positive")</f>
        <v>negative</v>
      </c>
      <c r="T246">
        <f>IF('Model output'!O245="","",'Model output'!O245)</f>
        <v>3</v>
      </c>
      <c r="U246" t="str">
        <f>IF('Model output'!Q245&lt;&gt;"",'Model output'!Q245,IF('Classification result'!S246="positive",IF(ISNUMBER(SEARCH("single",'Model output'!P245)),1,IF(OR(ISNUMBER(SEARCH("&lt;4",'Model output'!P245)),ISNUMBER(SEARCH("&lt; 4",'Model output'!P245)),ISNUMBER(SEARCH("less than 4",'Model output'!P245))),"&lt;4",IF(OR(ISNUMBER(SEARCH("&gt;4",'Model output'!P245)),ISNUMBER(SEARCH("&gt; 4",'Model output'!P245)),ISNUMBER(SEARCH("4 or more",'Model output'!P245))),"&gt;4",""))),""))</f>
        <v/>
      </c>
      <c r="V246" t="str">
        <f>IF(S246="negative","",IF(OR(ISNUMBER(SEARCH("Focal",'Model output'!P245)),'Classification result'!U246&lt;4,ISNUMBER(SEARCH("Focal",'Classification result'!U246)),ISNUMBER(SEARCH("&lt;4",'Classification result'!U246)),ISNUMBER(SEARCH("&lt; 4",'Classification result'!U246))),"minimal", IF(OR(ISNUMBER(SEARCH("Extensive",'Model output'!P245)),ISNUMBER(SEARCH("Extensive",'Classification result'!U246)),ISNUMBER(SEARCH("&gt;4",'Classification result'!U246)),ISNUMBER(SEARCH("&gt; 4",'Classification result'!U246)),ISNUMBER(SEARCH("4 or more",'Classification result'!U246))),"extensive","")))</f>
        <v/>
      </c>
      <c r="W246" t="str">
        <f>IF(OR('Model output'!R245="",ISNUMBER(SEARCH("Not identified", 'Model output'!R245)),ISNUMBER(SEARCH("Absent",'Model output'!R245)),ISNUMBER(SEARCH("No",'Model output'!R245)),ISNUMBER(SEARCH("Negative",'Model output'!R245)),ISNUMBER(SEARCH("None seen",'Model output'!R245)),ISNUMBER(SEARCH("Free",'Model output'!R245)),ISNUMBER(SEARCH("Cannot be assessed",'Model output'!R245))),"negative","positive")</f>
        <v>positive</v>
      </c>
      <c r="X246" s="14" t="str">
        <f>IF('Model output'!S245="","",'Model output'!S245)</f>
        <v>minimal</v>
      </c>
      <c r="Y246" t="str">
        <f>IF(OR('Model output'!S245="",ISNUMBER(SEARCH("Absent",'Model output'!S245)),ISNUMBER(SEARCH("Not identified",'Model output'!S245)),AND(ISNUMBER(SEARCH("No",'Model output'!S245)),NOT(ISNUMBER(SEARCH("carcinoma",'Model output'!S245)))),ISNUMBER(SEARCH("negative",'Model output'!S245))),"negative",IF(Z246="positive","gETE", "positive"))</f>
        <v>positive</v>
      </c>
      <c r="Z246" t="str">
        <f>IF(OR('Model output'!S245="",ISNUMBER(SEARCH("Absent",'Model output'!S245)),ISNUMBER(SEARCH("Not identified",'Model output'!S245)),ISNUMBER(SEARCH("No",'Model output'!S245)),ISNUMBER(SEARCH("Minimal",'Model output'!S245)),ISNUMBER(SEARCH("negative",'Model output'!S245))),"negative",IF(OR(ISNUMBER(SEARCH("extensive",X246)),ISNUMBER(SEARCH("skeletal muscle",X246)),ISNUMBER(SEARCH("larynx",X246)),ISNUMBER(SEARCH("trachea",X246)),ISNUMBER(SEARCH("esophagus",X246)),ISNUMBER(SEARCH("recurrent laryngeal nerve",X246))),"positive","negative"))</f>
        <v>negative</v>
      </c>
      <c r="AA246" t="str">
        <f>IF('Model output'!T245="","",IF('Model output'!T245="Not mentioned", "No", "Yes"))</f>
        <v/>
      </c>
      <c r="AB246" t="str">
        <f>IF(AA246&lt;&gt;"Yes","",IF(OR('Model output'!U245="",ISNUMBER(SEARCH("Not identified",'Model output'!U245))),"",'Model output'!U245))</f>
        <v/>
      </c>
      <c r="AC246" s="9" t="str">
        <f>IF(OR('Model output'!V245="", AND(ISERROR(SEARCH("Positive",'Model output'!V245)), ISNUMBER(SEARCH("Negative",'Model output'!V245))), ISNUMBER(SEARCH("Uninvolved",'Model output'!V245)), ISNUMBER(SEARCH("not involved",'Model output'!V245)), ISNUMBER(SEARCH("Free",'Model output'!V245)), ISNUMBER(SEARCH("1 mm",'Model output'!V245)), ISNUMBER(SEARCH("0.1 CM",'Model output'!V245)), ISNUMBER(SEARCH("less than 0.2 mm",'Model output'!V245)), ISNUMBER(SEARCH("less than 0.5 mm",'Model output'!V245)), ISNUMBER(SEARCH("very close",'Model output'!V245)), ISNUMBER(SEARCH("abut",'Model output'!V245))), "negative", "positive")</f>
        <v>negative</v>
      </c>
      <c r="AE246" s="30" t="str" cm="1">
        <f t="array" aca="1" ref="AE246" ca="1">IF(OR(AC246="positive",Z246="positive",AND(OR(ISNUMBER(SEARCH("Follicular carcinoma",N246)),ISNUMBER(SEARCH("Follicular thyroid carcinoma",N246))),V246="extensive"),AND(AND(ISNUMBER(J246),J246&gt;0),AND(ISNUMBER(M246),M246&gt;3)),OR(H246="positive",AH246=1)),"high",IF(OR(ISNUMBER(SEARCH("lateral",G246,1)),ISNUMBER(SEARCH("positive",Y246,1)),ISNUMBER(SEARCH("tall",O246,1)),ISNUMBER(SEARCH("hobnail",O246,1)),ISNUMBER(SEARCH("cribriform",O246,1)),ISNUMBER(SEARCH("diffuse",O246,1)),ISNUMBER(SEARCH("columnar",O246,1)),ISNUMBER(SEARCH("solid",O246,1)),ISNUMBER(SEARCH("tall",N246,1)),ISNUMBER(SEARCH("hobnail",N246,1)),ISNUMBER(SEARCH("cribriform",N246,1)),ISNUMBER(SEARCH("diffuse",N246,1)),ISNUMBER(SEARCH("columnar",N246,1)),ISNUMBER(SEARCH("solid",N246,1)),AND(ISNUMBER(SEARCH("papillary",N246,1)),S246="positive"),AND(AND(ISNUMBER(J246),J246&gt;=5),M246=""),AND(AND(ISNUMBER(J246),J246&gt;=5),AND(ISNUMBER(M246),M246&gt;=1)),AND(ISNUMBER(SERACH("papillary",N246)),OR(Y246="positive",Z246="positive"), ISNUMBER(SEARCH("BRAF",AB246)))),"intermediate","low"))</f>
        <v>intermediate</v>
      </c>
      <c r="AF246" s="31" t="str">
        <f t="shared" si="51"/>
        <v>1b</v>
      </c>
      <c r="AG246" s="31" t="str">
        <f t="shared" si="52"/>
        <v>0</v>
      </c>
      <c r="AH246" s="31" t="str">
        <f t="shared" si="53"/>
        <v>0</v>
      </c>
      <c r="AI246" s="36" t="str">
        <f t="shared" si="54"/>
        <v>I</v>
      </c>
      <c r="AJ246" s="30" t="s">
        <v>873</v>
      </c>
      <c r="AK246" s="35" t="s">
        <v>876</v>
      </c>
      <c r="AL246" s="35" t="s">
        <v>877</v>
      </c>
      <c r="AM246" s="35" t="s">
        <v>880</v>
      </c>
      <c r="AN246" s="35" t="s">
        <v>76</v>
      </c>
      <c r="AO246" s="30">
        <f t="shared" ca="1" si="55"/>
        <v>1</v>
      </c>
      <c r="AP246" s="35">
        <f t="shared" si="56"/>
        <v>1</v>
      </c>
      <c r="AQ246" s="35">
        <f t="shared" si="57"/>
        <v>1</v>
      </c>
      <c r="AR246" s="35">
        <f t="shared" si="58"/>
        <v>1</v>
      </c>
      <c r="AS246" s="36">
        <f t="shared" si="59"/>
        <v>1</v>
      </c>
    </row>
    <row r="247" spans="1:45">
      <c r="A247" t="str">
        <f>'Model output'!A246</f>
        <v>TCGA-FY-A3NN</v>
      </c>
      <c r="B247" s="42">
        <v>48</v>
      </c>
      <c r="C247" s="1" t="str">
        <f>IF(OR(ISNUMBER(SEARCH("0",'Model output'!D246)), ISNUMBER(SEARCH("1",'Model output'!D246)), ISNUMBER(SEARCH("1a",'Model output'!D246)), ISNUMBER(SEARCH("1b",'Model output'!D246)), ISNUMBER(SEARCH("2",'Model output'!D246)), ISNUMBER(SEARCH("3",'Model output'!D246)), ISNUMBER(SEARCH("4a",'Model output'!D246)), ISNUMBER(SEARCH("4b",'Model output'!D246))), IF(ISNUMBER(SEARCH("pT",'Model output'!D246)),IF(OR(ISNUMBER(SEARCH("a",'Model output'!D246)),ISNUMBER(SEARCH("b",'Model output'!D246))),MID(SUBSTITUTE('Model output'!D246," ",""),SEARCH("pT",'Model output'!D246)+2,2),MID(SUBSTITUTE('Model output'!D246," ",""),SEARCH("pT",'Model output'!D246)+2,1)),IF(ISNUMBER(SEARCH("T",'Model output'!D246)),IF(OR(ISNUMBER(SEARCH("a",'Model output'!D246)),ISNUMBER(SEARCH("b",'Model output'!D246))),MID(SUBSTITUTE('Model output'!D246," ",""),SEARCH("T",'Model output'!D246)+1,2),MID(SUBSTITUTE('Model output'!D246," ",""),SEARCH("T",'Model output'!D246)+1,1)),SUBSTITUTE('Model output'!D246," ",""))),"")</f>
        <v>1b</v>
      </c>
      <c r="D247" s="1" t="str">
        <f>IF(ISNUMBER(SEARCH("lymph node",'Model output'!E246)),"1", IF(AND('Model output'!E246&lt;&gt;"",ISNUMBER('Model output'!E246),'Model output'!E246&gt;0),"1",IF(OR(ISNUMBER(SEARCH("0",'Model output'!E246)), ISNUMBER(SEARCH("1",'Model output'!E246)), ISNUMBER(SEARCH("1a",'Model output'!E246)), ISNUMBER(SEARCH("1b",'Model output'!E246)), ISNUMBER(SEARCH("X",'Model output'!E246))), IF(ISNUMBER(SEARCH("pN",'Model output'!E246)),IF(OR(ISNUMBER(SEARCH("a",'Model output'!E246)),ISNUMBER(SEARCH("b",'Model output'!E246))),MID(SUBSTITUTE('Model output'!E246," ",""),SEARCH("pN",'Model output'!E246)+2,2),MID(SUBSTITUTE('Model output'!E246," ",""),SEARCH("pN",'Model output'!E246)+2,1)),IF(ISNUMBER(SEARCH("N",'Model output'!E246)),IF(OR(ISNUMBER(SEARCH("a",'Model output'!E246)),ISNUMBER(SEARCH("b",'Model output'!E246))),MID(SUBSTITUTE('Model output'!E246," ",""),SEARCH("N",'Model output'!E246)+1,2),MID(SUBSTITUTE('Model output'!E246," ",""),SEARCH("N",'Model output'!E246)+1,1)),SUBSTITUTE('Model output'!E246," ",""))),"")))</f>
        <v>1a</v>
      </c>
      <c r="E247" s="1" t="str">
        <f>IF(OR(ISNUMBER(SEARCH("Not applicable",'Model output'!F246)), ISNUMBER(SEARCH("N/A",'Model output'!F246))),"0",IF(OR(ISNUMBER(SEARCH("0",'Model output'!F246)), ISNUMBER(SEARCH("1",'Model output'!F246)), ISNUMBER(SEARCH("X",'Model output'!F246))), IF(ISNUMBER(SEARCH("pM",'Model output'!F246)),MID(SUBSTITUTE('Model output'!F246," ",""),SEARCH("pM",'Model output'!F246)+2,1),IF(ISNUMBER(SEARCH("M",'Model output'!F246)),MID(SUBSTITUTE('Model output'!F246," ",""),SEARCH("M",'Model output'!F246)+1,1),SUBSTITUTE('Model output'!F246," ",""))),""))</f>
        <v>X</v>
      </c>
      <c r="F247" t="str">
        <f t="shared" si="62"/>
        <v>positive</v>
      </c>
      <c r="G247" t="str">
        <f>IF(OR('Model output'!G246="",AND(ISNUMBER('Model output'!J246),'Model output'!J246&lt;1)),"",IF(OR(ISNUMBER(SEARCH("lateral",'Model output'!G246)),ISNUMBER(SEARCH("cervical",'Model output'!G246)),ISNUMBER(SEARCH("jugular",'Model output'!G246)),ISNUMBER(SEARCH("left neck",'Model output'!G246)),ISNUMBER(SEARCH("left anterior neck",'Model output'!G246)),ISNUMBER(SEARCH("left posterior neck",'Model output'!G246)),ISNUMBER(SEARCH("right neck",'Model output'!G246)),ISNUMBER(SEARCH("right anterior neck",'Model output'!G246)),ISNUMBER(SEARCH("right posterior neck",'Model output'!G246)),AND(ISNUMBER(SEARCH("level",'Model output'!G246)),OR(,ISNUMBER(SEARCH("II",'Model output'!G246)),ISNUMBER(SEARCH("two",'Model output'!G246)),ISNUMBER(SEARCH("2",'Model output'!G246)),ISNUMBER(SEARCH("III",'Model output'!G246)),ISNUMBER(SEARCH("three",'Model output'!G246)),ISNUMBER(SEARCH("3",'Model output'!G246)),ISNUMBER(SEARCH("IV",'Model output'!G246)),ISNUMBER(SEARCH("four",'Model output'!G246)),ISNUMBER(SEARCH("4",'Model output'!G246)),AND(ISNUMBER(SEARCH("V ",'Model output'!G246)),NOT(ISNUMBER(SEARCH("VI",'Model output'!G246)))),ISNUMBER(SEARCH("five",'Model output'!G246)),ISNUMBER(SEARCH("5",'Model output'!G246))))), "lateral", "central"))</f>
        <v>central</v>
      </c>
      <c r="H247" t="str">
        <f>IF('Model output'!H246="","negative", IF('Model output'!H246=" ", "negative", IF(ISNUMBER(SEARCH("lymph node",'Model output'!H246)),"negative","positive")))</f>
        <v>negative</v>
      </c>
      <c r="I247">
        <f>IF('Model output'!I246="","",IF(ISNUMBER('Model output'!I246),'Model output'!I246,1))</f>
        <v>2</v>
      </c>
      <c r="J247">
        <f>IF('Model output'!J246="","",IF(AND(ISNUMBER('Model output'!J246),'Model output'!J246&lt;=I247),'Model output'!J246,IF(ISNUMBER(SEARCH("0/",'Model output'!J246)),0,1)))</f>
        <v>2</v>
      </c>
      <c r="K247" t="str" cm="1">
        <f t="array" ref="K247">IF(COUNT(FIND({0,1,2,3,4,5,6,7,8,9},'Model output'!K246))&gt;0,'Model output'!K246,"")</f>
        <v/>
      </c>
      <c r="L247" s="8" t="str">
        <f t="shared" si="50"/>
        <v/>
      </c>
      <c r="M247" t="str" cm="1">
        <f t="array" ref="M247">IF(L247="","",IF(ISNUMBER(SEARCH("cm",L247)),MAX(VALUE(SUBSTITUTE(_xlfn.FILTERXML("&lt;t&gt;&lt;s&gt;"&amp;SUBSTITUTE(L247,",","&lt;/s&gt;&lt;s&gt;")&amp;"&lt;/s&gt;&lt;/t&gt;","//s"),"cm",""))),MAX(VALUE(SUBSTITUTE(_xlfn.FILTERXML("&lt;t&gt;&lt;s&gt;"&amp;SUBSTITUTE(L247,",","&lt;/s&gt;&lt;s&gt;")&amp;"&lt;/s&gt;&lt;/t&gt;","//s"),"mm","")))/10))</f>
        <v/>
      </c>
      <c r="N247" t="str">
        <f>IF('Model output'!L246="","",'Model output'!L246)</f>
        <v>papillary</v>
      </c>
      <c r="O247" t="str">
        <f>IF('Model output'!M246="","",'Model output'!M246)</f>
        <v>Follicular</v>
      </c>
      <c r="P247" t="str">
        <f>IF('Model output'!N246="","",'Model output'!N246)</f>
        <v>2.0 cm</v>
      </c>
      <c r="Q247" t="str">
        <f t="shared" si="63"/>
        <v>2.0cm</v>
      </c>
      <c r="R247" cm="1">
        <f t="array" ref="R247">IF(Q247="","",IF(ISNUMBER(SEARCH("cm",Q247)),MAX(VALUE(SUBSTITUTE(_xlfn.FILTERXML("&lt;t&gt;&lt;s&gt;"&amp;SUBSTITUTE(Q247,",","&lt;/s&gt;&lt;s&gt;")&amp;"&lt;/s&gt;&lt;/t&gt;","//s"),"cm",""))),IF(ISNUMBER(SEARCH("mm",Q247)), MAX(VALUE(SUBSTITUTE(_xlfn.FILTERXML("&lt;t&gt;&lt;s&gt;"&amp;SUBSTITUTE(Q247,",","&lt;/s&gt;&lt;s&gt;")&amp;"&lt;/s&gt;&lt;/t&gt;","//s"),"mm","")))/10, MAX(VALUE(_xlfn.FILTERXML("&lt;t&gt;&lt;s&gt;"&amp;SUBSTITUTE(Q247,",","&lt;/s&gt;&lt;s&gt;")&amp;"&lt;/s&gt;&lt;/t&gt;","//s"))))))</f>
        <v>2</v>
      </c>
      <c r="S247" t="str">
        <f>IF(OR('Model output'!P246="",ISNUMBER(SEARCH("Not identified", 'Model output'!P246)),ISNUMBER(SEARCH("Absent",'Model output'!P246)),AND(ISNUMBER(SEARCH("No",'Model output'!P246)),NOT(ISNUMBER(SEARCH("diagnostic",'Model output'!P246)))),ISNUMBER(SEARCH("Negative",'Model output'!P246))),"negative","positive")</f>
        <v>negative</v>
      </c>
      <c r="T247">
        <f>IF('Model output'!O246="","",'Model output'!O246)</f>
        <v>1</v>
      </c>
      <c r="U247" t="str">
        <f>IF('Model output'!Q246&lt;&gt;"",'Model output'!Q246,IF('Classification result'!S247="positive",IF(ISNUMBER(SEARCH("single",'Model output'!P246)),1,IF(OR(ISNUMBER(SEARCH("&lt;4",'Model output'!P246)),ISNUMBER(SEARCH("&lt; 4",'Model output'!P246)),ISNUMBER(SEARCH("less than 4",'Model output'!P246))),"&lt;4",IF(OR(ISNUMBER(SEARCH("&gt;4",'Model output'!P246)),ISNUMBER(SEARCH("&gt; 4",'Model output'!P246)),ISNUMBER(SEARCH("4 or more",'Model output'!P246))),"&gt;4",""))),""))</f>
        <v/>
      </c>
      <c r="V247" t="str">
        <f>IF(S247="negative","",IF(OR(ISNUMBER(SEARCH("Focal",'Model output'!P246)),'Classification result'!U247&lt;4,ISNUMBER(SEARCH("Focal",'Classification result'!U247)),ISNUMBER(SEARCH("&lt;4",'Classification result'!U247)),ISNUMBER(SEARCH("&lt; 4",'Classification result'!U247))),"minimal", IF(OR(ISNUMBER(SEARCH("Extensive",'Model output'!P246)),ISNUMBER(SEARCH("Extensive",'Classification result'!U247)),ISNUMBER(SEARCH("&gt;4",'Classification result'!U247)),ISNUMBER(SEARCH("&gt; 4",'Classification result'!U247)),ISNUMBER(SEARCH("4 or more",'Classification result'!U247))),"extensive","")))</f>
        <v/>
      </c>
      <c r="W247" t="str">
        <f>IF(OR('Model output'!R246="",ISNUMBER(SEARCH("Not identified", 'Model output'!R246)),ISNUMBER(SEARCH("Absent",'Model output'!R246)),ISNUMBER(SEARCH("No",'Model output'!R246)),ISNUMBER(SEARCH("Negative",'Model output'!R246)),ISNUMBER(SEARCH("None seen",'Model output'!R246)),ISNUMBER(SEARCH("Free",'Model output'!R246)),ISNUMBER(SEARCH("Cannot be assessed",'Model output'!R246))),"negative","positive")</f>
        <v>negative</v>
      </c>
      <c r="X247" s="14" t="str">
        <f>IF('Model output'!S246="","",'Model output'!S246)</f>
        <v>Not identified</v>
      </c>
      <c r="Y247" t="str">
        <f>IF(OR('Model output'!S246="",ISNUMBER(SEARCH("Absent",'Model output'!S246)),ISNUMBER(SEARCH("Not identified",'Model output'!S246)),AND(ISNUMBER(SEARCH("No",'Model output'!S246)),NOT(ISNUMBER(SEARCH("carcinoma",'Model output'!S246)))),ISNUMBER(SEARCH("negative",'Model output'!S246))),"negative",IF(Z247="positive","gETE", "positive"))</f>
        <v>negative</v>
      </c>
      <c r="Z247" t="str">
        <f>IF(OR('Model output'!S246="",ISNUMBER(SEARCH("Absent",'Model output'!S246)),ISNUMBER(SEARCH("Not identified",'Model output'!S246)),ISNUMBER(SEARCH("No",'Model output'!S246)),ISNUMBER(SEARCH("Minimal",'Model output'!S246)),ISNUMBER(SEARCH("negative",'Model output'!S246))),"negative",IF(OR(ISNUMBER(SEARCH("extensive",X247)),ISNUMBER(SEARCH("skeletal muscle",X247)),ISNUMBER(SEARCH("larynx",X247)),ISNUMBER(SEARCH("trachea",X247)),ISNUMBER(SEARCH("esophagus",X247)),ISNUMBER(SEARCH("recurrent laryngeal nerve",X247))),"positive","negative"))</f>
        <v>negative</v>
      </c>
      <c r="AA247" t="str">
        <f>IF('Model output'!T246="","",IF('Model output'!T246="Not mentioned", "No", "Yes"))</f>
        <v/>
      </c>
      <c r="AB247" t="str">
        <f>IF(AA247&lt;&gt;"Yes","",IF(OR('Model output'!U246="",ISNUMBER(SEARCH("Not identified",'Model output'!U246))),"",'Model output'!U246))</f>
        <v/>
      </c>
      <c r="AC247" s="9" t="str">
        <f>IF(OR('Model output'!V246="", AND(ISERROR(SEARCH("Positive",'Model output'!V246)), ISNUMBER(SEARCH("Negative",'Model output'!V246))), ISNUMBER(SEARCH("Uninvolved",'Model output'!V246)), ISNUMBER(SEARCH("not involved",'Model output'!V246)), ISNUMBER(SEARCH("Free",'Model output'!V246)), ISNUMBER(SEARCH("1 mm",'Model output'!V246)), ISNUMBER(SEARCH("0.1 CM",'Model output'!V246)), ISNUMBER(SEARCH("less than 0.2 mm",'Model output'!V246)), ISNUMBER(SEARCH("less than 0.5 mm",'Model output'!V246)), ISNUMBER(SEARCH("very close",'Model output'!V246)), ISNUMBER(SEARCH("abut",'Model output'!V246))), "negative", "positive")</f>
        <v>negative</v>
      </c>
      <c r="AE247" s="30" t="str" cm="1">
        <f t="array" aca="1" ref="AE247" ca="1">IF(OR(AC247="positive",Z247="positive",AND(OR(ISNUMBER(SEARCH("Follicular carcinoma",N247)),ISNUMBER(SEARCH("Follicular thyroid carcinoma",N247))),V247="extensive"),AND(AND(ISNUMBER(J247),J247&gt;0),AND(ISNUMBER(M247),M247&gt;3)),OR(H247="positive",AH247=1)),"high",IF(OR(ISNUMBER(SEARCH("lateral",G247,1)),ISNUMBER(SEARCH("positive",Y247,1)),ISNUMBER(SEARCH("tall",O247,1)),ISNUMBER(SEARCH("hobnail",O247,1)),ISNUMBER(SEARCH("cribriform",O247,1)),ISNUMBER(SEARCH("diffuse",O247,1)),ISNUMBER(SEARCH("columnar",O247,1)),ISNUMBER(SEARCH("solid",O247,1)),ISNUMBER(SEARCH("tall",N247,1)),ISNUMBER(SEARCH("hobnail",N247,1)),ISNUMBER(SEARCH("cribriform",N247,1)),ISNUMBER(SEARCH("diffuse",N247,1)),ISNUMBER(SEARCH("columnar",N247,1)),ISNUMBER(SEARCH("solid",N247,1)),AND(ISNUMBER(SEARCH("papillary",N247,1)),S247="positive"),AND(AND(ISNUMBER(J247),J247&gt;=5),M247=""),AND(AND(ISNUMBER(J247),J247&gt;=5),AND(ISNUMBER(M247),M247&gt;=1)),AND(ISNUMBER(SERACH("papillary",N247)),OR(Y247="positive",Z247="positive"), ISNUMBER(SEARCH("BRAF",AB247)))),"intermediate","low"))</f>
        <v>low</v>
      </c>
      <c r="AF247" s="31" t="str">
        <f t="shared" si="51"/>
        <v>1b</v>
      </c>
      <c r="AG247" s="31" t="str">
        <f t="shared" si="52"/>
        <v>1a</v>
      </c>
      <c r="AH247" s="31" t="str">
        <f t="shared" si="53"/>
        <v>0</v>
      </c>
      <c r="AI247" s="36" t="str">
        <f t="shared" si="54"/>
        <v>I</v>
      </c>
      <c r="AJ247" s="30" t="s">
        <v>872</v>
      </c>
      <c r="AK247" s="35" t="s">
        <v>876</v>
      </c>
      <c r="AL247" s="35" t="s">
        <v>881</v>
      </c>
      <c r="AM247" s="35" t="s">
        <v>880</v>
      </c>
      <c r="AN247" s="35" t="s">
        <v>76</v>
      </c>
      <c r="AO247" s="30">
        <f t="shared" ca="1" si="55"/>
        <v>1</v>
      </c>
      <c r="AP247" s="35">
        <f t="shared" si="56"/>
        <v>1</v>
      </c>
      <c r="AQ247" s="35">
        <f t="shared" si="57"/>
        <v>1</v>
      </c>
      <c r="AR247" s="35">
        <f t="shared" si="58"/>
        <v>1</v>
      </c>
      <c r="AS247" s="36">
        <f t="shared" si="59"/>
        <v>1</v>
      </c>
    </row>
    <row r="248" spans="1:45">
      <c r="A248" t="str">
        <f>'Model output'!A247</f>
        <v>TCGA-FY-A3NP</v>
      </c>
      <c r="B248" s="42">
        <v>69</v>
      </c>
      <c r="C248" s="1" t="str">
        <f>IF(OR(ISNUMBER(SEARCH("0",'Model output'!D247)), ISNUMBER(SEARCH("1",'Model output'!D247)), ISNUMBER(SEARCH("1a",'Model output'!D247)), ISNUMBER(SEARCH("1b",'Model output'!D247)), ISNUMBER(SEARCH("2",'Model output'!D247)), ISNUMBER(SEARCH("3",'Model output'!D247)), ISNUMBER(SEARCH("4a",'Model output'!D247)), ISNUMBER(SEARCH("4b",'Model output'!D247))), IF(ISNUMBER(SEARCH("pT",'Model output'!D247)),IF(OR(ISNUMBER(SEARCH("a",'Model output'!D247)),ISNUMBER(SEARCH("b",'Model output'!D247))),MID(SUBSTITUTE('Model output'!D247," ",""),SEARCH("pT",'Model output'!D247)+2,2),MID(SUBSTITUTE('Model output'!D247," ",""),SEARCH("pT",'Model output'!D247)+2,1)),IF(ISNUMBER(SEARCH("T",'Model output'!D247)),IF(OR(ISNUMBER(SEARCH("a",'Model output'!D247)),ISNUMBER(SEARCH("b",'Model output'!D247))),MID(SUBSTITUTE('Model output'!D247," ",""),SEARCH("T",'Model output'!D247)+1,2),MID(SUBSTITUTE('Model output'!D247," ",""),SEARCH("T",'Model output'!D247)+1,1)),SUBSTITUTE('Model output'!D247," ",""))),"")</f>
        <v>2</v>
      </c>
      <c r="D248" s="1" t="str">
        <f>IF(ISNUMBER(SEARCH("lymph node",'Model output'!E247)),"1", IF(AND('Model output'!E247&lt;&gt;"",ISNUMBER('Model output'!E247),'Model output'!E247&gt;0),"1",IF(OR(ISNUMBER(SEARCH("0",'Model output'!E247)), ISNUMBER(SEARCH("1",'Model output'!E247)), ISNUMBER(SEARCH("1a",'Model output'!E247)), ISNUMBER(SEARCH("1b",'Model output'!E247)), ISNUMBER(SEARCH("X",'Model output'!E247))), IF(ISNUMBER(SEARCH("pN",'Model output'!E247)),IF(OR(ISNUMBER(SEARCH("a",'Model output'!E247)),ISNUMBER(SEARCH("b",'Model output'!E247))),MID(SUBSTITUTE('Model output'!E247," ",""),SEARCH("pN",'Model output'!E247)+2,2),MID(SUBSTITUTE('Model output'!E247," ",""),SEARCH("pN",'Model output'!E247)+2,1)),IF(ISNUMBER(SEARCH("N",'Model output'!E247)),IF(OR(ISNUMBER(SEARCH("a",'Model output'!E247)),ISNUMBER(SEARCH("b",'Model output'!E247))),MID(SUBSTITUTE('Model output'!E247," ",""),SEARCH("N",'Model output'!E247)+1,2),MID(SUBSTITUTE('Model output'!E247," ",""),SEARCH("N",'Model output'!E247)+1,1)),SUBSTITUTE('Model output'!E247," ",""))),"")))</f>
        <v>X</v>
      </c>
      <c r="E248" s="1" t="str">
        <f>IF(OR(ISNUMBER(SEARCH("Not applicable",'Model output'!F247)), ISNUMBER(SEARCH("N/A",'Model output'!F247))),"0",IF(OR(ISNUMBER(SEARCH("0",'Model output'!F247)), ISNUMBER(SEARCH("1",'Model output'!F247)), ISNUMBER(SEARCH("X",'Model output'!F247))), IF(ISNUMBER(SEARCH("pM",'Model output'!F247)),MID(SUBSTITUTE('Model output'!F247," ",""),SEARCH("pM",'Model output'!F247)+2,1),IF(ISNUMBER(SEARCH("M",'Model output'!F247)),MID(SUBSTITUTE('Model output'!F247," ",""),SEARCH("M",'Model output'!F247)+1,1),SUBSTITUTE('Model output'!F247," ",""))),""))</f>
        <v>X</v>
      </c>
      <c r="F248" t="str">
        <f t="shared" si="62"/>
        <v>negative</v>
      </c>
      <c r="G248" t="str">
        <f>IF(OR('Model output'!G247="",AND(ISNUMBER('Model output'!J247),'Model output'!J247&lt;1)),"",IF(OR(ISNUMBER(SEARCH("lateral",'Model output'!G247)),ISNUMBER(SEARCH("cervical",'Model output'!G247)),ISNUMBER(SEARCH("jugular",'Model output'!G247)),ISNUMBER(SEARCH("left neck",'Model output'!G247)),ISNUMBER(SEARCH("left anterior neck",'Model output'!G247)),ISNUMBER(SEARCH("left posterior neck",'Model output'!G247)),ISNUMBER(SEARCH("right neck",'Model output'!G247)),ISNUMBER(SEARCH("right anterior neck",'Model output'!G247)),ISNUMBER(SEARCH("right posterior neck",'Model output'!G247)),AND(ISNUMBER(SEARCH("level",'Model output'!G247)),OR(,ISNUMBER(SEARCH("II",'Model output'!G247)),ISNUMBER(SEARCH("two",'Model output'!G247)),ISNUMBER(SEARCH("2",'Model output'!G247)),ISNUMBER(SEARCH("III",'Model output'!G247)),ISNUMBER(SEARCH("three",'Model output'!G247)),ISNUMBER(SEARCH("3",'Model output'!G247)),ISNUMBER(SEARCH("IV",'Model output'!G247)),ISNUMBER(SEARCH("four",'Model output'!G247)),ISNUMBER(SEARCH("4",'Model output'!G247)),AND(ISNUMBER(SEARCH("V ",'Model output'!G247)),NOT(ISNUMBER(SEARCH("VI",'Model output'!G247)))),ISNUMBER(SEARCH("five",'Model output'!G247)),ISNUMBER(SEARCH("5",'Model output'!G247))))), "lateral", "central"))</f>
        <v/>
      </c>
      <c r="H248" t="str">
        <f>IF('Model output'!H247="","negative", IF('Model output'!H247=" ", "negative", IF(ISNUMBER(SEARCH("lymph node",'Model output'!H247)),"negative","positive")))</f>
        <v>negative</v>
      </c>
      <c r="I248" t="str">
        <f>IF('Model output'!I247="","",IF(ISNUMBER('Model output'!I247),'Model output'!I247,1))</f>
        <v/>
      </c>
      <c r="J248" t="str">
        <f>IF('Model output'!J247="","",IF(AND(ISNUMBER('Model output'!J247),'Model output'!J247&lt;=I248),'Model output'!J247,IF(ISNUMBER(SEARCH("0/",'Model output'!J247)),0,1)))</f>
        <v/>
      </c>
      <c r="K248" t="str" cm="1">
        <f t="array" ref="K248">IF(COUNT(FIND({0,1,2,3,4,5,6,7,8,9},'Model output'!K247))&gt;0,'Model output'!K247,"")</f>
        <v/>
      </c>
      <c r="L248" s="8" t="str">
        <f t="shared" si="50"/>
        <v/>
      </c>
      <c r="M248" t="str" cm="1">
        <f t="array" ref="M248">IF(L248="","",IF(ISNUMBER(SEARCH("cm",L248)),MAX(VALUE(SUBSTITUTE(_xlfn.FILTERXML("&lt;t&gt;&lt;s&gt;"&amp;SUBSTITUTE(L248,",","&lt;/s&gt;&lt;s&gt;")&amp;"&lt;/s&gt;&lt;/t&gt;","//s"),"cm",""))),MAX(VALUE(SUBSTITUTE(_xlfn.FILTERXML("&lt;t&gt;&lt;s&gt;"&amp;SUBSTITUTE(L248,",","&lt;/s&gt;&lt;s&gt;")&amp;"&lt;/s&gt;&lt;/t&gt;","//s"),"mm","")))/10))</f>
        <v/>
      </c>
      <c r="N248" t="str">
        <f>IF('Model output'!L247="","",'Model output'!L247)</f>
        <v>papillary</v>
      </c>
      <c r="O248" t="str">
        <f>IF('Model output'!M247="","",'Model output'!M247)</f>
        <v>follicular</v>
      </c>
      <c r="P248" t="str">
        <f>IF('Model output'!N247="","",'Model output'!N247)</f>
        <v>3 cm</v>
      </c>
      <c r="Q248" t="str">
        <f t="shared" si="63"/>
        <v>3cm</v>
      </c>
      <c r="R248" cm="1">
        <f t="array" ref="R248">IF(Q248="","",IF(ISNUMBER(SEARCH("cm",Q248)),MAX(VALUE(SUBSTITUTE(_xlfn.FILTERXML("&lt;t&gt;&lt;s&gt;"&amp;SUBSTITUTE(Q248,",","&lt;/s&gt;&lt;s&gt;")&amp;"&lt;/s&gt;&lt;/t&gt;","//s"),"cm",""))),IF(ISNUMBER(SEARCH("mm",Q248)), MAX(VALUE(SUBSTITUTE(_xlfn.FILTERXML("&lt;t&gt;&lt;s&gt;"&amp;SUBSTITUTE(Q248,",","&lt;/s&gt;&lt;s&gt;")&amp;"&lt;/s&gt;&lt;/t&gt;","//s"),"mm","")))/10, MAX(VALUE(_xlfn.FILTERXML("&lt;t&gt;&lt;s&gt;"&amp;SUBSTITUTE(Q248,",","&lt;/s&gt;&lt;s&gt;")&amp;"&lt;/s&gt;&lt;/t&gt;","//s"))))))</f>
        <v>3</v>
      </c>
      <c r="S248" t="str">
        <f>IF(OR('Model output'!P247="",ISNUMBER(SEARCH("Not identified", 'Model output'!P247)),ISNUMBER(SEARCH("Absent",'Model output'!P247)),AND(ISNUMBER(SEARCH("No",'Model output'!P247)),NOT(ISNUMBER(SEARCH("diagnostic",'Model output'!P247)))),ISNUMBER(SEARCH("Negative",'Model output'!P247))),"negative","positive")</f>
        <v>negative</v>
      </c>
      <c r="T248" t="str">
        <f>IF('Model output'!O247="","",'Model output'!O247)</f>
        <v/>
      </c>
      <c r="U248" t="str">
        <f>IF('Model output'!Q247&lt;&gt;"",'Model output'!Q247,IF('Classification result'!S248="positive",IF(ISNUMBER(SEARCH("single",'Model output'!P247)),1,IF(OR(ISNUMBER(SEARCH("&lt;4",'Model output'!P247)),ISNUMBER(SEARCH("&lt; 4",'Model output'!P247)),ISNUMBER(SEARCH("less than 4",'Model output'!P247))),"&lt;4",IF(OR(ISNUMBER(SEARCH("&gt;4",'Model output'!P247)),ISNUMBER(SEARCH("&gt; 4",'Model output'!P247)),ISNUMBER(SEARCH("4 or more",'Model output'!P247))),"&gt;4",""))),""))</f>
        <v/>
      </c>
      <c r="V248" t="str">
        <f>IF(S248="negative","",IF(OR(ISNUMBER(SEARCH("Focal",'Model output'!P247)),'Classification result'!U248&lt;4,ISNUMBER(SEARCH("Focal",'Classification result'!U248)),ISNUMBER(SEARCH("&lt;4",'Classification result'!U248)),ISNUMBER(SEARCH("&lt; 4",'Classification result'!U248))),"minimal", IF(OR(ISNUMBER(SEARCH("Extensive",'Model output'!P247)),ISNUMBER(SEARCH("Extensive",'Classification result'!U248)),ISNUMBER(SEARCH("&gt;4",'Classification result'!U248)),ISNUMBER(SEARCH("&gt; 4",'Classification result'!U248)),ISNUMBER(SEARCH("4 or more",'Classification result'!U248))),"extensive","")))</f>
        <v/>
      </c>
      <c r="W248" t="str">
        <f>IF(OR('Model output'!R247="",ISNUMBER(SEARCH("Not identified", 'Model output'!R247)),ISNUMBER(SEARCH("Absent",'Model output'!R247)),ISNUMBER(SEARCH("No",'Model output'!R247)),ISNUMBER(SEARCH("Negative",'Model output'!R247)),ISNUMBER(SEARCH("None seen",'Model output'!R247)),ISNUMBER(SEARCH("Free",'Model output'!R247)),ISNUMBER(SEARCH("Cannot be assessed",'Model output'!R247))),"negative","positive")</f>
        <v>negative</v>
      </c>
      <c r="X248" s="14" t="str">
        <f>IF('Model output'!S247="","",'Model output'!S247)</f>
        <v/>
      </c>
      <c r="Y248" t="str">
        <f>IF(OR('Model output'!S247="",ISNUMBER(SEARCH("Absent",'Model output'!S247)),ISNUMBER(SEARCH("Not identified",'Model output'!S247)),AND(ISNUMBER(SEARCH("No",'Model output'!S247)),NOT(ISNUMBER(SEARCH("carcinoma",'Model output'!S247)))),ISNUMBER(SEARCH("negative",'Model output'!S247))),"negative",IF(Z248="positive","gETE", "positive"))</f>
        <v>negative</v>
      </c>
      <c r="Z248" t="str">
        <f>IF(OR('Model output'!S247="",ISNUMBER(SEARCH("Absent",'Model output'!S247)),ISNUMBER(SEARCH("Not identified",'Model output'!S247)),ISNUMBER(SEARCH("No",'Model output'!S247)),ISNUMBER(SEARCH("Minimal",'Model output'!S247)),ISNUMBER(SEARCH("negative",'Model output'!S247))),"negative",IF(OR(ISNUMBER(SEARCH("extensive",X248)),ISNUMBER(SEARCH("skeletal muscle",X248)),ISNUMBER(SEARCH("larynx",X248)),ISNUMBER(SEARCH("trachea",X248)),ISNUMBER(SEARCH("esophagus",X248)),ISNUMBER(SEARCH("recurrent laryngeal nerve",X248))),"positive","negative"))</f>
        <v>negative</v>
      </c>
      <c r="AA248" t="str">
        <f>IF('Model output'!T247="","",IF('Model output'!T247="Not mentioned", "No", "Yes"))</f>
        <v/>
      </c>
      <c r="AB248" t="str">
        <f>IF(AA248&lt;&gt;"Yes","",IF(OR('Model output'!U247="",ISNUMBER(SEARCH("Not identified",'Model output'!U247))),"",'Model output'!U247))</f>
        <v/>
      </c>
      <c r="AC248" s="9" t="str">
        <f>IF(OR('Model output'!V247="", AND(ISERROR(SEARCH("Positive",'Model output'!V247)), ISNUMBER(SEARCH("Negative",'Model output'!V247))), ISNUMBER(SEARCH("Uninvolved",'Model output'!V247)), ISNUMBER(SEARCH("not involved",'Model output'!V247)), ISNUMBER(SEARCH("Free",'Model output'!V247)), ISNUMBER(SEARCH("1 mm",'Model output'!V247)), ISNUMBER(SEARCH("0.1 CM",'Model output'!V247)), ISNUMBER(SEARCH("less than 0.2 mm",'Model output'!V247)), ISNUMBER(SEARCH("less than 0.5 mm",'Model output'!V247)), ISNUMBER(SEARCH("very close",'Model output'!V247)), ISNUMBER(SEARCH("abut",'Model output'!V247))), "negative", "positive")</f>
        <v>negative</v>
      </c>
      <c r="AE248" s="30" t="str" cm="1">
        <f t="array" aca="1" ref="AE248" ca="1">IF(OR(AC248="positive",Z248="positive",AND(OR(ISNUMBER(SEARCH("Follicular carcinoma",N248)),ISNUMBER(SEARCH("Follicular thyroid carcinoma",N248))),V248="extensive"),AND(AND(ISNUMBER(J248),J248&gt;0),AND(ISNUMBER(M248),M248&gt;3)),OR(H248="positive",AH248=1)),"high",IF(OR(ISNUMBER(SEARCH("lateral",G248,1)),ISNUMBER(SEARCH("positive",Y248,1)),ISNUMBER(SEARCH("tall",O248,1)),ISNUMBER(SEARCH("hobnail",O248,1)),ISNUMBER(SEARCH("cribriform",O248,1)),ISNUMBER(SEARCH("diffuse",O248,1)),ISNUMBER(SEARCH("columnar",O248,1)),ISNUMBER(SEARCH("solid",O248,1)),ISNUMBER(SEARCH("tall",N248,1)),ISNUMBER(SEARCH("hobnail",N248,1)),ISNUMBER(SEARCH("cribriform",N248,1)),ISNUMBER(SEARCH("diffuse",N248,1)),ISNUMBER(SEARCH("columnar",N248,1)),ISNUMBER(SEARCH("solid",N248,1)),AND(ISNUMBER(SEARCH("papillary",N248,1)),S248="positive"),AND(AND(ISNUMBER(J248),J248&gt;=5),M248=""),AND(AND(ISNUMBER(J248),J248&gt;=5),AND(ISNUMBER(M248),M248&gt;=1)),AND(ISNUMBER(SERACH("papillary",N248)),OR(Y248="positive",Z248="positive"), ISNUMBER(SEARCH("BRAF",AB248)))),"intermediate","low"))</f>
        <v>low</v>
      </c>
      <c r="AF248" s="31" t="str">
        <f t="shared" si="51"/>
        <v>2</v>
      </c>
      <c r="AG248" s="31" t="str">
        <f t="shared" si="52"/>
        <v>0</v>
      </c>
      <c r="AH248" s="31" t="str">
        <f t="shared" si="53"/>
        <v>0</v>
      </c>
      <c r="AI248" s="36" t="str">
        <f t="shared" si="54"/>
        <v>I</v>
      </c>
      <c r="AJ248" s="30" t="s">
        <v>872</v>
      </c>
      <c r="AK248" s="35" t="s">
        <v>876</v>
      </c>
      <c r="AL248" s="35" t="s">
        <v>885</v>
      </c>
      <c r="AM248" s="35" t="s">
        <v>877</v>
      </c>
      <c r="AN248" s="35" t="s">
        <v>76</v>
      </c>
      <c r="AO248" s="30">
        <f t="shared" ca="1" si="55"/>
        <v>1</v>
      </c>
      <c r="AP248" s="35">
        <f t="shared" si="56"/>
        <v>0</v>
      </c>
      <c r="AQ248" s="35">
        <f t="shared" si="57"/>
        <v>1</v>
      </c>
      <c r="AR248" s="35">
        <f t="shared" si="58"/>
        <v>1</v>
      </c>
      <c r="AS248" s="36">
        <f t="shared" si="59"/>
        <v>1</v>
      </c>
    </row>
    <row r="249" spans="1:45">
      <c r="A249" t="str">
        <f>'Model output'!A248</f>
        <v>TCGA-FY-A3ON</v>
      </c>
      <c r="B249" s="42">
        <v>20</v>
      </c>
      <c r="C249" s="1" t="str">
        <f>IF(OR(ISNUMBER(SEARCH("0",'Model output'!D248)), ISNUMBER(SEARCH("1",'Model output'!D248)), ISNUMBER(SEARCH("1a",'Model output'!D248)), ISNUMBER(SEARCH("1b",'Model output'!D248)), ISNUMBER(SEARCH("2",'Model output'!D248)), ISNUMBER(SEARCH("3",'Model output'!D248)), ISNUMBER(SEARCH("4a",'Model output'!D248)), ISNUMBER(SEARCH("4b",'Model output'!D248))), IF(ISNUMBER(SEARCH("pT",'Model output'!D248)),IF(OR(ISNUMBER(SEARCH("a",'Model output'!D248)),ISNUMBER(SEARCH("b",'Model output'!D248))),MID(SUBSTITUTE('Model output'!D248," ",""),SEARCH("pT",'Model output'!D248)+2,2),MID(SUBSTITUTE('Model output'!D248," ",""),SEARCH("pT",'Model output'!D248)+2,1)),IF(ISNUMBER(SEARCH("T",'Model output'!D248)),IF(OR(ISNUMBER(SEARCH("a",'Model output'!D248)),ISNUMBER(SEARCH("b",'Model output'!D248))),MID(SUBSTITUTE('Model output'!D248," ",""),SEARCH("T",'Model output'!D248)+1,2),MID(SUBSTITUTE('Model output'!D248," ",""),SEARCH("T",'Model output'!D248)+1,1)),SUBSTITUTE('Model output'!D248," ",""))),"")</f>
        <v>2</v>
      </c>
      <c r="D249" s="1" t="str">
        <f>IF(ISNUMBER(SEARCH("lymph node",'Model output'!E248)),"1", IF(AND('Model output'!E248&lt;&gt;"",ISNUMBER('Model output'!E248),'Model output'!E248&gt;0),"1",IF(OR(ISNUMBER(SEARCH("0",'Model output'!E248)), ISNUMBER(SEARCH("1",'Model output'!E248)), ISNUMBER(SEARCH("1a",'Model output'!E248)), ISNUMBER(SEARCH("1b",'Model output'!E248)), ISNUMBER(SEARCH("X",'Model output'!E248))), IF(ISNUMBER(SEARCH("pN",'Model output'!E248)),IF(OR(ISNUMBER(SEARCH("a",'Model output'!E248)),ISNUMBER(SEARCH("b",'Model output'!E248))),MID(SUBSTITUTE('Model output'!E248," ",""),SEARCH("pN",'Model output'!E248)+2,2),MID(SUBSTITUTE('Model output'!E248," ",""),SEARCH("pN",'Model output'!E248)+2,1)),IF(ISNUMBER(SEARCH("N",'Model output'!E248)),IF(OR(ISNUMBER(SEARCH("a",'Model output'!E248)),ISNUMBER(SEARCH("b",'Model output'!E248))),MID(SUBSTITUTE('Model output'!E248," ",""),SEARCH("N",'Model output'!E248)+1,2),MID(SUBSTITUTE('Model output'!E248," ",""),SEARCH("N",'Model output'!E248)+1,1)),SUBSTITUTE('Model output'!E248," ",""))),"")))</f>
        <v>1</v>
      </c>
      <c r="E249" s="1" t="str">
        <f>IF(OR(ISNUMBER(SEARCH("Not applicable",'Model output'!F248)), ISNUMBER(SEARCH("N/A",'Model output'!F248))),"0",IF(OR(ISNUMBER(SEARCH("0",'Model output'!F248)), ISNUMBER(SEARCH("1",'Model output'!F248)), ISNUMBER(SEARCH("X",'Model output'!F248))), IF(ISNUMBER(SEARCH("pM",'Model output'!F248)),MID(SUBSTITUTE('Model output'!F248," ",""),SEARCH("pM",'Model output'!F248)+2,1),IF(ISNUMBER(SEARCH("M",'Model output'!F248)),MID(SUBSTITUTE('Model output'!F248," ",""),SEARCH("M",'Model output'!F248)+1,1),SUBSTITUTE('Model output'!F248," ",""))),""))</f>
        <v>X</v>
      </c>
      <c r="F249" t="str">
        <f t="shared" si="62"/>
        <v>positive</v>
      </c>
      <c r="G249" t="str">
        <f>IF(OR('Model output'!G248="",AND(ISNUMBER('Model output'!J248),'Model output'!J248&lt;1)),"",IF(OR(ISNUMBER(SEARCH("lateral",'Model output'!G248)),ISNUMBER(SEARCH("cervical",'Model output'!G248)),ISNUMBER(SEARCH("jugular",'Model output'!G248)),ISNUMBER(SEARCH("left neck",'Model output'!G248)),ISNUMBER(SEARCH("left anterior neck",'Model output'!G248)),ISNUMBER(SEARCH("left posterior neck",'Model output'!G248)),ISNUMBER(SEARCH("right neck",'Model output'!G248)),ISNUMBER(SEARCH("right anterior neck",'Model output'!G248)),ISNUMBER(SEARCH("right posterior neck",'Model output'!G248)),AND(ISNUMBER(SEARCH("level",'Model output'!G248)),OR(,ISNUMBER(SEARCH("II",'Model output'!G248)),ISNUMBER(SEARCH("two",'Model output'!G248)),ISNUMBER(SEARCH("2",'Model output'!G248)),ISNUMBER(SEARCH("III",'Model output'!G248)),ISNUMBER(SEARCH("three",'Model output'!G248)),ISNUMBER(SEARCH("3",'Model output'!G248)),ISNUMBER(SEARCH("IV",'Model output'!G248)),ISNUMBER(SEARCH("four",'Model output'!G248)),ISNUMBER(SEARCH("4",'Model output'!G248)),AND(ISNUMBER(SEARCH("V ",'Model output'!G248)),NOT(ISNUMBER(SEARCH("VI",'Model output'!G248)))),ISNUMBER(SEARCH("five",'Model output'!G248)),ISNUMBER(SEARCH("5",'Model output'!G248))))), "lateral", "central"))</f>
        <v/>
      </c>
      <c r="H249" t="str">
        <f>IF('Model output'!H248="","negative", IF('Model output'!H248=" ", "negative", IF(ISNUMBER(SEARCH("lymph node",'Model output'!H248)),"negative","positive")))</f>
        <v>negative</v>
      </c>
      <c r="I249">
        <f>IF('Model output'!I248="","",IF(ISNUMBER('Model output'!I248),'Model output'!I248,1))</f>
        <v>4</v>
      </c>
      <c r="J249">
        <f>IF('Model output'!J248="","",IF(AND(ISNUMBER('Model output'!J248),'Model output'!J248&lt;=I249),'Model output'!J248,IF(ISNUMBER(SEARCH("0/",'Model output'!J248)),0,1)))</f>
        <v>1</v>
      </c>
      <c r="K249" t="str" cm="1">
        <f t="array" ref="K249">IF(COUNT(FIND({0,1,2,3,4,5,6,7,8,9},'Model output'!K248))&gt;0,'Model output'!K248,"")</f>
        <v/>
      </c>
      <c r="L249" s="8" t="str">
        <f t="shared" si="50"/>
        <v/>
      </c>
      <c r="M249" t="str" cm="1">
        <f t="array" ref="M249">IF(L249="","",IF(ISNUMBER(SEARCH("cm",L249)),MAX(VALUE(SUBSTITUTE(_xlfn.FILTERXML("&lt;t&gt;&lt;s&gt;"&amp;SUBSTITUTE(L249,",","&lt;/s&gt;&lt;s&gt;")&amp;"&lt;/s&gt;&lt;/t&gt;","//s"),"cm",""))),MAX(VALUE(SUBSTITUTE(_xlfn.FILTERXML("&lt;t&gt;&lt;s&gt;"&amp;SUBSTITUTE(L249,",","&lt;/s&gt;&lt;s&gt;")&amp;"&lt;/s&gt;&lt;/t&gt;","//s"),"mm","")))/10))</f>
        <v/>
      </c>
      <c r="N249" t="str">
        <f>IF('Model output'!L248="","",'Model output'!L248)</f>
        <v>papillary</v>
      </c>
      <c r="O249" t="str">
        <f>IF('Model output'!M248="","",'Model output'!M248)</f>
        <v>classical</v>
      </c>
      <c r="P249" t="str">
        <f>IF('Model output'!N248="","",'Model output'!N248)</f>
        <v>2.5cm</v>
      </c>
      <c r="Q249" t="str">
        <f t="shared" si="63"/>
        <v>2.5cm</v>
      </c>
      <c r="R249" cm="1">
        <f t="array" ref="R249">IF(Q249="","",IF(ISNUMBER(SEARCH("cm",Q249)),MAX(VALUE(SUBSTITUTE(_xlfn.FILTERXML("&lt;t&gt;&lt;s&gt;"&amp;SUBSTITUTE(Q249,",","&lt;/s&gt;&lt;s&gt;")&amp;"&lt;/s&gt;&lt;/t&gt;","//s"),"cm",""))),IF(ISNUMBER(SEARCH("mm",Q249)), MAX(VALUE(SUBSTITUTE(_xlfn.FILTERXML("&lt;t&gt;&lt;s&gt;"&amp;SUBSTITUTE(Q249,",","&lt;/s&gt;&lt;s&gt;")&amp;"&lt;/s&gt;&lt;/t&gt;","//s"),"mm","")))/10, MAX(VALUE(_xlfn.FILTERXML("&lt;t&gt;&lt;s&gt;"&amp;SUBSTITUTE(Q249,",","&lt;/s&gt;&lt;s&gt;")&amp;"&lt;/s&gt;&lt;/t&gt;","//s"))))))</f>
        <v>2.5</v>
      </c>
      <c r="S249" t="str">
        <f>IF(OR('Model output'!P248="",ISNUMBER(SEARCH("Not identified", 'Model output'!P248)),ISNUMBER(SEARCH("Absent",'Model output'!P248)),AND(ISNUMBER(SEARCH("No",'Model output'!P248)),NOT(ISNUMBER(SEARCH("diagnostic",'Model output'!P248)))),ISNUMBER(SEARCH("Negative",'Model output'!P248))),"negative","positive")</f>
        <v>negative</v>
      </c>
      <c r="T249">
        <f>IF('Model output'!O248="","",'Model output'!O248)</f>
        <v>3</v>
      </c>
      <c r="U249" t="str">
        <f>IF('Model output'!Q248&lt;&gt;"",'Model output'!Q248,IF('Classification result'!S249="positive",IF(ISNUMBER(SEARCH("single",'Model output'!P248)),1,IF(OR(ISNUMBER(SEARCH("&lt;4",'Model output'!P248)),ISNUMBER(SEARCH("&lt; 4",'Model output'!P248)),ISNUMBER(SEARCH("less than 4",'Model output'!P248))),"&lt;4",IF(OR(ISNUMBER(SEARCH("&gt;4",'Model output'!P248)),ISNUMBER(SEARCH("&gt; 4",'Model output'!P248)),ISNUMBER(SEARCH("4 or more",'Model output'!P248))),"&gt;4",""))),""))</f>
        <v/>
      </c>
      <c r="V249" t="str">
        <f>IF(S249="negative","",IF(OR(ISNUMBER(SEARCH("Focal",'Model output'!P248)),'Classification result'!U249&lt;4,ISNUMBER(SEARCH("Focal",'Classification result'!U249)),ISNUMBER(SEARCH("&lt;4",'Classification result'!U249)),ISNUMBER(SEARCH("&lt; 4",'Classification result'!U249))),"minimal", IF(OR(ISNUMBER(SEARCH("Extensive",'Model output'!P248)),ISNUMBER(SEARCH("Extensive",'Classification result'!U249)),ISNUMBER(SEARCH("&gt;4",'Classification result'!U249)),ISNUMBER(SEARCH("&gt; 4",'Classification result'!U249)),ISNUMBER(SEARCH("4 or more",'Classification result'!U249))),"extensive","")))</f>
        <v/>
      </c>
      <c r="W249" t="str">
        <f>IF(OR('Model output'!R248="",ISNUMBER(SEARCH("Not identified", 'Model output'!R248)),ISNUMBER(SEARCH("Absent",'Model output'!R248)),ISNUMBER(SEARCH("No",'Model output'!R248)),ISNUMBER(SEARCH("Negative",'Model output'!R248)),ISNUMBER(SEARCH("None seen",'Model output'!R248)),ISNUMBER(SEARCH("Free",'Model output'!R248)),ISNUMBER(SEARCH("Cannot be assessed",'Model output'!R248))),"negative","positive")</f>
        <v>negative</v>
      </c>
      <c r="X249" s="14" t="str">
        <f>IF('Model output'!S248="","",'Model output'!S248)</f>
        <v>Not identified</v>
      </c>
      <c r="Y249" t="str">
        <f>IF(OR('Model output'!S248="",ISNUMBER(SEARCH("Absent",'Model output'!S248)),ISNUMBER(SEARCH("Not identified",'Model output'!S248)),AND(ISNUMBER(SEARCH("No",'Model output'!S248)),NOT(ISNUMBER(SEARCH("carcinoma",'Model output'!S248)))),ISNUMBER(SEARCH("negative",'Model output'!S248))),"negative",IF(Z249="positive","gETE", "positive"))</f>
        <v>negative</v>
      </c>
      <c r="Z249" t="str">
        <f>IF(OR('Model output'!S248="",ISNUMBER(SEARCH("Absent",'Model output'!S248)),ISNUMBER(SEARCH("Not identified",'Model output'!S248)),ISNUMBER(SEARCH("No",'Model output'!S248)),ISNUMBER(SEARCH("Minimal",'Model output'!S248)),ISNUMBER(SEARCH("negative",'Model output'!S248))),"negative",IF(OR(ISNUMBER(SEARCH("extensive",X249)),ISNUMBER(SEARCH("skeletal muscle",X249)),ISNUMBER(SEARCH("larynx",X249)),ISNUMBER(SEARCH("trachea",X249)),ISNUMBER(SEARCH("esophagus",X249)),ISNUMBER(SEARCH("recurrent laryngeal nerve",X249))),"positive","negative"))</f>
        <v>negative</v>
      </c>
      <c r="AA249" t="str">
        <f>IF('Model output'!T248="","",IF('Model output'!T248="Not mentioned", "No", "Yes"))</f>
        <v/>
      </c>
      <c r="AB249" t="str">
        <f>IF(AA249&lt;&gt;"Yes","",IF(OR('Model output'!U248="",ISNUMBER(SEARCH("Not identified",'Model output'!U248))),"",'Model output'!U248))</f>
        <v/>
      </c>
      <c r="AC249" s="9" t="str">
        <f>IF(OR('Model output'!V248="", AND(ISERROR(SEARCH("Positive",'Model output'!V248)), ISNUMBER(SEARCH("Negative",'Model output'!V248))), ISNUMBER(SEARCH("Uninvolved",'Model output'!V248)), ISNUMBER(SEARCH("not involved",'Model output'!V248)), ISNUMBER(SEARCH("Free",'Model output'!V248)), ISNUMBER(SEARCH("1 mm",'Model output'!V248)), ISNUMBER(SEARCH("0.1 CM",'Model output'!V248)), ISNUMBER(SEARCH("less than 0.2 mm",'Model output'!V248)), ISNUMBER(SEARCH("less than 0.5 mm",'Model output'!V248)), ISNUMBER(SEARCH("very close",'Model output'!V248)), ISNUMBER(SEARCH("abut",'Model output'!V248))), "negative", "positive")</f>
        <v>negative</v>
      </c>
      <c r="AE249" s="30" t="str" cm="1">
        <f t="array" aca="1" ref="AE249" ca="1">IF(OR(AC249="positive",Z249="positive",AND(OR(ISNUMBER(SEARCH("Follicular carcinoma",N249)),ISNUMBER(SEARCH("Follicular thyroid carcinoma",N249))),V249="extensive"),AND(AND(ISNUMBER(J249),J249&gt;0),AND(ISNUMBER(M249),M249&gt;3)),OR(H249="positive",AH249=1)),"high",IF(OR(ISNUMBER(SEARCH("lateral",G249,1)),ISNUMBER(SEARCH("positive",Y249,1)),ISNUMBER(SEARCH("tall",O249,1)),ISNUMBER(SEARCH("hobnail",O249,1)),ISNUMBER(SEARCH("cribriform",O249,1)),ISNUMBER(SEARCH("diffuse",O249,1)),ISNUMBER(SEARCH("columnar",O249,1)),ISNUMBER(SEARCH("solid",O249,1)),ISNUMBER(SEARCH("tall",N249,1)),ISNUMBER(SEARCH("hobnail",N249,1)),ISNUMBER(SEARCH("cribriform",N249,1)),ISNUMBER(SEARCH("diffuse",N249,1)),ISNUMBER(SEARCH("columnar",N249,1)),ISNUMBER(SEARCH("solid",N249,1)),AND(ISNUMBER(SEARCH("papillary",N249,1)),S249="positive"),AND(AND(ISNUMBER(J249),J249&gt;=5),M249=""),AND(AND(ISNUMBER(J249),J249&gt;=5),AND(ISNUMBER(M249),M249&gt;=1)),AND(ISNUMBER(SERACH("papillary",N249)),OR(Y249="positive",Z249="positive"), ISNUMBER(SEARCH("BRAF",AB249)))),"intermediate","low"))</f>
        <v>low</v>
      </c>
      <c r="AF249" s="31" t="str">
        <f t="shared" si="51"/>
        <v>2</v>
      </c>
      <c r="AG249" s="31" t="str">
        <f t="shared" si="52"/>
        <v>1a</v>
      </c>
      <c r="AH249" s="31" t="str">
        <f t="shared" si="53"/>
        <v>0</v>
      </c>
      <c r="AI249" s="36" t="str">
        <f t="shared" si="54"/>
        <v>I</v>
      </c>
      <c r="AJ249" s="30" t="s">
        <v>872</v>
      </c>
      <c r="AK249" s="35" t="s">
        <v>879</v>
      </c>
      <c r="AL249" s="35" t="s">
        <v>881</v>
      </c>
      <c r="AM249" s="35" t="s">
        <v>880</v>
      </c>
      <c r="AN249" s="35" t="s">
        <v>76</v>
      </c>
      <c r="AO249" s="30">
        <f t="shared" ca="1" si="55"/>
        <v>1</v>
      </c>
      <c r="AP249" s="35">
        <f t="shared" si="56"/>
        <v>1</v>
      </c>
      <c r="AQ249" s="35">
        <f t="shared" si="57"/>
        <v>1</v>
      </c>
      <c r="AR249" s="35">
        <f t="shared" si="58"/>
        <v>1</v>
      </c>
      <c r="AS249" s="36">
        <f t="shared" si="59"/>
        <v>1</v>
      </c>
    </row>
    <row r="250" spans="1:45">
      <c r="A250" t="str">
        <f>'Model output'!A249</f>
        <v>TCGA-FY-A3R7</v>
      </c>
      <c r="B250" s="42">
        <v>50</v>
      </c>
      <c r="C250" s="1" t="str">
        <f>IF(OR(ISNUMBER(SEARCH("0",'Model output'!D249)), ISNUMBER(SEARCH("1",'Model output'!D249)), ISNUMBER(SEARCH("1a",'Model output'!D249)), ISNUMBER(SEARCH("1b",'Model output'!D249)), ISNUMBER(SEARCH("2",'Model output'!D249)), ISNUMBER(SEARCH("3",'Model output'!D249)), ISNUMBER(SEARCH("4a",'Model output'!D249)), ISNUMBER(SEARCH("4b",'Model output'!D249))), IF(ISNUMBER(SEARCH("pT",'Model output'!D249)),IF(OR(ISNUMBER(SEARCH("a",'Model output'!D249)),ISNUMBER(SEARCH("b",'Model output'!D249))),MID(SUBSTITUTE('Model output'!D249," ",""),SEARCH("pT",'Model output'!D249)+2,2),MID(SUBSTITUTE('Model output'!D249," ",""),SEARCH("pT",'Model output'!D249)+2,1)),IF(ISNUMBER(SEARCH("T",'Model output'!D249)),IF(OR(ISNUMBER(SEARCH("a",'Model output'!D249)),ISNUMBER(SEARCH("b",'Model output'!D249))),MID(SUBSTITUTE('Model output'!D249," ",""),SEARCH("T",'Model output'!D249)+1,2),MID(SUBSTITUTE('Model output'!D249," ",""),SEARCH("T",'Model output'!D249)+1,1)),SUBSTITUTE('Model output'!D249," ",""))),"")</f>
        <v>3</v>
      </c>
      <c r="D250" s="1" t="str">
        <f>IF(ISNUMBER(SEARCH("lymph node",'Model output'!E249)),"1", IF(AND('Model output'!E249&lt;&gt;"",ISNUMBER('Model output'!E249),'Model output'!E249&gt;0),"1",IF(OR(ISNUMBER(SEARCH("0",'Model output'!E249)), ISNUMBER(SEARCH("1",'Model output'!E249)), ISNUMBER(SEARCH("1a",'Model output'!E249)), ISNUMBER(SEARCH("1b",'Model output'!E249)), ISNUMBER(SEARCH("X",'Model output'!E249))), IF(ISNUMBER(SEARCH("pN",'Model output'!E249)),IF(OR(ISNUMBER(SEARCH("a",'Model output'!E249)),ISNUMBER(SEARCH("b",'Model output'!E249))),MID(SUBSTITUTE('Model output'!E249," ",""),SEARCH("pN",'Model output'!E249)+2,2),MID(SUBSTITUTE('Model output'!E249," ",""),SEARCH("pN",'Model output'!E249)+2,1)),IF(ISNUMBER(SEARCH("N",'Model output'!E249)),IF(OR(ISNUMBER(SEARCH("a",'Model output'!E249)),ISNUMBER(SEARCH("b",'Model output'!E249))),MID(SUBSTITUTE('Model output'!E249," ",""),SEARCH("N",'Model output'!E249)+1,2),MID(SUBSTITUTE('Model output'!E249," ",""),SEARCH("N",'Model output'!E249)+1,1)),SUBSTITUTE('Model output'!E249," ",""))),"")))</f>
        <v>1a</v>
      </c>
      <c r="E250" s="1" t="str">
        <f>IF(OR(ISNUMBER(SEARCH("Not applicable",'Model output'!F249)), ISNUMBER(SEARCH("N/A",'Model output'!F249))),"0",IF(OR(ISNUMBER(SEARCH("0",'Model output'!F249)), ISNUMBER(SEARCH("1",'Model output'!F249)), ISNUMBER(SEARCH("X",'Model output'!F249))), IF(ISNUMBER(SEARCH("pM",'Model output'!F249)),MID(SUBSTITUTE('Model output'!F249," ",""),SEARCH("pM",'Model output'!F249)+2,1),IF(ISNUMBER(SEARCH("M",'Model output'!F249)),MID(SUBSTITUTE('Model output'!F249," ",""),SEARCH("M",'Model output'!F249)+1,1),SUBSTITUTE('Model output'!F249," ",""))),""))</f>
        <v>X</v>
      </c>
      <c r="F250" t="str">
        <f t="shared" si="62"/>
        <v>positive</v>
      </c>
      <c r="G250" t="str">
        <f>IF(OR('Model output'!G249="",AND(ISNUMBER('Model output'!J249),'Model output'!J249&lt;1)),"",IF(OR(ISNUMBER(SEARCH("lateral",'Model output'!G249)),ISNUMBER(SEARCH("cervical",'Model output'!G249)),ISNUMBER(SEARCH("jugular",'Model output'!G249)),ISNUMBER(SEARCH("left neck",'Model output'!G249)),ISNUMBER(SEARCH("left anterior neck",'Model output'!G249)),ISNUMBER(SEARCH("left posterior neck",'Model output'!G249)),ISNUMBER(SEARCH("right neck",'Model output'!G249)),ISNUMBER(SEARCH("right anterior neck",'Model output'!G249)),ISNUMBER(SEARCH("right posterior neck",'Model output'!G249)),AND(ISNUMBER(SEARCH("level",'Model output'!G249)),OR(,ISNUMBER(SEARCH("II",'Model output'!G249)),ISNUMBER(SEARCH("two",'Model output'!G249)),ISNUMBER(SEARCH("2",'Model output'!G249)),ISNUMBER(SEARCH("III",'Model output'!G249)),ISNUMBER(SEARCH("three",'Model output'!G249)),ISNUMBER(SEARCH("3",'Model output'!G249)),ISNUMBER(SEARCH("IV",'Model output'!G249)),ISNUMBER(SEARCH("four",'Model output'!G249)),ISNUMBER(SEARCH("4",'Model output'!G249)),AND(ISNUMBER(SEARCH("V ",'Model output'!G249)),NOT(ISNUMBER(SEARCH("VI",'Model output'!G249)))),ISNUMBER(SEARCH("five",'Model output'!G249)),ISNUMBER(SEARCH("5",'Model output'!G249))))), "lateral", "central"))</f>
        <v>central</v>
      </c>
      <c r="H250" t="str">
        <f>IF('Model output'!H249="","negative", IF('Model output'!H249=" ", "negative", IF(ISNUMBER(SEARCH("lymph node",'Model output'!H249)),"negative","positive")))</f>
        <v>negative</v>
      </c>
      <c r="I250">
        <f>IF('Model output'!I249="","",IF(ISNUMBER('Model output'!I249),'Model output'!I249,1))</f>
        <v>3</v>
      </c>
      <c r="J250">
        <f>IF('Model output'!J249="","",IF(AND(ISNUMBER('Model output'!J249),'Model output'!J249&lt;=I250),'Model output'!J249,IF(ISNUMBER(SEARCH("0/",'Model output'!J249)),0,1)))</f>
        <v>2</v>
      </c>
      <c r="K250" t="str" cm="1">
        <f t="array" ref="K250">IF(COUNT(FIND({0,1,2,3,4,5,6,7,8,9},'Model output'!K249))&gt;0,'Model output'!K249,"")</f>
        <v/>
      </c>
      <c r="L250" s="8" t="str">
        <f t="shared" si="50"/>
        <v/>
      </c>
      <c r="M250" t="str" cm="1">
        <f t="array" ref="M250">IF(L250="","",IF(ISNUMBER(SEARCH("cm",L250)),MAX(VALUE(SUBSTITUTE(_xlfn.FILTERXML("&lt;t&gt;&lt;s&gt;"&amp;SUBSTITUTE(L250,",","&lt;/s&gt;&lt;s&gt;")&amp;"&lt;/s&gt;&lt;/t&gt;","//s"),"cm",""))),MAX(VALUE(SUBSTITUTE(_xlfn.FILTERXML("&lt;t&gt;&lt;s&gt;"&amp;SUBSTITUTE(L250,",","&lt;/s&gt;&lt;s&gt;")&amp;"&lt;/s&gt;&lt;/t&gt;","//s"),"mm","")))/10))</f>
        <v/>
      </c>
      <c r="N250" t="str">
        <f>IF('Model output'!L249="","",'Model output'!L249)</f>
        <v>papillary</v>
      </c>
      <c r="O250" t="str">
        <f>IF('Model output'!M249="","",'Model output'!M249)</f>
        <v>classical</v>
      </c>
      <c r="P250" t="str">
        <f>IF('Model output'!N249="","",'Model output'!N249)</f>
        <v>2.0 cm</v>
      </c>
      <c r="Q250" t="str">
        <f t="shared" si="63"/>
        <v>2.0cm</v>
      </c>
      <c r="R250" cm="1">
        <f t="array" ref="R250">IF(Q250="","",IF(ISNUMBER(SEARCH("cm",Q250)),MAX(VALUE(SUBSTITUTE(_xlfn.FILTERXML("&lt;t&gt;&lt;s&gt;"&amp;SUBSTITUTE(Q250,",","&lt;/s&gt;&lt;s&gt;")&amp;"&lt;/s&gt;&lt;/t&gt;","//s"),"cm",""))),IF(ISNUMBER(SEARCH("mm",Q250)), MAX(VALUE(SUBSTITUTE(_xlfn.FILTERXML("&lt;t&gt;&lt;s&gt;"&amp;SUBSTITUTE(Q250,",","&lt;/s&gt;&lt;s&gt;")&amp;"&lt;/s&gt;&lt;/t&gt;","//s"),"mm","")))/10, MAX(VALUE(_xlfn.FILTERXML("&lt;t&gt;&lt;s&gt;"&amp;SUBSTITUTE(Q250,",","&lt;/s&gt;&lt;s&gt;")&amp;"&lt;/s&gt;&lt;/t&gt;","//s"))))))</f>
        <v>2</v>
      </c>
      <c r="S250" t="str">
        <f>IF(OR('Model output'!P249="",ISNUMBER(SEARCH("Not identified", 'Model output'!P249)),ISNUMBER(SEARCH("Absent",'Model output'!P249)),AND(ISNUMBER(SEARCH("No",'Model output'!P249)),NOT(ISNUMBER(SEARCH("diagnostic",'Model output'!P249)))),ISNUMBER(SEARCH("Negative",'Model output'!P249))),"negative","positive")</f>
        <v>negative</v>
      </c>
      <c r="T250">
        <f>IF('Model output'!O249="","",'Model output'!O249)</f>
        <v>2</v>
      </c>
      <c r="U250" t="str">
        <f>IF('Model output'!Q249&lt;&gt;"",'Model output'!Q249,IF('Classification result'!S250="positive",IF(ISNUMBER(SEARCH("single",'Model output'!P249)),1,IF(OR(ISNUMBER(SEARCH("&lt;4",'Model output'!P249)),ISNUMBER(SEARCH("&lt; 4",'Model output'!P249)),ISNUMBER(SEARCH("less than 4",'Model output'!P249))),"&lt;4",IF(OR(ISNUMBER(SEARCH("&gt;4",'Model output'!P249)),ISNUMBER(SEARCH("&gt; 4",'Model output'!P249)),ISNUMBER(SEARCH("4 or more",'Model output'!P249))),"&gt;4",""))),""))</f>
        <v/>
      </c>
      <c r="V250" t="str">
        <f>IF(S250="negative","",IF(OR(ISNUMBER(SEARCH("Focal",'Model output'!P249)),'Classification result'!U250&lt;4,ISNUMBER(SEARCH("Focal",'Classification result'!U250)),ISNUMBER(SEARCH("&lt;4",'Classification result'!U250)),ISNUMBER(SEARCH("&lt; 4",'Classification result'!U250))),"minimal", IF(OR(ISNUMBER(SEARCH("Extensive",'Model output'!P249)),ISNUMBER(SEARCH("Extensive",'Classification result'!U250)),ISNUMBER(SEARCH("&gt;4",'Classification result'!U250)),ISNUMBER(SEARCH("&gt; 4",'Classification result'!U250)),ISNUMBER(SEARCH("4 or more",'Classification result'!U250))),"extensive","")))</f>
        <v/>
      </c>
      <c r="W250" t="str">
        <f>IF(OR('Model output'!R249="",ISNUMBER(SEARCH("Not identified", 'Model output'!R249)),ISNUMBER(SEARCH("Absent",'Model output'!R249)),ISNUMBER(SEARCH("No",'Model output'!R249)),ISNUMBER(SEARCH("Negative",'Model output'!R249)),ISNUMBER(SEARCH("None seen",'Model output'!R249)),ISNUMBER(SEARCH("Free",'Model output'!R249)),ISNUMBER(SEARCH("Cannot be assessed",'Model output'!R249))),"negative","positive")</f>
        <v>positive</v>
      </c>
      <c r="X250" s="14" t="str">
        <f>IF('Model output'!S249="","",'Model output'!S249)</f>
        <v>minimal</v>
      </c>
      <c r="Y250" t="str">
        <f>IF(OR('Model output'!S249="",ISNUMBER(SEARCH("Absent",'Model output'!S249)),ISNUMBER(SEARCH("Not identified",'Model output'!S249)),AND(ISNUMBER(SEARCH("No",'Model output'!S249)),NOT(ISNUMBER(SEARCH("carcinoma",'Model output'!S249)))),ISNUMBER(SEARCH("negative",'Model output'!S249))),"negative",IF(Z250="positive","gETE", "positive"))</f>
        <v>positive</v>
      </c>
      <c r="Z250" t="str">
        <f>IF(OR('Model output'!S249="",ISNUMBER(SEARCH("Absent",'Model output'!S249)),ISNUMBER(SEARCH("Not identified",'Model output'!S249)),ISNUMBER(SEARCH("No",'Model output'!S249)),ISNUMBER(SEARCH("Minimal",'Model output'!S249)),ISNUMBER(SEARCH("negative",'Model output'!S249))),"negative",IF(OR(ISNUMBER(SEARCH("extensive",X250)),ISNUMBER(SEARCH("skeletal muscle",X250)),ISNUMBER(SEARCH("larynx",X250)),ISNUMBER(SEARCH("trachea",X250)),ISNUMBER(SEARCH("esophagus",X250)),ISNUMBER(SEARCH("recurrent laryngeal nerve",X250))),"positive","negative"))</f>
        <v>negative</v>
      </c>
      <c r="AA250" t="str">
        <f>IF('Model output'!T249="","",IF('Model output'!T249="Not mentioned", "No", "Yes"))</f>
        <v/>
      </c>
      <c r="AB250" t="str">
        <f>IF(AA250&lt;&gt;"Yes","",IF(OR('Model output'!U249="",ISNUMBER(SEARCH("Not identified",'Model output'!U249))),"",'Model output'!U249))</f>
        <v/>
      </c>
      <c r="AC250" s="9" t="str">
        <f>IF(OR('Model output'!V249="", AND(ISERROR(SEARCH("Positive",'Model output'!V249)), ISNUMBER(SEARCH("Negative",'Model output'!V249))), ISNUMBER(SEARCH("Uninvolved",'Model output'!V249)), ISNUMBER(SEARCH("not involved",'Model output'!V249)), ISNUMBER(SEARCH("Free",'Model output'!V249)), ISNUMBER(SEARCH("1 mm",'Model output'!V249)), ISNUMBER(SEARCH("0.1 CM",'Model output'!V249)), ISNUMBER(SEARCH("less than 0.2 mm",'Model output'!V249)), ISNUMBER(SEARCH("less than 0.5 mm",'Model output'!V249)), ISNUMBER(SEARCH("very close",'Model output'!V249)), ISNUMBER(SEARCH("abut",'Model output'!V249))), "negative", "positive")</f>
        <v>negative</v>
      </c>
      <c r="AE250" s="30" t="str" cm="1">
        <f t="array" aca="1" ref="AE250" ca="1">IF(OR(AC250="positive",Z250="positive",AND(OR(ISNUMBER(SEARCH("Follicular carcinoma",N250)),ISNUMBER(SEARCH("Follicular thyroid carcinoma",N250))),V250="extensive"),AND(AND(ISNUMBER(J250),J250&gt;0),AND(ISNUMBER(M250),M250&gt;3)),OR(H250="positive",AH250=1)),"high",IF(OR(ISNUMBER(SEARCH("lateral",G250,1)),ISNUMBER(SEARCH("positive",Y250,1)),ISNUMBER(SEARCH("tall",O250,1)),ISNUMBER(SEARCH("hobnail",O250,1)),ISNUMBER(SEARCH("cribriform",O250,1)),ISNUMBER(SEARCH("diffuse",O250,1)),ISNUMBER(SEARCH("columnar",O250,1)),ISNUMBER(SEARCH("solid",O250,1)),ISNUMBER(SEARCH("tall",N250,1)),ISNUMBER(SEARCH("hobnail",N250,1)),ISNUMBER(SEARCH("cribriform",N250,1)),ISNUMBER(SEARCH("diffuse",N250,1)),ISNUMBER(SEARCH("columnar",N250,1)),ISNUMBER(SEARCH("solid",N250,1)),AND(ISNUMBER(SEARCH("papillary",N250,1)),S250="positive"),AND(AND(ISNUMBER(J250),J250&gt;=5),M250=""),AND(AND(ISNUMBER(J250),J250&gt;=5),AND(ISNUMBER(M250),M250&gt;=1)),AND(ISNUMBER(SERACH("papillary",N250)),OR(Y250="positive",Z250="positive"), ISNUMBER(SEARCH("BRAF",AB250)))),"intermediate","low"))</f>
        <v>intermediate</v>
      </c>
      <c r="AF250" s="31" t="str">
        <f t="shared" si="51"/>
        <v>1b</v>
      </c>
      <c r="AG250" s="31" t="str">
        <f t="shared" si="52"/>
        <v>1a</v>
      </c>
      <c r="AH250" s="31" t="str">
        <f t="shared" si="53"/>
        <v>0</v>
      </c>
      <c r="AI250" s="36" t="str">
        <f t="shared" si="54"/>
        <v>I</v>
      </c>
      <c r="AJ250" s="30" t="s">
        <v>873</v>
      </c>
      <c r="AK250" s="35" t="s">
        <v>876</v>
      </c>
      <c r="AL250" s="35" t="s">
        <v>881</v>
      </c>
      <c r="AM250" s="35" t="s">
        <v>880</v>
      </c>
      <c r="AN250" s="35" t="s">
        <v>76</v>
      </c>
      <c r="AO250" s="30">
        <f t="shared" ca="1" si="55"/>
        <v>1</v>
      </c>
      <c r="AP250" s="35">
        <f t="shared" si="56"/>
        <v>1</v>
      </c>
      <c r="AQ250" s="35">
        <f t="shared" si="57"/>
        <v>1</v>
      </c>
      <c r="AR250" s="35">
        <f t="shared" si="58"/>
        <v>1</v>
      </c>
      <c r="AS250" s="36">
        <f t="shared" si="59"/>
        <v>1</v>
      </c>
    </row>
    <row r="251" spans="1:45">
      <c r="A251" t="str">
        <f>'Model output'!A250</f>
        <v>TCGA-FY-A3R8</v>
      </c>
      <c r="B251" s="42">
        <v>62</v>
      </c>
      <c r="C251" s="1" t="str">
        <f>IF(OR(ISNUMBER(SEARCH("0",'Model output'!D250)), ISNUMBER(SEARCH("1",'Model output'!D250)), ISNUMBER(SEARCH("1a",'Model output'!D250)), ISNUMBER(SEARCH("1b",'Model output'!D250)), ISNUMBER(SEARCH("2",'Model output'!D250)), ISNUMBER(SEARCH("3",'Model output'!D250)), ISNUMBER(SEARCH("4a",'Model output'!D250)), ISNUMBER(SEARCH("4b",'Model output'!D250))), IF(ISNUMBER(SEARCH("pT",'Model output'!D250)),IF(OR(ISNUMBER(SEARCH("a",'Model output'!D250)),ISNUMBER(SEARCH("b",'Model output'!D250))),MID(SUBSTITUTE('Model output'!D250," ",""),SEARCH("pT",'Model output'!D250)+2,2),MID(SUBSTITUTE('Model output'!D250," ",""),SEARCH("pT",'Model output'!D250)+2,1)),IF(ISNUMBER(SEARCH("T",'Model output'!D250)),IF(OR(ISNUMBER(SEARCH("a",'Model output'!D250)),ISNUMBER(SEARCH("b",'Model output'!D250))),MID(SUBSTITUTE('Model output'!D250," ",""),SEARCH("T",'Model output'!D250)+1,2),MID(SUBSTITUTE('Model output'!D250," ",""),SEARCH("T",'Model output'!D250)+1,1)),SUBSTITUTE('Model output'!D250," ",""))),"")</f>
        <v>1b</v>
      </c>
      <c r="D251" s="1" t="str">
        <f>IF(ISNUMBER(SEARCH("lymph node",'Model output'!E250)),"1", IF(AND('Model output'!E250&lt;&gt;"",ISNUMBER('Model output'!E250),'Model output'!E250&gt;0),"1",IF(OR(ISNUMBER(SEARCH("0",'Model output'!E250)), ISNUMBER(SEARCH("1",'Model output'!E250)), ISNUMBER(SEARCH("1a",'Model output'!E250)), ISNUMBER(SEARCH("1b",'Model output'!E250)), ISNUMBER(SEARCH("X",'Model output'!E250))), IF(ISNUMBER(SEARCH("pN",'Model output'!E250)),IF(OR(ISNUMBER(SEARCH("a",'Model output'!E250)),ISNUMBER(SEARCH("b",'Model output'!E250))),MID(SUBSTITUTE('Model output'!E250," ",""),SEARCH("pN",'Model output'!E250)+2,2),MID(SUBSTITUTE('Model output'!E250," ",""),SEARCH("pN",'Model output'!E250)+2,1)),IF(ISNUMBER(SEARCH("N",'Model output'!E250)),IF(OR(ISNUMBER(SEARCH("a",'Model output'!E250)),ISNUMBER(SEARCH("b",'Model output'!E250))),MID(SUBSTITUTE('Model output'!E250," ",""),SEARCH("N",'Model output'!E250)+1,2),MID(SUBSTITUTE('Model output'!E250," ",""),SEARCH("N",'Model output'!E250)+1,1)),SUBSTITUTE('Model output'!E250," ",""))),"")))</f>
        <v>X</v>
      </c>
      <c r="E251" s="1" t="str">
        <f>IF(OR(ISNUMBER(SEARCH("Not applicable",'Model output'!F250)), ISNUMBER(SEARCH("N/A",'Model output'!F250))),"0",IF(OR(ISNUMBER(SEARCH("0",'Model output'!F250)), ISNUMBER(SEARCH("1",'Model output'!F250)), ISNUMBER(SEARCH("X",'Model output'!F250))), IF(ISNUMBER(SEARCH("pM",'Model output'!F250)),MID(SUBSTITUTE('Model output'!F250," ",""),SEARCH("pM",'Model output'!F250)+2,1),IF(ISNUMBER(SEARCH("M",'Model output'!F250)),MID(SUBSTITUTE('Model output'!F250," ",""),SEARCH("M",'Model output'!F250)+1,1),SUBSTITUTE('Model output'!F250," ",""))),""))</f>
        <v>0</v>
      </c>
      <c r="F251" t="str">
        <f t="shared" si="62"/>
        <v>negative</v>
      </c>
      <c r="G251" t="str">
        <f>IF(OR('Model output'!G250="",AND(ISNUMBER('Model output'!J250),'Model output'!J250&lt;1)),"",IF(OR(ISNUMBER(SEARCH("lateral",'Model output'!G250)),ISNUMBER(SEARCH("cervical",'Model output'!G250)),ISNUMBER(SEARCH("jugular",'Model output'!G250)),ISNUMBER(SEARCH("left neck",'Model output'!G250)),ISNUMBER(SEARCH("left anterior neck",'Model output'!G250)),ISNUMBER(SEARCH("left posterior neck",'Model output'!G250)),ISNUMBER(SEARCH("right neck",'Model output'!G250)),ISNUMBER(SEARCH("right anterior neck",'Model output'!G250)),ISNUMBER(SEARCH("right posterior neck",'Model output'!G250)),AND(ISNUMBER(SEARCH("level",'Model output'!G250)),OR(,ISNUMBER(SEARCH("II",'Model output'!G250)),ISNUMBER(SEARCH("two",'Model output'!G250)),ISNUMBER(SEARCH("2",'Model output'!G250)),ISNUMBER(SEARCH("III",'Model output'!G250)),ISNUMBER(SEARCH("three",'Model output'!G250)),ISNUMBER(SEARCH("3",'Model output'!G250)),ISNUMBER(SEARCH("IV",'Model output'!G250)),ISNUMBER(SEARCH("four",'Model output'!G250)),ISNUMBER(SEARCH("4",'Model output'!G250)),AND(ISNUMBER(SEARCH("V ",'Model output'!G250)),NOT(ISNUMBER(SEARCH("VI",'Model output'!G250)))),ISNUMBER(SEARCH("five",'Model output'!G250)),ISNUMBER(SEARCH("5",'Model output'!G250))))), "lateral", "central"))</f>
        <v/>
      </c>
      <c r="H251" t="str">
        <f>IF('Model output'!H250="","negative", IF('Model output'!H250=" ", "negative", IF(ISNUMBER(SEARCH("lymph node",'Model output'!H250)),"negative","positive")))</f>
        <v>negative</v>
      </c>
      <c r="I251" t="str">
        <f>IF('Model output'!I250="","",IF(ISNUMBER('Model output'!I250),'Model output'!I250,1))</f>
        <v/>
      </c>
      <c r="J251" t="str">
        <f>IF('Model output'!J250="","",IF(AND(ISNUMBER('Model output'!J250),'Model output'!J250&lt;=I251),'Model output'!J250,IF(ISNUMBER(SEARCH("0/",'Model output'!J250)),0,1)))</f>
        <v/>
      </c>
      <c r="K251" t="str" cm="1">
        <f t="array" ref="K251">IF(COUNT(FIND({0,1,2,3,4,5,6,7,8,9},'Model output'!K250))&gt;0,'Model output'!K250,"")</f>
        <v/>
      </c>
      <c r="L251" s="8" t="str">
        <f t="shared" si="50"/>
        <v/>
      </c>
      <c r="M251" t="str" cm="1">
        <f t="array" ref="M251">IF(L251="","",IF(ISNUMBER(SEARCH("cm",L251)),MAX(VALUE(SUBSTITUTE(_xlfn.FILTERXML("&lt;t&gt;&lt;s&gt;"&amp;SUBSTITUTE(L251,",","&lt;/s&gt;&lt;s&gt;")&amp;"&lt;/s&gt;&lt;/t&gt;","//s"),"cm",""))),MAX(VALUE(SUBSTITUTE(_xlfn.FILTERXML("&lt;t&gt;&lt;s&gt;"&amp;SUBSTITUTE(L251,",","&lt;/s&gt;&lt;s&gt;")&amp;"&lt;/s&gt;&lt;/t&gt;","//s"),"mm","")))/10))</f>
        <v/>
      </c>
      <c r="N251" t="str">
        <f>IF('Model output'!L250="","",'Model output'!L250)</f>
        <v>papillary</v>
      </c>
      <c r="O251" t="str">
        <f>IF('Model output'!M250="","",'Model output'!M250)</f>
        <v>classical</v>
      </c>
      <c r="P251" t="str">
        <f>IF('Model output'!N250="","",'Model output'!N250)</f>
        <v>1.7 cm</v>
      </c>
      <c r="Q251" t="str">
        <f t="shared" si="63"/>
        <v>1.7cm</v>
      </c>
      <c r="R251" cm="1">
        <f t="array" ref="R251">IF(Q251="","",IF(ISNUMBER(SEARCH("cm",Q251)),MAX(VALUE(SUBSTITUTE(_xlfn.FILTERXML("&lt;t&gt;&lt;s&gt;"&amp;SUBSTITUTE(Q251,",","&lt;/s&gt;&lt;s&gt;")&amp;"&lt;/s&gt;&lt;/t&gt;","//s"),"cm",""))),IF(ISNUMBER(SEARCH("mm",Q251)), MAX(VALUE(SUBSTITUTE(_xlfn.FILTERXML("&lt;t&gt;&lt;s&gt;"&amp;SUBSTITUTE(Q251,",","&lt;/s&gt;&lt;s&gt;")&amp;"&lt;/s&gt;&lt;/t&gt;","//s"),"mm","")))/10, MAX(VALUE(_xlfn.FILTERXML("&lt;t&gt;&lt;s&gt;"&amp;SUBSTITUTE(Q251,",","&lt;/s&gt;&lt;s&gt;")&amp;"&lt;/s&gt;&lt;/t&gt;","//s"))))))</f>
        <v>1.7</v>
      </c>
      <c r="S251" t="str">
        <f>IF(OR('Model output'!P250="",ISNUMBER(SEARCH("Not identified", 'Model output'!P250)),ISNUMBER(SEARCH("Absent",'Model output'!P250)),AND(ISNUMBER(SEARCH("No",'Model output'!P250)),NOT(ISNUMBER(SEARCH("diagnostic",'Model output'!P250)))),ISNUMBER(SEARCH("Negative",'Model output'!P250))),"negative","positive")</f>
        <v>negative</v>
      </c>
      <c r="T251" t="str">
        <f>IF('Model output'!O250="","",'Model output'!O250)</f>
        <v/>
      </c>
      <c r="U251" t="str">
        <f>IF('Model output'!Q250&lt;&gt;"",'Model output'!Q250,IF('Classification result'!S251="positive",IF(ISNUMBER(SEARCH("single",'Model output'!P250)),1,IF(OR(ISNUMBER(SEARCH("&lt;4",'Model output'!P250)),ISNUMBER(SEARCH("&lt; 4",'Model output'!P250)),ISNUMBER(SEARCH("less than 4",'Model output'!P250))),"&lt;4",IF(OR(ISNUMBER(SEARCH("&gt;4",'Model output'!P250)),ISNUMBER(SEARCH("&gt; 4",'Model output'!P250)),ISNUMBER(SEARCH("4 or more",'Model output'!P250))),"&gt;4",""))),""))</f>
        <v/>
      </c>
      <c r="V251" t="str">
        <f>IF(S251="negative","",IF(OR(ISNUMBER(SEARCH("Focal",'Model output'!P250)),'Classification result'!U251&lt;4,ISNUMBER(SEARCH("Focal",'Classification result'!U251)),ISNUMBER(SEARCH("&lt;4",'Classification result'!U251)),ISNUMBER(SEARCH("&lt; 4",'Classification result'!U251))),"minimal", IF(OR(ISNUMBER(SEARCH("Extensive",'Model output'!P250)),ISNUMBER(SEARCH("Extensive",'Classification result'!U251)),ISNUMBER(SEARCH("&gt;4",'Classification result'!U251)),ISNUMBER(SEARCH("&gt; 4",'Classification result'!U251)),ISNUMBER(SEARCH("4 or more",'Classification result'!U251))),"extensive","")))</f>
        <v/>
      </c>
      <c r="W251" t="str">
        <f>IF(OR('Model output'!R250="",ISNUMBER(SEARCH("Not identified", 'Model output'!R250)),ISNUMBER(SEARCH("Absent",'Model output'!R250)),ISNUMBER(SEARCH("No",'Model output'!R250)),ISNUMBER(SEARCH("Negative",'Model output'!R250)),ISNUMBER(SEARCH("None seen",'Model output'!R250)),ISNUMBER(SEARCH("Free",'Model output'!R250)),ISNUMBER(SEARCH("Cannot be assessed",'Model output'!R250))),"negative","positive")</f>
        <v>positive</v>
      </c>
      <c r="X251" s="14" t="str">
        <f>IF('Model output'!S250="","",'Model output'!S250)</f>
        <v>Present</v>
      </c>
      <c r="Y251" t="str">
        <f>IF(OR('Model output'!S250="",ISNUMBER(SEARCH("Absent",'Model output'!S250)),ISNUMBER(SEARCH("Not identified",'Model output'!S250)),AND(ISNUMBER(SEARCH("No",'Model output'!S250)),NOT(ISNUMBER(SEARCH("carcinoma",'Model output'!S250)))),ISNUMBER(SEARCH("negative",'Model output'!S250))),"negative",IF(Z251="positive","gETE", "positive"))</f>
        <v>positive</v>
      </c>
      <c r="Z251" t="str">
        <f>IF(OR('Model output'!S250="",ISNUMBER(SEARCH("Absent",'Model output'!S250)),ISNUMBER(SEARCH("Not identified",'Model output'!S250)),ISNUMBER(SEARCH("No",'Model output'!S250)),ISNUMBER(SEARCH("Minimal",'Model output'!S250)),ISNUMBER(SEARCH("negative",'Model output'!S250))),"negative",IF(OR(ISNUMBER(SEARCH("extensive",X251)),ISNUMBER(SEARCH("skeletal muscle",X251)),ISNUMBER(SEARCH("larynx",X251)),ISNUMBER(SEARCH("trachea",X251)),ISNUMBER(SEARCH("esophagus",X251)),ISNUMBER(SEARCH("recurrent laryngeal nerve",X251))),"positive","negative"))</f>
        <v>negative</v>
      </c>
      <c r="AA251" t="str">
        <f>IF('Model output'!T250="","",IF('Model output'!T250="Not mentioned", "No", "Yes"))</f>
        <v/>
      </c>
      <c r="AB251" t="str">
        <f>IF(AA251&lt;&gt;"Yes","",IF(OR('Model output'!U250="",ISNUMBER(SEARCH("Not identified",'Model output'!U250))),"",'Model output'!U250))</f>
        <v/>
      </c>
      <c r="AC251" s="9" t="str">
        <f>IF(OR('Model output'!V250="", AND(ISERROR(SEARCH("Positive",'Model output'!V250)), ISNUMBER(SEARCH("Negative",'Model output'!V250))), ISNUMBER(SEARCH("Uninvolved",'Model output'!V250)), ISNUMBER(SEARCH("not involved",'Model output'!V250)), ISNUMBER(SEARCH("Free",'Model output'!V250)), ISNUMBER(SEARCH("1 mm",'Model output'!V250)), ISNUMBER(SEARCH("0.1 CM",'Model output'!V250)), ISNUMBER(SEARCH("less than 0.2 mm",'Model output'!V250)), ISNUMBER(SEARCH("less than 0.5 mm",'Model output'!V250)), ISNUMBER(SEARCH("very close",'Model output'!V250)), ISNUMBER(SEARCH("abut",'Model output'!V250))), "negative", "positive")</f>
        <v>negative</v>
      </c>
      <c r="AE251" s="30" t="str" cm="1">
        <f t="array" aca="1" ref="AE251" ca="1">IF(OR(AC251="positive",Z251="positive",AND(OR(ISNUMBER(SEARCH("Follicular carcinoma",N251)),ISNUMBER(SEARCH("Follicular thyroid carcinoma",N251))),V251="extensive"),AND(AND(ISNUMBER(J251),J251&gt;0),AND(ISNUMBER(M251),M251&gt;3)),OR(H251="positive",AH251=1)),"high",IF(OR(ISNUMBER(SEARCH("lateral",G251,1)),ISNUMBER(SEARCH("positive",Y251,1)),ISNUMBER(SEARCH("tall",O251,1)),ISNUMBER(SEARCH("hobnail",O251,1)),ISNUMBER(SEARCH("cribriform",O251,1)),ISNUMBER(SEARCH("diffuse",O251,1)),ISNUMBER(SEARCH("columnar",O251,1)),ISNUMBER(SEARCH("solid",O251,1)),ISNUMBER(SEARCH("tall",N251,1)),ISNUMBER(SEARCH("hobnail",N251,1)),ISNUMBER(SEARCH("cribriform",N251,1)),ISNUMBER(SEARCH("diffuse",N251,1)),ISNUMBER(SEARCH("columnar",N251,1)),ISNUMBER(SEARCH("solid",N251,1)),AND(ISNUMBER(SEARCH("papillary",N251,1)),S251="positive"),AND(AND(ISNUMBER(J251),J251&gt;=5),M251=""),AND(AND(ISNUMBER(J251),J251&gt;=5),AND(ISNUMBER(M251),M251&gt;=1)),AND(ISNUMBER(SERACH("papillary",N251)),OR(Y251="positive",Z251="positive"), ISNUMBER(SEARCH("BRAF",AB251)))),"intermediate","low"))</f>
        <v>intermediate</v>
      </c>
      <c r="AF251" s="31" t="str">
        <f t="shared" si="51"/>
        <v>1b</v>
      </c>
      <c r="AG251" s="31" t="str">
        <f t="shared" si="52"/>
        <v>0</v>
      </c>
      <c r="AH251" s="31" t="str">
        <f t="shared" si="53"/>
        <v>0</v>
      </c>
      <c r="AI251" s="36" t="str">
        <f t="shared" si="54"/>
        <v>I</v>
      </c>
      <c r="AJ251" s="30" t="s">
        <v>871</v>
      </c>
      <c r="AK251" s="35" t="s">
        <v>875</v>
      </c>
      <c r="AL251" s="35" t="s">
        <v>880</v>
      </c>
      <c r="AM251" s="35" t="s">
        <v>880</v>
      </c>
      <c r="AN251" s="35" t="s">
        <v>878</v>
      </c>
      <c r="AO251" s="30">
        <f t="shared" ca="1" si="55"/>
        <v>0</v>
      </c>
      <c r="AP251" s="35">
        <f t="shared" si="56"/>
        <v>0</v>
      </c>
      <c r="AQ251" s="35">
        <f t="shared" si="57"/>
        <v>1</v>
      </c>
      <c r="AR251" s="35">
        <f t="shared" si="58"/>
        <v>1</v>
      </c>
      <c r="AS251" s="36">
        <f t="shared" si="59"/>
        <v>0</v>
      </c>
    </row>
    <row r="252" spans="1:45">
      <c r="A252" t="str">
        <f>'Model output'!A251</f>
        <v>TCGA-FY-A3R9</v>
      </c>
      <c r="B252" s="42">
        <v>66</v>
      </c>
      <c r="C252" s="1" t="str">
        <f>IF(OR(ISNUMBER(SEARCH("0",'Model output'!D251)), ISNUMBER(SEARCH("1",'Model output'!D251)), ISNUMBER(SEARCH("1a",'Model output'!D251)), ISNUMBER(SEARCH("1b",'Model output'!D251)), ISNUMBER(SEARCH("2",'Model output'!D251)), ISNUMBER(SEARCH("3",'Model output'!D251)), ISNUMBER(SEARCH("4a",'Model output'!D251)), ISNUMBER(SEARCH("4b",'Model output'!D251))), IF(ISNUMBER(SEARCH("pT",'Model output'!D251)),IF(OR(ISNUMBER(SEARCH("a",'Model output'!D251)),ISNUMBER(SEARCH("b",'Model output'!D251))),MID(SUBSTITUTE('Model output'!D251," ",""),SEARCH("pT",'Model output'!D251)+2,2),MID(SUBSTITUTE('Model output'!D251," ",""),SEARCH("pT",'Model output'!D251)+2,1)),IF(ISNUMBER(SEARCH("T",'Model output'!D251)),IF(OR(ISNUMBER(SEARCH("a",'Model output'!D251)),ISNUMBER(SEARCH("b",'Model output'!D251))),MID(SUBSTITUTE('Model output'!D251," ",""),SEARCH("T",'Model output'!D251)+1,2),MID(SUBSTITUTE('Model output'!D251," ",""),SEARCH("T",'Model output'!D251)+1,1)),SUBSTITUTE('Model output'!D251," ",""))),"")</f>
        <v/>
      </c>
      <c r="D252" s="1" t="str">
        <f>IF(ISNUMBER(SEARCH("lymph node",'Model output'!E251)),"1", IF(AND('Model output'!E251&lt;&gt;"",ISNUMBER('Model output'!E251),'Model output'!E251&gt;0),"1",IF(OR(ISNUMBER(SEARCH("0",'Model output'!E251)), ISNUMBER(SEARCH("1",'Model output'!E251)), ISNUMBER(SEARCH("1a",'Model output'!E251)), ISNUMBER(SEARCH("1b",'Model output'!E251)), ISNUMBER(SEARCH("X",'Model output'!E251))), IF(ISNUMBER(SEARCH("pN",'Model output'!E251)),IF(OR(ISNUMBER(SEARCH("a",'Model output'!E251)),ISNUMBER(SEARCH("b",'Model output'!E251))),MID(SUBSTITUTE('Model output'!E251," ",""),SEARCH("pN",'Model output'!E251)+2,2),MID(SUBSTITUTE('Model output'!E251," ",""),SEARCH("pN",'Model output'!E251)+2,1)),IF(ISNUMBER(SEARCH("N",'Model output'!E251)),IF(OR(ISNUMBER(SEARCH("a",'Model output'!E251)),ISNUMBER(SEARCH("b",'Model output'!E251))),MID(SUBSTITUTE('Model output'!E251," ",""),SEARCH("N",'Model output'!E251)+1,2),MID(SUBSTITUTE('Model output'!E251," ",""),SEARCH("N",'Model output'!E251)+1,1)),SUBSTITUTE('Model output'!E251," ",""))),"")))</f>
        <v>X</v>
      </c>
      <c r="E252" s="1" t="str">
        <f>IF(OR(ISNUMBER(SEARCH("Not applicable",'Model output'!F251)), ISNUMBER(SEARCH("N/A",'Model output'!F251))),"0",IF(OR(ISNUMBER(SEARCH("0",'Model output'!F251)), ISNUMBER(SEARCH("1",'Model output'!F251)), ISNUMBER(SEARCH("X",'Model output'!F251))), IF(ISNUMBER(SEARCH("pM",'Model output'!F251)),MID(SUBSTITUTE('Model output'!F251," ",""),SEARCH("pM",'Model output'!F251)+2,1),IF(ISNUMBER(SEARCH("M",'Model output'!F251)),MID(SUBSTITUTE('Model output'!F251," ",""),SEARCH("M",'Model output'!F251)+1,1),SUBSTITUTE('Model output'!F251," ",""))),""))</f>
        <v>X</v>
      </c>
      <c r="F252" t="str">
        <f t="shared" si="62"/>
        <v>negative</v>
      </c>
      <c r="G252" t="str">
        <f>IF(OR('Model output'!G251="",AND(ISNUMBER('Model output'!J251),'Model output'!J251&lt;1)),"",IF(OR(ISNUMBER(SEARCH("lateral",'Model output'!G251)),ISNUMBER(SEARCH("cervical",'Model output'!G251)),ISNUMBER(SEARCH("jugular",'Model output'!G251)),ISNUMBER(SEARCH("left neck",'Model output'!G251)),ISNUMBER(SEARCH("left anterior neck",'Model output'!G251)),ISNUMBER(SEARCH("left posterior neck",'Model output'!G251)),ISNUMBER(SEARCH("right neck",'Model output'!G251)),ISNUMBER(SEARCH("right anterior neck",'Model output'!G251)),ISNUMBER(SEARCH("right posterior neck",'Model output'!G251)),AND(ISNUMBER(SEARCH("level",'Model output'!G251)),OR(,ISNUMBER(SEARCH("II",'Model output'!G251)),ISNUMBER(SEARCH("two",'Model output'!G251)),ISNUMBER(SEARCH("2",'Model output'!G251)),ISNUMBER(SEARCH("III",'Model output'!G251)),ISNUMBER(SEARCH("three",'Model output'!G251)),ISNUMBER(SEARCH("3",'Model output'!G251)),ISNUMBER(SEARCH("IV",'Model output'!G251)),ISNUMBER(SEARCH("four",'Model output'!G251)),ISNUMBER(SEARCH("4",'Model output'!G251)),AND(ISNUMBER(SEARCH("V ",'Model output'!G251)),NOT(ISNUMBER(SEARCH("VI",'Model output'!G251)))),ISNUMBER(SEARCH("five",'Model output'!G251)),ISNUMBER(SEARCH("5",'Model output'!G251))))), "lateral", "central"))</f>
        <v/>
      </c>
      <c r="H252" t="str">
        <f>IF('Model output'!H251="","negative", IF('Model output'!H251=" ", "negative", IF(ISNUMBER(SEARCH("lymph node",'Model output'!H251)),"negative","positive")))</f>
        <v>negative</v>
      </c>
      <c r="I252">
        <f>IF('Model output'!I251="","",IF(ISNUMBER('Model output'!I251),'Model output'!I251,1))</f>
        <v>1</v>
      </c>
      <c r="J252">
        <f>IF('Model output'!J251="","",IF(AND(ISNUMBER('Model output'!J251),'Model output'!J251&lt;=I252),'Model output'!J251,IF(ISNUMBER(SEARCH("0/",'Model output'!J251)),0,1)))</f>
        <v>0</v>
      </c>
      <c r="K252" t="str" cm="1">
        <f t="array" ref="K252">IF(COUNT(FIND({0,1,2,3,4,5,6,7,8,9},'Model output'!K251))&gt;0,'Model output'!K251,"")</f>
        <v/>
      </c>
      <c r="L252" s="8" t="str">
        <f t="shared" si="50"/>
        <v/>
      </c>
      <c r="M252" t="str" cm="1">
        <f t="array" ref="M252">IF(L252="","",IF(ISNUMBER(SEARCH("cm",L252)),MAX(VALUE(SUBSTITUTE(_xlfn.FILTERXML("&lt;t&gt;&lt;s&gt;"&amp;SUBSTITUTE(L252,",","&lt;/s&gt;&lt;s&gt;")&amp;"&lt;/s&gt;&lt;/t&gt;","//s"),"cm",""))),MAX(VALUE(SUBSTITUTE(_xlfn.FILTERXML("&lt;t&gt;&lt;s&gt;"&amp;SUBSTITUTE(L252,",","&lt;/s&gt;&lt;s&gt;")&amp;"&lt;/s&gt;&lt;/t&gt;","//s"),"mm","")))/10))</f>
        <v/>
      </c>
      <c r="N252" t="str">
        <f>IF('Model output'!L251="","",'Model output'!L251)</f>
        <v>papillary</v>
      </c>
      <c r="O252" t="str">
        <f>IF('Model output'!M251="","",'Model output'!M251)</f>
        <v>classical</v>
      </c>
      <c r="P252" t="str">
        <f>IF('Model output'!N251="","",'Model output'!N251)</f>
        <v>0.7 cm</v>
      </c>
      <c r="Q252" t="str">
        <f t="shared" si="63"/>
        <v>0.7cm</v>
      </c>
      <c r="R252" cm="1">
        <f t="array" ref="R252">IF(Q252="","",IF(ISNUMBER(SEARCH("cm",Q252)),MAX(VALUE(SUBSTITUTE(_xlfn.FILTERXML("&lt;t&gt;&lt;s&gt;"&amp;SUBSTITUTE(Q252,",","&lt;/s&gt;&lt;s&gt;")&amp;"&lt;/s&gt;&lt;/t&gt;","//s"),"cm",""))),IF(ISNUMBER(SEARCH("mm",Q252)), MAX(VALUE(SUBSTITUTE(_xlfn.FILTERXML("&lt;t&gt;&lt;s&gt;"&amp;SUBSTITUTE(Q252,",","&lt;/s&gt;&lt;s&gt;")&amp;"&lt;/s&gt;&lt;/t&gt;","//s"),"mm","")))/10, MAX(VALUE(_xlfn.FILTERXML("&lt;t&gt;&lt;s&gt;"&amp;SUBSTITUTE(Q252,",","&lt;/s&gt;&lt;s&gt;")&amp;"&lt;/s&gt;&lt;/t&gt;","//s"))))))</f>
        <v>0.7</v>
      </c>
      <c r="S252" t="str">
        <f>IF(OR('Model output'!P251="",ISNUMBER(SEARCH("Not identified", 'Model output'!P251)),ISNUMBER(SEARCH("Absent",'Model output'!P251)),AND(ISNUMBER(SEARCH("No",'Model output'!P251)),NOT(ISNUMBER(SEARCH("diagnostic",'Model output'!P251)))),ISNUMBER(SEARCH("Negative",'Model output'!P251))),"negative","positive")</f>
        <v>negative</v>
      </c>
      <c r="T252">
        <f>IF('Model output'!O251="","",'Model output'!O251)</f>
        <v>6</v>
      </c>
      <c r="U252" t="str">
        <f>IF('Model output'!Q251&lt;&gt;"",'Model output'!Q251,IF('Classification result'!S252="positive",IF(ISNUMBER(SEARCH("single",'Model output'!P251)),1,IF(OR(ISNUMBER(SEARCH("&lt;4",'Model output'!P251)),ISNUMBER(SEARCH("&lt; 4",'Model output'!P251)),ISNUMBER(SEARCH("less than 4",'Model output'!P251))),"&lt;4",IF(OR(ISNUMBER(SEARCH("&gt;4",'Model output'!P251)),ISNUMBER(SEARCH("&gt; 4",'Model output'!P251)),ISNUMBER(SEARCH("4 or more",'Model output'!P251))),"&gt;4",""))),""))</f>
        <v/>
      </c>
      <c r="V252" t="str">
        <f>IF(S252="negative","",IF(OR(ISNUMBER(SEARCH("Focal",'Model output'!P251)),'Classification result'!U252&lt;4,ISNUMBER(SEARCH("Focal",'Classification result'!U252)),ISNUMBER(SEARCH("&lt;4",'Classification result'!U252)),ISNUMBER(SEARCH("&lt; 4",'Classification result'!U252))),"minimal", IF(OR(ISNUMBER(SEARCH("Extensive",'Model output'!P251)),ISNUMBER(SEARCH("Extensive",'Classification result'!U252)),ISNUMBER(SEARCH("&gt;4",'Classification result'!U252)),ISNUMBER(SEARCH("&gt; 4",'Classification result'!U252)),ISNUMBER(SEARCH("4 or more",'Classification result'!U252))),"extensive","")))</f>
        <v/>
      </c>
      <c r="W252" t="str">
        <f>IF(OR('Model output'!R251="",ISNUMBER(SEARCH("Not identified", 'Model output'!R251)),ISNUMBER(SEARCH("Absent",'Model output'!R251)),ISNUMBER(SEARCH("No",'Model output'!R251)),ISNUMBER(SEARCH("Negative",'Model output'!R251)),ISNUMBER(SEARCH("None seen",'Model output'!R251)),ISNUMBER(SEARCH("Free",'Model output'!R251)),ISNUMBER(SEARCH("Cannot be assessed",'Model output'!R251))),"negative","positive")</f>
        <v>positive</v>
      </c>
      <c r="X252" s="14" t="str">
        <f>IF('Model output'!S251="","",'Model output'!S251)</f>
        <v>Not identified</v>
      </c>
      <c r="Y252" t="str">
        <f>IF(OR('Model output'!S251="",ISNUMBER(SEARCH("Absent",'Model output'!S251)),ISNUMBER(SEARCH("Not identified",'Model output'!S251)),AND(ISNUMBER(SEARCH("No",'Model output'!S251)),NOT(ISNUMBER(SEARCH("carcinoma",'Model output'!S251)))),ISNUMBER(SEARCH("negative",'Model output'!S251))),"negative",IF(Z252="positive","gETE", "positive"))</f>
        <v>negative</v>
      </c>
      <c r="Z252" t="str">
        <f>IF(OR('Model output'!S251="",ISNUMBER(SEARCH("Absent",'Model output'!S251)),ISNUMBER(SEARCH("Not identified",'Model output'!S251)),ISNUMBER(SEARCH("No",'Model output'!S251)),ISNUMBER(SEARCH("Minimal",'Model output'!S251)),ISNUMBER(SEARCH("negative",'Model output'!S251))),"negative",IF(OR(ISNUMBER(SEARCH("extensive",X252)),ISNUMBER(SEARCH("skeletal muscle",X252)),ISNUMBER(SEARCH("larynx",X252)),ISNUMBER(SEARCH("trachea",X252)),ISNUMBER(SEARCH("esophagus",X252)),ISNUMBER(SEARCH("recurrent laryngeal nerve",X252))),"positive","negative"))</f>
        <v>negative</v>
      </c>
      <c r="AA252" t="str">
        <f>IF('Model output'!T251="","",IF('Model output'!T251="Not mentioned", "No", "Yes"))</f>
        <v/>
      </c>
      <c r="AB252" t="str">
        <f>IF(AA252&lt;&gt;"Yes","",IF(OR('Model output'!U251="",ISNUMBER(SEARCH("Not identified",'Model output'!U251))),"",'Model output'!U251))</f>
        <v/>
      </c>
      <c r="AC252" s="9" t="str">
        <f>IF(OR('Model output'!V251="", AND(ISERROR(SEARCH("Positive",'Model output'!V251)), ISNUMBER(SEARCH("Negative",'Model output'!V251))), ISNUMBER(SEARCH("Uninvolved",'Model output'!V251)), ISNUMBER(SEARCH("not involved",'Model output'!V251)), ISNUMBER(SEARCH("Free",'Model output'!V251)), ISNUMBER(SEARCH("1 mm",'Model output'!V251)), ISNUMBER(SEARCH("0.1 CM",'Model output'!V251)), ISNUMBER(SEARCH("less than 0.2 mm",'Model output'!V251)), ISNUMBER(SEARCH("less than 0.5 mm",'Model output'!V251)), ISNUMBER(SEARCH("very close",'Model output'!V251)), ISNUMBER(SEARCH("abut",'Model output'!V251))), "negative", "positive")</f>
        <v>negative</v>
      </c>
      <c r="AE252" s="30" t="str" cm="1">
        <f t="array" aca="1" ref="AE252" ca="1">IF(OR(AC252="positive",Z252="positive",AND(OR(ISNUMBER(SEARCH("Follicular carcinoma",N252)),ISNUMBER(SEARCH("Follicular thyroid carcinoma",N252))),V252="extensive"),AND(AND(ISNUMBER(J252),J252&gt;0),AND(ISNUMBER(M252),M252&gt;3)),OR(H252="positive",AH252=1)),"high",IF(OR(ISNUMBER(SEARCH("lateral",G252,1)),ISNUMBER(SEARCH("positive",Y252,1)),ISNUMBER(SEARCH("tall",O252,1)),ISNUMBER(SEARCH("hobnail",O252,1)),ISNUMBER(SEARCH("cribriform",O252,1)),ISNUMBER(SEARCH("diffuse",O252,1)),ISNUMBER(SEARCH("columnar",O252,1)),ISNUMBER(SEARCH("solid",O252,1)),ISNUMBER(SEARCH("tall",N252,1)),ISNUMBER(SEARCH("hobnail",N252,1)),ISNUMBER(SEARCH("cribriform",N252,1)),ISNUMBER(SEARCH("diffuse",N252,1)),ISNUMBER(SEARCH("columnar",N252,1)),ISNUMBER(SEARCH("solid",N252,1)),AND(ISNUMBER(SEARCH("papillary",N252,1)),S252="positive"),AND(AND(ISNUMBER(J252),J252&gt;=5),M252=""),AND(AND(ISNUMBER(J252),J252&gt;=5),AND(ISNUMBER(M252),M252&gt;=1)),AND(ISNUMBER(SERACH("papillary",N252)),OR(Y252="positive",Z252="positive"), ISNUMBER(SEARCH("BRAF",AB252)))),"intermediate","low"))</f>
        <v>low</v>
      </c>
      <c r="AF252" s="31" t="str">
        <f t="shared" si="51"/>
        <v>1a</v>
      </c>
      <c r="AG252" s="31" t="str">
        <f t="shared" si="52"/>
        <v>0</v>
      </c>
      <c r="AH252" s="31" t="str">
        <f t="shared" si="53"/>
        <v>0</v>
      </c>
      <c r="AI252" s="36" t="str">
        <f t="shared" si="54"/>
        <v>I</v>
      </c>
      <c r="AJ252" s="30" t="s">
        <v>872</v>
      </c>
      <c r="AK252" s="35" t="s">
        <v>881</v>
      </c>
      <c r="AL252" s="35" t="s">
        <v>877</v>
      </c>
      <c r="AM252" s="35" t="s">
        <v>880</v>
      </c>
      <c r="AN252" s="35" t="s">
        <v>76</v>
      </c>
      <c r="AO252" s="30">
        <f t="shared" ca="1" si="55"/>
        <v>1</v>
      </c>
      <c r="AP252" s="35">
        <f t="shared" si="56"/>
        <v>1</v>
      </c>
      <c r="AQ252" s="35">
        <f t="shared" si="57"/>
        <v>1</v>
      </c>
      <c r="AR252" s="35">
        <f t="shared" si="58"/>
        <v>1</v>
      </c>
      <c r="AS252" s="36">
        <f t="shared" si="59"/>
        <v>1</v>
      </c>
    </row>
    <row r="253" spans="1:45">
      <c r="A253" t="str">
        <f>'Model output'!A252</f>
        <v>TCGA-FY-A3RA</v>
      </c>
      <c r="B253" s="42">
        <v>21</v>
      </c>
      <c r="C253" s="1" t="str">
        <f>IF(OR(ISNUMBER(SEARCH("0",'Model output'!D252)), ISNUMBER(SEARCH("1",'Model output'!D252)), ISNUMBER(SEARCH("1a",'Model output'!D252)), ISNUMBER(SEARCH("1b",'Model output'!D252)), ISNUMBER(SEARCH("2",'Model output'!D252)), ISNUMBER(SEARCH("3",'Model output'!D252)), ISNUMBER(SEARCH("4a",'Model output'!D252)), ISNUMBER(SEARCH("4b",'Model output'!D252))), IF(ISNUMBER(SEARCH("pT",'Model output'!D252)),IF(OR(ISNUMBER(SEARCH("a",'Model output'!D252)),ISNUMBER(SEARCH("b",'Model output'!D252))),MID(SUBSTITUTE('Model output'!D252," ",""),SEARCH("pT",'Model output'!D252)+2,2),MID(SUBSTITUTE('Model output'!D252," ",""),SEARCH("pT",'Model output'!D252)+2,1)),IF(ISNUMBER(SEARCH("T",'Model output'!D252)),IF(OR(ISNUMBER(SEARCH("a",'Model output'!D252)),ISNUMBER(SEARCH("b",'Model output'!D252))),MID(SUBSTITUTE('Model output'!D252," ",""),SEARCH("T",'Model output'!D252)+1,2),MID(SUBSTITUTE('Model output'!D252," ",""),SEARCH("T",'Model output'!D252)+1,1)),SUBSTITUTE('Model output'!D252," ",""))),"")</f>
        <v>2</v>
      </c>
      <c r="D253" s="1" t="str">
        <f>IF(ISNUMBER(SEARCH("lymph node",'Model output'!E252)),"1", IF(AND('Model output'!E252&lt;&gt;"",ISNUMBER('Model output'!E252),'Model output'!E252&gt;0),"1",IF(OR(ISNUMBER(SEARCH("0",'Model output'!E252)), ISNUMBER(SEARCH("1",'Model output'!E252)), ISNUMBER(SEARCH("1a",'Model output'!E252)), ISNUMBER(SEARCH("1b",'Model output'!E252)), ISNUMBER(SEARCH("X",'Model output'!E252))), IF(ISNUMBER(SEARCH("pN",'Model output'!E252)),IF(OR(ISNUMBER(SEARCH("a",'Model output'!E252)),ISNUMBER(SEARCH("b",'Model output'!E252))),MID(SUBSTITUTE('Model output'!E252," ",""),SEARCH("pN",'Model output'!E252)+2,2),MID(SUBSTITUTE('Model output'!E252," ",""),SEARCH("pN",'Model output'!E252)+2,1)),IF(ISNUMBER(SEARCH("N",'Model output'!E252)),IF(OR(ISNUMBER(SEARCH("a",'Model output'!E252)),ISNUMBER(SEARCH("b",'Model output'!E252))),MID(SUBSTITUTE('Model output'!E252," ",""),SEARCH("N",'Model output'!E252)+1,2),MID(SUBSTITUTE('Model output'!E252," ",""),SEARCH("N",'Model output'!E252)+1,1)),SUBSTITUTE('Model output'!E252," ",""))),"")))</f>
        <v>X</v>
      </c>
      <c r="E253" s="1" t="str">
        <f>IF(OR(ISNUMBER(SEARCH("Not applicable",'Model output'!F252)), ISNUMBER(SEARCH("N/A",'Model output'!F252))),"0",IF(OR(ISNUMBER(SEARCH("0",'Model output'!F252)), ISNUMBER(SEARCH("1",'Model output'!F252)), ISNUMBER(SEARCH("X",'Model output'!F252))), IF(ISNUMBER(SEARCH("pM",'Model output'!F252)),MID(SUBSTITUTE('Model output'!F252," ",""),SEARCH("pM",'Model output'!F252)+2,1),IF(ISNUMBER(SEARCH("M",'Model output'!F252)),MID(SUBSTITUTE('Model output'!F252," ",""),SEARCH("M",'Model output'!F252)+1,1),SUBSTITUTE('Model output'!F252," ",""))),""))</f>
        <v>0</v>
      </c>
      <c r="F253" t="str">
        <f t="shared" si="62"/>
        <v>negative</v>
      </c>
      <c r="G253" t="str">
        <f>IF(OR('Model output'!G252="",AND(ISNUMBER('Model output'!J252),'Model output'!J252&lt;1)),"",IF(OR(ISNUMBER(SEARCH("lateral",'Model output'!G252)),ISNUMBER(SEARCH("cervical",'Model output'!G252)),ISNUMBER(SEARCH("jugular",'Model output'!G252)),ISNUMBER(SEARCH("left neck",'Model output'!G252)),ISNUMBER(SEARCH("left anterior neck",'Model output'!G252)),ISNUMBER(SEARCH("left posterior neck",'Model output'!G252)),ISNUMBER(SEARCH("right neck",'Model output'!G252)),ISNUMBER(SEARCH("right anterior neck",'Model output'!G252)),ISNUMBER(SEARCH("right posterior neck",'Model output'!G252)),AND(ISNUMBER(SEARCH("level",'Model output'!G252)),OR(,ISNUMBER(SEARCH("II",'Model output'!G252)),ISNUMBER(SEARCH("two",'Model output'!G252)),ISNUMBER(SEARCH("2",'Model output'!G252)),ISNUMBER(SEARCH("III",'Model output'!G252)),ISNUMBER(SEARCH("three",'Model output'!G252)),ISNUMBER(SEARCH("3",'Model output'!G252)),ISNUMBER(SEARCH("IV",'Model output'!G252)),ISNUMBER(SEARCH("four",'Model output'!G252)),ISNUMBER(SEARCH("4",'Model output'!G252)),AND(ISNUMBER(SEARCH("V ",'Model output'!G252)),NOT(ISNUMBER(SEARCH("VI",'Model output'!G252)))),ISNUMBER(SEARCH("five",'Model output'!G252)),ISNUMBER(SEARCH("5",'Model output'!G252))))), "lateral", "central"))</f>
        <v/>
      </c>
      <c r="H253" t="str">
        <f>IF('Model output'!H252="","negative", IF('Model output'!H252=" ", "negative", IF(ISNUMBER(SEARCH("lymph node",'Model output'!H252)),"negative","positive")))</f>
        <v>negative</v>
      </c>
      <c r="I253" t="str">
        <f>IF('Model output'!I252="","",IF(ISNUMBER('Model output'!I252),'Model output'!I252,1))</f>
        <v/>
      </c>
      <c r="J253" t="str">
        <f>IF('Model output'!J252="","",IF(AND(ISNUMBER('Model output'!J252),'Model output'!J252&lt;=I253),'Model output'!J252,IF(ISNUMBER(SEARCH("0/",'Model output'!J252)),0,1)))</f>
        <v/>
      </c>
      <c r="K253" t="str" cm="1">
        <f t="array" ref="K253">IF(COUNT(FIND({0,1,2,3,4,5,6,7,8,9},'Model output'!K252))&gt;0,'Model output'!K252,"")</f>
        <v/>
      </c>
      <c r="L253" s="8" t="str">
        <f t="shared" si="50"/>
        <v/>
      </c>
      <c r="M253" t="str" cm="1">
        <f t="array" ref="M253">IF(L253="","",IF(ISNUMBER(SEARCH("cm",L253)),MAX(VALUE(SUBSTITUTE(_xlfn.FILTERXML("&lt;t&gt;&lt;s&gt;"&amp;SUBSTITUTE(L253,",","&lt;/s&gt;&lt;s&gt;")&amp;"&lt;/s&gt;&lt;/t&gt;","//s"),"cm",""))),MAX(VALUE(SUBSTITUTE(_xlfn.FILTERXML("&lt;t&gt;&lt;s&gt;"&amp;SUBSTITUTE(L253,",","&lt;/s&gt;&lt;s&gt;")&amp;"&lt;/s&gt;&lt;/t&gt;","//s"),"mm","")))/10))</f>
        <v/>
      </c>
      <c r="N253" t="str">
        <f>IF('Model output'!L252="","",'Model output'!L252)</f>
        <v>Papillary</v>
      </c>
      <c r="O253" t="str">
        <f>IF('Model output'!M252="","",'Model output'!M252)</f>
        <v/>
      </c>
      <c r="P253" t="str">
        <f>IF('Model output'!N252="","",'Model output'!N252)</f>
        <v>4 cm</v>
      </c>
      <c r="Q253" t="str">
        <f t="shared" si="63"/>
        <v>4cm</v>
      </c>
      <c r="R253" cm="1">
        <f t="array" ref="R253">IF(Q253="","",IF(ISNUMBER(SEARCH("cm",Q253)),MAX(VALUE(SUBSTITUTE(_xlfn.FILTERXML("&lt;t&gt;&lt;s&gt;"&amp;SUBSTITUTE(Q253,",","&lt;/s&gt;&lt;s&gt;")&amp;"&lt;/s&gt;&lt;/t&gt;","//s"),"cm",""))),IF(ISNUMBER(SEARCH("mm",Q253)), MAX(VALUE(SUBSTITUTE(_xlfn.FILTERXML("&lt;t&gt;&lt;s&gt;"&amp;SUBSTITUTE(Q253,",","&lt;/s&gt;&lt;s&gt;")&amp;"&lt;/s&gt;&lt;/t&gt;","//s"),"mm","")))/10, MAX(VALUE(_xlfn.FILTERXML("&lt;t&gt;&lt;s&gt;"&amp;SUBSTITUTE(Q253,",","&lt;/s&gt;&lt;s&gt;")&amp;"&lt;/s&gt;&lt;/t&gt;","//s"))))))</f>
        <v>4</v>
      </c>
      <c r="S253" t="str">
        <f>IF(OR('Model output'!P252="",ISNUMBER(SEARCH("Not identified", 'Model output'!P252)),ISNUMBER(SEARCH("Absent",'Model output'!P252)),AND(ISNUMBER(SEARCH("No",'Model output'!P252)),NOT(ISNUMBER(SEARCH("diagnostic",'Model output'!P252)))),ISNUMBER(SEARCH("Negative",'Model output'!P252))),"negative","positive")</f>
        <v>negative</v>
      </c>
      <c r="T253">
        <f>IF('Model output'!O252="","",'Model output'!O252)</f>
        <v>1</v>
      </c>
      <c r="U253" t="str">
        <f>IF('Model output'!Q252&lt;&gt;"",'Model output'!Q252,IF('Classification result'!S253="positive",IF(ISNUMBER(SEARCH("single",'Model output'!P252)),1,IF(OR(ISNUMBER(SEARCH("&lt;4",'Model output'!P252)),ISNUMBER(SEARCH("&lt; 4",'Model output'!P252)),ISNUMBER(SEARCH("less than 4",'Model output'!P252))),"&lt;4",IF(OR(ISNUMBER(SEARCH("&gt;4",'Model output'!P252)),ISNUMBER(SEARCH("&gt; 4",'Model output'!P252)),ISNUMBER(SEARCH("4 or more",'Model output'!P252))),"&gt;4",""))),""))</f>
        <v/>
      </c>
      <c r="V253" t="str">
        <f>IF(S253="negative","",IF(OR(ISNUMBER(SEARCH("Focal",'Model output'!P252)),'Classification result'!U253&lt;4,ISNUMBER(SEARCH("Focal",'Classification result'!U253)),ISNUMBER(SEARCH("&lt;4",'Classification result'!U253)),ISNUMBER(SEARCH("&lt; 4",'Classification result'!U253))),"minimal", IF(OR(ISNUMBER(SEARCH("Extensive",'Model output'!P252)),ISNUMBER(SEARCH("Extensive",'Classification result'!U253)),ISNUMBER(SEARCH("&gt;4",'Classification result'!U253)),ISNUMBER(SEARCH("&gt; 4",'Classification result'!U253)),ISNUMBER(SEARCH("4 or more",'Classification result'!U253))),"extensive","")))</f>
        <v/>
      </c>
      <c r="W253" t="str">
        <f>IF(OR('Model output'!R252="",ISNUMBER(SEARCH("Not identified", 'Model output'!R252)),ISNUMBER(SEARCH("Absent",'Model output'!R252)),ISNUMBER(SEARCH("No",'Model output'!R252)),ISNUMBER(SEARCH("Negative",'Model output'!R252)),ISNUMBER(SEARCH("None seen",'Model output'!R252)),ISNUMBER(SEARCH("Free",'Model output'!R252)),ISNUMBER(SEARCH("Cannot be assessed",'Model output'!R252))),"negative","positive")</f>
        <v>positive</v>
      </c>
      <c r="X253" s="14" t="str">
        <f>IF('Model output'!S252="","",'Model output'!S252)</f>
        <v>Not identified</v>
      </c>
      <c r="Y253" t="str">
        <f>IF(OR('Model output'!S252="",ISNUMBER(SEARCH("Absent",'Model output'!S252)),ISNUMBER(SEARCH("Not identified",'Model output'!S252)),AND(ISNUMBER(SEARCH("No",'Model output'!S252)),NOT(ISNUMBER(SEARCH("carcinoma",'Model output'!S252)))),ISNUMBER(SEARCH("negative",'Model output'!S252))),"negative",IF(Z253="positive","gETE", "positive"))</f>
        <v>negative</v>
      </c>
      <c r="Z253" t="str">
        <f>IF(OR('Model output'!S252="",ISNUMBER(SEARCH("Absent",'Model output'!S252)),ISNUMBER(SEARCH("Not identified",'Model output'!S252)),ISNUMBER(SEARCH("No",'Model output'!S252)),ISNUMBER(SEARCH("Minimal",'Model output'!S252)),ISNUMBER(SEARCH("negative",'Model output'!S252))),"negative",IF(OR(ISNUMBER(SEARCH("extensive",X253)),ISNUMBER(SEARCH("skeletal muscle",X253)),ISNUMBER(SEARCH("larynx",X253)),ISNUMBER(SEARCH("trachea",X253)),ISNUMBER(SEARCH("esophagus",X253)),ISNUMBER(SEARCH("recurrent laryngeal nerve",X253))),"positive","negative"))</f>
        <v>negative</v>
      </c>
      <c r="AA253" t="str">
        <f>IF('Model output'!T252="","",IF('Model output'!T252="Not mentioned", "No", "Yes"))</f>
        <v/>
      </c>
      <c r="AB253" t="str">
        <f>IF(AA253&lt;&gt;"Yes","",IF(OR('Model output'!U252="",ISNUMBER(SEARCH("Not identified",'Model output'!U252))),"",'Model output'!U252))</f>
        <v/>
      </c>
      <c r="AC253" s="9" t="str">
        <f>IF(OR('Model output'!V252="", AND(ISERROR(SEARCH("Positive",'Model output'!V252)), ISNUMBER(SEARCH("Negative",'Model output'!V252))), ISNUMBER(SEARCH("Uninvolved",'Model output'!V252)), ISNUMBER(SEARCH("not involved",'Model output'!V252)), ISNUMBER(SEARCH("Free",'Model output'!V252)), ISNUMBER(SEARCH("1 mm",'Model output'!V252)), ISNUMBER(SEARCH("0.1 CM",'Model output'!V252)), ISNUMBER(SEARCH("less than 0.2 mm",'Model output'!V252)), ISNUMBER(SEARCH("less than 0.5 mm",'Model output'!V252)), ISNUMBER(SEARCH("very close",'Model output'!V252)), ISNUMBER(SEARCH("abut",'Model output'!V252))), "negative", "positive")</f>
        <v>negative</v>
      </c>
      <c r="AE253" s="30" t="str" cm="1">
        <f t="array" aca="1" ref="AE253" ca="1">IF(OR(AC253="positive",Z253="positive",AND(OR(ISNUMBER(SEARCH("Follicular carcinoma",N253)),ISNUMBER(SEARCH("Follicular thyroid carcinoma",N253))),V253="extensive"),AND(AND(ISNUMBER(J253),J253&gt;0),AND(ISNUMBER(M253),M253&gt;3)),OR(H253="positive",AH253=1)),"high",IF(OR(ISNUMBER(SEARCH("lateral",G253,1)),ISNUMBER(SEARCH("positive",Y253,1)),ISNUMBER(SEARCH("tall",O253,1)),ISNUMBER(SEARCH("hobnail",O253,1)),ISNUMBER(SEARCH("cribriform",O253,1)),ISNUMBER(SEARCH("diffuse",O253,1)),ISNUMBER(SEARCH("columnar",O253,1)),ISNUMBER(SEARCH("solid",O253,1)),ISNUMBER(SEARCH("tall",N253,1)),ISNUMBER(SEARCH("hobnail",N253,1)),ISNUMBER(SEARCH("cribriform",N253,1)),ISNUMBER(SEARCH("diffuse",N253,1)),ISNUMBER(SEARCH("columnar",N253,1)),ISNUMBER(SEARCH("solid",N253,1)),AND(ISNUMBER(SEARCH("papillary",N253,1)),S253="positive"),AND(AND(ISNUMBER(J253),J253&gt;=5),M253=""),AND(AND(ISNUMBER(J253),J253&gt;=5),AND(ISNUMBER(M253),M253&gt;=1)),AND(ISNUMBER(SERACH("papillary",N253)),OR(Y253="positive",Z253="positive"), ISNUMBER(SEARCH("BRAF",AB253)))),"intermediate","low"))</f>
        <v>low</v>
      </c>
      <c r="AF253" s="31" t="str">
        <f t="shared" si="51"/>
        <v>2</v>
      </c>
      <c r="AG253" s="31" t="str">
        <f t="shared" si="52"/>
        <v>0</v>
      </c>
      <c r="AH253" s="31" t="str">
        <f t="shared" si="53"/>
        <v>0</v>
      </c>
      <c r="AI253" s="36" t="str">
        <f t="shared" si="54"/>
        <v>I</v>
      </c>
      <c r="AJ253" s="30" t="s">
        <v>872</v>
      </c>
      <c r="AK253" s="35" t="s">
        <v>879</v>
      </c>
      <c r="AL253" s="35" t="s">
        <v>880</v>
      </c>
      <c r="AM253" s="35" t="s">
        <v>880</v>
      </c>
      <c r="AN253" s="35" t="s">
        <v>76</v>
      </c>
      <c r="AO253" s="30">
        <f t="shared" ca="1" si="55"/>
        <v>1</v>
      </c>
      <c r="AP253" s="35">
        <f t="shared" si="56"/>
        <v>1</v>
      </c>
      <c r="AQ253" s="35">
        <f t="shared" si="57"/>
        <v>1</v>
      </c>
      <c r="AR253" s="35">
        <f t="shared" si="58"/>
        <v>1</v>
      </c>
      <c r="AS253" s="36">
        <f t="shared" si="59"/>
        <v>1</v>
      </c>
    </row>
    <row r="254" spans="1:45">
      <c r="A254" t="str">
        <f>'Model output'!A253</f>
        <v>TCGA-FY-A3TY</v>
      </c>
      <c r="B254" s="42">
        <v>61</v>
      </c>
      <c r="C254" s="1" t="str">
        <f>IF(OR(ISNUMBER(SEARCH("0",'Model output'!D253)), ISNUMBER(SEARCH("1",'Model output'!D253)), ISNUMBER(SEARCH("1a",'Model output'!D253)), ISNUMBER(SEARCH("1b",'Model output'!D253)), ISNUMBER(SEARCH("2",'Model output'!D253)), ISNUMBER(SEARCH("3",'Model output'!D253)), ISNUMBER(SEARCH("4a",'Model output'!D253)), ISNUMBER(SEARCH("4b",'Model output'!D253))), IF(ISNUMBER(SEARCH("pT",'Model output'!D253)),IF(OR(ISNUMBER(SEARCH("a",'Model output'!D253)),ISNUMBER(SEARCH("b",'Model output'!D253))),MID(SUBSTITUTE('Model output'!D253," ",""),SEARCH("pT",'Model output'!D253)+2,2),MID(SUBSTITUTE('Model output'!D253," ",""),SEARCH("pT",'Model output'!D253)+2,1)),IF(ISNUMBER(SEARCH("T",'Model output'!D253)),IF(OR(ISNUMBER(SEARCH("a",'Model output'!D253)),ISNUMBER(SEARCH("b",'Model output'!D253))),MID(SUBSTITUTE('Model output'!D253," ",""),SEARCH("T",'Model output'!D253)+1,2),MID(SUBSTITUTE('Model output'!D253," ",""),SEARCH("T",'Model output'!D253)+1,1)),SUBSTITUTE('Model output'!D253," ",""))),"")</f>
        <v>3</v>
      </c>
      <c r="D254" s="1" t="str">
        <f>IF(ISNUMBER(SEARCH("lymph node",'Model output'!E253)),"1", IF(AND('Model output'!E253&lt;&gt;"",ISNUMBER('Model output'!E253),'Model output'!E253&gt;0),"1",IF(OR(ISNUMBER(SEARCH("0",'Model output'!E253)), ISNUMBER(SEARCH("1",'Model output'!E253)), ISNUMBER(SEARCH("1a",'Model output'!E253)), ISNUMBER(SEARCH("1b",'Model output'!E253)), ISNUMBER(SEARCH("X",'Model output'!E253))), IF(ISNUMBER(SEARCH("pN",'Model output'!E253)),IF(OR(ISNUMBER(SEARCH("a",'Model output'!E253)),ISNUMBER(SEARCH("b",'Model output'!E253))),MID(SUBSTITUTE('Model output'!E253," ",""),SEARCH("pN",'Model output'!E253)+2,2),MID(SUBSTITUTE('Model output'!E253," ",""),SEARCH("pN",'Model output'!E253)+2,1)),IF(ISNUMBER(SEARCH("N",'Model output'!E253)),IF(OR(ISNUMBER(SEARCH("a",'Model output'!E253)),ISNUMBER(SEARCH("b",'Model output'!E253))),MID(SUBSTITUTE('Model output'!E253," ",""),SEARCH("N",'Model output'!E253)+1,2),MID(SUBSTITUTE('Model output'!E253," ",""),SEARCH("N",'Model output'!E253)+1,1)),SUBSTITUTE('Model output'!E253," ",""))),"")))</f>
        <v>0</v>
      </c>
      <c r="E254" s="1" t="str">
        <f>IF(OR(ISNUMBER(SEARCH("Not applicable",'Model output'!F253)), ISNUMBER(SEARCH("N/A",'Model output'!F253))),"0",IF(OR(ISNUMBER(SEARCH("0",'Model output'!F253)), ISNUMBER(SEARCH("1",'Model output'!F253)), ISNUMBER(SEARCH("X",'Model output'!F253))), IF(ISNUMBER(SEARCH("pM",'Model output'!F253)),MID(SUBSTITUTE('Model output'!F253," ",""),SEARCH("pM",'Model output'!F253)+2,1),IF(ISNUMBER(SEARCH("M",'Model output'!F253)),MID(SUBSTITUTE('Model output'!F253," ",""),SEARCH("M",'Model output'!F253)+1,1),SUBSTITUTE('Model output'!F253," ",""))),""))</f>
        <v>X</v>
      </c>
      <c r="F254" t="str">
        <f t="shared" si="62"/>
        <v>negative</v>
      </c>
      <c r="G254" t="str">
        <f>IF(OR('Model output'!G253="",AND(ISNUMBER('Model output'!J253),'Model output'!J253&lt;1)),"",IF(OR(ISNUMBER(SEARCH("lateral",'Model output'!G253)),ISNUMBER(SEARCH("cervical",'Model output'!G253)),ISNUMBER(SEARCH("jugular",'Model output'!G253)),ISNUMBER(SEARCH("left neck",'Model output'!G253)),ISNUMBER(SEARCH("left anterior neck",'Model output'!G253)),ISNUMBER(SEARCH("left posterior neck",'Model output'!G253)),ISNUMBER(SEARCH("right neck",'Model output'!G253)),ISNUMBER(SEARCH("right anterior neck",'Model output'!G253)),ISNUMBER(SEARCH("right posterior neck",'Model output'!G253)),AND(ISNUMBER(SEARCH("level",'Model output'!G253)),OR(,ISNUMBER(SEARCH("II",'Model output'!G253)),ISNUMBER(SEARCH("two",'Model output'!G253)),ISNUMBER(SEARCH("2",'Model output'!G253)),ISNUMBER(SEARCH("III",'Model output'!G253)),ISNUMBER(SEARCH("three",'Model output'!G253)),ISNUMBER(SEARCH("3",'Model output'!G253)),ISNUMBER(SEARCH("IV",'Model output'!G253)),ISNUMBER(SEARCH("four",'Model output'!G253)),ISNUMBER(SEARCH("4",'Model output'!G253)),AND(ISNUMBER(SEARCH("V ",'Model output'!G253)),NOT(ISNUMBER(SEARCH("VI",'Model output'!G253)))),ISNUMBER(SEARCH("five",'Model output'!G253)),ISNUMBER(SEARCH("5",'Model output'!G253))))), "lateral", "central"))</f>
        <v/>
      </c>
      <c r="H254" t="str">
        <f>IF('Model output'!H253="","negative", IF('Model output'!H253=" ", "negative", IF(ISNUMBER(SEARCH("lymph node",'Model output'!H253)),"negative","positive")))</f>
        <v>negative</v>
      </c>
      <c r="I254">
        <f>IF('Model output'!I253="","",IF(ISNUMBER('Model output'!I253),'Model output'!I253,1))</f>
        <v>6</v>
      </c>
      <c r="J254">
        <f>IF('Model output'!J253="","",IF(AND(ISNUMBER('Model output'!J253),'Model output'!J253&lt;=I254),'Model output'!J253,IF(ISNUMBER(SEARCH("0/",'Model output'!J253)),0,1)))</f>
        <v>0</v>
      </c>
      <c r="K254" t="str" cm="1">
        <f t="array" ref="K254">IF(COUNT(FIND({0,1,2,3,4,5,6,7,8,9},'Model output'!K253))&gt;0,'Model output'!K253,"")</f>
        <v/>
      </c>
      <c r="L254" s="8" t="str">
        <f t="shared" si="50"/>
        <v/>
      </c>
      <c r="M254" t="str" cm="1">
        <f t="array" ref="M254">IF(L254="","",IF(ISNUMBER(SEARCH("cm",L254)),MAX(VALUE(SUBSTITUTE(_xlfn.FILTERXML("&lt;t&gt;&lt;s&gt;"&amp;SUBSTITUTE(L254,",","&lt;/s&gt;&lt;s&gt;")&amp;"&lt;/s&gt;&lt;/t&gt;","//s"),"cm",""))),MAX(VALUE(SUBSTITUTE(_xlfn.FILTERXML("&lt;t&gt;&lt;s&gt;"&amp;SUBSTITUTE(L254,",","&lt;/s&gt;&lt;s&gt;")&amp;"&lt;/s&gt;&lt;/t&gt;","//s"),"mm","")))/10))</f>
        <v/>
      </c>
      <c r="N254" t="str">
        <f>IF('Model output'!L253="","",'Model output'!L253)</f>
        <v>papillary</v>
      </c>
      <c r="O254" t="str">
        <f>IF('Model output'!M253="","",'Model output'!M253)</f>
        <v>classical</v>
      </c>
      <c r="P254" t="str">
        <f>IF('Model output'!N253="","",'Model output'!N253)</f>
        <v>4.2 cm</v>
      </c>
      <c r="Q254" t="str">
        <f t="shared" si="63"/>
        <v>4.2cm</v>
      </c>
      <c r="R254" cm="1">
        <f t="array" ref="R254">IF(Q254="","",IF(ISNUMBER(SEARCH("cm",Q254)),MAX(VALUE(SUBSTITUTE(_xlfn.FILTERXML("&lt;t&gt;&lt;s&gt;"&amp;SUBSTITUTE(Q254,",","&lt;/s&gt;&lt;s&gt;")&amp;"&lt;/s&gt;&lt;/t&gt;","//s"),"cm",""))),IF(ISNUMBER(SEARCH("mm",Q254)), MAX(VALUE(SUBSTITUTE(_xlfn.FILTERXML("&lt;t&gt;&lt;s&gt;"&amp;SUBSTITUTE(Q254,",","&lt;/s&gt;&lt;s&gt;")&amp;"&lt;/s&gt;&lt;/t&gt;","//s"),"mm","")))/10, MAX(VALUE(_xlfn.FILTERXML("&lt;t&gt;&lt;s&gt;"&amp;SUBSTITUTE(Q254,",","&lt;/s&gt;&lt;s&gt;")&amp;"&lt;/s&gt;&lt;/t&gt;","//s"))))))</f>
        <v>4.2</v>
      </c>
      <c r="S254" t="str">
        <f>IF(OR('Model output'!P253="",ISNUMBER(SEARCH("Not identified", 'Model output'!P253)),ISNUMBER(SEARCH("Absent",'Model output'!P253)),AND(ISNUMBER(SEARCH("No",'Model output'!P253)),NOT(ISNUMBER(SEARCH("diagnostic",'Model output'!P253)))),ISNUMBER(SEARCH("Negative",'Model output'!P253))),"negative","positive")</f>
        <v>negative</v>
      </c>
      <c r="T254">
        <f>IF('Model output'!O253="","",'Model output'!O253)</f>
        <v>1</v>
      </c>
      <c r="U254" t="str">
        <f>IF('Model output'!Q253&lt;&gt;"",'Model output'!Q253,IF('Classification result'!S254="positive",IF(ISNUMBER(SEARCH("single",'Model output'!P253)),1,IF(OR(ISNUMBER(SEARCH("&lt;4",'Model output'!P253)),ISNUMBER(SEARCH("&lt; 4",'Model output'!P253)),ISNUMBER(SEARCH("less than 4",'Model output'!P253))),"&lt;4",IF(OR(ISNUMBER(SEARCH("&gt;4",'Model output'!P253)),ISNUMBER(SEARCH("&gt; 4",'Model output'!P253)),ISNUMBER(SEARCH("4 or more",'Model output'!P253))),"&gt;4",""))),""))</f>
        <v/>
      </c>
      <c r="V254" t="str">
        <f>IF(S254="negative","",IF(OR(ISNUMBER(SEARCH("Focal",'Model output'!P253)),'Classification result'!U254&lt;4,ISNUMBER(SEARCH("Focal",'Classification result'!U254)),ISNUMBER(SEARCH("&lt;4",'Classification result'!U254)),ISNUMBER(SEARCH("&lt; 4",'Classification result'!U254))),"minimal", IF(OR(ISNUMBER(SEARCH("Extensive",'Model output'!P253)),ISNUMBER(SEARCH("Extensive",'Classification result'!U254)),ISNUMBER(SEARCH("&gt;4",'Classification result'!U254)),ISNUMBER(SEARCH("&gt; 4",'Classification result'!U254)),ISNUMBER(SEARCH("4 or more",'Classification result'!U254))),"extensive","")))</f>
        <v/>
      </c>
      <c r="W254" t="str">
        <f>IF(OR('Model output'!R253="",ISNUMBER(SEARCH("Not identified", 'Model output'!R253)),ISNUMBER(SEARCH("Absent",'Model output'!R253)),ISNUMBER(SEARCH("No",'Model output'!R253)),ISNUMBER(SEARCH("Negative",'Model output'!R253)),ISNUMBER(SEARCH("None seen",'Model output'!R253)),ISNUMBER(SEARCH("Free",'Model output'!R253)),ISNUMBER(SEARCH("Cannot be assessed",'Model output'!R253))),"negative","positive")</f>
        <v>positive</v>
      </c>
      <c r="X254" s="14" t="str">
        <f>IF('Model output'!S253="","",'Model output'!S253)</f>
        <v>Minimal</v>
      </c>
      <c r="Y254" t="str">
        <f>IF(OR('Model output'!S253="",ISNUMBER(SEARCH("Absent",'Model output'!S253)),ISNUMBER(SEARCH("Not identified",'Model output'!S253)),AND(ISNUMBER(SEARCH("No",'Model output'!S253)),NOT(ISNUMBER(SEARCH("carcinoma",'Model output'!S253)))),ISNUMBER(SEARCH("negative",'Model output'!S253))),"negative",IF(Z254="positive","gETE", "positive"))</f>
        <v>positive</v>
      </c>
      <c r="Z254" t="str">
        <f>IF(OR('Model output'!S253="",ISNUMBER(SEARCH("Absent",'Model output'!S253)),ISNUMBER(SEARCH("Not identified",'Model output'!S253)),ISNUMBER(SEARCH("No",'Model output'!S253)),ISNUMBER(SEARCH("Minimal",'Model output'!S253)),ISNUMBER(SEARCH("negative",'Model output'!S253))),"negative",IF(OR(ISNUMBER(SEARCH("extensive",X254)),ISNUMBER(SEARCH("skeletal muscle",X254)),ISNUMBER(SEARCH("larynx",X254)),ISNUMBER(SEARCH("trachea",X254)),ISNUMBER(SEARCH("esophagus",X254)),ISNUMBER(SEARCH("recurrent laryngeal nerve",X254))),"positive","negative"))</f>
        <v>negative</v>
      </c>
      <c r="AA254" t="str">
        <f>IF('Model output'!T253="","",IF('Model output'!T253="Not mentioned", "No", "Yes"))</f>
        <v/>
      </c>
      <c r="AB254" t="str">
        <f>IF(AA254&lt;&gt;"Yes","",IF(OR('Model output'!U253="",ISNUMBER(SEARCH("Not identified",'Model output'!U253))),"",'Model output'!U253))</f>
        <v/>
      </c>
      <c r="AC254" s="9" t="str">
        <f>IF(OR('Model output'!V253="", AND(ISERROR(SEARCH("Positive",'Model output'!V253)), ISNUMBER(SEARCH("Negative",'Model output'!V253))), ISNUMBER(SEARCH("Uninvolved",'Model output'!V253)), ISNUMBER(SEARCH("not involved",'Model output'!V253)), ISNUMBER(SEARCH("Free",'Model output'!V253)), ISNUMBER(SEARCH("1 mm",'Model output'!V253)), ISNUMBER(SEARCH("0.1 CM",'Model output'!V253)), ISNUMBER(SEARCH("less than 0.2 mm",'Model output'!V253)), ISNUMBER(SEARCH("less than 0.5 mm",'Model output'!V253)), ISNUMBER(SEARCH("very close",'Model output'!V253)), ISNUMBER(SEARCH("abut",'Model output'!V253))), "negative", "positive")</f>
        <v>negative</v>
      </c>
      <c r="AE254" s="30" t="str" cm="1">
        <f t="array" aca="1" ref="AE254" ca="1">IF(OR(AC254="positive",Z254="positive",AND(OR(ISNUMBER(SEARCH("Follicular carcinoma",N254)),ISNUMBER(SEARCH("Follicular thyroid carcinoma",N254))),V254="extensive"),AND(AND(ISNUMBER(J254),J254&gt;0),AND(ISNUMBER(M254),M254&gt;3)),OR(H254="positive",AH254=1)),"high",IF(OR(ISNUMBER(SEARCH("lateral",G254,1)),ISNUMBER(SEARCH("positive",Y254,1)),ISNUMBER(SEARCH("tall",O254,1)),ISNUMBER(SEARCH("hobnail",O254,1)),ISNUMBER(SEARCH("cribriform",O254,1)),ISNUMBER(SEARCH("diffuse",O254,1)),ISNUMBER(SEARCH("columnar",O254,1)),ISNUMBER(SEARCH("solid",O254,1)),ISNUMBER(SEARCH("tall",N254,1)),ISNUMBER(SEARCH("hobnail",N254,1)),ISNUMBER(SEARCH("cribriform",N254,1)),ISNUMBER(SEARCH("diffuse",N254,1)),ISNUMBER(SEARCH("columnar",N254,1)),ISNUMBER(SEARCH("solid",N254,1)),AND(ISNUMBER(SEARCH("papillary",N254,1)),S254="positive"),AND(AND(ISNUMBER(J254),J254&gt;=5),M254=""),AND(AND(ISNUMBER(J254),J254&gt;=5),AND(ISNUMBER(M254),M254&gt;=1)),AND(ISNUMBER(SERACH("papillary",N254)),OR(Y254="positive",Z254="positive"), ISNUMBER(SEARCH("BRAF",AB254)))),"intermediate","low"))</f>
        <v>intermediate</v>
      </c>
      <c r="AF254" s="31" t="str">
        <f t="shared" si="51"/>
        <v>3a</v>
      </c>
      <c r="AG254" s="31" t="str">
        <f t="shared" si="52"/>
        <v>0</v>
      </c>
      <c r="AH254" s="31" t="str">
        <f t="shared" si="53"/>
        <v>0</v>
      </c>
      <c r="AI254" s="36" t="str">
        <f t="shared" si="54"/>
        <v>II</v>
      </c>
      <c r="AJ254" s="30" t="s">
        <v>871</v>
      </c>
      <c r="AK254" s="35" t="s">
        <v>875</v>
      </c>
      <c r="AL254" s="35" t="s">
        <v>877</v>
      </c>
      <c r="AM254" s="35" t="s">
        <v>880</v>
      </c>
      <c r="AN254" s="35" t="s">
        <v>878</v>
      </c>
      <c r="AO254" s="30">
        <f t="shared" ca="1" si="55"/>
        <v>0</v>
      </c>
      <c r="AP254" s="35">
        <f t="shared" si="56"/>
        <v>0</v>
      </c>
      <c r="AQ254" s="35">
        <f t="shared" si="57"/>
        <v>1</v>
      </c>
      <c r="AR254" s="35">
        <f t="shared" si="58"/>
        <v>1</v>
      </c>
      <c r="AS254" s="36">
        <f t="shared" si="59"/>
        <v>1</v>
      </c>
    </row>
    <row r="255" spans="1:45">
      <c r="A255" t="str">
        <f>'Model output'!A254</f>
        <v>TCGA-FY-A3W9</v>
      </c>
      <c r="B255" s="42">
        <v>66</v>
      </c>
      <c r="C255" s="1" t="str">
        <f>IF(OR(ISNUMBER(SEARCH("0",'Model output'!D254)), ISNUMBER(SEARCH("1",'Model output'!D254)), ISNUMBER(SEARCH("1a",'Model output'!D254)), ISNUMBER(SEARCH("1b",'Model output'!D254)), ISNUMBER(SEARCH("2",'Model output'!D254)), ISNUMBER(SEARCH("3",'Model output'!D254)), ISNUMBER(SEARCH("4a",'Model output'!D254)), ISNUMBER(SEARCH("4b",'Model output'!D254))), IF(ISNUMBER(SEARCH("pT",'Model output'!D254)),IF(OR(ISNUMBER(SEARCH("a",'Model output'!D254)),ISNUMBER(SEARCH("b",'Model output'!D254))),MID(SUBSTITUTE('Model output'!D254," ",""),SEARCH("pT",'Model output'!D254)+2,2),MID(SUBSTITUTE('Model output'!D254," ",""),SEARCH("pT",'Model output'!D254)+2,1)),IF(ISNUMBER(SEARCH("T",'Model output'!D254)),IF(OR(ISNUMBER(SEARCH("a",'Model output'!D254)),ISNUMBER(SEARCH("b",'Model output'!D254))),MID(SUBSTITUTE('Model output'!D254," ",""),SEARCH("T",'Model output'!D254)+1,2),MID(SUBSTITUTE('Model output'!D254," ",""),SEARCH("T",'Model output'!D254)+1,1)),SUBSTITUTE('Model output'!D254," ",""))),"")</f>
        <v>2</v>
      </c>
      <c r="D255" s="1" t="str">
        <f>IF(ISNUMBER(SEARCH("lymph node",'Model output'!E254)),"1", IF(AND('Model output'!E254&lt;&gt;"",ISNUMBER('Model output'!E254),'Model output'!E254&gt;0),"1",IF(OR(ISNUMBER(SEARCH("0",'Model output'!E254)), ISNUMBER(SEARCH("1",'Model output'!E254)), ISNUMBER(SEARCH("1a",'Model output'!E254)), ISNUMBER(SEARCH("1b",'Model output'!E254)), ISNUMBER(SEARCH("X",'Model output'!E254))), IF(ISNUMBER(SEARCH("pN",'Model output'!E254)),IF(OR(ISNUMBER(SEARCH("a",'Model output'!E254)),ISNUMBER(SEARCH("b",'Model output'!E254))),MID(SUBSTITUTE('Model output'!E254," ",""),SEARCH("pN",'Model output'!E254)+2,2),MID(SUBSTITUTE('Model output'!E254," ",""),SEARCH("pN",'Model output'!E254)+2,1)),IF(ISNUMBER(SEARCH("N",'Model output'!E254)),IF(OR(ISNUMBER(SEARCH("a",'Model output'!E254)),ISNUMBER(SEARCH("b",'Model output'!E254))),MID(SUBSTITUTE('Model output'!E254," ",""),SEARCH("N",'Model output'!E254)+1,2),MID(SUBSTITUTE('Model output'!E254," ",""),SEARCH("N",'Model output'!E254)+1,1)),SUBSTITUTE('Model output'!E254," ",""))),"")))</f>
        <v>0</v>
      </c>
      <c r="E255" s="1" t="str">
        <f>IF(OR(ISNUMBER(SEARCH("Not applicable",'Model output'!F254)), ISNUMBER(SEARCH("N/A",'Model output'!F254))),"0",IF(OR(ISNUMBER(SEARCH("0",'Model output'!F254)), ISNUMBER(SEARCH("1",'Model output'!F254)), ISNUMBER(SEARCH("X",'Model output'!F254))), IF(ISNUMBER(SEARCH("pM",'Model output'!F254)),MID(SUBSTITUTE('Model output'!F254," ",""),SEARCH("pM",'Model output'!F254)+2,1),IF(ISNUMBER(SEARCH("M",'Model output'!F254)),MID(SUBSTITUTE('Model output'!F254," ",""),SEARCH("M",'Model output'!F254)+1,1),SUBSTITUTE('Model output'!F254," ",""))),""))</f>
        <v>0</v>
      </c>
      <c r="F255" t="str">
        <f t="shared" si="62"/>
        <v>negative</v>
      </c>
      <c r="G255" t="str">
        <f>IF(OR('Model output'!G254="",AND(ISNUMBER('Model output'!J254),'Model output'!J254&lt;1)),"",IF(OR(ISNUMBER(SEARCH("lateral",'Model output'!G254)),ISNUMBER(SEARCH("cervical",'Model output'!G254)),ISNUMBER(SEARCH("jugular",'Model output'!G254)),ISNUMBER(SEARCH("left neck",'Model output'!G254)),ISNUMBER(SEARCH("left anterior neck",'Model output'!G254)),ISNUMBER(SEARCH("left posterior neck",'Model output'!G254)),ISNUMBER(SEARCH("right neck",'Model output'!G254)),ISNUMBER(SEARCH("right anterior neck",'Model output'!G254)),ISNUMBER(SEARCH("right posterior neck",'Model output'!G254)),AND(ISNUMBER(SEARCH("level",'Model output'!G254)),OR(,ISNUMBER(SEARCH("II",'Model output'!G254)),ISNUMBER(SEARCH("two",'Model output'!G254)),ISNUMBER(SEARCH("2",'Model output'!G254)),ISNUMBER(SEARCH("III",'Model output'!G254)),ISNUMBER(SEARCH("three",'Model output'!G254)),ISNUMBER(SEARCH("3",'Model output'!G254)),ISNUMBER(SEARCH("IV",'Model output'!G254)),ISNUMBER(SEARCH("four",'Model output'!G254)),ISNUMBER(SEARCH("4",'Model output'!G254)),AND(ISNUMBER(SEARCH("V ",'Model output'!G254)),NOT(ISNUMBER(SEARCH("VI",'Model output'!G254)))),ISNUMBER(SEARCH("five",'Model output'!G254)),ISNUMBER(SEARCH("5",'Model output'!G254))))), "lateral", "central"))</f>
        <v/>
      </c>
      <c r="H255" t="str">
        <f>IF('Model output'!H254="","negative", IF('Model output'!H254=" ", "negative", IF(ISNUMBER(SEARCH("lymph node",'Model output'!H254)),"negative","positive")))</f>
        <v>negative</v>
      </c>
      <c r="I255">
        <f>IF('Model output'!I254="","",IF(ISNUMBER('Model output'!I254),'Model output'!I254,1))</f>
        <v>1</v>
      </c>
      <c r="J255">
        <f>IF('Model output'!J254="","",IF(AND(ISNUMBER('Model output'!J254),'Model output'!J254&lt;=I255),'Model output'!J254,IF(ISNUMBER(SEARCH("0/",'Model output'!J254)),0,1)))</f>
        <v>0</v>
      </c>
      <c r="K255" t="str" cm="1">
        <f t="array" ref="K255">IF(COUNT(FIND({0,1,2,3,4,5,6,7,8,9},'Model output'!K254))&gt;0,'Model output'!K254,"")</f>
        <v/>
      </c>
      <c r="L255" s="8" t="str">
        <f t="shared" ref="L255:L291" si="64">LOWER(SUBSTITUTE(SUBSTITUTE(SUBSTITUTE(SUBSTITUTE(SUBSTITUTE(SUBSTITUTE(SUBSTITUTE(SUBSTITUTE(K255,"cm.","cm"), "up to", ""), "to", ","), "x", ","), "'", ""), "[", ""), "]", ""), " ", ""))</f>
        <v/>
      </c>
      <c r="M255" t="str" cm="1">
        <f t="array" ref="M255">IF(L255="","",IF(ISNUMBER(SEARCH("cm",L255)),MAX(VALUE(SUBSTITUTE(_xlfn.FILTERXML("&lt;t&gt;&lt;s&gt;"&amp;SUBSTITUTE(L255,",","&lt;/s&gt;&lt;s&gt;")&amp;"&lt;/s&gt;&lt;/t&gt;","//s"),"cm",""))),MAX(VALUE(SUBSTITUTE(_xlfn.FILTERXML("&lt;t&gt;&lt;s&gt;"&amp;SUBSTITUTE(L255,",","&lt;/s&gt;&lt;s&gt;")&amp;"&lt;/s&gt;&lt;/t&gt;","//s"),"mm","")))/10))</f>
        <v/>
      </c>
      <c r="N255" t="str">
        <f>IF('Model output'!L254="","",'Model output'!L254)</f>
        <v>papillary</v>
      </c>
      <c r="O255" t="str">
        <f>IF('Model output'!M254="","",'Model output'!M254)</f>
        <v>follicular</v>
      </c>
      <c r="P255" t="str">
        <f>IF('Model output'!N254="","",'Model output'!N254)</f>
        <v>2.3 cm</v>
      </c>
      <c r="Q255" t="str">
        <f t="shared" si="63"/>
        <v>2.3cm</v>
      </c>
      <c r="R255" cm="1">
        <f t="array" ref="R255">IF(Q255="","",IF(ISNUMBER(SEARCH("cm",Q255)),MAX(VALUE(SUBSTITUTE(_xlfn.FILTERXML("&lt;t&gt;&lt;s&gt;"&amp;SUBSTITUTE(Q255,",","&lt;/s&gt;&lt;s&gt;")&amp;"&lt;/s&gt;&lt;/t&gt;","//s"),"cm",""))),IF(ISNUMBER(SEARCH("mm",Q255)), MAX(VALUE(SUBSTITUTE(_xlfn.FILTERXML("&lt;t&gt;&lt;s&gt;"&amp;SUBSTITUTE(Q255,",","&lt;/s&gt;&lt;s&gt;")&amp;"&lt;/s&gt;&lt;/t&gt;","//s"),"mm","")))/10, MAX(VALUE(_xlfn.FILTERXML("&lt;t&gt;&lt;s&gt;"&amp;SUBSTITUTE(Q255,",","&lt;/s&gt;&lt;s&gt;")&amp;"&lt;/s&gt;&lt;/t&gt;","//s"))))))</f>
        <v>2.2999999999999998</v>
      </c>
      <c r="S255" t="str">
        <f>IF(OR('Model output'!P254="",ISNUMBER(SEARCH("Not identified", 'Model output'!P254)),ISNUMBER(SEARCH("Absent",'Model output'!P254)),AND(ISNUMBER(SEARCH("No",'Model output'!P254)),NOT(ISNUMBER(SEARCH("diagnostic",'Model output'!P254)))),ISNUMBER(SEARCH("Negative",'Model output'!P254))),"negative","positive")</f>
        <v>negative</v>
      </c>
      <c r="T255">
        <f>IF('Model output'!O254="","",'Model output'!O254)</f>
        <v>1</v>
      </c>
      <c r="U255" t="str">
        <f>IF('Model output'!Q254&lt;&gt;"",'Model output'!Q254,IF('Classification result'!S255="positive",IF(ISNUMBER(SEARCH("single",'Model output'!P254)),1,IF(OR(ISNUMBER(SEARCH("&lt;4",'Model output'!P254)),ISNUMBER(SEARCH("&lt; 4",'Model output'!P254)),ISNUMBER(SEARCH("less than 4",'Model output'!P254))),"&lt;4",IF(OR(ISNUMBER(SEARCH("&gt;4",'Model output'!P254)),ISNUMBER(SEARCH("&gt; 4",'Model output'!P254)),ISNUMBER(SEARCH("4 or more",'Model output'!P254))),"&gt;4",""))),""))</f>
        <v/>
      </c>
      <c r="V255" t="str">
        <f>IF(S255="negative","",IF(OR(ISNUMBER(SEARCH("Focal",'Model output'!P254)),'Classification result'!U255&lt;4,ISNUMBER(SEARCH("Focal",'Classification result'!U255)),ISNUMBER(SEARCH("&lt;4",'Classification result'!U255)),ISNUMBER(SEARCH("&lt; 4",'Classification result'!U255))),"minimal", IF(OR(ISNUMBER(SEARCH("Extensive",'Model output'!P254)),ISNUMBER(SEARCH("Extensive",'Classification result'!U255)),ISNUMBER(SEARCH("&gt;4",'Classification result'!U255)),ISNUMBER(SEARCH("&gt; 4",'Classification result'!U255)),ISNUMBER(SEARCH("4 or more",'Classification result'!U255))),"extensive","")))</f>
        <v/>
      </c>
      <c r="W255" t="str">
        <f>IF(OR('Model output'!R254="",ISNUMBER(SEARCH("Not identified", 'Model output'!R254)),ISNUMBER(SEARCH("Absent",'Model output'!R254)),ISNUMBER(SEARCH("No",'Model output'!R254)),ISNUMBER(SEARCH("Negative",'Model output'!R254)),ISNUMBER(SEARCH("None seen",'Model output'!R254)),ISNUMBER(SEARCH("Free",'Model output'!R254)),ISNUMBER(SEARCH("Cannot be assessed",'Model output'!R254))),"negative","positive")</f>
        <v>positive</v>
      </c>
      <c r="X255" s="14" t="str">
        <f>IF('Model output'!S254="","",'Model output'!S254)</f>
        <v>Not identified</v>
      </c>
      <c r="Y255" t="str">
        <f>IF(OR('Model output'!S254="",ISNUMBER(SEARCH("Absent",'Model output'!S254)),ISNUMBER(SEARCH("Not identified",'Model output'!S254)),AND(ISNUMBER(SEARCH("No",'Model output'!S254)),NOT(ISNUMBER(SEARCH("carcinoma",'Model output'!S254)))),ISNUMBER(SEARCH("negative",'Model output'!S254))),"negative",IF(Z255="positive","gETE", "positive"))</f>
        <v>negative</v>
      </c>
      <c r="Z255" t="str">
        <f>IF(OR('Model output'!S254="",ISNUMBER(SEARCH("Absent",'Model output'!S254)),ISNUMBER(SEARCH("Not identified",'Model output'!S254)),ISNUMBER(SEARCH("No",'Model output'!S254)),ISNUMBER(SEARCH("Minimal",'Model output'!S254)),ISNUMBER(SEARCH("negative",'Model output'!S254))),"negative",IF(OR(ISNUMBER(SEARCH("extensive",X255)),ISNUMBER(SEARCH("skeletal muscle",X255)),ISNUMBER(SEARCH("larynx",X255)),ISNUMBER(SEARCH("trachea",X255)),ISNUMBER(SEARCH("esophagus",X255)),ISNUMBER(SEARCH("recurrent laryngeal nerve",X255))),"positive","negative"))</f>
        <v>negative</v>
      </c>
      <c r="AA255" t="str">
        <f>IF('Model output'!T254="","",IF('Model output'!T254="Not mentioned", "No", "Yes"))</f>
        <v/>
      </c>
      <c r="AB255" t="str">
        <f>IF(AA255&lt;&gt;"Yes","",IF(OR('Model output'!U254="",ISNUMBER(SEARCH("Not identified",'Model output'!U254))),"",'Model output'!U254))</f>
        <v/>
      </c>
      <c r="AC255" s="9" t="str">
        <f>IF(OR('Model output'!V254="", AND(ISERROR(SEARCH("Positive",'Model output'!V254)), ISNUMBER(SEARCH("Negative",'Model output'!V254))), ISNUMBER(SEARCH("Uninvolved",'Model output'!V254)), ISNUMBER(SEARCH("not involved",'Model output'!V254)), ISNUMBER(SEARCH("Free",'Model output'!V254)), ISNUMBER(SEARCH("1 mm",'Model output'!V254)), ISNUMBER(SEARCH("0.1 CM",'Model output'!V254)), ISNUMBER(SEARCH("less than 0.2 mm",'Model output'!V254)), ISNUMBER(SEARCH("less than 0.5 mm",'Model output'!V254)), ISNUMBER(SEARCH("very close",'Model output'!V254)), ISNUMBER(SEARCH("abut",'Model output'!V254))), "negative", "positive")</f>
        <v>positive</v>
      </c>
      <c r="AE255" s="30" t="str" cm="1">
        <f t="array" ref="AE255">IF(OR(AC255="positive",Z255="positive",AND(OR(ISNUMBER(SEARCH("Follicular carcinoma",N255)),ISNUMBER(SEARCH("Follicular thyroid carcinoma",N255))),V255="extensive"),AND(AND(ISNUMBER(J255),J255&gt;0),AND(ISNUMBER(M255),M255&gt;3)),OR(H255="positive",AH255=1)),"high",IF(OR(ISNUMBER(SEARCH("lateral",G255,1)),ISNUMBER(SEARCH("positive",Y255,1)),ISNUMBER(SEARCH("tall",O255,1)),ISNUMBER(SEARCH("hobnail",O255,1)),ISNUMBER(SEARCH("cribriform",O255,1)),ISNUMBER(SEARCH("diffuse",O255,1)),ISNUMBER(SEARCH("columnar",O255,1)),ISNUMBER(SEARCH("solid",O255,1)),ISNUMBER(SEARCH("tall",N255,1)),ISNUMBER(SEARCH("hobnail",N255,1)),ISNUMBER(SEARCH("cribriform",N255,1)),ISNUMBER(SEARCH("diffuse",N255,1)),ISNUMBER(SEARCH("columnar",N255,1)),ISNUMBER(SEARCH("solid",N255,1)),AND(ISNUMBER(SEARCH("papillary",N255,1)),S255="positive"),AND(AND(ISNUMBER(J255),J255&gt;=5),M255=""),AND(AND(ISNUMBER(J255),J255&gt;=5),AND(ISNUMBER(M255),M255&gt;=1)),AND(ISNUMBER(SERACH("papillary",N255)),OR(Y255="positive",Z255="positive"), ISNUMBER(SEARCH("BRAF",AB255)))),"intermediate","low"))</f>
        <v>high</v>
      </c>
      <c r="AF255" s="31" t="str">
        <f t="shared" ref="AF255:AF291" si="65">IF(AND(Z255="positive",OR(ISNUMBER(SEARCH("prevertebral",X255,1)),ISNUMBER(SEARCH("fascia",X255,1)),ISNUMBER(SEARCH("carotid artery",X255,1)),ISNUMBER(SEARCH("mediastinal",X255,1)))),"4b",
IF(AND(Z255="positive",OR(ISNUMBER(SEARCH("larynx",X255,1)),ISNUMBER(SEARCH("trachea",X255,1)),ISNUMBER(SEARCH("esophagus",X255,1)),ISNUMBER(SEARCH("recurrent laryngeal nerve",X255,1)),
ISNUMBER(SEARCH("RLN",X255,1)))),"4a",
IF(OR(Z255="positive",ISNUMBER(SEARCH("strap",X255,1)),ISNUMBER(SEARCH("sternothyroid",X255,1)),ISNUMBER(SEARCH("sternohyoid",X255,1)),ISNUMBER(SEARCH("thyrohyoid",X255,1)),ISNUMBER(SEARCH("omohyoid",X255,1))),"3b",
IF(AND(C255&lt;&gt;"", N255=""),C255,
IF(OR(AND(R255&lt;&gt;"",R255&gt;4)),"3a",
IF(AND(R255&lt;&gt;"", R255&lt;=4,R255&gt;2),"2",
IF(AND(R255&lt;&gt;"",R255&lt;=2,R255&gt;1),"1b",
IF(AND(R255&lt;&gt;"",R255&lt;=1),"1a","x"
))))))))</f>
        <v>2</v>
      </c>
      <c r="AG255" s="31" t="str">
        <f t="shared" ref="AG255:AG291" si="66">IF(AND(ISNUMBER(J255),J255&gt;0),
IF(G255="lateral", "1b","1a"), "0")</f>
        <v>0</v>
      </c>
      <c r="AH255" s="31" t="str">
        <f t="shared" si="53"/>
        <v>0</v>
      </c>
      <c r="AI255" s="36" t="str">
        <f t="shared" si="54"/>
        <v>I</v>
      </c>
      <c r="AJ255" s="30" t="s">
        <v>871</v>
      </c>
      <c r="AK255" s="35" t="s">
        <v>879</v>
      </c>
      <c r="AL255" s="35" t="s">
        <v>877</v>
      </c>
      <c r="AM255" s="35" t="s">
        <v>880</v>
      </c>
      <c r="AN255" s="35" t="s">
        <v>76</v>
      </c>
      <c r="AO255" s="30">
        <f t="shared" si="55"/>
        <v>1</v>
      </c>
      <c r="AP255" s="35">
        <f t="shared" si="56"/>
        <v>1</v>
      </c>
      <c r="AQ255" s="35">
        <f t="shared" si="57"/>
        <v>1</v>
      </c>
      <c r="AR255" s="35">
        <f t="shared" si="58"/>
        <v>1</v>
      </c>
      <c r="AS255" s="36">
        <f t="shared" si="59"/>
        <v>1</v>
      </c>
    </row>
    <row r="256" spans="1:45">
      <c r="A256" t="str">
        <f>'Model output'!A255</f>
        <v>TCGA-FY-A3WA</v>
      </c>
      <c r="B256" s="42">
        <v>52</v>
      </c>
      <c r="C256" s="1" t="str">
        <f>IF(OR(ISNUMBER(SEARCH("0",'Model output'!D255)), ISNUMBER(SEARCH("1",'Model output'!D255)), ISNUMBER(SEARCH("1a",'Model output'!D255)), ISNUMBER(SEARCH("1b",'Model output'!D255)), ISNUMBER(SEARCH("2",'Model output'!D255)), ISNUMBER(SEARCH("3",'Model output'!D255)), ISNUMBER(SEARCH("4a",'Model output'!D255)), ISNUMBER(SEARCH("4b",'Model output'!D255))), IF(ISNUMBER(SEARCH("pT",'Model output'!D255)),IF(OR(ISNUMBER(SEARCH("a",'Model output'!D255)),ISNUMBER(SEARCH("b",'Model output'!D255))),MID(SUBSTITUTE('Model output'!D255," ",""),SEARCH("pT",'Model output'!D255)+2,2),MID(SUBSTITUTE('Model output'!D255," ",""),SEARCH("pT",'Model output'!D255)+2,1)),IF(ISNUMBER(SEARCH("T",'Model output'!D255)),IF(OR(ISNUMBER(SEARCH("a",'Model output'!D255)),ISNUMBER(SEARCH("b",'Model output'!D255))),MID(SUBSTITUTE('Model output'!D255," ",""),SEARCH("T",'Model output'!D255)+1,2),MID(SUBSTITUTE('Model output'!D255," ",""),SEARCH("T",'Model output'!D255)+1,1)),SUBSTITUTE('Model output'!D255," ",""))),"")</f>
        <v/>
      </c>
      <c r="D256" s="1" t="str">
        <f>IF(ISNUMBER(SEARCH("lymph node",'Model output'!E255)),"1", IF(AND('Model output'!E255&lt;&gt;"",ISNUMBER('Model output'!E255),'Model output'!E255&gt;0),"1",IF(OR(ISNUMBER(SEARCH("0",'Model output'!E255)), ISNUMBER(SEARCH("1",'Model output'!E255)), ISNUMBER(SEARCH("1a",'Model output'!E255)), ISNUMBER(SEARCH("1b",'Model output'!E255)), ISNUMBER(SEARCH("X",'Model output'!E255))), IF(ISNUMBER(SEARCH("pN",'Model output'!E255)),IF(OR(ISNUMBER(SEARCH("a",'Model output'!E255)),ISNUMBER(SEARCH("b",'Model output'!E255))),MID(SUBSTITUTE('Model output'!E255," ",""),SEARCH("pN",'Model output'!E255)+2,2),MID(SUBSTITUTE('Model output'!E255," ",""),SEARCH("pN",'Model output'!E255)+2,1)),IF(ISNUMBER(SEARCH("N",'Model output'!E255)),IF(OR(ISNUMBER(SEARCH("a",'Model output'!E255)),ISNUMBER(SEARCH("b",'Model output'!E255))),MID(SUBSTITUTE('Model output'!E255," ",""),SEARCH("N",'Model output'!E255)+1,2),MID(SUBSTITUTE('Model output'!E255," ",""),SEARCH("N",'Model output'!E255)+1,1)),SUBSTITUTE('Model output'!E255," ",""))),"")))</f>
        <v/>
      </c>
      <c r="E256" s="1" t="str">
        <f>IF(OR(ISNUMBER(SEARCH("Not applicable",'Model output'!F255)), ISNUMBER(SEARCH("N/A",'Model output'!F255))),"0",IF(OR(ISNUMBER(SEARCH("0",'Model output'!F255)), ISNUMBER(SEARCH("1",'Model output'!F255)), ISNUMBER(SEARCH("X",'Model output'!F255))), IF(ISNUMBER(SEARCH("pM",'Model output'!F255)),MID(SUBSTITUTE('Model output'!F255," ",""),SEARCH("pM",'Model output'!F255)+2,1),IF(ISNUMBER(SEARCH("M",'Model output'!F255)),MID(SUBSTITUTE('Model output'!F255," ",""),SEARCH("M",'Model output'!F255)+1,1),SUBSTITUTE('Model output'!F255," ",""))),""))</f>
        <v/>
      </c>
      <c r="F256" t="str">
        <f t="shared" si="62"/>
        <v>negative</v>
      </c>
      <c r="G256" t="str">
        <f>IF(OR('Model output'!G255="",AND(ISNUMBER('Model output'!J255),'Model output'!J255&lt;1)),"",IF(OR(ISNUMBER(SEARCH("lateral",'Model output'!G255)),ISNUMBER(SEARCH("cervical",'Model output'!G255)),ISNUMBER(SEARCH("jugular",'Model output'!G255)),ISNUMBER(SEARCH("left neck",'Model output'!G255)),ISNUMBER(SEARCH("left anterior neck",'Model output'!G255)),ISNUMBER(SEARCH("left posterior neck",'Model output'!G255)),ISNUMBER(SEARCH("right neck",'Model output'!G255)),ISNUMBER(SEARCH("right anterior neck",'Model output'!G255)),ISNUMBER(SEARCH("right posterior neck",'Model output'!G255)),AND(ISNUMBER(SEARCH("level",'Model output'!G255)),OR(,ISNUMBER(SEARCH("II",'Model output'!G255)),ISNUMBER(SEARCH("two",'Model output'!G255)),ISNUMBER(SEARCH("2",'Model output'!G255)),ISNUMBER(SEARCH("III",'Model output'!G255)),ISNUMBER(SEARCH("three",'Model output'!G255)),ISNUMBER(SEARCH("3",'Model output'!G255)),ISNUMBER(SEARCH("IV",'Model output'!G255)),ISNUMBER(SEARCH("four",'Model output'!G255)),ISNUMBER(SEARCH("4",'Model output'!G255)),AND(ISNUMBER(SEARCH("V ",'Model output'!G255)),NOT(ISNUMBER(SEARCH("VI",'Model output'!G255)))),ISNUMBER(SEARCH("five",'Model output'!G255)),ISNUMBER(SEARCH("5",'Model output'!G255))))), "lateral", "central"))</f>
        <v/>
      </c>
      <c r="H256" t="str">
        <f>IF('Model output'!H255="","negative", IF('Model output'!H255=" ", "negative", IF(ISNUMBER(SEARCH("lymph node",'Model output'!H255)),"negative","positive")))</f>
        <v>negative</v>
      </c>
      <c r="I256" t="str">
        <f>IF('Model output'!I255="","",IF(ISNUMBER('Model output'!I255),'Model output'!I255,1))</f>
        <v/>
      </c>
      <c r="J256" t="str">
        <f>IF('Model output'!J255="","",IF(AND(ISNUMBER('Model output'!J255),'Model output'!J255&lt;=I256),'Model output'!J255,IF(ISNUMBER(SEARCH("0/",'Model output'!J255)),0,1)))</f>
        <v/>
      </c>
      <c r="K256" t="str" cm="1">
        <f t="array" ref="K256">IF(COUNT(FIND({0,1,2,3,4,5,6,7,8,9},'Model output'!K255))&gt;0,'Model output'!K255,"")</f>
        <v/>
      </c>
      <c r="L256" s="8" t="str">
        <f t="shared" si="64"/>
        <v/>
      </c>
      <c r="M256" t="str" cm="1">
        <f t="array" ref="M256">IF(L256="","",IF(ISNUMBER(SEARCH("cm",L256)),MAX(VALUE(SUBSTITUTE(_xlfn.FILTERXML("&lt;t&gt;&lt;s&gt;"&amp;SUBSTITUTE(L256,",","&lt;/s&gt;&lt;s&gt;")&amp;"&lt;/s&gt;&lt;/t&gt;","//s"),"cm",""))),MAX(VALUE(SUBSTITUTE(_xlfn.FILTERXML("&lt;t&gt;&lt;s&gt;"&amp;SUBSTITUTE(L256,",","&lt;/s&gt;&lt;s&gt;")&amp;"&lt;/s&gt;&lt;/t&gt;","//s"),"mm","")))/10))</f>
        <v/>
      </c>
      <c r="N256" t="str">
        <f>IF('Model output'!L255="","",'Model output'!L255)</f>
        <v>papillary</v>
      </c>
      <c r="O256" t="str">
        <f>IF('Model output'!M255="","",'Model output'!M255)</f>
        <v>microcarcinoma</v>
      </c>
      <c r="P256" t="str">
        <f>IF('Model output'!N255="","",'Model output'!N255)</f>
        <v>0.5 cm</v>
      </c>
      <c r="Q256" t="str">
        <f t="shared" si="63"/>
        <v>0.5cm</v>
      </c>
      <c r="R256" cm="1">
        <f t="array" ref="R256">IF(Q256="","",IF(ISNUMBER(SEARCH("cm",Q256)),MAX(VALUE(SUBSTITUTE(_xlfn.FILTERXML("&lt;t&gt;&lt;s&gt;"&amp;SUBSTITUTE(Q256,",","&lt;/s&gt;&lt;s&gt;")&amp;"&lt;/s&gt;&lt;/t&gt;","//s"),"cm",""))),IF(ISNUMBER(SEARCH("mm",Q256)), MAX(VALUE(SUBSTITUTE(_xlfn.FILTERXML("&lt;t&gt;&lt;s&gt;"&amp;SUBSTITUTE(Q256,",","&lt;/s&gt;&lt;s&gt;")&amp;"&lt;/s&gt;&lt;/t&gt;","//s"),"mm","")))/10, MAX(VALUE(_xlfn.FILTERXML("&lt;t&gt;&lt;s&gt;"&amp;SUBSTITUTE(Q256,",","&lt;/s&gt;&lt;s&gt;")&amp;"&lt;/s&gt;&lt;/t&gt;","//s"))))))</f>
        <v>0.5</v>
      </c>
      <c r="S256" t="str">
        <f>IF(OR('Model output'!P255="",ISNUMBER(SEARCH("Not identified", 'Model output'!P255)),ISNUMBER(SEARCH("Absent",'Model output'!P255)),AND(ISNUMBER(SEARCH("No",'Model output'!P255)),NOT(ISNUMBER(SEARCH("diagnostic",'Model output'!P255)))),ISNUMBER(SEARCH("Negative",'Model output'!P255))),"negative","positive")</f>
        <v>negative</v>
      </c>
      <c r="T256" t="str">
        <f>IF('Model output'!O255="","",'Model output'!O255)</f>
        <v/>
      </c>
      <c r="U256" t="str">
        <f>IF('Model output'!Q255&lt;&gt;"",'Model output'!Q255,IF('Classification result'!S256="positive",IF(ISNUMBER(SEARCH("single",'Model output'!P255)),1,IF(OR(ISNUMBER(SEARCH("&lt;4",'Model output'!P255)),ISNUMBER(SEARCH("&lt; 4",'Model output'!P255)),ISNUMBER(SEARCH("less than 4",'Model output'!P255))),"&lt;4",IF(OR(ISNUMBER(SEARCH("&gt;4",'Model output'!P255)),ISNUMBER(SEARCH("&gt; 4",'Model output'!P255)),ISNUMBER(SEARCH("4 or more",'Model output'!P255))),"&gt;4",""))),""))</f>
        <v/>
      </c>
      <c r="V256" t="str">
        <f>IF(S256="negative","",IF(OR(ISNUMBER(SEARCH("Focal",'Model output'!P255)),'Classification result'!U256&lt;4,ISNUMBER(SEARCH("Focal",'Classification result'!U256)),ISNUMBER(SEARCH("&lt;4",'Classification result'!U256)),ISNUMBER(SEARCH("&lt; 4",'Classification result'!U256))),"minimal", IF(OR(ISNUMBER(SEARCH("Extensive",'Model output'!P255)),ISNUMBER(SEARCH("Extensive",'Classification result'!U256)),ISNUMBER(SEARCH("&gt;4",'Classification result'!U256)),ISNUMBER(SEARCH("&gt; 4",'Classification result'!U256)),ISNUMBER(SEARCH("4 or more",'Classification result'!U256))),"extensive","")))</f>
        <v/>
      </c>
      <c r="W256" t="str">
        <f>IF(OR('Model output'!R255="",ISNUMBER(SEARCH("Not identified", 'Model output'!R255)),ISNUMBER(SEARCH("Absent",'Model output'!R255)),ISNUMBER(SEARCH("No",'Model output'!R255)),ISNUMBER(SEARCH("Negative",'Model output'!R255)),ISNUMBER(SEARCH("None seen",'Model output'!R255)),ISNUMBER(SEARCH("Free",'Model output'!R255)),ISNUMBER(SEARCH("Cannot be assessed",'Model output'!R255))),"negative","positive")</f>
        <v>negative</v>
      </c>
      <c r="X256" s="14" t="str">
        <f>IF('Model output'!S255="","",'Model output'!S255)</f>
        <v/>
      </c>
      <c r="Y256" t="str">
        <f>IF(OR('Model output'!S255="",ISNUMBER(SEARCH("Absent",'Model output'!S255)),ISNUMBER(SEARCH("Not identified",'Model output'!S255)),AND(ISNUMBER(SEARCH("No",'Model output'!S255)),NOT(ISNUMBER(SEARCH("carcinoma",'Model output'!S255)))),ISNUMBER(SEARCH("negative",'Model output'!S255))),"negative",IF(Z256="positive","gETE", "positive"))</f>
        <v>negative</v>
      </c>
      <c r="Z256" t="str">
        <f>IF(OR('Model output'!S255="",ISNUMBER(SEARCH("Absent",'Model output'!S255)),ISNUMBER(SEARCH("Not identified",'Model output'!S255)),ISNUMBER(SEARCH("No",'Model output'!S255)),ISNUMBER(SEARCH("Minimal",'Model output'!S255)),ISNUMBER(SEARCH("negative",'Model output'!S255))),"negative",IF(OR(ISNUMBER(SEARCH("extensive",X256)),ISNUMBER(SEARCH("skeletal muscle",X256)),ISNUMBER(SEARCH("larynx",X256)),ISNUMBER(SEARCH("trachea",X256)),ISNUMBER(SEARCH("esophagus",X256)),ISNUMBER(SEARCH("recurrent laryngeal nerve",X256))),"positive","negative"))</f>
        <v>negative</v>
      </c>
      <c r="AA256" t="str">
        <f>IF('Model output'!T255="","",IF('Model output'!T255="Not mentioned", "No", "Yes"))</f>
        <v/>
      </c>
      <c r="AB256" t="str">
        <f>IF(AA256&lt;&gt;"Yes","",IF(OR('Model output'!U255="",ISNUMBER(SEARCH("Not identified",'Model output'!U255))),"",'Model output'!U255))</f>
        <v/>
      </c>
      <c r="AC256" s="9" t="str">
        <f>IF(OR('Model output'!V255="", AND(ISERROR(SEARCH("Positive",'Model output'!V255)), ISNUMBER(SEARCH("Negative",'Model output'!V255))), ISNUMBER(SEARCH("Uninvolved",'Model output'!V255)), ISNUMBER(SEARCH("not involved",'Model output'!V255)), ISNUMBER(SEARCH("Free",'Model output'!V255)), ISNUMBER(SEARCH("1 mm",'Model output'!V255)), ISNUMBER(SEARCH("0.1 CM",'Model output'!V255)), ISNUMBER(SEARCH("less than 0.2 mm",'Model output'!V255)), ISNUMBER(SEARCH("less than 0.5 mm",'Model output'!V255)), ISNUMBER(SEARCH("very close",'Model output'!V255)), ISNUMBER(SEARCH("abut",'Model output'!V255))), "negative", "positive")</f>
        <v>negative</v>
      </c>
      <c r="AE256" s="30" t="str" cm="1">
        <f t="array" aca="1" ref="AE256" ca="1">IF(OR(AC256="positive",Z256="positive",AND(OR(ISNUMBER(SEARCH("Follicular carcinoma",N256)),ISNUMBER(SEARCH("Follicular thyroid carcinoma",N256))),V256="extensive"),AND(AND(ISNUMBER(J256),J256&gt;0),AND(ISNUMBER(M256),M256&gt;3)),OR(H256="positive",AH256=1)),"high",IF(OR(ISNUMBER(SEARCH("lateral",G256,1)),ISNUMBER(SEARCH("positive",Y256,1)),ISNUMBER(SEARCH("tall",O256,1)),ISNUMBER(SEARCH("hobnail",O256,1)),ISNUMBER(SEARCH("cribriform",O256,1)),ISNUMBER(SEARCH("diffuse",O256,1)),ISNUMBER(SEARCH("columnar",O256,1)),ISNUMBER(SEARCH("solid",O256,1)),ISNUMBER(SEARCH("tall",N256,1)),ISNUMBER(SEARCH("hobnail",N256,1)),ISNUMBER(SEARCH("cribriform",N256,1)),ISNUMBER(SEARCH("diffuse",N256,1)),ISNUMBER(SEARCH("columnar",N256,1)),ISNUMBER(SEARCH("solid",N256,1)),AND(ISNUMBER(SEARCH("papillary",N256,1)),S256="positive"),AND(AND(ISNUMBER(J256),J256&gt;=5),M256=""),AND(AND(ISNUMBER(J256),J256&gt;=5),AND(ISNUMBER(M256),M256&gt;=1)),AND(ISNUMBER(SERACH("papillary",N256)),OR(Y256="positive",Z256="positive"), ISNUMBER(SEARCH("BRAF",AB256)))),"intermediate","low"))</f>
        <v>low</v>
      </c>
      <c r="AF256" s="31" t="str">
        <f t="shared" si="65"/>
        <v>1a</v>
      </c>
      <c r="AG256" s="31" t="str">
        <f t="shared" si="66"/>
        <v>0</v>
      </c>
      <c r="AH256" s="31" t="str">
        <f t="shared" ref="AH256:AH291" si="67">IF(OR(H256="unknown"),"x",IF(H256="negative","0","1"))</f>
        <v>0</v>
      </c>
      <c r="AI256" s="36" t="str">
        <f t="shared" ref="AI256:AI291" si="68">IF(AND(B256&lt;55,AH256="0"),"I",
IF(AND(B256&lt;55,AH256="1"),"II",
IF(AH256="1","IVB",
IF(AND(AF256="4b",AH256="0"),"IVA",
IF(AND(AF256="4a",AH256="0"),"III",
IF(AND(OR(AF256="3a",AF256="3b",AF256="3"),AH256="0"),"II",
IF(AND(AF256="2",OR(AG256="1",AG256="1a",AG256="1b"),AH256="0"),"II",
IF(AND(OR(AF256="1a",AF256="1b",AF256="1"),OR(AG256="1",AG256="1a",AG256="1b"),AH256="0"),"II","I"
))))))))</f>
        <v>I</v>
      </c>
      <c r="AJ256" s="30" t="s">
        <v>872</v>
      </c>
      <c r="AK256" s="35" t="s">
        <v>881</v>
      </c>
      <c r="AL256" s="35" t="s">
        <v>880</v>
      </c>
      <c r="AM256" s="35" t="s">
        <v>880</v>
      </c>
      <c r="AN256" s="35" t="s">
        <v>76</v>
      </c>
      <c r="AO256" s="30">
        <f t="shared" ref="AO256:AO291" ca="1" si="69">IF(AE256=AJ256,1,0)</f>
        <v>1</v>
      </c>
      <c r="AP256" s="35">
        <f t="shared" ref="AP256:AP291" si="70">IF(AF256=AK256, 1, IF(AND(AF256="x", AK256="0"), 1, IF(AND(AF256="0", AK256="x"), 1, 0)))</f>
        <v>1</v>
      </c>
      <c r="AQ256" s="35">
        <f t="shared" ref="AQ256:AQ291" si="71">IF(AG256=AL256, 1, IF(AND(AG256="x", AL256="0"), 1, IF(AND(AG256="0", AL256="x"), 1, 0)))</f>
        <v>1</v>
      </c>
      <c r="AR256" s="35">
        <f t="shared" ref="AR256:AR291" si="72">IF(AH256=AM256, 1, IF(AND(AH256="x", AM256="0"), 1, IF(AND(AH256="0", AM256="x"), 1, 0)))</f>
        <v>1</v>
      </c>
      <c r="AS256" s="36">
        <f t="shared" si="59"/>
        <v>1</v>
      </c>
    </row>
    <row r="257" spans="1:45">
      <c r="A257" t="str">
        <f>'Model output'!A256</f>
        <v>TCGA-FY-A3YR</v>
      </c>
      <c r="B257" s="42">
        <v>64</v>
      </c>
      <c r="C257" s="1" t="str">
        <f>IF(OR(ISNUMBER(SEARCH("0",'Model output'!D256)), ISNUMBER(SEARCH("1",'Model output'!D256)), ISNUMBER(SEARCH("1a",'Model output'!D256)), ISNUMBER(SEARCH("1b",'Model output'!D256)), ISNUMBER(SEARCH("2",'Model output'!D256)), ISNUMBER(SEARCH("3",'Model output'!D256)), ISNUMBER(SEARCH("4a",'Model output'!D256)), ISNUMBER(SEARCH("4b",'Model output'!D256))), IF(ISNUMBER(SEARCH("pT",'Model output'!D256)),IF(OR(ISNUMBER(SEARCH("a",'Model output'!D256)),ISNUMBER(SEARCH("b",'Model output'!D256))),MID(SUBSTITUTE('Model output'!D256," ",""),SEARCH("pT",'Model output'!D256)+2,2),MID(SUBSTITUTE('Model output'!D256," ",""),SEARCH("pT",'Model output'!D256)+2,1)),IF(ISNUMBER(SEARCH("T",'Model output'!D256)),IF(OR(ISNUMBER(SEARCH("a",'Model output'!D256)),ISNUMBER(SEARCH("b",'Model output'!D256))),MID(SUBSTITUTE('Model output'!D256," ",""),SEARCH("T",'Model output'!D256)+1,2),MID(SUBSTITUTE('Model output'!D256," ",""),SEARCH("T",'Model output'!D256)+1,1)),SUBSTITUTE('Model output'!D256," ",""))),"")</f>
        <v>3</v>
      </c>
      <c r="D257" s="1" t="str">
        <f>IF(ISNUMBER(SEARCH("lymph node",'Model output'!E256)),"1", IF(AND('Model output'!E256&lt;&gt;"",ISNUMBER('Model output'!E256),'Model output'!E256&gt;0),"1",IF(OR(ISNUMBER(SEARCH("0",'Model output'!E256)), ISNUMBER(SEARCH("1",'Model output'!E256)), ISNUMBER(SEARCH("1a",'Model output'!E256)), ISNUMBER(SEARCH("1b",'Model output'!E256)), ISNUMBER(SEARCH("X",'Model output'!E256))), IF(ISNUMBER(SEARCH("pN",'Model output'!E256)),IF(OR(ISNUMBER(SEARCH("a",'Model output'!E256)),ISNUMBER(SEARCH("b",'Model output'!E256))),MID(SUBSTITUTE('Model output'!E256," ",""),SEARCH("pN",'Model output'!E256)+2,2),MID(SUBSTITUTE('Model output'!E256," ",""),SEARCH("pN",'Model output'!E256)+2,1)),IF(ISNUMBER(SEARCH("N",'Model output'!E256)),IF(OR(ISNUMBER(SEARCH("a",'Model output'!E256)),ISNUMBER(SEARCH("b",'Model output'!E256))),MID(SUBSTITUTE('Model output'!E256," ",""),SEARCH("N",'Model output'!E256)+1,2),MID(SUBSTITUTE('Model output'!E256," ",""),SEARCH("N",'Model output'!E256)+1,1)),SUBSTITUTE('Model output'!E256," ",""))),"")))</f>
        <v>1a</v>
      </c>
      <c r="E257" s="1" t="str">
        <f>IF(OR(ISNUMBER(SEARCH("Not applicable",'Model output'!F256)), ISNUMBER(SEARCH("N/A",'Model output'!F256))),"0",IF(OR(ISNUMBER(SEARCH("0",'Model output'!F256)), ISNUMBER(SEARCH("1",'Model output'!F256)), ISNUMBER(SEARCH("X",'Model output'!F256))), IF(ISNUMBER(SEARCH("pM",'Model output'!F256)),MID(SUBSTITUTE('Model output'!F256," ",""),SEARCH("pM",'Model output'!F256)+2,1),IF(ISNUMBER(SEARCH("M",'Model output'!F256)),MID(SUBSTITUTE('Model output'!F256," ",""),SEARCH("M",'Model output'!F256)+1,1),SUBSTITUTE('Model output'!F256," ",""))),""))</f>
        <v>0</v>
      </c>
      <c r="F257" t="str">
        <f t="shared" si="62"/>
        <v>positive</v>
      </c>
      <c r="G257" t="str">
        <f>IF(OR('Model output'!G256="",AND(ISNUMBER('Model output'!J256),'Model output'!J256&lt;1)),"",IF(OR(ISNUMBER(SEARCH("lateral",'Model output'!G256)),ISNUMBER(SEARCH("cervical",'Model output'!G256)),ISNUMBER(SEARCH("jugular",'Model output'!G256)),ISNUMBER(SEARCH("left neck",'Model output'!G256)),ISNUMBER(SEARCH("left anterior neck",'Model output'!G256)),ISNUMBER(SEARCH("left posterior neck",'Model output'!G256)),ISNUMBER(SEARCH("right neck",'Model output'!G256)),ISNUMBER(SEARCH("right anterior neck",'Model output'!G256)),ISNUMBER(SEARCH("right posterior neck",'Model output'!G256)),AND(ISNUMBER(SEARCH("level",'Model output'!G256)),OR(,ISNUMBER(SEARCH("II",'Model output'!G256)),ISNUMBER(SEARCH("two",'Model output'!G256)),ISNUMBER(SEARCH("2",'Model output'!G256)),ISNUMBER(SEARCH("III",'Model output'!G256)),ISNUMBER(SEARCH("three",'Model output'!G256)),ISNUMBER(SEARCH("3",'Model output'!G256)),ISNUMBER(SEARCH("IV",'Model output'!G256)),ISNUMBER(SEARCH("four",'Model output'!G256)),ISNUMBER(SEARCH("4",'Model output'!G256)),AND(ISNUMBER(SEARCH("V ",'Model output'!G256)),NOT(ISNUMBER(SEARCH("VI",'Model output'!G256)))),ISNUMBER(SEARCH("five",'Model output'!G256)),ISNUMBER(SEARCH("5",'Model output'!G256))))), "lateral", "central"))</f>
        <v>central</v>
      </c>
      <c r="H257" t="str">
        <f>IF('Model output'!H256="","negative", IF('Model output'!H256=" ", "negative", IF(ISNUMBER(SEARCH("lymph node",'Model output'!H256)),"negative","positive")))</f>
        <v>negative</v>
      </c>
      <c r="I257">
        <f>IF('Model output'!I256="","",IF(ISNUMBER('Model output'!I256),'Model output'!I256,1))</f>
        <v>11</v>
      </c>
      <c r="J257">
        <f>IF('Model output'!J256="","",IF(AND(ISNUMBER('Model output'!J256),'Model output'!J256&lt;=I257),'Model output'!J256,IF(ISNUMBER(SEARCH("0/",'Model output'!J256)),0,1)))</f>
        <v>4</v>
      </c>
      <c r="K257" t="str" cm="1">
        <f t="array" ref="K257">IF(COUNT(FIND({0,1,2,3,4,5,6,7,8,9},'Model output'!K256))&gt;0,'Model output'!K256,"")</f>
        <v/>
      </c>
      <c r="L257" s="8" t="str">
        <f t="shared" si="64"/>
        <v/>
      </c>
      <c r="M257" t="str" cm="1">
        <f t="array" ref="M257">IF(L257="","",IF(ISNUMBER(SEARCH("cm",L257)),MAX(VALUE(SUBSTITUTE(_xlfn.FILTERXML("&lt;t&gt;&lt;s&gt;"&amp;SUBSTITUTE(L257,",","&lt;/s&gt;&lt;s&gt;")&amp;"&lt;/s&gt;&lt;/t&gt;","//s"),"cm",""))),MAX(VALUE(SUBSTITUTE(_xlfn.FILTERXML("&lt;t&gt;&lt;s&gt;"&amp;SUBSTITUTE(L257,",","&lt;/s&gt;&lt;s&gt;")&amp;"&lt;/s&gt;&lt;/t&gt;","//s"),"mm","")))/10))</f>
        <v/>
      </c>
      <c r="N257" t="str">
        <f>IF('Model output'!L256="","",'Model output'!L256)</f>
        <v>papillary</v>
      </c>
      <c r="O257" t="str">
        <f>IF('Model output'!M256="","",'Model output'!M256)</f>
        <v>classical</v>
      </c>
      <c r="P257" t="str">
        <f>IF('Model output'!N256="","",'Model output'!N256)</f>
        <v>1.7 cm</v>
      </c>
      <c r="Q257" t="str">
        <f t="shared" si="63"/>
        <v>1.7cm</v>
      </c>
      <c r="R257" cm="1">
        <f t="array" ref="R257">IF(Q257="","",IF(ISNUMBER(SEARCH("cm",Q257)),MAX(VALUE(SUBSTITUTE(_xlfn.FILTERXML("&lt;t&gt;&lt;s&gt;"&amp;SUBSTITUTE(Q257,",","&lt;/s&gt;&lt;s&gt;")&amp;"&lt;/s&gt;&lt;/t&gt;","//s"),"cm",""))),IF(ISNUMBER(SEARCH("mm",Q257)), MAX(VALUE(SUBSTITUTE(_xlfn.FILTERXML("&lt;t&gt;&lt;s&gt;"&amp;SUBSTITUTE(Q257,",","&lt;/s&gt;&lt;s&gt;")&amp;"&lt;/s&gt;&lt;/t&gt;","//s"),"mm","")))/10, MAX(VALUE(_xlfn.FILTERXML("&lt;t&gt;&lt;s&gt;"&amp;SUBSTITUTE(Q257,",","&lt;/s&gt;&lt;s&gt;")&amp;"&lt;/s&gt;&lt;/t&gt;","//s"))))))</f>
        <v>1.7</v>
      </c>
      <c r="S257" t="str">
        <f>IF(OR('Model output'!P256="",ISNUMBER(SEARCH("Not identified", 'Model output'!P256)),ISNUMBER(SEARCH("Absent",'Model output'!P256)),AND(ISNUMBER(SEARCH("No",'Model output'!P256)),NOT(ISNUMBER(SEARCH("diagnostic",'Model output'!P256)))),ISNUMBER(SEARCH("Negative",'Model output'!P256))),"negative","positive")</f>
        <v>negative</v>
      </c>
      <c r="T257">
        <f>IF('Model output'!O256="","",'Model output'!O256)</f>
        <v>1</v>
      </c>
      <c r="U257" t="str">
        <f>IF('Model output'!Q256&lt;&gt;"",'Model output'!Q256,IF('Classification result'!S257="positive",IF(ISNUMBER(SEARCH("single",'Model output'!P256)),1,IF(OR(ISNUMBER(SEARCH("&lt;4",'Model output'!P256)),ISNUMBER(SEARCH("&lt; 4",'Model output'!P256)),ISNUMBER(SEARCH("less than 4",'Model output'!P256))),"&lt;4",IF(OR(ISNUMBER(SEARCH("&gt;4",'Model output'!P256)),ISNUMBER(SEARCH("&gt; 4",'Model output'!P256)),ISNUMBER(SEARCH("4 or more",'Model output'!P256))),"&gt;4",""))),""))</f>
        <v/>
      </c>
      <c r="V257" t="str">
        <f>IF(S257="negative","",IF(OR(ISNUMBER(SEARCH("Focal",'Model output'!P256)),'Classification result'!U257&lt;4,ISNUMBER(SEARCH("Focal",'Classification result'!U257)),ISNUMBER(SEARCH("&lt;4",'Classification result'!U257)),ISNUMBER(SEARCH("&lt; 4",'Classification result'!U257))),"minimal", IF(OR(ISNUMBER(SEARCH("Extensive",'Model output'!P256)),ISNUMBER(SEARCH("Extensive",'Classification result'!U257)),ISNUMBER(SEARCH("&gt;4",'Classification result'!U257)),ISNUMBER(SEARCH("&gt; 4",'Classification result'!U257)),ISNUMBER(SEARCH("4 or more",'Classification result'!U257))),"extensive","")))</f>
        <v/>
      </c>
      <c r="W257" t="str">
        <f>IF(OR('Model output'!R256="",ISNUMBER(SEARCH("Not identified", 'Model output'!R256)),ISNUMBER(SEARCH("Absent",'Model output'!R256)),ISNUMBER(SEARCH("No",'Model output'!R256)),ISNUMBER(SEARCH("Negative",'Model output'!R256)),ISNUMBER(SEARCH("None seen",'Model output'!R256)),ISNUMBER(SEARCH("Free",'Model output'!R256)),ISNUMBER(SEARCH("Cannot be assessed",'Model output'!R256))),"negative","positive")</f>
        <v>positive</v>
      </c>
      <c r="X257" s="14" t="str">
        <f>IF('Model output'!S256="","",'Model output'!S256)</f>
        <v>minimal</v>
      </c>
      <c r="Y257" t="str">
        <f>IF(OR('Model output'!S256="",ISNUMBER(SEARCH("Absent",'Model output'!S256)),ISNUMBER(SEARCH("Not identified",'Model output'!S256)),AND(ISNUMBER(SEARCH("No",'Model output'!S256)),NOT(ISNUMBER(SEARCH("carcinoma",'Model output'!S256)))),ISNUMBER(SEARCH("negative",'Model output'!S256))),"negative",IF(Z257="positive","gETE", "positive"))</f>
        <v>positive</v>
      </c>
      <c r="Z257" t="str">
        <f>IF(OR('Model output'!S256="",ISNUMBER(SEARCH("Absent",'Model output'!S256)),ISNUMBER(SEARCH("Not identified",'Model output'!S256)),ISNUMBER(SEARCH("No",'Model output'!S256)),ISNUMBER(SEARCH("Minimal",'Model output'!S256)),ISNUMBER(SEARCH("negative",'Model output'!S256))),"negative",IF(OR(ISNUMBER(SEARCH("extensive",X257)),ISNUMBER(SEARCH("skeletal muscle",X257)),ISNUMBER(SEARCH("larynx",X257)),ISNUMBER(SEARCH("trachea",X257)),ISNUMBER(SEARCH("esophagus",X257)),ISNUMBER(SEARCH("recurrent laryngeal nerve",X257))),"positive","negative"))</f>
        <v>negative</v>
      </c>
      <c r="AA257" t="str">
        <f>IF('Model output'!T256="","",IF('Model output'!T256="Not mentioned", "No", "Yes"))</f>
        <v/>
      </c>
      <c r="AB257" t="str">
        <f>IF(AA257&lt;&gt;"Yes","",IF(OR('Model output'!U256="",ISNUMBER(SEARCH("Not identified",'Model output'!U256))),"",'Model output'!U256))</f>
        <v/>
      </c>
      <c r="AC257" s="9" t="str">
        <f>IF(OR('Model output'!V256="", AND(ISERROR(SEARCH("Positive",'Model output'!V256)), ISNUMBER(SEARCH("Negative",'Model output'!V256))), ISNUMBER(SEARCH("Uninvolved",'Model output'!V256)), ISNUMBER(SEARCH("not involved",'Model output'!V256)), ISNUMBER(SEARCH("Free",'Model output'!V256)), ISNUMBER(SEARCH("1 mm",'Model output'!V256)), ISNUMBER(SEARCH("0.1 CM",'Model output'!V256)), ISNUMBER(SEARCH("less than 0.2 mm",'Model output'!V256)), ISNUMBER(SEARCH("less than 0.5 mm",'Model output'!V256)), ISNUMBER(SEARCH("very close",'Model output'!V256)), ISNUMBER(SEARCH("abut",'Model output'!V256))), "negative", "positive")</f>
        <v>negative</v>
      </c>
      <c r="AE257" s="30" t="str" cm="1">
        <f t="array" aca="1" ref="AE257" ca="1">IF(OR(AC257="positive",Z257="positive",AND(OR(ISNUMBER(SEARCH("Follicular carcinoma",N257)),ISNUMBER(SEARCH("Follicular thyroid carcinoma",N257))),V257="extensive"),AND(AND(ISNUMBER(J257),J257&gt;0),AND(ISNUMBER(M257),M257&gt;3)),OR(H257="positive",AH257=1)),"high",IF(OR(ISNUMBER(SEARCH("lateral",G257,1)),ISNUMBER(SEARCH("positive",Y257,1)),ISNUMBER(SEARCH("tall",O257,1)),ISNUMBER(SEARCH("hobnail",O257,1)),ISNUMBER(SEARCH("cribriform",O257,1)),ISNUMBER(SEARCH("diffuse",O257,1)),ISNUMBER(SEARCH("columnar",O257,1)),ISNUMBER(SEARCH("solid",O257,1)),ISNUMBER(SEARCH("tall",N257,1)),ISNUMBER(SEARCH("hobnail",N257,1)),ISNUMBER(SEARCH("cribriform",N257,1)),ISNUMBER(SEARCH("diffuse",N257,1)),ISNUMBER(SEARCH("columnar",N257,1)),ISNUMBER(SEARCH("solid",N257,1)),AND(ISNUMBER(SEARCH("papillary",N257,1)),S257="positive"),AND(AND(ISNUMBER(J257),J257&gt;=5),M257=""),AND(AND(ISNUMBER(J257),J257&gt;=5),AND(ISNUMBER(M257),M257&gt;=1)),AND(ISNUMBER(SERACH("papillary",N257)),OR(Y257="positive",Z257="positive"), ISNUMBER(SEARCH("BRAF",AB257)))),"intermediate","low"))</f>
        <v>intermediate</v>
      </c>
      <c r="AF257" s="31" t="str">
        <f t="shared" si="65"/>
        <v>1b</v>
      </c>
      <c r="AG257" s="31" t="str">
        <f t="shared" si="66"/>
        <v>1a</v>
      </c>
      <c r="AH257" s="31" t="str">
        <f t="shared" si="67"/>
        <v>0</v>
      </c>
      <c r="AI257" s="36" t="str">
        <f t="shared" si="68"/>
        <v>II</v>
      </c>
      <c r="AJ257" s="30" t="s">
        <v>873</v>
      </c>
      <c r="AK257" s="35" t="s">
        <v>876</v>
      </c>
      <c r="AL257" s="35" t="s">
        <v>881</v>
      </c>
      <c r="AM257" s="35" t="s">
        <v>880</v>
      </c>
      <c r="AN257" s="35" t="s">
        <v>878</v>
      </c>
      <c r="AO257" s="30">
        <f t="shared" ca="1" si="69"/>
        <v>1</v>
      </c>
      <c r="AP257" s="35">
        <f t="shared" si="70"/>
        <v>1</v>
      </c>
      <c r="AQ257" s="35">
        <f t="shared" si="71"/>
        <v>1</v>
      </c>
      <c r="AR257" s="35">
        <f t="shared" si="72"/>
        <v>1</v>
      </c>
      <c r="AS257" s="36">
        <f t="shared" si="59"/>
        <v>1</v>
      </c>
    </row>
    <row r="258" spans="1:45">
      <c r="A258" t="str">
        <f>'Model output'!A257</f>
        <v>TCGA-FY-A40M</v>
      </c>
      <c r="B258" s="42">
        <v>51</v>
      </c>
      <c r="C258" s="1" t="str">
        <f>IF(OR(ISNUMBER(SEARCH("0",'Model output'!D257)), ISNUMBER(SEARCH("1",'Model output'!D257)), ISNUMBER(SEARCH("1a",'Model output'!D257)), ISNUMBER(SEARCH("1b",'Model output'!D257)), ISNUMBER(SEARCH("2",'Model output'!D257)), ISNUMBER(SEARCH("3",'Model output'!D257)), ISNUMBER(SEARCH("4a",'Model output'!D257)), ISNUMBER(SEARCH("4b",'Model output'!D257))), IF(ISNUMBER(SEARCH("pT",'Model output'!D257)),IF(OR(ISNUMBER(SEARCH("a",'Model output'!D257)),ISNUMBER(SEARCH("b",'Model output'!D257))),MID(SUBSTITUTE('Model output'!D257," ",""),SEARCH("pT",'Model output'!D257)+2,2),MID(SUBSTITUTE('Model output'!D257," ",""),SEARCH("pT",'Model output'!D257)+2,1)),IF(ISNUMBER(SEARCH("T",'Model output'!D257)),IF(OR(ISNUMBER(SEARCH("a",'Model output'!D257)),ISNUMBER(SEARCH("b",'Model output'!D257))),MID(SUBSTITUTE('Model output'!D257," ",""),SEARCH("T",'Model output'!D257)+1,2),MID(SUBSTITUTE('Model output'!D257," ",""),SEARCH("T",'Model output'!D257)+1,1)),SUBSTITUTE('Model output'!D257," ",""))),"")</f>
        <v>1b</v>
      </c>
      <c r="D258" s="1" t="str">
        <f>IF(ISNUMBER(SEARCH("lymph node",'Model output'!E257)),"1", IF(AND('Model output'!E257&lt;&gt;"",ISNUMBER('Model output'!E257),'Model output'!E257&gt;0),"1",IF(OR(ISNUMBER(SEARCH("0",'Model output'!E257)), ISNUMBER(SEARCH("1",'Model output'!E257)), ISNUMBER(SEARCH("1a",'Model output'!E257)), ISNUMBER(SEARCH("1b",'Model output'!E257)), ISNUMBER(SEARCH("X",'Model output'!E257))), IF(ISNUMBER(SEARCH("pN",'Model output'!E257)),IF(OR(ISNUMBER(SEARCH("a",'Model output'!E257)),ISNUMBER(SEARCH("b",'Model output'!E257))),MID(SUBSTITUTE('Model output'!E257," ",""),SEARCH("pN",'Model output'!E257)+2,2),MID(SUBSTITUTE('Model output'!E257," ",""),SEARCH("pN",'Model output'!E257)+2,1)),IF(ISNUMBER(SEARCH("N",'Model output'!E257)),IF(OR(ISNUMBER(SEARCH("a",'Model output'!E257)),ISNUMBER(SEARCH("b",'Model output'!E257))),MID(SUBSTITUTE('Model output'!E257," ",""),SEARCH("N",'Model output'!E257)+1,2),MID(SUBSTITUTE('Model output'!E257," ",""),SEARCH("N",'Model output'!E257)+1,1)),SUBSTITUTE('Model output'!E257," ",""))),"")))</f>
        <v>0</v>
      </c>
      <c r="E258" s="1" t="str">
        <f>IF(OR(ISNUMBER(SEARCH("Not applicable",'Model output'!F257)), ISNUMBER(SEARCH("N/A",'Model output'!F257))),"0",IF(OR(ISNUMBER(SEARCH("0",'Model output'!F257)), ISNUMBER(SEARCH("1",'Model output'!F257)), ISNUMBER(SEARCH("X",'Model output'!F257))), IF(ISNUMBER(SEARCH("pM",'Model output'!F257)),MID(SUBSTITUTE('Model output'!F257," ",""),SEARCH("pM",'Model output'!F257)+2,1),IF(ISNUMBER(SEARCH("M",'Model output'!F257)),MID(SUBSTITUTE('Model output'!F257," ",""),SEARCH("M",'Model output'!F257)+1,1),SUBSTITUTE('Model output'!F257," ",""))),""))</f>
        <v/>
      </c>
      <c r="F258" t="str">
        <f t="shared" si="62"/>
        <v>negative</v>
      </c>
      <c r="G258" t="str">
        <f>IF(OR('Model output'!G257="",AND(ISNUMBER('Model output'!J257),'Model output'!J257&lt;1)),"",IF(OR(ISNUMBER(SEARCH("lateral",'Model output'!G257)),ISNUMBER(SEARCH("cervical",'Model output'!G257)),ISNUMBER(SEARCH("jugular",'Model output'!G257)),ISNUMBER(SEARCH("left neck",'Model output'!G257)),ISNUMBER(SEARCH("left anterior neck",'Model output'!G257)),ISNUMBER(SEARCH("left posterior neck",'Model output'!G257)),ISNUMBER(SEARCH("right neck",'Model output'!G257)),ISNUMBER(SEARCH("right anterior neck",'Model output'!G257)),ISNUMBER(SEARCH("right posterior neck",'Model output'!G257)),AND(ISNUMBER(SEARCH("level",'Model output'!G257)),OR(,ISNUMBER(SEARCH("II",'Model output'!G257)),ISNUMBER(SEARCH("two",'Model output'!G257)),ISNUMBER(SEARCH("2",'Model output'!G257)),ISNUMBER(SEARCH("III",'Model output'!G257)),ISNUMBER(SEARCH("three",'Model output'!G257)),ISNUMBER(SEARCH("3",'Model output'!G257)),ISNUMBER(SEARCH("IV",'Model output'!G257)),ISNUMBER(SEARCH("four",'Model output'!G257)),ISNUMBER(SEARCH("4",'Model output'!G257)),AND(ISNUMBER(SEARCH("V ",'Model output'!G257)),NOT(ISNUMBER(SEARCH("VI",'Model output'!G257)))),ISNUMBER(SEARCH("five",'Model output'!G257)),ISNUMBER(SEARCH("5",'Model output'!G257))))), "lateral", "central"))</f>
        <v/>
      </c>
      <c r="H258" t="str">
        <f>IF('Model output'!H257="","negative", IF('Model output'!H257=" ", "negative", IF(ISNUMBER(SEARCH("lymph node",'Model output'!H257)),"negative","positive")))</f>
        <v>negative</v>
      </c>
      <c r="I258">
        <f>IF('Model output'!I257="","",IF(ISNUMBER('Model output'!I257),'Model output'!I257,1))</f>
        <v>5</v>
      </c>
      <c r="J258">
        <f>IF('Model output'!J257="","",IF(AND(ISNUMBER('Model output'!J257),'Model output'!J257&lt;=I258),'Model output'!J257,IF(ISNUMBER(SEARCH("0/",'Model output'!J257)),0,1)))</f>
        <v>0</v>
      </c>
      <c r="K258" t="str" cm="1">
        <f t="array" ref="K258">IF(COUNT(FIND({0,1,2,3,4,5,6,7,8,9},'Model output'!K257))&gt;0,'Model output'!K257,"")</f>
        <v/>
      </c>
      <c r="L258" s="8" t="str">
        <f t="shared" si="64"/>
        <v/>
      </c>
      <c r="M258" t="str" cm="1">
        <f t="array" ref="M258">IF(L258="","",IF(ISNUMBER(SEARCH("cm",L258)),MAX(VALUE(SUBSTITUTE(_xlfn.FILTERXML("&lt;t&gt;&lt;s&gt;"&amp;SUBSTITUTE(L258,",","&lt;/s&gt;&lt;s&gt;")&amp;"&lt;/s&gt;&lt;/t&gt;","//s"),"cm",""))),MAX(VALUE(SUBSTITUTE(_xlfn.FILTERXML("&lt;t&gt;&lt;s&gt;"&amp;SUBSTITUTE(L258,",","&lt;/s&gt;&lt;s&gt;")&amp;"&lt;/s&gt;&lt;/t&gt;","//s"),"mm","")))/10))</f>
        <v/>
      </c>
      <c r="N258" t="str">
        <f>IF('Model output'!L257="","",'Model output'!L257)</f>
        <v>papillary</v>
      </c>
      <c r="O258" t="str">
        <f>IF('Model output'!M257="","",'Model output'!M257)</f>
        <v>follicular</v>
      </c>
      <c r="P258" t="str">
        <f>IF('Model output'!N257="","",'Model output'!N257)</f>
        <v>1.7 cm</v>
      </c>
      <c r="Q258" t="str">
        <f t="shared" si="63"/>
        <v>1.7cm</v>
      </c>
      <c r="R258" cm="1">
        <f t="array" ref="R258">IF(Q258="","",IF(ISNUMBER(SEARCH("cm",Q258)),MAX(VALUE(SUBSTITUTE(_xlfn.FILTERXML("&lt;t&gt;&lt;s&gt;"&amp;SUBSTITUTE(Q258,",","&lt;/s&gt;&lt;s&gt;")&amp;"&lt;/s&gt;&lt;/t&gt;","//s"),"cm",""))),IF(ISNUMBER(SEARCH("mm",Q258)), MAX(VALUE(SUBSTITUTE(_xlfn.FILTERXML("&lt;t&gt;&lt;s&gt;"&amp;SUBSTITUTE(Q258,",","&lt;/s&gt;&lt;s&gt;")&amp;"&lt;/s&gt;&lt;/t&gt;","//s"),"mm","")))/10, MAX(VALUE(_xlfn.FILTERXML("&lt;t&gt;&lt;s&gt;"&amp;SUBSTITUTE(Q258,",","&lt;/s&gt;&lt;s&gt;")&amp;"&lt;/s&gt;&lt;/t&gt;","//s"))))))</f>
        <v>1.7</v>
      </c>
      <c r="S258" t="str">
        <f>IF(OR('Model output'!P257="",ISNUMBER(SEARCH("Not identified", 'Model output'!P257)),ISNUMBER(SEARCH("Absent",'Model output'!P257)),AND(ISNUMBER(SEARCH("No",'Model output'!P257)),NOT(ISNUMBER(SEARCH("diagnostic",'Model output'!P257)))),ISNUMBER(SEARCH("Negative",'Model output'!P257))),"negative","positive")</f>
        <v>negative</v>
      </c>
      <c r="T258">
        <f>IF('Model output'!O257="","",'Model output'!O257)</f>
        <v>2</v>
      </c>
      <c r="U258" t="str">
        <f>IF('Model output'!Q257&lt;&gt;"",'Model output'!Q257,IF('Classification result'!S258="positive",IF(ISNUMBER(SEARCH("single",'Model output'!P257)),1,IF(OR(ISNUMBER(SEARCH("&lt;4",'Model output'!P257)),ISNUMBER(SEARCH("&lt; 4",'Model output'!P257)),ISNUMBER(SEARCH("less than 4",'Model output'!P257))),"&lt;4",IF(OR(ISNUMBER(SEARCH("&gt;4",'Model output'!P257)),ISNUMBER(SEARCH("&gt; 4",'Model output'!P257)),ISNUMBER(SEARCH("4 or more",'Model output'!P257))),"&gt;4",""))),""))</f>
        <v/>
      </c>
      <c r="V258" t="str">
        <f>IF(S258="negative","",IF(OR(ISNUMBER(SEARCH("Focal",'Model output'!P257)),'Classification result'!U258&lt;4,ISNUMBER(SEARCH("Focal",'Classification result'!U258)),ISNUMBER(SEARCH("&lt;4",'Classification result'!U258)),ISNUMBER(SEARCH("&lt; 4",'Classification result'!U258))),"minimal", IF(OR(ISNUMBER(SEARCH("Extensive",'Model output'!P257)),ISNUMBER(SEARCH("Extensive",'Classification result'!U258)),ISNUMBER(SEARCH("&gt;4",'Classification result'!U258)),ISNUMBER(SEARCH("&gt; 4",'Classification result'!U258)),ISNUMBER(SEARCH("4 or more",'Classification result'!U258))),"extensive","")))</f>
        <v/>
      </c>
      <c r="W258" t="str">
        <f>IF(OR('Model output'!R257="",ISNUMBER(SEARCH("Not identified", 'Model output'!R257)),ISNUMBER(SEARCH("Absent",'Model output'!R257)),ISNUMBER(SEARCH("No",'Model output'!R257)),ISNUMBER(SEARCH("Negative",'Model output'!R257)),ISNUMBER(SEARCH("None seen",'Model output'!R257)),ISNUMBER(SEARCH("Free",'Model output'!R257)),ISNUMBER(SEARCH("Cannot be assessed",'Model output'!R257))),"negative","positive")</f>
        <v>positive</v>
      </c>
      <c r="X258" s="14" t="str">
        <f>IF('Model output'!S257="","",'Model output'!S257)</f>
        <v>Not identified</v>
      </c>
      <c r="Y258" t="str">
        <f>IF(OR('Model output'!S257="",ISNUMBER(SEARCH("Absent",'Model output'!S257)),ISNUMBER(SEARCH("Not identified",'Model output'!S257)),AND(ISNUMBER(SEARCH("No",'Model output'!S257)),NOT(ISNUMBER(SEARCH("carcinoma",'Model output'!S257)))),ISNUMBER(SEARCH("negative",'Model output'!S257))),"negative",IF(Z258="positive","gETE", "positive"))</f>
        <v>negative</v>
      </c>
      <c r="Z258" t="str">
        <f>IF(OR('Model output'!S257="",ISNUMBER(SEARCH("Absent",'Model output'!S257)),ISNUMBER(SEARCH("Not identified",'Model output'!S257)),ISNUMBER(SEARCH("No",'Model output'!S257)),ISNUMBER(SEARCH("Minimal",'Model output'!S257)),ISNUMBER(SEARCH("negative",'Model output'!S257))),"negative",IF(OR(ISNUMBER(SEARCH("extensive",X258)),ISNUMBER(SEARCH("skeletal muscle",X258)),ISNUMBER(SEARCH("larynx",X258)),ISNUMBER(SEARCH("trachea",X258)),ISNUMBER(SEARCH("esophagus",X258)),ISNUMBER(SEARCH("recurrent laryngeal nerve",X258))),"positive","negative"))</f>
        <v>negative</v>
      </c>
      <c r="AA258" t="str">
        <f>IF('Model output'!T257="","",IF('Model output'!T257="Not mentioned", "No", "Yes"))</f>
        <v/>
      </c>
      <c r="AB258" t="str">
        <f>IF(AA258&lt;&gt;"Yes","",IF(OR('Model output'!U257="",ISNUMBER(SEARCH("Not identified",'Model output'!U257))),"",'Model output'!U257))</f>
        <v/>
      </c>
      <c r="AC258" s="9" t="str">
        <f>IF(OR('Model output'!V257="", AND(ISERROR(SEARCH("Positive",'Model output'!V257)), ISNUMBER(SEARCH("Negative",'Model output'!V257))), ISNUMBER(SEARCH("Uninvolved",'Model output'!V257)), ISNUMBER(SEARCH("not involved",'Model output'!V257)), ISNUMBER(SEARCH("Free",'Model output'!V257)), ISNUMBER(SEARCH("1 mm",'Model output'!V257)), ISNUMBER(SEARCH("0.1 CM",'Model output'!V257)), ISNUMBER(SEARCH("less than 0.2 mm",'Model output'!V257)), ISNUMBER(SEARCH("less than 0.5 mm",'Model output'!V257)), ISNUMBER(SEARCH("very close",'Model output'!V257)), ISNUMBER(SEARCH("abut",'Model output'!V257))), "negative", "positive")</f>
        <v>negative</v>
      </c>
      <c r="AE258" s="30" t="str" cm="1">
        <f t="array" aca="1" ref="AE258" ca="1">IF(OR(AC258="positive",Z258="positive",AND(OR(ISNUMBER(SEARCH("Follicular carcinoma",N258)),ISNUMBER(SEARCH("Follicular thyroid carcinoma",N258))),V258="extensive"),AND(AND(ISNUMBER(J258),J258&gt;0),AND(ISNUMBER(M258),M258&gt;3)),OR(H258="positive",AH258=1)),"high",IF(OR(ISNUMBER(SEARCH("lateral",G258,1)),ISNUMBER(SEARCH("positive",Y258,1)),ISNUMBER(SEARCH("tall",O258,1)),ISNUMBER(SEARCH("hobnail",O258,1)),ISNUMBER(SEARCH("cribriform",O258,1)),ISNUMBER(SEARCH("diffuse",O258,1)),ISNUMBER(SEARCH("columnar",O258,1)),ISNUMBER(SEARCH("solid",O258,1)),ISNUMBER(SEARCH("tall",N258,1)),ISNUMBER(SEARCH("hobnail",N258,1)),ISNUMBER(SEARCH("cribriform",N258,1)),ISNUMBER(SEARCH("diffuse",N258,1)),ISNUMBER(SEARCH("columnar",N258,1)),ISNUMBER(SEARCH("solid",N258,1)),AND(ISNUMBER(SEARCH("papillary",N258,1)),S258="positive"),AND(AND(ISNUMBER(J258),J258&gt;=5),M258=""),AND(AND(ISNUMBER(J258),J258&gt;=5),AND(ISNUMBER(M258),M258&gt;=1)),AND(ISNUMBER(SERACH("papillary",N258)),OR(Y258="positive",Z258="positive"), ISNUMBER(SEARCH("BRAF",AB258)))),"intermediate","low"))</f>
        <v>low</v>
      </c>
      <c r="AF258" s="31" t="str">
        <f t="shared" si="65"/>
        <v>1b</v>
      </c>
      <c r="AG258" s="31" t="str">
        <f t="shared" si="66"/>
        <v>0</v>
      </c>
      <c r="AH258" s="31" t="str">
        <f t="shared" si="67"/>
        <v>0</v>
      </c>
      <c r="AI258" s="36" t="str">
        <f t="shared" si="68"/>
        <v>I</v>
      </c>
      <c r="AJ258" s="30" t="s">
        <v>872</v>
      </c>
      <c r="AK258" s="35" t="s">
        <v>876</v>
      </c>
      <c r="AL258" s="35" t="s">
        <v>877</v>
      </c>
      <c r="AM258" s="35" t="s">
        <v>880</v>
      </c>
      <c r="AN258" s="35" t="s">
        <v>76</v>
      </c>
      <c r="AO258" s="30">
        <f t="shared" ca="1" si="69"/>
        <v>1</v>
      </c>
      <c r="AP258" s="35">
        <f t="shared" si="70"/>
        <v>1</v>
      </c>
      <c r="AQ258" s="35">
        <f t="shared" si="71"/>
        <v>1</v>
      </c>
      <c r="AR258" s="35">
        <f t="shared" si="72"/>
        <v>1</v>
      </c>
      <c r="AS258" s="36">
        <f t="shared" si="59"/>
        <v>1</v>
      </c>
    </row>
    <row r="259" spans="1:45">
      <c r="A259" t="str">
        <f>'Model output'!A258</f>
        <v>TCGA-FY-A40N</v>
      </c>
      <c r="B259" s="42">
        <v>55</v>
      </c>
      <c r="C259" s="1" t="str">
        <f>IF(OR(ISNUMBER(SEARCH("0",'Model output'!D258)), ISNUMBER(SEARCH("1",'Model output'!D258)), ISNUMBER(SEARCH("1a",'Model output'!D258)), ISNUMBER(SEARCH("1b",'Model output'!D258)), ISNUMBER(SEARCH("2",'Model output'!D258)), ISNUMBER(SEARCH("3",'Model output'!D258)), ISNUMBER(SEARCH("4a",'Model output'!D258)), ISNUMBER(SEARCH("4b",'Model output'!D258))), IF(ISNUMBER(SEARCH("pT",'Model output'!D258)),IF(OR(ISNUMBER(SEARCH("a",'Model output'!D258)),ISNUMBER(SEARCH("b",'Model output'!D258))),MID(SUBSTITUTE('Model output'!D258," ",""),SEARCH("pT",'Model output'!D258)+2,2),MID(SUBSTITUTE('Model output'!D258," ",""),SEARCH("pT",'Model output'!D258)+2,1)),IF(ISNUMBER(SEARCH("T",'Model output'!D258)),IF(OR(ISNUMBER(SEARCH("a",'Model output'!D258)),ISNUMBER(SEARCH("b",'Model output'!D258))),MID(SUBSTITUTE('Model output'!D258," ",""),SEARCH("T",'Model output'!D258)+1,2),MID(SUBSTITUTE('Model output'!D258," ",""),SEARCH("T",'Model output'!D258)+1,1)),SUBSTITUTE('Model output'!D258," ",""))),"")</f>
        <v>1a</v>
      </c>
      <c r="D259" s="1" t="str">
        <f>IF(ISNUMBER(SEARCH("lymph node",'Model output'!E258)),"1", IF(AND('Model output'!E258&lt;&gt;"",ISNUMBER('Model output'!E258),'Model output'!E258&gt;0),"1",IF(OR(ISNUMBER(SEARCH("0",'Model output'!E258)), ISNUMBER(SEARCH("1",'Model output'!E258)), ISNUMBER(SEARCH("1a",'Model output'!E258)), ISNUMBER(SEARCH("1b",'Model output'!E258)), ISNUMBER(SEARCH("X",'Model output'!E258))), IF(ISNUMBER(SEARCH("pN",'Model output'!E258)),IF(OR(ISNUMBER(SEARCH("a",'Model output'!E258)),ISNUMBER(SEARCH("b",'Model output'!E258))),MID(SUBSTITUTE('Model output'!E258," ",""),SEARCH("pN",'Model output'!E258)+2,2),MID(SUBSTITUTE('Model output'!E258," ",""),SEARCH("pN",'Model output'!E258)+2,1)),IF(ISNUMBER(SEARCH("N",'Model output'!E258)),IF(OR(ISNUMBER(SEARCH("a",'Model output'!E258)),ISNUMBER(SEARCH("b",'Model output'!E258))),MID(SUBSTITUTE('Model output'!E258," ",""),SEARCH("N",'Model output'!E258)+1,2),MID(SUBSTITUTE('Model output'!E258," ",""),SEARCH("N",'Model output'!E258)+1,1)),SUBSTITUTE('Model output'!E258," ",""))),"")))</f>
        <v>0</v>
      </c>
      <c r="E259" s="1" t="str">
        <f>IF(OR(ISNUMBER(SEARCH("Not applicable",'Model output'!F258)), ISNUMBER(SEARCH("N/A",'Model output'!F258))),"0",IF(OR(ISNUMBER(SEARCH("0",'Model output'!F258)), ISNUMBER(SEARCH("1",'Model output'!F258)), ISNUMBER(SEARCH("X",'Model output'!F258))), IF(ISNUMBER(SEARCH("pM",'Model output'!F258)),MID(SUBSTITUTE('Model output'!F258," ",""),SEARCH("pM",'Model output'!F258)+2,1),IF(ISNUMBER(SEARCH("M",'Model output'!F258)),MID(SUBSTITUTE('Model output'!F258," ",""),SEARCH("M",'Model output'!F258)+1,1),SUBSTITUTE('Model output'!F258," ",""))),""))</f>
        <v>0</v>
      </c>
      <c r="F259" t="str">
        <f t="shared" si="62"/>
        <v>negative</v>
      </c>
      <c r="G259" t="str">
        <f>IF(OR('Model output'!G258="",AND(ISNUMBER('Model output'!J258),'Model output'!J258&lt;1)),"",IF(OR(ISNUMBER(SEARCH("lateral",'Model output'!G258)),ISNUMBER(SEARCH("cervical",'Model output'!G258)),ISNUMBER(SEARCH("jugular",'Model output'!G258)),ISNUMBER(SEARCH("left neck",'Model output'!G258)),ISNUMBER(SEARCH("left anterior neck",'Model output'!G258)),ISNUMBER(SEARCH("left posterior neck",'Model output'!G258)),ISNUMBER(SEARCH("right neck",'Model output'!G258)),ISNUMBER(SEARCH("right anterior neck",'Model output'!G258)),ISNUMBER(SEARCH("right posterior neck",'Model output'!G258)),AND(ISNUMBER(SEARCH("level",'Model output'!G258)),OR(,ISNUMBER(SEARCH("II",'Model output'!G258)),ISNUMBER(SEARCH("two",'Model output'!G258)),ISNUMBER(SEARCH("2",'Model output'!G258)),ISNUMBER(SEARCH("III",'Model output'!G258)),ISNUMBER(SEARCH("three",'Model output'!G258)),ISNUMBER(SEARCH("3",'Model output'!G258)),ISNUMBER(SEARCH("IV",'Model output'!G258)),ISNUMBER(SEARCH("four",'Model output'!G258)),ISNUMBER(SEARCH("4",'Model output'!G258)),AND(ISNUMBER(SEARCH("V ",'Model output'!G258)),NOT(ISNUMBER(SEARCH("VI",'Model output'!G258)))),ISNUMBER(SEARCH("five",'Model output'!G258)),ISNUMBER(SEARCH("5",'Model output'!G258))))), "lateral", "central"))</f>
        <v/>
      </c>
      <c r="H259" t="str">
        <f>IF('Model output'!H258="","negative", IF('Model output'!H258=" ", "negative", IF(ISNUMBER(SEARCH("lymph node",'Model output'!H258)),"negative","positive")))</f>
        <v>negative</v>
      </c>
      <c r="I259">
        <f>IF('Model output'!I258="","",IF(ISNUMBER('Model output'!I258),'Model output'!I258,1))</f>
        <v>3</v>
      </c>
      <c r="J259">
        <f>IF('Model output'!J258="","",IF(AND(ISNUMBER('Model output'!J258),'Model output'!J258&lt;=I259),'Model output'!J258,IF(ISNUMBER(SEARCH("0/",'Model output'!J258)),0,1)))</f>
        <v>0</v>
      </c>
      <c r="K259" t="str" cm="1">
        <f t="array" ref="K259">IF(COUNT(FIND({0,1,2,3,4,5,6,7,8,9},'Model output'!K258))&gt;0,'Model output'!K258,"")</f>
        <v/>
      </c>
      <c r="L259" s="8" t="str">
        <f t="shared" si="64"/>
        <v/>
      </c>
      <c r="M259" t="str" cm="1">
        <f t="array" ref="M259">IF(L259="","",IF(ISNUMBER(SEARCH("cm",L259)),MAX(VALUE(SUBSTITUTE(_xlfn.FILTERXML("&lt;t&gt;&lt;s&gt;"&amp;SUBSTITUTE(L259,",","&lt;/s&gt;&lt;s&gt;")&amp;"&lt;/s&gt;&lt;/t&gt;","//s"),"cm",""))),MAX(VALUE(SUBSTITUTE(_xlfn.FILTERXML("&lt;t&gt;&lt;s&gt;"&amp;SUBSTITUTE(L259,",","&lt;/s&gt;&lt;s&gt;")&amp;"&lt;/s&gt;&lt;/t&gt;","//s"),"mm","")))/10))</f>
        <v/>
      </c>
      <c r="N259" t="str">
        <f>IF('Model output'!L258="","",'Model output'!L258)</f>
        <v>papillary</v>
      </c>
      <c r="O259" t="str">
        <f>IF('Model output'!M258="","",'Model output'!M258)</f>
        <v/>
      </c>
      <c r="P259" t="str">
        <f>IF('Model output'!N258="","",'Model output'!N258)</f>
        <v>0.9 cm</v>
      </c>
      <c r="Q259" t="str">
        <f t="shared" si="63"/>
        <v>0.9cm</v>
      </c>
      <c r="R259" cm="1">
        <f t="array" ref="R259">IF(Q259="","",IF(ISNUMBER(SEARCH("cm",Q259)),MAX(VALUE(SUBSTITUTE(_xlfn.FILTERXML("&lt;t&gt;&lt;s&gt;"&amp;SUBSTITUTE(Q259,",","&lt;/s&gt;&lt;s&gt;")&amp;"&lt;/s&gt;&lt;/t&gt;","//s"),"cm",""))),IF(ISNUMBER(SEARCH("mm",Q259)), MAX(VALUE(SUBSTITUTE(_xlfn.FILTERXML("&lt;t&gt;&lt;s&gt;"&amp;SUBSTITUTE(Q259,",","&lt;/s&gt;&lt;s&gt;")&amp;"&lt;/s&gt;&lt;/t&gt;","//s"),"mm","")))/10, MAX(VALUE(_xlfn.FILTERXML("&lt;t&gt;&lt;s&gt;"&amp;SUBSTITUTE(Q259,",","&lt;/s&gt;&lt;s&gt;")&amp;"&lt;/s&gt;&lt;/t&gt;","//s"))))))</f>
        <v>0.9</v>
      </c>
      <c r="S259" t="str">
        <f>IF(OR('Model output'!P258="",ISNUMBER(SEARCH("Not identified", 'Model output'!P258)),ISNUMBER(SEARCH("Absent",'Model output'!P258)),AND(ISNUMBER(SEARCH("No",'Model output'!P258)),NOT(ISNUMBER(SEARCH("diagnostic",'Model output'!P258)))),ISNUMBER(SEARCH("Negative",'Model output'!P258))),"negative","positive")</f>
        <v>negative</v>
      </c>
      <c r="T259" t="str">
        <f>IF('Model output'!O258="","",'Model output'!O258)</f>
        <v>Multifocal</v>
      </c>
      <c r="U259" t="str">
        <f>IF('Model output'!Q258&lt;&gt;"",'Model output'!Q258,IF('Classification result'!S259="positive",IF(ISNUMBER(SEARCH("single",'Model output'!P258)),1,IF(OR(ISNUMBER(SEARCH("&lt;4",'Model output'!P258)),ISNUMBER(SEARCH("&lt; 4",'Model output'!P258)),ISNUMBER(SEARCH("less than 4",'Model output'!P258))),"&lt;4",IF(OR(ISNUMBER(SEARCH("&gt;4",'Model output'!P258)),ISNUMBER(SEARCH("&gt; 4",'Model output'!P258)),ISNUMBER(SEARCH("4 or more",'Model output'!P258))),"&gt;4",""))),""))</f>
        <v/>
      </c>
      <c r="V259" t="str">
        <f>IF(S259="negative","",IF(OR(ISNUMBER(SEARCH("Focal",'Model output'!P258)),'Classification result'!U259&lt;4,ISNUMBER(SEARCH("Focal",'Classification result'!U259)),ISNUMBER(SEARCH("&lt;4",'Classification result'!U259)),ISNUMBER(SEARCH("&lt; 4",'Classification result'!U259))),"minimal", IF(OR(ISNUMBER(SEARCH("Extensive",'Model output'!P258)),ISNUMBER(SEARCH("Extensive",'Classification result'!U259)),ISNUMBER(SEARCH("&gt;4",'Classification result'!U259)),ISNUMBER(SEARCH("&gt; 4",'Classification result'!U259)),ISNUMBER(SEARCH("4 or more",'Classification result'!U259))),"extensive","")))</f>
        <v/>
      </c>
      <c r="W259" t="str">
        <f>IF(OR('Model output'!R258="",ISNUMBER(SEARCH("Not identified", 'Model output'!R258)),ISNUMBER(SEARCH("Absent",'Model output'!R258)),ISNUMBER(SEARCH("No",'Model output'!R258)),ISNUMBER(SEARCH("Negative",'Model output'!R258)),ISNUMBER(SEARCH("None seen",'Model output'!R258)),ISNUMBER(SEARCH("Free",'Model output'!R258)),ISNUMBER(SEARCH("Cannot be assessed",'Model output'!R258))),"negative","positive")</f>
        <v>negative</v>
      </c>
      <c r="X259" s="14" t="str">
        <f>IF('Model output'!S258="","",'Model output'!S258)</f>
        <v/>
      </c>
      <c r="Y259" t="str">
        <f>IF(OR('Model output'!S258="",ISNUMBER(SEARCH("Absent",'Model output'!S258)),ISNUMBER(SEARCH("Not identified",'Model output'!S258)),AND(ISNUMBER(SEARCH("No",'Model output'!S258)),NOT(ISNUMBER(SEARCH("carcinoma",'Model output'!S258)))),ISNUMBER(SEARCH("negative",'Model output'!S258))),"negative",IF(Z259="positive","gETE", "positive"))</f>
        <v>negative</v>
      </c>
      <c r="Z259" t="str">
        <f>IF(OR('Model output'!S258="",ISNUMBER(SEARCH("Absent",'Model output'!S258)),ISNUMBER(SEARCH("Not identified",'Model output'!S258)),ISNUMBER(SEARCH("No",'Model output'!S258)),ISNUMBER(SEARCH("Minimal",'Model output'!S258)),ISNUMBER(SEARCH("negative",'Model output'!S258))),"negative",IF(OR(ISNUMBER(SEARCH("extensive",X259)),ISNUMBER(SEARCH("skeletal muscle",X259)),ISNUMBER(SEARCH("larynx",X259)),ISNUMBER(SEARCH("trachea",X259)),ISNUMBER(SEARCH("esophagus",X259)),ISNUMBER(SEARCH("recurrent laryngeal nerve",X259))),"positive","negative"))</f>
        <v>negative</v>
      </c>
      <c r="AA259" t="str">
        <f>IF('Model output'!T258="","",IF('Model output'!T258="Not mentioned", "No", "Yes"))</f>
        <v/>
      </c>
      <c r="AB259" t="str">
        <f>IF(AA259&lt;&gt;"Yes","",IF(OR('Model output'!U258="",ISNUMBER(SEARCH("Not identified",'Model output'!U258))),"",'Model output'!U258))</f>
        <v/>
      </c>
      <c r="AC259" s="9" t="str">
        <f>IF(OR('Model output'!V258="", AND(ISERROR(SEARCH("Positive",'Model output'!V258)), ISNUMBER(SEARCH("Negative",'Model output'!V258))), ISNUMBER(SEARCH("Uninvolved",'Model output'!V258)), ISNUMBER(SEARCH("not involved",'Model output'!V258)), ISNUMBER(SEARCH("Free",'Model output'!V258)), ISNUMBER(SEARCH("1 mm",'Model output'!V258)), ISNUMBER(SEARCH("0.1 CM",'Model output'!V258)), ISNUMBER(SEARCH("less than 0.2 mm",'Model output'!V258)), ISNUMBER(SEARCH("less than 0.5 mm",'Model output'!V258)), ISNUMBER(SEARCH("very close",'Model output'!V258)), ISNUMBER(SEARCH("abut",'Model output'!V258))), "negative", "positive")</f>
        <v>negative</v>
      </c>
      <c r="AE259" s="30" t="str" cm="1">
        <f t="array" aca="1" ref="AE259" ca="1">IF(OR(AC259="positive",Z259="positive",AND(OR(ISNUMBER(SEARCH("Follicular carcinoma",N259)),ISNUMBER(SEARCH("Follicular thyroid carcinoma",N259))),V259="extensive"),AND(AND(ISNUMBER(J259),J259&gt;0),AND(ISNUMBER(M259),M259&gt;3)),OR(H259="positive",AH259=1)),"high",IF(OR(ISNUMBER(SEARCH("lateral",G259,1)),ISNUMBER(SEARCH("positive",Y259,1)),ISNUMBER(SEARCH("tall",O259,1)),ISNUMBER(SEARCH("hobnail",O259,1)),ISNUMBER(SEARCH("cribriform",O259,1)),ISNUMBER(SEARCH("diffuse",O259,1)),ISNUMBER(SEARCH("columnar",O259,1)),ISNUMBER(SEARCH("solid",O259,1)),ISNUMBER(SEARCH("tall",N259,1)),ISNUMBER(SEARCH("hobnail",N259,1)),ISNUMBER(SEARCH("cribriform",N259,1)),ISNUMBER(SEARCH("diffuse",N259,1)),ISNUMBER(SEARCH("columnar",N259,1)),ISNUMBER(SEARCH("solid",N259,1)),AND(ISNUMBER(SEARCH("papillary",N259,1)),S259="positive"),AND(AND(ISNUMBER(J259),J259&gt;=5),M259=""),AND(AND(ISNUMBER(J259),J259&gt;=5),AND(ISNUMBER(M259),M259&gt;=1)),AND(ISNUMBER(SERACH("papillary",N259)),OR(Y259="positive",Z259="positive"), ISNUMBER(SEARCH("BRAF",AB259)))),"intermediate","low"))</f>
        <v>low</v>
      </c>
      <c r="AF259" s="31" t="str">
        <f t="shared" si="65"/>
        <v>1a</v>
      </c>
      <c r="AG259" s="31" t="str">
        <f t="shared" si="66"/>
        <v>0</v>
      </c>
      <c r="AH259" s="31" t="str">
        <f t="shared" si="67"/>
        <v>0</v>
      </c>
      <c r="AI259" s="36" t="str">
        <f t="shared" si="68"/>
        <v>I</v>
      </c>
      <c r="AJ259" s="30" t="s">
        <v>872</v>
      </c>
      <c r="AK259" s="35" t="s">
        <v>881</v>
      </c>
      <c r="AL259" s="35" t="s">
        <v>877</v>
      </c>
      <c r="AM259" s="35" t="s">
        <v>880</v>
      </c>
      <c r="AN259" s="35" t="s">
        <v>76</v>
      </c>
      <c r="AO259" s="30">
        <f t="shared" ca="1" si="69"/>
        <v>1</v>
      </c>
      <c r="AP259" s="35">
        <f t="shared" si="70"/>
        <v>1</v>
      </c>
      <c r="AQ259" s="35">
        <f t="shared" si="71"/>
        <v>1</v>
      </c>
      <c r="AR259" s="35">
        <f t="shared" si="72"/>
        <v>1</v>
      </c>
      <c r="AS259" s="36">
        <f t="shared" ref="AS259:AS291" si="73">IF(AI259=AN259,1,0)</f>
        <v>1</v>
      </c>
    </row>
    <row r="260" spans="1:45">
      <c r="A260" t="str">
        <f>'Model output'!A259</f>
        <v>TCGA-FY-A4B0</v>
      </c>
      <c r="B260" s="42">
        <v>76</v>
      </c>
      <c r="C260" s="1" t="str">
        <f>IF(OR(ISNUMBER(SEARCH("0",'Model output'!D259)), ISNUMBER(SEARCH("1",'Model output'!D259)), ISNUMBER(SEARCH("1a",'Model output'!D259)), ISNUMBER(SEARCH("1b",'Model output'!D259)), ISNUMBER(SEARCH("2",'Model output'!D259)), ISNUMBER(SEARCH("3",'Model output'!D259)), ISNUMBER(SEARCH("4a",'Model output'!D259)), ISNUMBER(SEARCH("4b",'Model output'!D259))), IF(ISNUMBER(SEARCH("pT",'Model output'!D259)),IF(OR(ISNUMBER(SEARCH("a",'Model output'!D259)),ISNUMBER(SEARCH("b",'Model output'!D259))),MID(SUBSTITUTE('Model output'!D259," ",""),SEARCH("pT",'Model output'!D259)+2,2),MID(SUBSTITUTE('Model output'!D259," ",""),SEARCH("pT",'Model output'!D259)+2,1)),IF(ISNUMBER(SEARCH("T",'Model output'!D259)),IF(OR(ISNUMBER(SEARCH("a",'Model output'!D259)),ISNUMBER(SEARCH("b",'Model output'!D259))),MID(SUBSTITUTE('Model output'!D259," ",""),SEARCH("T",'Model output'!D259)+1,2),MID(SUBSTITUTE('Model output'!D259," ",""),SEARCH("T",'Model output'!D259)+1,1)),SUBSTITUTE('Model output'!D259," ",""))),"")</f>
        <v>1a</v>
      </c>
      <c r="D260" s="1" t="str">
        <f>IF(ISNUMBER(SEARCH("lymph node",'Model output'!E259)),"1", IF(AND('Model output'!E259&lt;&gt;"",ISNUMBER('Model output'!E259),'Model output'!E259&gt;0),"1",IF(OR(ISNUMBER(SEARCH("0",'Model output'!E259)), ISNUMBER(SEARCH("1",'Model output'!E259)), ISNUMBER(SEARCH("1a",'Model output'!E259)), ISNUMBER(SEARCH("1b",'Model output'!E259)), ISNUMBER(SEARCH("X",'Model output'!E259))), IF(ISNUMBER(SEARCH("pN",'Model output'!E259)),IF(OR(ISNUMBER(SEARCH("a",'Model output'!E259)),ISNUMBER(SEARCH("b",'Model output'!E259))),MID(SUBSTITUTE('Model output'!E259," ",""),SEARCH("pN",'Model output'!E259)+2,2),MID(SUBSTITUTE('Model output'!E259," ",""),SEARCH("pN",'Model output'!E259)+2,1)),IF(ISNUMBER(SEARCH("N",'Model output'!E259)),IF(OR(ISNUMBER(SEARCH("a",'Model output'!E259)),ISNUMBER(SEARCH("b",'Model output'!E259))),MID(SUBSTITUTE('Model output'!E259," ",""),SEARCH("N",'Model output'!E259)+1,2),MID(SUBSTITUTE('Model output'!E259," ",""),SEARCH("N",'Model output'!E259)+1,1)),SUBSTITUTE('Model output'!E259," ",""))),"")))</f>
        <v>X</v>
      </c>
      <c r="E260" s="1" t="str">
        <f>IF(OR(ISNUMBER(SEARCH("Not applicable",'Model output'!F259)), ISNUMBER(SEARCH("N/A",'Model output'!F259))),"0",IF(OR(ISNUMBER(SEARCH("0",'Model output'!F259)), ISNUMBER(SEARCH("1",'Model output'!F259)), ISNUMBER(SEARCH("X",'Model output'!F259))), IF(ISNUMBER(SEARCH("pM",'Model output'!F259)),MID(SUBSTITUTE('Model output'!F259," ",""),SEARCH("pM",'Model output'!F259)+2,1),IF(ISNUMBER(SEARCH("M",'Model output'!F259)),MID(SUBSTITUTE('Model output'!F259," ",""),SEARCH("M",'Model output'!F259)+1,1),SUBSTITUTE('Model output'!F259," ",""))),""))</f>
        <v/>
      </c>
      <c r="F260" t="str">
        <f t="shared" si="62"/>
        <v>negative</v>
      </c>
      <c r="G260" t="str">
        <f>IF(OR('Model output'!G259="",AND(ISNUMBER('Model output'!J259),'Model output'!J259&lt;1)),"",IF(OR(ISNUMBER(SEARCH("lateral",'Model output'!G259)),ISNUMBER(SEARCH("cervical",'Model output'!G259)),ISNUMBER(SEARCH("jugular",'Model output'!G259)),ISNUMBER(SEARCH("left neck",'Model output'!G259)),ISNUMBER(SEARCH("left anterior neck",'Model output'!G259)),ISNUMBER(SEARCH("left posterior neck",'Model output'!G259)),ISNUMBER(SEARCH("right neck",'Model output'!G259)),ISNUMBER(SEARCH("right anterior neck",'Model output'!G259)),ISNUMBER(SEARCH("right posterior neck",'Model output'!G259)),AND(ISNUMBER(SEARCH("level",'Model output'!G259)),OR(,ISNUMBER(SEARCH("II",'Model output'!G259)),ISNUMBER(SEARCH("two",'Model output'!G259)),ISNUMBER(SEARCH("2",'Model output'!G259)),ISNUMBER(SEARCH("III",'Model output'!G259)),ISNUMBER(SEARCH("three",'Model output'!G259)),ISNUMBER(SEARCH("3",'Model output'!G259)),ISNUMBER(SEARCH("IV",'Model output'!G259)),ISNUMBER(SEARCH("four",'Model output'!G259)),ISNUMBER(SEARCH("4",'Model output'!G259)),AND(ISNUMBER(SEARCH("V ",'Model output'!G259)),NOT(ISNUMBER(SEARCH("VI",'Model output'!G259)))),ISNUMBER(SEARCH("five",'Model output'!G259)),ISNUMBER(SEARCH("5",'Model output'!G259))))), "lateral", "central"))</f>
        <v/>
      </c>
      <c r="H260" t="str">
        <f>IF('Model output'!H259="","negative", IF('Model output'!H259=" ", "negative", IF(ISNUMBER(SEARCH("lymph node",'Model output'!H259)),"negative","positive")))</f>
        <v>negative</v>
      </c>
      <c r="I260" t="str">
        <f>IF('Model output'!I259="","",IF(ISNUMBER('Model output'!I259),'Model output'!I259,1))</f>
        <v/>
      </c>
      <c r="J260" t="str">
        <f>IF('Model output'!J259="","",IF(AND(ISNUMBER('Model output'!J259),'Model output'!J259&lt;=I260),'Model output'!J259,IF(ISNUMBER(SEARCH("0/",'Model output'!J259)),0,1)))</f>
        <v/>
      </c>
      <c r="K260" t="str" cm="1">
        <f t="array" ref="K260">IF(COUNT(FIND({0,1,2,3,4,5,6,7,8,9},'Model output'!K259))&gt;0,'Model output'!K259,"")</f>
        <v/>
      </c>
      <c r="L260" s="8" t="str">
        <f t="shared" si="64"/>
        <v/>
      </c>
      <c r="M260" t="str" cm="1">
        <f t="array" ref="M260">IF(L260="","",IF(ISNUMBER(SEARCH("cm",L260)),MAX(VALUE(SUBSTITUTE(_xlfn.FILTERXML("&lt;t&gt;&lt;s&gt;"&amp;SUBSTITUTE(L260,",","&lt;/s&gt;&lt;s&gt;")&amp;"&lt;/s&gt;&lt;/t&gt;","//s"),"cm",""))),MAX(VALUE(SUBSTITUTE(_xlfn.FILTERXML("&lt;t&gt;&lt;s&gt;"&amp;SUBSTITUTE(L260,",","&lt;/s&gt;&lt;s&gt;")&amp;"&lt;/s&gt;&lt;/t&gt;","//s"),"mm","")))/10))</f>
        <v/>
      </c>
      <c r="N260" t="str">
        <f>IF('Model output'!L259="","",'Model output'!L259)</f>
        <v>papillary</v>
      </c>
      <c r="O260" t="str">
        <f>IF('Model output'!M259="","",'Model output'!M259)</f>
        <v>follicular</v>
      </c>
      <c r="P260" t="str">
        <f>IF('Model output'!N259="","",'Model output'!N259)</f>
        <v>1.0 cm</v>
      </c>
      <c r="Q260" t="str">
        <f t="shared" si="63"/>
        <v>1.0cm</v>
      </c>
      <c r="R260" cm="1">
        <f t="array" ref="R260">IF(Q260="","",IF(ISNUMBER(SEARCH("cm",Q260)),MAX(VALUE(SUBSTITUTE(_xlfn.FILTERXML("&lt;t&gt;&lt;s&gt;"&amp;SUBSTITUTE(Q260,",","&lt;/s&gt;&lt;s&gt;")&amp;"&lt;/s&gt;&lt;/t&gt;","//s"),"cm",""))),IF(ISNUMBER(SEARCH("mm",Q260)), MAX(VALUE(SUBSTITUTE(_xlfn.FILTERXML("&lt;t&gt;&lt;s&gt;"&amp;SUBSTITUTE(Q260,",","&lt;/s&gt;&lt;s&gt;")&amp;"&lt;/s&gt;&lt;/t&gt;","//s"),"mm","")))/10, MAX(VALUE(_xlfn.FILTERXML("&lt;t&gt;&lt;s&gt;"&amp;SUBSTITUTE(Q260,",","&lt;/s&gt;&lt;s&gt;")&amp;"&lt;/s&gt;&lt;/t&gt;","//s"))))))</f>
        <v>1</v>
      </c>
      <c r="S260" t="str">
        <f>IF(OR('Model output'!P259="",ISNUMBER(SEARCH("Not identified", 'Model output'!P259)),ISNUMBER(SEARCH("Absent",'Model output'!P259)),AND(ISNUMBER(SEARCH("No",'Model output'!P259)),NOT(ISNUMBER(SEARCH("diagnostic",'Model output'!P259)))),ISNUMBER(SEARCH("Negative",'Model output'!P259))),"negative","positive")</f>
        <v>negative</v>
      </c>
      <c r="T260" t="str">
        <f>IF('Model output'!O259="","",'Model output'!O259)</f>
        <v>multifocal</v>
      </c>
      <c r="U260" t="str">
        <f>IF('Model output'!Q259&lt;&gt;"",'Model output'!Q259,IF('Classification result'!S260="positive",IF(ISNUMBER(SEARCH("single",'Model output'!P259)),1,IF(OR(ISNUMBER(SEARCH("&lt;4",'Model output'!P259)),ISNUMBER(SEARCH("&lt; 4",'Model output'!P259)),ISNUMBER(SEARCH("less than 4",'Model output'!P259))),"&lt;4",IF(OR(ISNUMBER(SEARCH("&gt;4",'Model output'!P259)),ISNUMBER(SEARCH("&gt; 4",'Model output'!P259)),ISNUMBER(SEARCH("4 or more",'Model output'!P259))),"&gt;4",""))),""))</f>
        <v/>
      </c>
      <c r="V260" t="str">
        <f>IF(S260="negative","",IF(OR(ISNUMBER(SEARCH("Focal",'Model output'!P259)),'Classification result'!U260&lt;4,ISNUMBER(SEARCH("Focal",'Classification result'!U260)),ISNUMBER(SEARCH("&lt;4",'Classification result'!U260)),ISNUMBER(SEARCH("&lt; 4",'Classification result'!U260))),"minimal", IF(OR(ISNUMBER(SEARCH("Extensive",'Model output'!P259)),ISNUMBER(SEARCH("Extensive",'Classification result'!U260)),ISNUMBER(SEARCH("&gt;4",'Classification result'!U260)),ISNUMBER(SEARCH("&gt; 4",'Classification result'!U260)),ISNUMBER(SEARCH("4 or more",'Classification result'!U260))),"extensive","")))</f>
        <v/>
      </c>
      <c r="W260" t="str">
        <f>IF(OR('Model output'!R259="",ISNUMBER(SEARCH("Not identified", 'Model output'!R259)),ISNUMBER(SEARCH("Absent",'Model output'!R259)),ISNUMBER(SEARCH("No",'Model output'!R259)),ISNUMBER(SEARCH("Negative",'Model output'!R259)),ISNUMBER(SEARCH("None seen",'Model output'!R259)),ISNUMBER(SEARCH("Free",'Model output'!R259)),ISNUMBER(SEARCH("Cannot be assessed",'Model output'!R259))),"negative","positive")</f>
        <v>negative</v>
      </c>
      <c r="X260" s="14" t="str">
        <f>IF('Model output'!S259="","",'Model output'!S259)</f>
        <v/>
      </c>
      <c r="Y260" t="str">
        <f>IF(OR('Model output'!S259="",ISNUMBER(SEARCH("Absent",'Model output'!S259)),ISNUMBER(SEARCH("Not identified",'Model output'!S259)),AND(ISNUMBER(SEARCH("No",'Model output'!S259)),NOT(ISNUMBER(SEARCH("carcinoma",'Model output'!S259)))),ISNUMBER(SEARCH("negative",'Model output'!S259))),"negative",IF(Z260="positive","gETE", "positive"))</f>
        <v>negative</v>
      </c>
      <c r="Z260" t="str">
        <f>IF(OR('Model output'!S259="",ISNUMBER(SEARCH("Absent",'Model output'!S259)),ISNUMBER(SEARCH("Not identified",'Model output'!S259)),ISNUMBER(SEARCH("No",'Model output'!S259)),ISNUMBER(SEARCH("Minimal",'Model output'!S259)),ISNUMBER(SEARCH("negative",'Model output'!S259))),"negative",IF(OR(ISNUMBER(SEARCH("extensive",X260)),ISNUMBER(SEARCH("skeletal muscle",X260)),ISNUMBER(SEARCH("larynx",X260)),ISNUMBER(SEARCH("trachea",X260)),ISNUMBER(SEARCH("esophagus",X260)),ISNUMBER(SEARCH("recurrent laryngeal nerve",X260))),"positive","negative"))</f>
        <v>negative</v>
      </c>
      <c r="AA260" t="str">
        <f>IF('Model output'!T259="","",IF('Model output'!T259="Not mentioned", "No", "Yes"))</f>
        <v/>
      </c>
      <c r="AB260" t="str">
        <f>IF(AA260&lt;&gt;"Yes","",IF(OR('Model output'!U259="",ISNUMBER(SEARCH("Not identified",'Model output'!U259))),"",'Model output'!U259))</f>
        <v/>
      </c>
      <c r="AC260" s="9" t="str">
        <f>IF(OR('Model output'!V259="", AND(ISERROR(SEARCH("Positive",'Model output'!V259)), ISNUMBER(SEARCH("Negative",'Model output'!V259))), ISNUMBER(SEARCH("Uninvolved",'Model output'!V259)), ISNUMBER(SEARCH("not involved",'Model output'!V259)), ISNUMBER(SEARCH("Free",'Model output'!V259)), ISNUMBER(SEARCH("1 mm",'Model output'!V259)), ISNUMBER(SEARCH("0.1 CM",'Model output'!V259)), ISNUMBER(SEARCH("less than 0.2 mm",'Model output'!V259)), ISNUMBER(SEARCH("less than 0.5 mm",'Model output'!V259)), ISNUMBER(SEARCH("very close",'Model output'!V259)), ISNUMBER(SEARCH("abut",'Model output'!V259))), "negative", "positive")</f>
        <v>positive</v>
      </c>
      <c r="AE260" s="30" t="str" cm="1">
        <f t="array" ref="AE260">IF(OR(AC260="positive",Z260="positive",AND(OR(ISNUMBER(SEARCH("Follicular carcinoma",N260)),ISNUMBER(SEARCH("Follicular thyroid carcinoma",N260))),V260="extensive"),AND(AND(ISNUMBER(J260),J260&gt;0),AND(ISNUMBER(M260),M260&gt;3)),OR(H260="positive",AH260=1)),"high",IF(OR(ISNUMBER(SEARCH("lateral",G260,1)),ISNUMBER(SEARCH("positive",Y260,1)),ISNUMBER(SEARCH("tall",O260,1)),ISNUMBER(SEARCH("hobnail",O260,1)),ISNUMBER(SEARCH("cribriform",O260,1)),ISNUMBER(SEARCH("diffuse",O260,1)),ISNUMBER(SEARCH("columnar",O260,1)),ISNUMBER(SEARCH("solid",O260,1)),ISNUMBER(SEARCH("tall",N260,1)),ISNUMBER(SEARCH("hobnail",N260,1)),ISNUMBER(SEARCH("cribriform",N260,1)),ISNUMBER(SEARCH("diffuse",N260,1)),ISNUMBER(SEARCH("columnar",N260,1)),ISNUMBER(SEARCH("solid",N260,1)),AND(ISNUMBER(SEARCH("papillary",N260,1)),S260="positive"),AND(AND(ISNUMBER(J260),J260&gt;=5),M260=""),AND(AND(ISNUMBER(J260),J260&gt;=5),AND(ISNUMBER(M260),M260&gt;=1)),AND(ISNUMBER(SERACH("papillary",N260)),OR(Y260="positive",Z260="positive"), ISNUMBER(SEARCH("BRAF",AB260)))),"intermediate","low"))</f>
        <v>high</v>
      </c>
      <c r="AF260" s="31" t="str">
        <f t="shared" si="65"/>
        <v>1a</v>
      </c>
      <c r="AG260" s="31" t="str">
        <f t="shared" si="66"/>
        <v>0</v>
      </c>
      <c r="AH260" s="31" t="str">
        <f t="shared" si="67"/>
        <v>0</v>
      </c>
      <c r="AI260" s="36" t="str">
        <f t="shared" si="68"/>
        <v>I</v>
      </c>
      <c r="AJ260" s="30" t="s">
        <v>871</v>
      </c>
      <c r="AK260" s="35" t="s">
        <v>881</v>
      </c>
      <c r="AL260" s="35" t="s">
        <v>880</v>
      </c>
      <c r="AM260" s="35" t="s">
        <v>880</v>
      </c>
      <c r="AN260" s="35" t="s">
        <v>76</v>
      </c>
      <c r="AO260" s="30">
        <f t="shared" si="69"/>
        <v>1</v>
      </c>
      <c r="AP260" s="35">
        <f t="shared" si="70"/>
        <v>1</v>
      </c>
      <c r="AQ260" s="35">
        <f t="shared" si="71"/>
        <v>1</v>
      </c>
      <c r="AR260" s="35">
        <f t="shared" si="72"/>
        <v>1</v>
      </c>
      <c r="AS260" s="36">
        <f t="shared" si="73"/>
        <v>1</v>
      </c>
    </row>
    <row r="261" spans="1:45">
      <c r="A261" t="str">
        <f>'Model output'!A260</f>
        <v>TCGA-FY-A4B3</v>
      </c>
      <c r="B261" s="42">
        <v>51</v>
      </c>
      <c r="C261" s="1" t="str">
        <f>IF(OR(ISNUMBER(SEARCH("0",'Model output'!D260)), ISNUMBER(SEARCH("1",'Model output'!D260)), ISNUMBER(SEARCH("1a",'Model output'!D260)), ISNUMBER(SEARCH("1b",'Model output'!D260)), ISNUMBER(SEARCH("2",'Model output'!D260)), ISNUMBER(SEARCH("3",'Model output'!D260)), ISNUMBER(SEARCH("4a",'Model output'!D260)), ISNUMBER(SEARCH("4b",'Model output'!D260))), IF(ISNUMBER(SEARCH("pT",'Model output'!D260)),IF(OR(ISNUMBER(SEARCH("a",'Model output'!D260)),ISNUMBER(SEARCH("b",'Model output'!D260))),MID(SUBSTITUTE('Model output'!D260," ",""),SEARCH("pT",'Model output'!D260)+2,2),MID(SUBSTITUTE('Model output'!D260," ",""),SEARCH("pT",'Model output'!D260)+2,1)),IF(ISNUMBER(SEARCH("T",'Model output'!D260)),IF(OR(ISNUMBER(SEARCH("a",'Model output'!D260)),ISNUMBER(SEARCH("b",'Model output'!D260))),MID(SUBSTITUTE('Model output'!D260," ",""),SEARCH("T",'Model output'!D260)+1,2),MID(SUBSTITUTE('Model output'!D260," ",""),SEARCH("T",'Model output'!D260)+1,1)),SUBSTITUTE('Model output'!D260," ",""))),"")</f>
        <v>3</v>
      </c>
      <c r="D261" s="1" t="str">
        <f>IF(ISNUMBER(SEARCH("lymph node",'Model output'!E260)),"1", IF(AND('Model output'!E260&lt;&gt;"",ISNUMBER('Model output'!E260),'Model output'!E260&gt;0),"1",IF(OR(ISNUMBER(SEARCH("0",'Model output'!E260)), ISNUMBER(SEARCH("1",'Model output'!E260)), ISNUMBER(SEARCH("1a",'Model output'!E260)), ISNUMBER(SEARCH("1b",'Model output'!E260)), ISNUMBER(SEARCH("X",'Model output'!E260))), IF(ISNUMBER(SEARCH("pN",'Model output'!E260)),IF(OR(ISNUMBER(SEARCH("a",'Model output'!E260)),ISNUMBER(SEARCH("b",'Model output'!E260))),MID(SUBSTITUTE('Model output'!E260," ",""),SEARCH("pN",'Model output'!E260)+2,2),MID(SUBSTITUTE('Model output'!E260," ",""),SEARCH("pN",'Model output'!E260)+2,1)),IF(ISNUMBER(SEARCH("N",'Model output'!E260)),IF(OR(ISNUMBER(SEARCH("a",'Model output'!E260)),ISNUMBER(SEARCH("b",'Model output'!E260))),MID(SUBSTITUTE('Model output'!E260," ",""),SEARCH("N",'Model output'!E260)+1,2),MID(SUBSTITUTE('Model output'!E260," ",""),SEARCH("N",'Model output'!E260)+1,1)),SUBSTITUTE('Model output'!E260," ",""))),"")))</f>
        <v>1a</v>
      </c>
      <c r="E261" s="1" t="str">
        <f>IF(OR(ISNUMBER(SEARCH("Not applicable",'Model output'!F260)), ISNUMBER(SEARCH("N/A",'Model output'!F260))),"0",IF(OR(ISNUMBER(SEARCH("0",'Model output'!F260)), ISNUMBER(SEARCH("1",'Model output'!F260)), ISNUMBER(SEARCH("X",'Model output'!F260))), IF(ISNUMBER(SEARCH("pM",'Model output'!F260)),MID(SUBSTITUTE('Model output'!F260," ",""),SEARCH("pM",'Model output'!F260)+2,1),IF(ISNUMBER(SEARCH("M",'Model output'!F260)),MID(SUBSTITUTE('Model output'!F260," ",""),SEARCH("M",'Model output'!F260)+1,1),SUBSTITUTE('Model output'!F260," ",""))),""))</f>
        <v>0</v>
      </c>
      <c r="F261" t="str">
        <f t="shared" si="62"/>
        <v>positive</v>
      </c>
      <c r="G261" t="str">
        <f>IF(OR('Model output'!G260="",AND(ISNUMBER('Model output'!J260),'Model output'!J260&lt;1)),"",IF(OR(ISNUMBER(SEARCH("lateral",'Model output'!G260)),ISNUMBER(SEARCH("cervical",'Model output'!G260)),ISNUMBER(SEARCH("jugular",'Model output'!G260)),ISNUMBER(SEARCH("left neck",'Model output'!G260)),ISNUMBER(SEARCH("left anterior neck",'Model output'!G260)),ISNUMBER(SEARCH("left posterior neck",'Model output'!G260)),ISNUMBER(SEARCH("right neck",'Model output'!G260)),ISNUMBER(SEARCH("right anterior neck",'Model output'!G260)),ISNUMBER(SEARCH("right posterior neck",'Model output'!G260)),AND(ISNUMBER(SEARCH("level",'Model output'!G260)),OR(,ISNUMBER(SEARCH("II",'Model output'!G260)),ISNUMBER(SEARCH("two",'Model output'!G260)),ISNUMBER(SEARCH("2",'Model output'!G260)),ISNUMBER(SEARCH("III",'Model output'!G260)),ISNUMBER(SEARCH("three",'Model output'!G260)),ISNUMBER(SEARCH("3",'Model output'!G260)),ISNUMBER(SEARCH("IV",'Model output'!G260)),ISNUMBER(SEARCH("four",'Model output'!G260)),ISNUMBER(SEARCH("4",'Model output'!G260)),AND(ISNUMBER(SEARCH("V ",'Model output'!G260)),NOT(ISNUMBER(SEARCH("VI",'Model output'!G260)))),ISNUMBER(SEARCH("five",'Model output'!G260)),ISNUMBER(SEARCH("5",'Model output'!G260))))), "lateral", "central"))</f>
        <v>central</v>
      </c>
      <c r="H261" t="str">
        <f>IF('Model output'!H260="","negative", IF('Model output'!H260=" ", "negative", IF(ISNUMBER(SEARCH("lymph node",'Model output'!H260)),"negative","positive")))</f>
        <v>negative</v>
      </c>
      <c r="I261">
        <f>IF('Model output'!I260="","",IF(ISNUMBER('Model output'!I260),'Model output'!I260,1))</f>
        <v>6</v>
      </c>
      <c r="J261">
        <f>IF('Model output'!J260="","",IF(AND(ISNUMBER('Model output'!J260),'Model output'!J260&lt;=I261),'Model output'!J260,IF(ISNUMBER(SEARCH("0/",'Model output'!J260)),0,1)))</f>
        <v>4</v>
      </c>
      <c r="K261" t="str" cm="1">
        <f t="array" ref="K261">IF(COUNT(FIND({0,1,2,3,4,5,6,7,8,9},'Model output'!K260))&gt;0,'Model output'!K260,"")</f>
        <v>1.7 cm</v>
      </c>
      <c r="L261" s="8" t="str">
        <f t="shared" si="64"/>
        <v>1.7cm</v>
      </c>
      <c r="M261" cm="1">
        <f t="array" ref="M261">IF(L261="","",IF(ISNUMBER(SEARCH("cm",L261)),MAX(VALUE(SUBSTITUTE(_xlfn.FILTERXML("&lt;t&gt;&lt;s&gt;"&amp;SUBSTITUTE(L261,",","&lt;/s&gt;&lt;s&gt;")&amp;"&lt;/s&gt;&lt;/t&gt;","//s"),"cm",""))),MAX(VALUE(SUBSTITUTE(_xlfn.FILTERXML("&lt;t&gt;&lt;s&gt;"&amp;SUBSTITUTE(L261,",","&lt;/s&gt;&lt;s&gt;")&amp;"&lt;/s&gt;&lt;/t&gt;","//s"),"mm","")))/10))</f>
        <v>1.7</v>
      </c>
      <c r="N261" t="str">
        <f>IF('Model output'!L260="","",'Model output'!L260)</f>
        <v>papillary</v>
      </c>
      <c r="O261" t="str">
        <f>IF('Model output'!M260="","",'Model output'!M260)</f>
        <v>classical</v>
      </c>
      <c r="P261" t="str">
        <f>IF('Model output'!N260="","",'Model output'!N260)</f>
        <v>2.1 cm</v>
      </c>
      <c r="Q261" t="str">
        <f t="shared" si="63"/>
        <v>2.1cm</v>
      </c>
      <c r="R261" cm="1">
        <f t="array" ref="R261">IF(Q261="","",IF(ISNUMBER(SEARCH("cm",Q261)),MAX(VALUE(SUBSTITUTE(_xlfn.FILTERXML("&lt;t&gt;&lt;s&gt;"&amp;SUBSTITUTE(Q261,",","&lt;/s&gt;&lt;s&gt;")&amp;"&lt;/s&gt;&lt;/t&gt;","//s"),"cm",""))),IF(ISNUMBER(SEARCH("mm",Q261)), MAX(VALUE(SUBSTITUTE(_xlfn.FILTERXML("&lt;t&gt;&lt;s&gt;"&amp;SUBSTITUTE(Q261,",","&lt;/s&gt;&lt;s&gt;")&amp;"&lt;/s&gt;&lt;/t&gt;","//s"),"mm","")))/10, MAX(VALUE(_xlfn.FILTERXML("&lt;t&gt;&lt;s&gt;"&amp;SUBSTITUTE(Q261,",","&lt;/s&gt;&lt;s&gt;")&amp;"&lt;/s&gt;&lt;/t&gt;","//s"))))))</f>
        <v>2.1</v>
      </c>
      <c r="S261" t="str">
        <f>IF(OR('Model output'!P260="",ISNUMBER(SEARCH("Not identified", 'Model output'!P260)),ISNUMBER(SEARCH("Absent",'Model output'!P260)),AND(ISNUMBER(SEARCH("No",'Model output'!P260)),NOT(ISNUMBER(SEARCH("diagnostic",'Model output'!P260)))),ISNUMBER(SEARCH("Negative",'Model output'!P260))),"negative","positive")</f>
        <v>negative</v>
      </c>
      <c r="T261">
        <f>IF('Model output'!O260="","",'Model output'!O260)</f>
        <v>5</v>
      </c>
      <c r="U261" t="str">
        <f>IF('Model output'!Q260&lt;&gt;"",'Model output'!Q260,IF('Classification result'!S261="positive",IF(ISNUMBER(SEARCH("single",'Model output'!P260)),1,IF(OR(ISNUMBER(SEARCH("&lt;4",'Model output'!P260)),ISNUMBER(SEARCH("&lt; 4",'Model output'!P260)),ISNUMBER(SEARCH("less than 4",'Model output'!P260))),"&lt;4",IF(OR(ISNUMBER(SEARCH("&gt;4",'Model output'!P260)),ISNUMBER(SEARCH("&gt; 4",'Model output'!P260)),ISNUMBER(SEARCH("4 or more",'Model output'!P260))),"&gt;4",""))),""))</f>
        <v/>
      </c>
      <c r="V261" t="str">
        <f>IF(S261="negative","",IF(OR(ISNUMBER(SEARCH("Focal",'Model output'!P260)),'Classification result'!U261&lt;4,ISNUMBER(SEARCH("Focal",'Classification result'!U261)),ISNUMBER(SEARCH("&lt;4",'Classification result'!U261)),ISNUMBER(SEARCH("&lt; 4",'Classification result'!U261))),"minimal", IF(OR(ISNUMBER(SEARCH("Extensive",'Model output'!P260)),ISNUMBER(SEARCH("Extensive",'Classification result'!U261)),ISNUMBER(SEARCH("&gt;4",'Classification result'!U261)),ISNUMBER(SEARCH("&gt; 4",'Classification result'!U261)),ISNUMBER(SEARCH("4 or more",'Classification result'!U261))),"extensive","")))</f>
        <v/>
      </c>
      <c r="W261" t="str">
        <f>IF(OR('Model output'!R260="",ISNUMBER(SEARCH("Not identified", 'Model output'!R260)),ISNUMBER(SEARCH("Absent",'Model output'!R260)),ISNUMBER(SEARCH("No",'Model output'!R260)),ISNUMBER(SEARCH("Negative",'Model output'!R260)),ISNUMBER(SEARCH("None seen",'Model output'!R260)),ISNUMBER(SEARCH("Free",'Model output'!R260)),ISNUMBER(SEARCH("Cannot be assessed",'Model output'!R260))),"negative","positive")</f>
        <v>positive</v>
      </c>
      <c r="X261" s="14" t="str">
        <f>IF('Model output'!S260="","",'Model output'!S260)</f>
        <v>Present, minimal</v>
      </c>
      <c r="Y261" t="str">
        <f>IF(OR('Model output'!S260="",ISNUMBER(SEARCH("Absent",'Model output'!S260)),ISNUMBER(SEARCH("Not identified",'Model output'!S260)),AND(ISNUMBER(SEARCH("No",'Model output'!S260)),NOT(ISNUMBER(SEARCH("carcinoma",'Model output'!S260)))),ISNUMBER(SEARCH("negative",'Model output'!S260))),"negative",IF(Z261="positive","gETE", "positive"))</f>
        <v>positive</v>
      </c>
      <c r="Z261" t="str">
        <f>IF(OR('Model output'!S260="",ISNUMBER(SEARCH("Absent",'Model output'!S260)),ISNUMBER(SEARCH("Not identified",'Model output'!S260)),ISNUMBER(SEARCH("No",'Model output'!S260)),ISNUMBER(SEARCH("Minimal",'Model output'!S260)),ISNUMBER(SEARCH("negative",'Model output'!S260))),"negative",IF(OR(ISNUMBER(SEARCH("extensive",X261)),ISNUMBER(SEARCH("skeletal muscle",X261)),ISNUMBER(SEARCH("larynx",X261)),ISNUMBER(SEARCH("trachea",X261)),ISNUMBER(SEARCH("esophagus",X261)),ISNUMBER(SEARCH("recurrent laryngeal nerve",X261))),"positive","negative"))</f>
        <v>negative</v>
      </c>
      <c r="AA261" t="str">
        <f>IF('Model output'!T260="","",IF('Model output'!T260="Not mentioned", "No", "Yes"))</f>
        <v/>
      </c>
      <c r="AB261" t="str">
        <f>IF(AA261&lt;&gt;"Yes","",IF(OR('Model output'!U260="",ISNUMBER(SEARCH("Not identified",'Model output'!U260))),"",'Model output'!U260))</f>
        <v/>
      </c>
      <c r="AC261" s="9" t="str">
        <f>IF(OR('Model output'!V260="", AND(ISERROR(SEARCH("Positive",'Model output'!V260)), ISNUMBER(SEARCH("Negative",'Model output'!V260))), ISNUMBER(SEARCH("Uninvolved",'Model output'!V260)), ISNUMBER(SEARCH("not involved",'Model output'!V260)), ISNUMBER(SEARCH("Free",'Model output'!V260)), ISNUMBER(SEARCH("1 mm",'Model output'!V260)), ISNUMBER(SEARCH("0.1 CM",'Model output'!V260)), ISNUMBER(SEARCH("less than 0.2 mm",'Model output'!V260)), ISNUMBER(SEARCH("less than 0.5 mm",'Model output'!V260)), ISNUMBER(SEARCH("very close",'Model output'!V260)), ISNUMBER(SEARCH("abut",'Model output'!V260))), "negative", "positive")</f>
        <v>positive</v>
      </c>
      <c r="AE261" s="30" t="str" cm="1">
        <f t="array" ref="AE261">IF(OR(AC261="positive",Z261="positive",AND(OR(ISNUMBER(SEARCH("Follicular carcinoma",N261)),ISNUMBER(SEARCH("Follicular thyroid carcinoma",N261))),V261="extensive"),AND(AND(ISNUMBER(J261),J261&gt;0),AND(ISNUMBER(M261),M261&gt;3)),OR(H261="positive",AH261=1)),"high",IF(OR(ISNUMBER(SEARCH("lateral",G261,1)),ISNUMBER(SEARCH("positive",Y261,1)),ISNUMBER(SEARCH("tall",O261,1)),ISNUMBER(SEARCH("hobnail",O261,1)),ISNUMBER(SEARCH("cribriform",O261,1)),ISNUMBER(SEARCH("diffuse",O261,1)),ISNUMBER(SEARCH("columnar",O261,1)),ISNUMBER(SEARCH("solid",O261,1)),ISNUMBER(SEARCH("tall",N261,1)),ISNUMBER(SEARCH("hobnail",N261,1)),ISNUMBER(SEARCH("cribriform",N261,1)),ISNUMBER(SEARCH("diffuse",N261,1)),ISNUMBER(SEARCH("columnar",N261,1)),ISNUMBER(SEARCH("solid",N261,1)),AND(ISNUMBER(SEARCH("papillary",N261,1)),S261="positive"),AND(AND(ISNUMBER(J261),J261&gt;=5),M261=""),AND(AND(ISNUMBER(J261),J261&gt;=5),AND(ISNUMBER(M261),M261&gt;=1)),AND(ISNUMBER(SERACH("papillary",N261)),OR(Y261="positive",Z261="positive"), ISNUMBER(SEARCH("BRAF",AB261)))),"intermediate","low"))</f>
        <v>high</v>
      </c>
      <c r="AF261" s="31" t="str">
        <f t="shared" si="65"/>
        <v>2</v>
      </c>
      <c r="AG261" s="31" t="str">
        <f t="shared" si="66"/>
        <v>1a</v>
      </c>
      <c r="AH261" s="31" t="str">
        <f t="shared" si="67"/>
        <v>0</v>
      </c>
      <c r="AI261" s="36" t="str">
        <f t="shared" si="68"/>
        <v>I</v>
      </c>
      <c r="AJ261" s="30" t="s">
        <v>871</v>
      </c>
      <c r="AK261" s="35" t="s">
        <v>879</v>
      </c>
      <c r="AL261" s="35" t="s">
        <v>881</v>
      </c>
      <c r="AM261" s="35" t="s">
        <v>880</v>
      </c>
      <c r="AN261" s="35" t="s">
        <v>76</v>
      </c>
      <c r="AO261" s="30">
        <f t="shared" si="69"/>
        <v>1</v>
      </c>
      <c r="AP261" s="35">
        <f t="shared" si="70"/>
        <v>1</v>
      </c>
      <c r="AQ261" s="35">
        <f t="shared" si="71"/>
        <v>1</v>
      </c>
      <c r="AR261" s="35">
        <f t="shared" si="72"/>
        <v>1</v>
      </c>
      <c r="AS261" s="36">
        <f t="shared" si="73"/>
        <v>1</v>
      </c>
    </row>
    <row r="262" spans="1:45">
      <c r="A262" t="str">
        <f>'Model output'!A261</f>
        <v>TCGA-FY-A76V</v>
      </c>
      <c r="B262" s="42">
        <v>54</v>
      </c>
      <c r="C262" s="1" t="str">
        <f>IF(OR(ISNUMBER(SEARCH("0",'Model output'!D261)), ISNUMBER(SEARCH("1",'Model output'!D261)), ISNUMBER(SEARCH("1a",'Model output'!D261)), ISNUMBER(SEARCH("1b",'Model output'!D261)), ISNUMBER(SEARCH("2",'Model output'!D261)), ISNUMBER(SEARCH("3",'Model output'!D261)), ISNUMBER(SEARCH("4a",'Model output'!D261)), ISNUMBER(SEARCH("4b",'Model output'!D261))), IF(ISNUMBER(SEARCH("pT",'Model output'!D261)),IF(OR(ISNUMBER(SEARCH("a",'Model output'!D261)),ISNUMBER(SEARCH("b",'Model output'!D261))),MID(SUBSTITUTE('Model output'!D261," ",""),SEARCH("pT",'Model output'!D261)+2,2),MID(SUBSTITUTE('Model output'!D261," ",""),SEARCH("pT",'Model output'!D261)+2,1)),IF(ISNUMBER(SEARCH("T",'Model output'!D261)),IF(OR(ISNUMBER(SEARCH("a",'Model output'!D261)),ISNUMBER(SEARCH("b",'Model output'!D261))),MID(SUBSTITUTE('Model output'!D261," ",""),SEARCH("T",'Model output'!D261)+1,2),MID(SUBSTITUTE('Model output'!D261," ",""),SEARCH("T",'Model output'!D261)+1,1)),SUBSTITUTE('Model output'!D261," ",""))),"")</f>
        <v>2</v>
      </c>
      <c r="D262" s="1" t="str">
        <f>IF(ISNUMBER(SEARCH("lymph node",'Model output'!E261)),"1", IF(AND('Model output'!E261&lt;&gt;"",ISNUMBER('Model output'!E261),'Model output'!E261&gt;0),"1",IF(OR(ISNUMBER(SEARCH("0",'Model output'!E261)), ISNUMBER(SEARCH("1",'Model output'!E261)), ISNUMBER(SEARCH("1a",'Model output'!E261)), ISNUMBER(SEARCH("1b",'Model output'!E261)), ISNUMBER(SEARCH("X",'Model output'!E261))), IF(ISNUMBER(SEARCH("pN",'Model output'!E261)),IF(OR(ISNUMBER(SEARCH("a",'Model output'!E261)),ISNUMBER(SEARCH("b",'Model output'!E261))),MID(SUBSTITUTE('Model output'!E261," ",""),SEARCH("pN",'Model output'!E261)+2,2),MID(SUBSTITUTE('Model output'!E261," ",""),SEARCH("pN",'Model output'!E261)+2,1)),IF(ISNUMBER(SEARCH("N",'Model output'!E261)),IF(OR(ISNUMBER(SEARCH("a",'Model output'!E261)),ISNUMBER(SEARCH("b",'Model output'!E261))),MID(SUBSTITUTE('Model output'!E261," ",""),SEARCH("N",'Model output'!E261)+1,2),MID(SUBSTITUTE('Model output'!E261," ",""),SEARCH("N",'Model output'!E261)+1,1)),SUBSTITUTE('Model output'!E261," ",""))),"")))</f>
        <v>X</v>
      </c>
      <c r="E262" s="1" t="str">
        <f>IF(OR(ISNUMBER(SEARCH("Not applicable",'Model output'!F261)), ISNUMBER(SEARCH("N/A",'Model output'!F261))),"0",IF(OR(ISNUMBER(SEARCH("0",'Model output'!F261)), ISNUMBER(SEARCH("1",'Model output'!F261)), ISNUMBER(SEARCH("X",'Model output'!F261))), IF(ISNUMBER(SEARCH("pM",'Model output'!F261)),MID(SUBSTITUTE('Model output'!F261," ",""),SEARCH("pM",'Model output'!F261)+2,1),IF(ISNUMBER(SEARCH("M",'Model output'!F261)),MID(SUBSTITUTE('Model output'!F261," ",""),SEARCH("M",'Model output'!F261)+1,1),SUBSTITUTE('Model output'!F261," ",""))),""))</f>
        <v>X</v>
      </c>
      <c r="F262" t="str">
        <f t="shared" si="62"/>
        <v>negative</v>
      </c>
      <c r="G262" t="str">
        <f>IF(OR('Model output'!G261="",AND(ISNUMBER('Model output'!J261),'Model output'!J261&lt;1)),"",IF(OR(ISNUMBER(SEARCH("lateral",'Model output'!G261)),ISNUMBER(SEARCH("cervical",'Model output'!G261)),ISNUMBER(SEARCH("jugular",'Model output'!G261)),ISNUMBER(SEARCH("left neck",'Model output'!G261)),ISNUMBER(SEARCH("left anterior neck",'Model output'!G261)),ISNUMBER(SEARCH("left posterior neck",'Model output'!G261)),ISNUMBER(SEARCH("right neck",'Model output'!G261)),ISNUMBER(SEARCH("right anterior neck",'Model output'!G261)),ISNUMBER(SEARCH("right posterior neck",'Model output'!G261)),AND(ISNUMBER(SEARCH("level",'Model output'!G261)),OR(,ISNUMBER(SEARCH("II",'Model output'!G261)),ISNUMBER(SEARCH("two",'Model output'!G261)),ISNUMBER(SEARCH("2",'Model output'!G261)),ISNUMBER(SEARCH("III",'Model output'!G261)),ISNUMBER(SEARCH("three",'Model output'!G261)),ISNUMBER(SEARCH("3",'Model output'!G261)),ISNUMBER(SEARCH("IV",'Model output'!G261)),ISNUMBER(SEARCH("four",'Model output'!G261)),ISNUMBER(SEARCH("4",'Model output'!G261)),AND(ISNUMBER(SEARCH("V ",'Model output'!G261)),NOT(ISNUMBER(SEARCH("VI",'Model output'!G261)))),ISNUMBER(SEARCH("five",'Model output'!G261)),ISNUMBER(SEARCH("5",'Model output'!G261))))), "lateral", "central"))</f>
        <v/>
      </c>
      <c r="H262" t="str">
        <f>IF('Model output'!H261="","negative", IF('Model output'!H261=" ", "negative", IF(ISNUMBER(SEARCH("lymph node",'Model output'!H261)),"negative","positive")))</f>
        <v>negative</v>
      </c>
      <c r="I262" t="str">
        <f>IF('Model output'!I261="","",IF(ISNUMBER('Model output'!I261),'Model output'!I261,1))</f>
        <v/>
      </c>
      <c r="J262" t="str">
        <f>IF('Model output'!J261="","",IF(AND(ISNUMBER('Model output'!J261),'Model output'!J261&lt;=I262),'Model output'!J261,IF(ISNUMBER(SEARCH("0/",'Model output'!J261)),0,1)))</f>
        <v/>
      </c>
      <c r="K262" t="str" cm="1">
        <f t="array" ref="K262">IF(COUNT(FIND({0,1,2,3,4,5,6,7,8,9},'Model output'!K261))&gt;0,'Model output'!K261,"")</f>
        <v/>
      </c>
      <c r="L262" s="8" t="str">
        <f t="shared" si="64"/>
        <v/>
      </c>
      <c r="M262" t="str" cm="1">
        <f t="array" ref="M262">IF(L262="","",IF(ISNUMBER(SEARCH("cm",L262)),MAX(VALUE(SUBSTITUTE(_xlfn.FILTERXML("&lt;t&gt;&lt;s&gt;"&amp;SUBSTITUTE(L262,",","&lt;/s&gt;&lt;s&gt;")&amp;"&lt;/s&gt;&lt;/t&gt;","//s"),"cm",""))),MAX(VALUE(SUBSTITUTE(_xlfn.FILTERXML("&lt;t&gt;&lt;s&gt;"&amp;SUBSTITUTE(L262,",","&lt;/s&gt;&lt;s&gt;")&amp;"&lt;/s&gt;&lt;/t&gt;","//s"),"mm","")))/10))</f>
        <v/>
      </c>
      <c r="N262" t="str">
        <f>IF('Model output'!L261="","",'Model output'!L261)</f>
        <v>Papillary</v>
      </c>
      <c r="O262" t="str">
        <f>IF('Model output'!M261="","",'Model output'!M261)</f>
        <v>follicular variant</v>
      </c>
      <c r="P262" t="str">
        <f>IF('Model output'!N261="","",'Model output'!N261)</f>
        <v>3.1 x 1.5 x 1.1 cm</v>
      </c>
      <c r="Q262" t="str">
        <f t="shared" si="63"/>
        <v>3.1,1.5,1.1cm</v>
      </c>
      <c r="R262" cm="1">
        <f t="array" ref="R262">IF(Q262="","",IF(ISNUMBER(SEARCH("cm",Q262)),MAX(VALUE(SUBSTITUTE(_xlfn.FILTERXML("&lt;t&gt;&lt;s&gt;"&amp;SUBSTITUTE(Q262,",","&lt;/s&gt;&lt;s&gt;")&amp;"&lt;/s&gt;&lt;/t&gt;","//s"),"cm",""))),IF(ISNUMBER(SEARCH("mm",Q262)), MAX(VALUE(SUBSTITUTE(_xlfn.FILTERXML("&lt;t&gt;&lt;s&gt;"&amp;SUBSTITUTE(Q262,",","&lt;/s&gt;&lt;s&gt;")&amp;"&lt;/s&gt;&lt;/t&gt;","//s"),"mm","")))/10, MAX(VALUE(_xlfn.FILTERXML("&lt;t&gt;&lt;s&gt;"&amp;SUBSTITUTE(Q262,",","&lt;/s&gt;&lt;s&gt;")&amp;"&lt;/s&gt;&lt;/t&gt;","//s"))))))</f>
        <v>3.1</v>
      </c>
      <c r="S262" t="str">
        <f>IF(OR('Model output'!P261="",ISNUMBER(SEARCH("Not identified", 'Model output'!P261)),ISNUMBER(SEARCH("Absent",'Model output'!P261)),AND(ISNUMBER(SEARCH("No",'Model output'!P261)),NOT(ISNUMBER(SEARCH("diagnostic",'Model output'!P261)))),ISNUMBER(SEARCH("Negative",'Model output'!P261))),"negative","positive")</f>
        <v>negative</v>
      </c>
      <c r="T262">
        <f>IF('Model output'!O261="","",'Model output'!O261)</f>
        <v>3</v>
      </c>
      <c r="U262" t="str">
        <f>IF('Model output'!Q261&lt;&gt;"",'Model output'!Q261,IF('Classification result'!S262="positive",IF(ISNUMBER(SEARCH("single",'Model output'!P261)),1,IF(OR(ISNUMBER(SEARCH("&lt;4",'Model output'!P261)),ISNUMBER(SEARCH("&lt; 4",'Model output'!P261)),ISNUMBER(SEARCH("less than 4",'Model output'!P261))),"&lt;4",IF(OR(ISNUMBER(SEARCH("&gt;4",'Model output'!P261)),ISNUMBER(SEARCH("&gt; 4",'Model output'!P261)),ISNUMBER(SEARCH("4 or more",'Model output'!P261))),"&gt;4",""))),""))</f>
        <v/>
      </c>
      <c r="V262" t="str">
        <f>IF(S262="negative","",IF(OR(ISNUMBER(SEARCH("Focal",'Model output'!P261)),'Classification result'!U262&lt;4,ISNUMBER(SEARCH("Focal",'Classification result'!U262)),ISNUMBER(SEARCH("&lt;4",'Classification result'!U262)),ISNUMBER(SEARCH("&lt; 4",'Classification result'!U262))),"minimal", IF(OR(ISNUMBER(SEARCH("Extensive",'Model output'!P261)),ISNUMBER(SEARCH("Extensive",'Classification result'!U262)),ISNUMBER(SEARCH("&gt;4",'Classification result'!U262)),ISNUMBER(SEARCH("&gt; 4",'Classification result'!U262)),ISNUMBER(SEARCH("4 or more",'Classification result'!U262))),"extensive","")))</f>
        <v/>
      </c>
      <c r="W262" t="str">
        <f>IF(OR('Model output'!R261="",ISNUMBER(SEARCH("Not identified", 'Model output'!R261)),ISNUMBER(SEARCH("Absent",'Model output'!R261)),ISNUMBER(SEARCH("No",'Model output'!R261)),ISNUMBER(SEARCH("Negative",'Model output'!R261)),ISNUMBER(SEARCH("None seen",'Model output'!R261)),ISNUMBER(SEARCH("Free",'Model output'!R261)),ISNUMBER(SEARCH("Cannot be assessed",'Model output'!R261))),"negative","positive")</f>
        <v>negative</v>
      </c>
      <c r="X262" s="14" t="str">
        <f>IF('Model output'!S261="","",'Model output'!S261)</f>
        <v>Not identified</v>
      </c>
      <c r="Y262" t="str">
        <f>IF(OR('Model output'!S261="",ISNUMBER(SEARCH("Absent",'Model output'!S261)),ISNUMBER(SEARCH("Not identified",'Model output'!S261)),AND(ISNUMBER(SEARCH("No",'Model output'!S261)),NOT(ISNUMBER(SEARCH("carcinoma",'Model output'!S261)))),ISNUMBER(SEARCH("negative",'Model output'!S261))),"negative",IF(Z262="positive","gETE", "positive"))</f>
        <v>negative</v>
      </c>
      <c r="Z262" t="str">
        <f>IF(OR('Model output'!S261="",ISNUMBER(SEARCH("Absent",'Model output'!S261)),ISNUMBER(SEARCH("Not identified",'Model output'!S261)),ISNUMBER(SEARCH("No",'Model output'!S261)),ISNUMBER(SEARCH("Minimal",'Model output'!S261)),ISNUMBER(SEARCH("negative",'Model output'!S261))),"negative",IF(OR(ISNUMBER(SEARCH("extensive",X262)),ISNUMBER(SEARCH("skeletal muscle",X262)),ISNUMBER(SEARCH("larynx",X262)),ISNUMBER(SEARCH("trachea",X262)),ISNUMBER(SEARCH("esophagus",X262)),ISNUMBER(SEARCH("recurrent laryngeal nerve",X262))),"positive","negative"))</f>
        <v>negative</v>
      </c>
      <c r="AA262" t="str">
        <f>IF('Model output'!T261="","",IF('Model output'!T261="Not mentioned", "No", "Yes"))</f>
        <v/>
      </c>
      <c r="AB262" t="str">
        <f>IF(AA262&lt;&gt;"Yes","",IF(OR('Model output'!U261="",ISNUMBER(SEARCH("Not identified",'Model output'!U261))),"",'Model output'!U261))</f>
        <v/>
      </c>
      <c r="AC262" s="9" t="str">
        <f>IF(OR('Model output'!V261="", AND(ISERROR(SEARCH("Positive",'Model output'!V261)), ISNUMBER(SEARCH("Negative",'Model output'!V261))), ISNUMBER(SEARCH("Uninvolved",'Model output'!V261)), ISNUMBER(SEARCH("not involved",'Model output'!V261)), ISNUMBER(SEARCH("Free",'Model output'!V261)), ISNUMBER(SEARCH("1 mm",'Model output'!V261)), ISNUMBER(SEARCH("0.1 CM",'Model output'!V261)), ISNUMBER(SEARCH("less than 0.2 mm",'Model output'!V261)), ISNUMBER(SEARCH("less than 0.5 mm",'Model output'!V261)), ISNUMBER(SEARCH("very close",'Model output'!V261)), ISNUMBER(SEARCH("abut",'Model output'!V261))), "negative", "positive")</f>
        <v>negative</v>
      </c>
      <c r="AE262" s="30" t="str" cm="1">
        <f t="array" aca="1" ref="AE262" ca="1">IF(OR(AC262="positive",Z262="positive",AND(OR(ISNUMBER(SEARCH("Follicular carcinoma",N262)),ISNUMBER(SEARCH("Follicular thyroid carcinoma",N262))),V262="extensive"),AND(AND(ISNUMBER(J262),J262&gt;0),AND(ISNUMBER(M262),M262&gt;3)),OR(H262="positive",AH262=1)),"high",IF(OR(ISNUMBER(SEARCH("lateral",G262,1)),ISNUMBER(SEARCH("positive",Y262,1)),ISNUMBER(SEARCH("tall",O262,1)),ISNUMBER(SEARCH("hobnail",O262,1)),ISNUMBER(SEARCH("cribriform",O262,1)),ISNUMBER(SEARCH("diffuse",O262,1)),ISNUMBER(SEARCH("columnar",O262,1)),ISNUMBER(SEARCH("solid",O262,1)),ISNUMBER(SEARCH("tall",N262,1)),ISNUMBER(SEARCH("hobnail",N262,1)),ISNUMBER(SEARCH("cribriform",N262,1)),ISNUMBER(SEARCH("diffuse",N262,1)),ISNUMBER(SEARCH("columnar",N262,1)),ISNUMBER(SEARCH("solid",N262,1)),AND(ISNUMBER(SEARCH("papillary",N262,1)),S262="positive"),AND(AND(ISNUMBER(J262),J262&gt;=5),M262=""),AND(AND(ISNUMBER(J262),J262&gt;=5),AND(ISNUMBER(M262),M262&gt;=1)),AND(ISNUMBER(SERACH("papillary",N262)),OR(Y262="positive",Z262="positive"), ISNUMBER(SEARCH("BRAF",AB262)))),"intermediate","low"))</f>
        <v>low</v>
      </c>
      <c r="AF262" s="31" t="str">
        <f t="shared" si="65"/>
        <v>2</v>
      </c>
      <c r="AG262" s="31" t="str">
        <f t="shared" si="66"/>
        <v>0</v>
      </c>
      <c r="AH262" s="31" t="str">
        <f t="shared" si="67"/>
        <v>0</v>
      </c>
      <c r="AI262" s="36" t="str">
        <f t="shared" si="68"/>
        <v>I</v>
      </c>
      <c r="AJ262" s="30" t="s">
        <v>872</v>
      </c>
      <c r="AK262" s="35" t="s">
        <v>879</v>
      </c>
      <c r="AL262" s="35" t="s">
        <v>880</v>
      </c>
      <c r="AM262" s="35" t="s">
        <v>880</v>
      </c>
      <c r="AN262" s="35" t="s">
        <v>76</v>
      </c>
      <c r="AO262" s="30">
        <f t="shared" ca="1" si="69"/>
        <v>1</v>
      </c>
      <c r="AP262" s="35">
        <f t="shared" si="70"/>
        <v>1</v>
      </c>
      <c r="AQ262" s="35">
        <f t="shared" si="71"/>
        <v>1</v>
      </c>
      <c r="AR262" s="35">
        <f t="shared" si="72"/>
        <v>1</v>
      </c>
      <c r="AS262" s="36">
        <f t="shared" si="73"/>
        <v>1</v>
      </c>
    </row>
    <row r="263" spans="1:45">
      <c r="A263" t="str">
        <f>'Model output'!A262</f>
        <v>TCGA-GE-A2C6</v>
      </c>
      <c r="B263" s="42">
        <v>33</v>
      </c>
      <c r="C263" s="1" t="str">
        <f>IF(OR(ISNUMBER(SEARCH("0",'Model output'!D262)), ISNUMBER(SEARCH("1",'Model output'!D262)), ISNUMBER(SEARCH("1a",'Model output'!D262)), ISNUMBER(SEARCH("1b",'Model output'!D262)), ISNUMBER(SEARCH("2",'Model output'!D262)), ISNUMBER(SEARCH("3",'Model output'!D262)), ISNUMBER(SEARCH("4a",'Model output'!D262)), ISNUMBER(SEARCH("4b",'Model output'!D262))), IF(ISNUMBER(SEARCH("pT",'Model output'!D262)),IF(OR(ISNUMBER(SEARCH("a",'Model output'!D262)),ISNUMBER(SEARCH("b",'Model output'!D262))),MID(SUBSTITUTE('Model output'!D262," ",""),SEARCH("pT",'Model output'!D262)+2,2),MID(SUBSTITUTE('Model output'!D262," ",""),SEARCH("pT",'Model output'!D262)+2,1)),IF(ISNUMBER(SEARCH("T",'Model output'!D262)),IF(OR(ISNUMBER(SEARCH("a",'Model output'!D262)),ISNUMBER(SEARCH("b",'Model output'!D262))),MID(SUBSTITUTE('Model output'!D262," ",""),SEARCH("T",'Model output'!D262)+1,2),MID(SUBSTITUTE('Model output'!D262," ",""),SEARCH("T",'Model output'!D262)+1,1)),SUBSTITUTE('Model output'!D262," ",""))),"")</f>
        <v>2</v>
      </c>
      <c r="D263" s="1" t="str">
        <f>IF(ISNUMBER(SEARCH("lymph node",'Model output'!E262)),"1", IF(AND('Model output'!E262&lt;&gt;"",ISNUMBER('Model output'!E262),'Model output'!E262&gt;0),"1",IF(OR(ISNUMBER(SEARCH("0",'Model output'!E262)), ISNUMBER(SEARCH("1",'Model output'!E262)), ISNUMBER(SEARCH("1a",'Model output'!E262)), ISNUMBER(SEARCH("1b",'Model output'!E262)), ISNUMBER(SEARCH("X",'Model output'!E262))), IF(ISNUMBER(SEARCH("pN",'Model output'!E262)),IF(OR(ISNUMBER(SEARCH("a",'Model output'!E262)),ISNUMBER(SEARCH("b",'Model output'!E262))),MID(SUBSTITUTE('Model output'!E262," ",""),SEARCH("pN",'Model output'!E262)+2,2),MID(SUBSTITUTE('Model output'!E262," ",""),SEARCH("pN",'Model output'!E262)+2,1)),IF(ISNUMBER(SEARCH("N",'Model output'!E262)),IF(OR(ISNUMBER(SEARCH("a",'Model output'!E262)),ISNUMBER(SEARCH("b",'Model output'!E262))),MID(SUBSTITUTE('Model output'!E262," ",""),SEARCH("N",'Model output'!E262)+1,2),MID(SUBSTITUTE('Model output'!E262," ",""),SEARCH("N",'Model output'!E262)+1,1)),SUBSTITUTE('Model output'!E262," ",""))),"")))</f>
        <v>1b</v>
      </c>
      <c r="E263" s="1" t="str">
        <f>IF(OR(ISNUMBER(SEARCH("Not applicable",'Model output'!F262)), ISNUMBER(SEARCH("N/A",'Model output'!F262))),"0",IF(OR(ISNUMBER(SEARCH("0",'Model output'!F262)), ISNUMBER(SEARCH("1",'Model output'!F262)), ISNUMBER(SEARCH("X",'Model output'!F262))), IF(ISNUMBER(SEARCH("pM",'Model output'!F262)),MID(SUBSTITUTE('Model output'!F262," ",""),SEARCH("pM",'Model output'!F262)+2,1),IF(ISNUMBER(SEARCH("M",'Model output'!F262)),MID(SUBSTITUTE('Model output'!F262," ",""),SEARCH("M",'Model output'!F262)+1,1),SUBSTITUTE('Model output'!F262," ",""))),""))</f>
        <v>0</v>
      </c>
      <c r="F263" t="str">
        <f t="shared" si="62"/>
        <v>positive</v>
      </c>
      <c r="G263" t="str">
        <f>IF(OR('Model output'!G262="",AND(ISNUMBER('Model output'!J262),'Model output'!J262&lt;1)),"",IF(OR(ISNUMBER(SEARCH("lateral",'Model output'!G262)),ISNUMBER(SEARCH("cervical",'Model output'!G262)),ISNUMBER(SEARCH("jugular",'Model output'!G262)),ISNUMBER(SEARCH("left neck",'Model output'!G262)),ISNUMBER(SEARCH("left anterior neck",'Model output'!G262)),ISNUMBER(SEARCH("left posterior neck",'Model output'!G262)),ISNUMBER(SEARCH("right neck",'Model output'!G262)),ISNUMBER(SEARCH("right anterior neck",'Model output'!G262)),ISNUMBER(SEARCH("right posterior neck",'Model output'!G262)),AND(ISNUMBER(SEARCH("level",'Model output'!G262)),OR(,ISNUMBER(SEARCH("II",'Model output'!G262)),ISNUMBER(SEARCH("two",'Model output'!G262)),ISNUMBER(SEARCH("2",'Model output'!G262)),ISNUMBER(SEARCH("III",'Model output'!G262)),ISNUMBER(SEARCH("three",'Model output'!G262)),ISNUMBER(SEARCH("3",'Model output'!G262)),ISNUMBER(SEARCH("IV",'Model output'!G262)),ISNUMBER(SEARCH("four",'Model output'!G262)),ISNUMBER(SEARCH("4",'Model output'!G262)),AND(ISNUMBER(SEARCH("V ",'Model output'!G262)),NOT(ISNUMBER(SEARCH("VI",'Model output'!G262)))),ISNUMBER(SEARCH("five",'Model output'!G262)),ISNUMBER(SEARCH("5",'Model output'!G262))))), "lateral", "central"))</f>
        <v>lateral</v>
      </c>
      <c r="H263" t="str">
        <f>IF('Model output'!H262="","negative", IF('Model output'!H262=" ", "negative", IF(ISNUMBER(SEARCH("lymph node",'Model output'!H262)),"negative","positive")))</f>
        <v>negative</v>
      </c>
      <c r="I263">
        <f>IF('Model output'!I262="","",IF(ISNUMBER('Model output'!I262),'Model output'!I262,1))</f>
        <v>23</v>
      </c>
      <c r="J263">
        <f>IF('Model output'!J262="","",IF(AND(ISNUMBER('Model output'!J262),'Model output'!J262&lt;=I263),'Model output'!J262,IF(ISNUMBER(SEARCH("0/",'Model output'!J262)),0,1)))</f>
        <v>14</v>
      </c>
      <c r="K263" t="str" cm="1">
        <f t="array" ref="K263">IF(COUNT(FIND({0,1,2,3,4,5,6,7,8,9},'Model output'!K262))&gt;0,'Model output'!K262,"")</f>
        <v>3.5 cm</v>
      </c>
      <c r="L263" s="8" t="str">
        <f t="shared" si="64"/>
        <v>3.5cm</v>
      </c>
      <c r="M263" cm="1">
        <f t="array" ref="M263">IF(L263="","",IF(ISNUMBER(SEARCH("cm",L263)),MAX(VALUE(SUBSTITUTE(_xlfn.FILTERXML("&lt;t&gt;&lt;s&gt;"&amp;SUBSTITUTE(L263,",","&lt;/s&gt;&lt;s&gt;")&amp;"&lt;/s&gt;&lt;/t&gt;","//s"),"cm",""))),MAX(VALUE(SUBSTITUTE(_xlfn.FILTERXML("&lt;t&gt;&lt;s&gt;"&amp;SUBSTITUTE(L263,",","&lt;/s&gt;&lt;s&gt;")&amp;"&lt;/s&gt;&lt;/t&gt;","//s"),"mm","")))/10))</f>
        <v>3.5</v>
      </c>
      <c r="N263" t="str">
        <f>IF('Model output'!L262="","",'Model output'!L262)</f>
        <v>papillary</v>
      </c>
      <c r="O263" t="str">
        <f>IF('Model output'!M262="","",'Model output'!M262)</f>
        <v/>
      </c>
      <c r="P263" t="str">
        <f>IF('Model output'!N262="","",'Model output'!N262)</f>
        <v>2.5 cm</v>
      </c>
      <c r="Q263" t="str">
        <f t="shared" si="63"/>
        <v>2.5cm</v>
      </c>
      <c r="R263" cm="1">
        <f t="array" ref="R263">IF(Q263="","",IF(ISNUMBER(SEARCH("cm",Q263)),MAX(VALUE(SUBSTITUTE(_xlfn.FILTERXML("&lt;t&gt;&lt;s&gt;"&amp;SUBSTITUTE(Q263,",","&lt;/s&gt;&lt;s&gt;")&amp;"&lt;/s&gt;&lt;/t&gt;","//s"),"cm",""))),IF(ISNUMBER(SEARCH("mm",Q263)), MAX(VALUE(SUBSTITUTE(_xlfn.FILTERXML("&lt;t&gt;&lt;s&gt;"&amp;SUBSTITUTE(Q263,",","&lt;/s&gt;&lt;s&gt;")&amp;"&lt;/s&gt;&lt;/t&gt;","//s"),"mm","")))/10, MAX(VALUE(_xlfn.FILTERXML("&lt;t&gt;&lt;s&gt;"&amp;SUBSTITUTE(Q263,",","&lt;/s&gt;&lt;s&gt;")&amp;"&lt;/s&gt;&lt;/t&gt;","//s"))))))</f>
        <v>2.5</v>
      </c>
      <c r="S263" t="str">
        <f>IF(OR('Model output'!P262="",ISNUMBER(SEARCH("Not identified", 'Model output'!P262)),ISNUMBER(SEARCH("Absent",'Model output'!P262)),AND(ISNUMBER(SEARCH("No",'Model output'!P262)),NOT(ISNUMBER(SEARCH("diagnostic",'Model output'!P262)))),ISNUMBER(SEARCH("Negative",'Model output'!P262))),"negative","positive")</f>
        <v>positive</v>
      </c>
      <c r="T263">
        <f>IF('Model output'!O262="","",'Model output'!O262)</f>
        <v>1</v>
      </c>
      <c r="U263" t="str">
        <f>IF('Model output'!Q262&lt;&gt;"",'Model output'!Q262,IF('Classification result'!S263="positive",IF(ISNUMBER(SEARCH("single",'Model output'!P262)),1,IF(OR(ISNUMBER(SEARCH("&lt;4",'Model output'!P262)),ISNUMBER(SEARCH("&lt; 4",'Model output'!P262)),ISNUMBER(SEARCH("less than 4",'Model output'!P262))),"&lt;4",IF(OR(ISNUMBER(SEARCH("&gt;4",'Model output'!P262)),ISNUMBER(SEARCH("&gt; 4",'Model output'!P262)),ISNUMBER(SEARCH("4 or more",'Model output'!P262))),"&gt;4",""))),""))</f>
        <v>Less than 4</v>
      </c>
      <c r="V263" t="str">
        <f>IF(S263="negative","",IF(OR(ISNUMBER(SEARCH("Focal",'Model output'!P262)),'Classification result'!U263&lt;4,ISNUMBER(SEARCH("Focal",'Classification result'!U263)),ISNUMBER(SEARCH("&lt;4",'Classification result'!U263)),ISNUMBER(SEARCH("&lt; 4",'Classification result'!U263))),"minimal", IF(OR(ISNUMBER(SEARCH("Extensive",'Model output'!P262)),ISNUMBER(SEARCH("Extensive",'Classification result'!U263)),ISNUMBER(SEARCH("&gt;4",'Classification result'!U263)),ISNUMBER(SEARCH("&gt; 4",'Classification result'!U263)),ISNUMBER(SEARCH("4 or more",'Classification result'!U263))),"extensive","")))</f>
        <v/>
      </c>
      <c r="W263" t="str">
        <f>IF(OR('Model output'!R262="",ISNUMBER(SEARCH("Not identified", 'Model output'!R262)),ISNUMBER(SEARCH("Absent",'Model output'!R262)),ISNUMBER(SEARCH("No",'Model output'!R262)),ISNUMBER(SEARCH("Negative",'Model output'!R262)),ISNUMBER(SEARCH("None seen",'Model output'!R262)),ISNUMBER(SEARCH("Free",'Model output'!R262)),ISNUMBER(SEARCH("Cannot be assessed",'Model output'!R262))),"negative","positive")</f>
        <v>positive</v>
      </c>
      <c r="X263" s="14" t="str">
        <f>IF('Model output'!S262="","",'Model output'!S262)</f>
        <v>Focal</v>
      </c>
      <c r="Y263" t="str">
        <f>IF(OR('Model output'!S262="",ISNUMBER(SEARCH("Absent",'Model output'!S262)),ISNUMBER(SEARCH("Not identified",'Model output'!S262)),AND(ISNUMBER(SEARCH("No",'Model output'!S262)),NOT(ISNUMBER(SEARCH("carcinoma",'Model output'!S262)))),ISNUMBER(SEARCH("negative",'Model output'!S262))),"negative",IF(Z263="positive","gETE", "positive"))</f>
        <v>positive</v>
      </c>
      <c r="Z263" t="str">
        <f>IF(OR('Model output'!S262="",ISNUMBER(SEARCH("Absent",'Model output'!S262)),ISNUMBER(SEARCH("Not identified",'Model output'!S262)),ISNUMBER(SEARCH("No",'Model output'!S262)),ISNUMBER(SEARCH("Minimal",'Model output'!S262)),ISNUMBER(SEARCH("negative",'Model output'!S262))),"negative",IF(OR(ISNUMBER(SEARCH("extensive",X263)),ISNUMBER(SEARCH("skeletal muscle",X263)),ISNUMBER(SEARCH("larynx",X263)),ISNUMBER(SEARCH("trachea",X263)),ISNUMBER(SEARCH("esophagus",X263)),ISNUMBER(SEARCH("recurrent laryngeal nerve",X263))),"positive","negative"))</f>
        <v>negative</v>
      </c>
      <c r="AA263" t="str">
        <f>IF('Model output'!T262="","",IF('Model output'!T262="Not mentioned", "No", "Yes"))</f>
        <v/>
      </c>
      <c r="AB263" t="str">
        <f>IF(AA263&lt;&gt;"Yes","",IF(OR('Model output'!U262="",ISNUMBER(SEARCH("Not identified",'Model output'!U262))),"",'Model output'!U262))</f>
        <v/>
      </c>
      <c r="AC263" s="9" t="str">
        <f>IF(OR('Model output'!V262="", AND(ISERROR(SEARCH("Positive",'Model output'!V262)), ISNUMBER(SEARCH("Negative",'Model output'!V262))), ISNUMBER(SEARCH("Uninvolved",'Model output'!V262)), ISNUMBER(SEARCH("not involved",'Model output'!V262)), ISNUMBER(SEARCH("Free",'Model output'!V262)), ISNUMBER(SEARCH("1 mm",'Model output'!V262)), ISNUMBER(SEARCH("0.1 CM",'Model output'!V262)), ISNUMBER(SEARCH("less than 0.2 mm",'Model output'!V262)), ISNUMBER(SEARCH("less than 0.5 mm",'Model output'!V262)), ISNUMBER(SEARCH("very close",'Model output'!V262)), ISNUMBER(SEARCH("abut",'Model output'!V262))), "negative", "positive")</f>
        <v>negative</v>
      </c>
      <c r="AE263" s="30" t="str" cm="1">
        <f t="array" ref="AE263">IF(OR(AC263="positive",Z263="positive",AND(OR(ISNUMBER(SEARCH("Follicular carcinoma",N263)),ISNUMBER(SEARCH("Follicular thyroid carcinoma",N263))),V263="extensive"),AND(AND(ISNUMBER(J263),J263&gt;0),AND(ISNUMBER(M263),M263&gt;3)),OR(H263="positive",AH263=1)),"high",IF(OR(ISNUMBER(SEARCH("lateral",G263,1)),ISNUMBER(SEARCH("positive",Y263,1)),ISNUMBER(SEARCH("tall",O263,1)),ISNUMBER(SEARCH("hobnail",O263,1)),ISNUMBER(SEARCH("cribriform",O263,1)),ISNUMBER(SEARCH("diffuse",O263,1)),ISNUMBER(SEARCH("columnar",O263,1)),ISNUMBER(SEARCH("solid",O263,1)),ISNUMBER(SEARCH("tall",N263,1)),ISNUMBER(SEARCH("hobnail",N263,1)),ISNUMBER(SEARCH("cribriform",N263,1)),ISNUMBER(SEARCH("diffuse",N263,1)),ISNUMBER(SEARCH("columnar",N263,1)),ISNUMBER(SEARCH("solid",N263,1)),AND(ISNUMBER(SEARCH("papillary",N263,1)),S263="positive"),AND(AND(ISNUMBER(J263),J263&gt;=5),M263=""),AND(AND(ISNUMBER(J263),J263&gt;=5),AND(ISNUMBER(M263),M263&gt;=1)),AND(ISNUMBER(SERACH("papillary",N263)),OR(Y263="positive",Z263="positive"), ISNUMBER(SEARCH("BRAF",AB263)))),"intermediate","low"))</f>
        <v>high</v>
      </c>
      <c r="AF263" s="31" t="str">
        <f t="shared" si="65"/>
        <v>2</v>
      </c>
      <c r="AG263" s="31" t="str">
        <f t="shared" si="66"/>
        <v>1b</v>
      </c>
      <c r="AH263" s="31" t="str">
        <f t="shared" si="67"/>
        <v>0</v>
      </c>
      <c r="AI263" s="36" t="str">
        <f t="shared" si="68"/>
        <v>I</v>
      </c>
      <c r="AJ263" s="30" t="s">
        <v>871</v>
      </c>
      <c r="AK263" s="35" t="s">
        <v>879</v>
      </c>
      <c r="AL263" s="35" t="s">
        <v>876</v>
      </c>
      <c r="AM263" s="35" t="s">
        <v>880</v>
      </c>
      <c r="AN263" s="35" t="s">
        <v>76</v>
      </c>
      <c r="AO263" s="30">
        <f t="shared" si="69"/>
        <v>1</v>
      </c>
      <c r="AP263" s="35">
        <f t="shared" si="70"/>
        <v>1</v>
      </c>
      <c r="AQ263" s="35">
        <f t="shared" si="71"/>
        <v>1</v>
      </c>
      <c r="AR263" s="35">
        <f t="shared" si="72"/>
        <v>1</v>
      </c>
      <c r="AS263" s="36">
        <f t="shared" si="73"/>
        <v>1</v>
      </c>
    </row>
    <row r="264" spans="1:45">
      <c r="A264" t="str">
        <f>'Model output'!A263</f>
        <v>TCGA-H2-A26U</v>
      </c>
      <c r="B264" s="42">
        <v>54</v>
      </c>
      <c r="C264" s="1" t="str">
        <f>IF(OR(ISNUMBER(SEARCH("0",'Model output'!D263)), ISNUMBER(SEARCH("1",'Model output'!D263)), ISNUMBER(SEARCH("1a",'Model output'!D263)), ISNUMBER(SEARCH("1b",'Model output'!D263)), ISNUMBER(SEARCH("2",'Model output'!D263)), ISNUMBER(SEARCH("3",'Model output'!D263)), ISNUMBER(SEARCH("4a",'Model output'!D263)), ISNUMBER(SEARCH("4b",'Model output'!D263))), IF(ISNUMBER(SEARCH("pT",'Model output'!D263)),IF(OR(ISNUMBER(SEARCH("a",'Model output'!D263)),ISNUMBER(SEARCH("b",'Model output'!D263))),MID(SUBSTITUTE('Model output'!D263," ",""),SEARCH("pT",'Model output'!D263)+2,2),MID(SUBSTITUTE('Model output'!D263," ",""),SEARCH("pT",'Model output'!D263)+2,1)),IF(ISNUMBER(SEARCH("T",'Model output'!D263)),IF(OR(ISNUMBER(SEARCH("a",'Model output'!D263)),ISNUMBER(SEARCH("b",'Model output'!D263))),MID(SUBSTITUTE('Model output'!D263," ",""),SEARCH("T",'Model output'!D263)+1,2),MID(SUBSTITUTE('Model output'!D263," ",""),SEARCH("T",'Model output'!D263)+1,1)),SUBSTITUTE('Model output'!D263," ",""))),"")</f>
        <v>3</v>
      </c>
      <c r="D264" s="1" t="str">
        <f>IF(ISNUMBER(SEARCH("lymph node",'Model output'!E263)),"1", IF(AND('Model output'!E263&lt;&gt;"",ISNUMBER('Model output'!E263),'Model output'!E263&gt;0),"1",IF(OR(ISNUMBER(SEARCH("0",'Model output'!E263)), ISNUMBER(SEARCH("1",'Model output'!E263)), ISNUMBER(SEARCH("1a",'Model output'!E263)), ISNUMBER(SEARCH("1b",'Model output'!E263)), ISNUMBER(SEARCH("X",'Model output'!E263))), IF(ISNUMBER(SEARCH("pN",'Model output'!E263)),IF(OR(ISNUMBER(SEARCH("a",'Model output'!E263)),ISNUMBER(SEARCH("b",'Model output'!E263))),MID(SUBSTITUTE('Model output'!E263," ",""),SEARCH("pN",'Model output'!E263)+2,2),MID(SUBSTITUTE('Model output'!E263," ",""),SEARCH("pN",'Model output'!E263)+2,1)),IF(ISNUMBER(SEARCH("N",'Model output'!E263)),IF(OR(ISNUMBER(SEARCH("a",'Model output'!E263)),ISNUMBER(SEARCH("b",'Model output'!E263))),MID(SUBSTITUTE('Model output'!E263," ",""),SEARCH("N",'Model output'!E263)+1,2),MID(SUBSTITUTE('Model output'!E263," ",""),SEARCH("N",'Model output'!E263)+1,1)),SUBSTITUTE('Model output'!E263," ",""))),"")))</f>
        <v>0</v>
      </c>
      <c r="E264" s="1" t="str">
        <f>IF(OR(ISNUMBER(SEARCH("Not applicable",'Model output'!F263)), ISNUMBER(SEARCH("N/A",'Model output'!F263))),"0",IF(OR(ISNUMBER(SEARCH("0",'Model output'!F263)), ISNUMBER(SEARCH("1",'Model output'!F263)), ISNUMBER(SEARCH("X",'Model output'!F263))), IF(ISNUMBER(SEARCH("pM",'Model output'!F263)),MID(SUBSTITUTE('Model output'!F263," ",""),SEARCH("pM",'Model output'!F263)+2,1),IF(ISNUMBER(SEARCH("M",'Model output'!F263)),MID(SUBSTITUTE('Model output'!F263," ",""),SEARCH("M",'Model output'!F263)+1,1),SUBSTITUTE('Model output'!F263," ",""))),""))</f>
        <v>X</v>
      </c>
      <c r="F264" t="str">
        <f t="shared" si="62"/>
        <v>negative</v>
      </c>
      <c r="G264" t="str">
        <f>IF(OR('Model output'!G263="",AND(ISNUMBER('Model output'!J263),'Model output'!J263&lt;1)),"",IF(OR(ISNUMBER(SEARCH("lateral",'Model output'!G263)),ISNUMBER(SEARCH("cervical",'Model output'!G263)),ISNUMBER(SEARCH("jugular",'Model output'!G263)),ISNUMBER(SEARCH("left neck",'Model output'!G263)),ISNUMBER(SEARCH("left anterior neck",'Model output'!G263)),ISNUMBER(SEARCH("left posterior neck",'Model output'!G263)),ISNUMBER(SEARCH("right neck",'Model output'!G263)),ISNUMBER(SEARCH("right anterior neck",'Model output'!G263)),ISNUMBER(SEARCH("right posterior neck",'Model output'!G263)),AND(ISNUMBER(SEARCH("level",'Model output'!G263)),OR(,ISNUMBER(SEARCH("II",'Model output'!G263)),ISNUMBER(SEARCH("two",'Model output'!G263)),ISNUMBER(SEARCH("2",'Model output'!G263)),ISNUMBER(SEARCH("III",'Model output'!G263)),ISNUMBER(SEARCH("three",'Model output'!G263)),ISNUMBER(SEARCH("3",'Model output'!G263)),ISNUMBER(SEARCH("IV",'Model output'!G263)),ISNUMBER(SEARCH("four",'Model output'!G263)),ISNUMBER(SEARCH("4",'Model output'!G263)),AND(ISNUMBER(SEARCH("V ",'Model output'!G263)),NOT(ISNUMBER(SEARCH("VI",'Model output'!G263)))),ISNUMBER(SEARCH("five",'Model output'!G263)),ISNUMBER(SEARCH("5",'Model output'!G263))))), "lateral", "central"))</f>
        <v/>
      </c>
      <c r="H264" t="str">
        <f>IF('Model output'!H263="","negative", IF('Model output'!H263=" ", "negative", IF(ISNUMBER(SEARCH("lymph node",'Model output'!H263)),"negative","positive")))</f>
        <v>negative</v>
      </c>
      <c r="I264">
        <f>IF('Model output'!I263="","",IF(ISNUMBER('Model output'!I263),'Model output'!I263,1))</f>
        <v>7</v>
      </c>
      <c r="J264">
        <f>IF('Model output'!J263="","",IF(AND(ISNUMBER('Model output'!J263),'Model output'!J263&lt;=I264),'Model output'!J263,IF(ISNUMBER(SEARCH("0/",'Model output'!J263)),0,1)))</f>
        <v>0</v>
      </c>
      <c r="K264" t="str" cm="1">
        <f t="array" ref="K264">IF(COUNT(FIND({0,1,2,3,4,5,6,7,8,9},'Model output'!K263))&gt;0,'Model output'!K263,"")</f>
        <v/>
      </c>
      <c r="L264" s="8" t="str">
        <f t="shared" si="64"/>
        <v/>
      </c>
      <c r="M264" t="str" cm="1">
        <f t="array" ref="M264">IF(L264="","",IF(ISNUMBER(SEARCH("cm",L264)),MAX(VALUE(SUBSTITUTE(_xlfn.FILTERXML("&lt;t&gt;&lt;s&gt;"&amp;SUBSTITUTE(L264,",","&lt;/s&gt;&lt;s&gt;")&amp;"&lt;/s&gt;&lt;/t&gt;","//s"),"cm",""))),MAX(VALUE(SUBSTITUTE(_xlfn.FILTERXML("&lt;t&gt;&lt;s&gt;"&amp;SUBSTITUTE(L264,",","&lt;/s&gt;&lt;s&gt;")&amp;"&lt;/s&gt;&lt;/t&gt;","//s"),"mm","")))/10))</f>
        <v/>
      </c>
      <c r="N264" t="str">
        <f>IF('Model output'!L263="","",'Model output'!L263)</f>
        <v>papillary</v>
      </c>
      <c r="O264" t="str">
        <f>IF('Model output'!M263="","",'Model output'!M263)</f>
        <v/>
      </c>
      <c r="P264" t="str">
        <f>IF('Model output'!N263="","",'Model output'!N263)</f>
        <v>1.5 cm</v>
      </c>
      <c r="Q264" t="str">
        <f t="shared" si="63"/>
        <v>1.5cm</v>
      </c>
      <c r="R264" cm="1">
        <f t="array" ref="R264">IF(Q264="","",IF(ISNUMBER(SEARCH("cm",Q264)),MAX(VALUE(SUBSTITUTE(_xlfn.FILTERXML("&lt;t&gt;&lt;s&gt;"&amp;SUBSTITUTE(Q264,",","&lt;/s&gt;&lt;s&gt;")&amp;"&lt;/s&gt;&lt;/t&gt;","//s"),"cm",""))),IF(ISNUMBER(SEARCH("mm",Q264)), MAX(VALUE(SUBSTITUTE(_xlfn.FILTERXML("&lt;t&gt;&lt;s&gt;"&amp;SUBSTITUTE(Q264,",","&lt;/s&gt;&lt;s&gt;")&amp;"&lt;/s&gt;&lt;/t&gt;","//s"),"mm","")))/10, MAX(VALUE(_xlfn.FILTERXML("&lt;t&gt;&lt;s&gt;"&amp;SUBSTITUTE(Q264,",","&lt;/s&gt;&lt;s&gt;")&amp;"&lt;/s&gt;&lt;/t&gt;","//s"))))))</f>
        <v>1.5</v>
      </c>
      <c r="S264" t="str">
        <f>IF(OR('Model output'!P263="",ISNUMBER(SEARCH("Not identified", 'Model output'!P263)),ISNUMBER(SEARCH("Absent",'Model output'!P263)),AND(ISNUMBER(SEARCH("No",'Model output'!P263)),NOT(ISNUMBER(SEARCH("diagnostic",'Model output'!P263)))),ISNUMBER(SEARCH("Negative",'Model output'!P263))),"negative","positive")</f>
        <v>negative</v>
      </c>
      <c r="T264">
        <f>IF('Model output'!O263="","",'Model output'!O263)</f>
        <v>2</v>
      </c>
      <c r="U264" t="str">
        <f>IF('Model output'!Q263&lt;&gt;"",'Model output'!Q263,IF('Classification result'!S264="positive",IF(ISNUMBER(SEARCH("single",'Model output'!P263)),1,IF(OR(ISNUMBER(SEARCH("&lt;4",'Model output'!P263)),ISNUMBER(SEARCH("&lt; 4",'Model output'!P263)),ISNUMBER(SEARCH("less than 4",'Model output'!P263))),"&lt;4",IF(OR(ISNUMBER(SEARCH("&gt;4",'Model output'!P263)),ISNUMBER(SEARCH("&gt; 4",'Model output'!P263)),ISNUMBER(SEARCH("4 or more",'Model output'!P263))),"&gt;4",""))),""))</f>
        <v/>
      </c>
      <c r="V264" t="str">
        <f>IF(S264="negative","",IF(OR(ISNUMBER(SEARCH("Focal",'Model output'!P263)),'Classification result'!U264&lt;4,ISNUMBER(SEARCH("Focal",'Classification result'!U264)),ISNUMBER(SEARCH("&lt;4",'Classification result'!U264)),ISNUMBER(SEARCH("&lt; 4",'Classification result'!U264))),"minimal", IF(OR(ISNUMBER(SEARCH("Extensive",'Model output'!P263)),ISNUMBER(SEARCH("Extensive",'Classification result'!U264)),ISNUMBER(SEARCH("&gt;4",'Classification result'!U264)),ISNUMBER(SEARCH("&gt; 4",'Classification result'!U264)),ISNUMBER(SEARCH("4 or more",'Classification result'!U264))),"extensive","")))</f>
        <v/>
      </c>
      <c r="W264" t="str">
        <f>IF(OR('Model output'!R263="",ISNUMBER(SEARCH("Not identified", 'Model output'!R263)),ISNUMBER(SEARCH("Absent",'Model output'!R263)),ISNUMBER(SEARCH("No",'Model output'!R263)),ISNUMBER(SEARCH("Negative",'Model output'!R263)),ISNUMBER(SEARCH("None seen",'Model output'!R263)),ISNUMBER(SEARCH("Free",'Model output'!R263)),ISNUMBER(SEARCH("Cannot be assessed",'Model output'!R263))),"negative","positive")</f>
        <v>negative</v>
      </c>
      <c r="X264" s="14" t="str">
        <f>IF('Model output'!S263="","",'Model output'!S263)</f>
        <v>minimal</v>
      </c>
      <c r="Y264" t="str">
        <f>IF(OR('Model output'!S263="",ISNUMBER(SEARCH("Absent",'Model output'!S263)),ISNUMBER(SEARCH("Not identified",'Model output'!S263)),AND(ISNUMBER(SEARCH("No",'Model output'!S263)),NOT(ISNUMBER(SEARCH("carcinoma",'Model output'!S263)))),ISNUMBER(SEARCH("negative",'Model output'!S263))),"negative",IF(Z264="positive","gETE", "positive"))</f>
        <v>positive</v>
      </c>
      <c r="Z264" t="str">
        <f>IF(OR('Model output'!S263="",ISNUMBER(SEARCH("Absent",'Model output'!S263)),ISNUMBER(SEARCH("Not identified",'Model output'!S263)),ISNUMBER(SEARCH("No",'Model output'!S263)),ISNUMBER(SEARCH("Minimal",'Model output'!S263)),ISNUMBER(SEARCH("negative",'Model output'!S263))),"negative",IF(OR(ISNUMBER(SEARCH("extensive",X264)),ISNUMBER(SEARCH("skeletal muscle",X264)),ISNUMBER(SEARCH("larynx",X264)),ISNUMBER(SEARCH("trachea",X264)),ISNUMBER(SEARCH("esophagus",X264)),ISNUMBER(SEARCH("recurrent laryngeal nerve",X264))),"positive","negative"))</f>
        <v>negative</v>
      </c>
      <c r="AA264" t="str">
        <f>IF('Model output'!T263="","",IF('Model output'!T263="Not mentioned", "No", "Yes"))</f>
        <v/>
      </c>
      <c r="AB264" t="str">
        <f>IF(AA264&lt;&gt;"Yes","",IF(OR('Model output'!U263="",ISNUMBER(SEARCH("Not identified",'Model output'!U263))),"",'Model output'!U263))</f>
        <v/>
      </c>
      <c r="AC264" s="9" t="str">
        <f>IF(OR('Model output'!V263="", AND(ISERROR(SEARCH("Positive",'Model output'!V263)), ISNUMBER(SEARCH("Negative",'Model output'!V263))), ISNUMBER(SEARCH("Uninvolved",'Model output'!V263)), ISNUMBER(SEARCH("not involved",'Model output'!V263)), ISNUMBER(SEARCH("Free",'Model output'!V263)), ISNUMBER(SEARCH("1 mm",'Model output'!V263)), ISNUMBER(SEARCH("0.1 CM",'Model output'!V263)), ISNUMBER(SEARCH("less than 0.2 mm",'Model output'!V263)), ISNUMBER(SEARCH("less than 0.5 mm",'Model output'!V263)), ISNUMBER(SEARCH("very close",'Model output'!V263)), ISNUMBER(SEARCH("abut",'Model output'!V263))), "negative", "positive")</f>
        <v>positive</v>
      </c>
      <c r="AE264" s="30" t="str" cm="1">
        <f t="array" ref="AE264">IF(OR(AC264="positive",Z264="positive",AND(OR(ISNUMBER(SEARCH("Follicular carcinoma",N264)),ISNUMBER(SEARCH("Follicular thyroid carcinoma",N264))),V264="extensive"),AND(AND(ISNUMBER(J264),J264&gt;0),AND(ISNUMBER(M264),M264&gt;3)),OR(H264="positive",AH264=1)),"high",IF(OR(ISNUMBER(SEARCH("lateral",G264,1)),ISNUMBER(SEARCH("positive",Y264,1)),ISNUMBER(SEARCH("tall",O264,1)),ISNUMBER(SEARCH("hobnail",O264,1)),ISNUMBER(SEARCH("cribriform",O264,1)),ISNUMBER(SEARCH("diffuse",O264,1)),ISNUMBER(SEARCH("columnar",O264,1)),ISNUMBER(SEARCH("solid",O264,1)),ISNUMBER(SEARCH("tall",N264,1)),ISNUMBER(SEARCH("hobnail",N264,1)),ISNUMBER(SEARCH("cribriform",N264,1)),ISNUMBER(SEARCH("diffuse",N264,1)),ISNUMBER(SEARCH("columnar",N264,1)),ISNUMBER(SEARCH("solid",N264,1)),AND(ISNUMBER(SEARCH("papillary",N264,1)),S264="positive"),AND(AND(ISNUMBER(J264),J264&gt;=5),M264=""),AND(AND(ISNUMBER(J264),J264&gt;=5),AND(ISNUMBER(M264),M264&gt;=1)),AND(ISNUMBER(SERACH("papillary",N264)),OR(Y264="positive",Z264="positive"), ISNUMBER(SEARCH("BRAF",AB264)))),"intermediate","low"))</f>
        <v>high</v>
      </c>
      <c r="AF264" s="31" t="str">
        <f t="shared" si="65"/>
        <v>1b</v>
      </c>
      <c r="AG264" s="31" t="str">
        <f t="shared" si="66"/>
        <v>0</v>
      </c>
      <c r="AH264" s="31" t="str">
        <f t="shared" si="67"/>
        <v>0</v>
      </c>
      <c r="AI264" s="36" t="str">
        <f t="shared" si="68"/>
        <v>I</v>
      </c>
      <c r="AJ264" s="30" t="s">
        <v>871</v>
      </c>
      <c r="AK264" s="35" t="s">
        <v>876</v>
      </c>
      <c r="AL264" s="35" t="s">
        <v>877</v>
      </c>
      <c r="AM264" s="35" t="s">
        <v>880</v>
      </c>
      <c r="AN264" s="35" t="s">
        <v>76</v>
      </c>
      <c r="AO264" s="30">
        <f t="shared" si="69"/>
        <v>1</v>
      </c>
      <c r="AP264" s="35">
        <f t="shared" si="70"/>
        <v>1</v>
      </c>
      <c r="AQ264" s="35">
        <f t="shared" si="71"/>
        <v>1</v>
      </c>
      <c r="AR264" s="35">
        <f t="shared" si="72"/>
        <v>1</v>
      </c>
      <c r="AS264" s="36">
        <f t="shared" si="73"/>
        <v>1</v>
      </c>
    </row>
    <row r="265" spans="1:45">
      <c r="A265" t="str">
        <f>'Model output'!A264</f>
        <v>TCGA-H2-A2K9</v>
      </c>
      <c r="B265" s="42">
        <v>25</v>
      </c>
      <c r="C265" s="1" t="str">
        <f>IF(OR(ISNUMBER(SEARCH("0",'Model output'!D264)), ISNUMBER(SEARCH("1",'Model output'!D264)), ISNUMBER(SEARCH("1a",'Model output'!D264)), ISNUMBER(SEARCH("1b",'Model output'!D264)), ISNUMBER(SEARCH("2",'Model output'!D264)), ISNUMBER(SEARCH("3",'Model output'!D264)), ISNUMBER(SEARCH("4a",'Model output'!D264)), ISNUMBER(SEARCH("4b",'Model output'!D264))), IF(ISNUMBER(SEARCH("pT",'Model output'!D264)),IF(OR(ISNUMBER(SEARCH("a",'Model output'!D264)),ISNUMBER(SEARCH("b",'Model output'!D264))),MID(SUBSTITUTE('Model output'!D264," ",""),SEARCH("pT",'Model output'!D264)+2,2),MID(SUBSTITUTE('Model output'!D264," ",""),SEARCH("pT",'Model output'!D264)+2,1)),IF(ISNUMBER(SEARCH("T",'Model output'!D264)),IF(OR(ISNUMBER(SEARCH("a",'Model output'!D264)),ISNUMBER(SEARCH("b",'Model output'!D264))),MID(SUBSTITUTE('Model output'!D264," ",""),SEARCH("T",'Model output'!D264)+1,2),MID(SUBSTITUTE('Model output'!D264," ",""),SEARCH("T",'Model output'!D264)+1,1)),SUBSTITUTE('Model output'!D264," ",""))),"")</f>
        <v>2</v>
      </c>
      <c r="D265" s="1" t="str">
        <f>IF(ISNUMBER(SEARCH("lymph node",'Model output'!E264)),"1", IF(AND('Model output'!E264&lt;&gt;"",ISNUMBER('Model output'!E264),'Model output'!E264&gt;0),"1",IF(OR(ISNUMBER(SEARCH("0",'Model output'!E264)), ISNUMBER(SEARCH("1",'Model output'!E264)), ISNUMBER(SEARCH("1a",'Model output'!E264)), ISNUMBER(SEARCH("1b",'Model output'!E264)), ISNUMBER(SEARCH("X",'Model output'!E264))), IF(ISNUMBER(SEARCH("pN",'Model output'!E264)),IF(OR(ISNUMBER(SEARCH("a",'Model output'!E264)),ISNUMBER(SEARCH("b",'Model output'!E264))),MID(SUBSTITUTE('Model output'!E264," ",""),SEARCH("pN",'Model output'!E264)+2,2),MID(SUBSTITUTE('Model output'!E264," ",""),SEARCH("pN",'Model output'!E264)+2,1)),IF(ISNUMBER(SEARCH("N",'Model output'!E264)),IF(OR(ISNUMBER(SEARCH("a",'Model output'!E264)),ISNUMBER(SEARCH("b",'Model output'!E264))),MID(SUBSTITUTE('Model output'!E264," ",""),SEARCH("N",'Model output'!E264)+1,2),MID(SUBSTITUTE('Model output'!E264," ",""),SEARCH("N",'Model output'!E264)+1,1)),SUBSTITUTE('Model output'!E264," ",""))),"")))</f>
        <v>1</v>
      </c>
      <c r="E265" s="1" t="str">
        <f>IF(OR(ISNUMBER(SEARCH("Not applicable",'Model output'!F264)), ISNUMBER(SEARCH("N/A",'Model output'!F264))),"0",IF(OR(ISNUMBER(SEARCH("0",'Model output'!F264)), ISNUMBER(SEARCH("1",'Model output'!F264)), ISNUMBER(SEARCH("X",'Model output'!F264))), IF(ISNUMBER(SEARCH("pM",'Model output'!F264)),MID(SUBSTITUTE('Model output'!F264," ",""),SEARCH("pM",'Model output'!F264)+2,1),IF(ISNUMBER(SEARCH("M",'Model output'!F264)),MID(SUBSTITUTE('Model output'!F264," ",""),SEARCH("M",'Model output'!F264)+1,1),SUBSTITUTE('Model output'!F264," ",""))),""))</f>
        <v>X</v>
      </c>
      <c r="F265" t="str">
        <f t="shared" si="62"/>
        <v>positive</v>
      </c>
      <c r="G265" t="str">
        <f>IF(OR('Model output'!G264="",AND(ISNUMBER('Model output'!J264),'Model output'!J264&lt;1)),"",IF(OR(ISNUMBER(SEARCH("lateral",'Model output'!G264)),ISNUMBER(SEARCH("cervical",'Model output'!G264)),ISNUMBER(SEARCH("jugular",'Model output'!G264)),ISNUMBER(SEARCH("left neck",'Model output'!G264)),ISNUMBER(SEARCH("left anterior neck",'Model output'!G264)),ISNUMBER(SEARCH("left posterior neck",'Model output'!G264)),ISNUMBER(SEARCH("right neck",'Model output'!G264)),ISNUMBER(SEARCH("right anterior neck",'Model output'!G264)),ISNUMBER(SEARCH("right posterior neck",'Model output'!G264)),AND(ISNUMBER(SEARCH("level",'Model output'!G264)),OR(,ISNUMBER(SEARCH("II",'Model output'!G264)),ISNUMBER(SEARCH("two",'Model output'!G264)),ISNUMBER(SEARCH("2",'Model output'!G264)),ISNUMBER(SEARCH("III",'Model output'!G264)),ISNUMBER(SEARCH("three",'Model output'!G264)),ISNUMBER(SEARCH("3",'Model output'!G264)),ISNUMBER(SEARCH("IV",'Model output'!G264)),ISNUMBER(SEARCH("four",'Model output'!G264)),ISNUMBER(SEARCH("4",'Model output'!G264)),AND(ISNUMBER(SEARCH("V ",'Model output'!G264)),NOT(ISNUMBER(SEARCH("VI",'Model output'!G264)))),ISNUMBER(SEARCH("five",'Model output'!G264)),ISNUMBER(SEARCH("5",'Model output'!G264))))), "lateral", "central"))</f>
        <v/>
      </c>
      <c r="H265" t="str">
        <f>IF('Model output'!H264="","negative", IF('Model output'!H264=" ", "negative", IF(ISNUMBER(SEARCH("lymph node",'Model output'!H264)),"negative","positive")))</f>
        <v>negative</v>
      </c>
      <c r="I265">
        <f>IF('Model output'!I264="","",IF(ISNUMBER('Model output'!I264),'Model output'!I264,1))</f>
        <v>14</v>
      </c>
      <c r="J265">
        <f>IF('Model output'!J264="","",IF(AND(ISNUMBER('Model output'!J264),'Model output'!J264&lt;=I265),'Model output'!J264,IF(ISNUMBER(SEARCH("0/",'Model output'!J264)),0,1)))</f>
        <v>11</v>
      </c>
      <c r="K265" t="str" cm="1">
        <f t="array" ref="K265">IF(COUNT(FIND({0,1,2,3,4,5,6,7,8,9},'Model output'!K264))&gt;0,'Model output'!K264,"")</f>
        <v>3.5 mm</v>
      </c>
      <c r="L265" s="8" t="str">
        <f t="shared" si="64"/>
        <v>3.5mm</v>
      </c>
      <c r="M265" cm="1">
        <f t="array" ref="M265">IF(L265="","",IF(ISNUMBER(SEARCH("cm",L265)),MAX(VALUE(SUBSTITUTE(_xlfn.FILTERXML("&lt;t&gt;&lt;s&gt;"&amp;SUBSTITUTE(L265,",","&lt;/s&gt;&lt;s&gt;")&amp;"&lt;/s&gt;&lt;/t&gt;","//s"),"cm",""))),MAX(VALUE(SUBSTITUTE(_xlfn.FILTERXML("&lt;t&gt;&lt;s&gt;"&amp;SUBSTITUTE(L265,",","&lt;/s&gt;&lt;s&gt;")&amp;"&lt;/s&gt;&lt;/t&gt;","//s"),"mm","")))/10))</f>
        <v>0.35</v>
      </c>
      <c r="N265" t="str">
        <f>IF('Model output'!L264="","",'Model output'!L264)</f>
        <v>Papillary</v>
      </c>
      <c r="O265" t="str">
        <f>IF('Model output'!M264="","",'Model output'!M264)</f>
        <v>papillary and follicular variant</v>
      </c>
      <c r="P265" t="str">
        <f>IF('Model output'!N264="","",'Model output'!N264)</f>
        <v>2.8 cm</v>
      </c>
      <c r="Q265" t="str">
        <f t="shared" si="63"/>
        <v>2.8cm</v>
      </c>
      <c r="R265" cm="1">
        <f t="array" ref="R265">IF(Q265="","",IF(ISNUMBER(SEARCH("cm",Q265)),MAX(VALUE(SUBSTITUTE(_xlfn.FILTERXML("&lt;t&gt;&lt;s&gt;"&amp;SUBSTITUTE(Q265,",","&lt;/s&gt;&lt;s&gt;")&amp;"&lt;/s&gt;&lt;/t&gt;","//s"),"cm",""))),IF(ISNUMBER(SEARCH("mm",Q265)), MAX(VALUE(SUBSTITUTE(_xlfn.FILTERXML("&lt;t&gt;&lt;s&gt;"&amp;SUBSTITUTE(Q265,",","&lt;/s&gt;&lt;s&gt;")&amp;"&lt;/s&gt;&lt;/t&gt;","//s"),"mm","")))/10, MAX(VALUE(_xlfn.FILTERXML("&lt;t&gt;&lt;s&gt;"&amp;SUBSTITUTE(Q265,",","&lt;/s&gt;&lt;s&gt;")&amp;"&lt;/s&gt;&lt;/t&gt;","//s"))))))</f>
        <v>2.8</v>
      </c>
      <c r="S265" t="str">
        <f>IF(OR('Model output'!P264="",ISNUMBER(SEARCH("Not identified", 'Model output'!P264)),ISNUMBER(SEARCH("Absent",'Model output'!P264)),AND(ISNUMBER(SEARCH("No",'Model output'!P264)),NOT(ISNUMBER(SEARCH("diagnostic",'Model output'!P264)))),ISNUMBER(SEARCH("Negative",'Model output'!P264))),"negative","positive")</f>
        <v>positive</v>
      </c>
      <c r="T265" t="str">
        <f>IF('Model output'!O264="","",'Model output'!O264)</f>
        <v/>
      </c>
      <c r="U265" t="str">
        <f>IF('Model output'!Q264&lt;&gt;"",'Model output'!Q264,IF('Classification result'!S265="positive",IF(ISNUMBER(SEARCH("single",'Model output'!P264)),1,IF(OR(ISNUMBER(SEARCH("&lt;4",'Model output'!P264)),ISNUMBER(SEARCH("&lt; 4",'Model output'!P264)),ISNUMBER(SEARCH("less than 4",'Model output'!P264))),"&lt;4",IF(OR(ISNUMBER(SEARCH("&gt;4",'Model output'!P264)),ISNUMBER(SEARCH("&gt; 4",'Model output'!P264)),ISNUMBER(SEARCH("4 or more",'Model output'!P264))),"&gt;4",""))),""))</f>
        <v/>
      </c>
      <c r="V265" t="str">
        <f>IF(S265="negative","",IF(OR(ISNUMBER(SEARCH("Focal",'Model output'!P264)),'Classification result'!U265&lt;4,ISNUMBER(SEARCH("Focal",'Classification result'!U265)),ISNUMBER(SEARCH("&lt;4",'Classification result'!U265)),ISNUMBER(SEARCH("&lt; 4",'Classification result'!U265))),"minimal", IF(OR(ISNUMBER(SEARCH("Extensive",'Model output'!P264)),ISNUMBER(SEARCH("Extensive",'Classification result'!U265)),ISNUMBER(SEARCH("&gt;4",'Classification result'!U265)),ISNUMBER(SEARCH("&gt; 4",'Classification result'!U265)),ISNUMBER(SEARCH("4 or more",'Classification result'!U265))),"extensive","")))</f>
        <v/>
      </c>
      <c r="W265" t="str">
        <f>IF(OR('Model output'!R264="",ISNUMBER(SEARCH("Not identified", 'Model output'!R264)),ISNUMBER(SEARCH("Absent",'Model output'!R264)),ISNUMBER(SEARCH("No",'Model output'!R264)),ISNUMBER(SEARCH("Negative",'Model output'!R264)),ISNUMBER(SEARCH("None seen",'Model output'!R264)),ISNUMBER(SEARCH("Free",'Model output'!R264)),ISNUMBER(SEARCH("Cannot be assessed",'Model output'!R264))),"negative","positive")</f>
        <v>negative</v>
      </c>
      <c r="X265" s="14" t="str">
        <f>IF('Model output'!S264="","",'Model output'!S264)</f>
        <v/>
      </c>
      <c r="Y265" t="str">
        <f>IF(OR('Model output'!S264="",ISNUMBER(SEARCH("Absent",'Model output'!S264)),ISNUMBER(SEARCH("Not identified",'Model output'!S264)),AND(ISNUMBER(SEARCH("No",'Model output'!S264)),NOT(ISNUMBER(SEARCH("carcinoma",'Model output'!S264)))),ISNUMBER(SEARCH("negative",'Model output'!S264))),"negative",IF(Z265="positive","gETE", "positive"))</f>
        <v>negative</v>
      </c>
      <c r="Z265" t="str">
        <f>IF(OR('Model output'!S264="",ISNUMBER(SEARCH("Absent",'Model output'!S264)),ISNUMBER(SEARCH("Not identified",'Model output'!S264)),ISNUMBER(SEARCH("No",'Model output'!S264)),ISNUMBER(SEARCH("Minimal",'Model output'!S264)),ISNUMBER(SEARCH("negative",'Model output'!S264))),"negative",IF(OR(ISNUMBER(SEARCH("extensive",X265)),ISNUMBER(SEARCH("skeletal muscle",X265)),ISNUMBER(SEARCH("larynx",X265)),ISNUMBER(SEARCH("trachea",X265)),ISNUMBER(SEARCH("esophagus",X265)),ISNUMBER(SEARCH("recurrent laryngeal nerve",X265))),"positive","negative"))</f>
        <v>negative</v>
      </c>
      <c r="AA265" t="str">
        <f>IF('Model output'!T264="","",IF('Model output'!T264="Not mentioned", "No", "Yes"))</f>
        <v/>
      </c>
      <c r="AB265" t="str">
        <f>IF(AA265&lt;&gt;"Yes","",IF(OR('Model output'!U264="",ISNUMBER(SEARCH("Not identified",'Model output'!U264))),"",'Model output'!U264))</f>
        <v/>
      </c>
      <c r="AC265" s="9" t="str">
        <f>IF(OR('Model output'!V264="", AND(ISERROR(SEARCH("Positive",'Model output'!V264)), ISNUMBER(SEARCH("Negative",'Model output'!V264))), ISNUMBER(SEARCH("Uninvolved",'Model output'!V264)), ISNUMBER(SEARCH("not involved",'Model output'!V264)), ISNUMBER(SEARCH("Free",'Model output'!V264)), ISNUMBER(SEARCH("1 mm",'Model output'!V264)), ISNUMBER(SEARCH("0.1 CM",'Model output'!V264)), ISNUMBER(SEARCH("less than 0.2 mm",'Model output'!V264)), ISNUMBER(SEARCH("less than 0.5 mm",'Model output'!V264)), ISNUMBER(SEARCH("very close",'Model output'!V264)), ISNUMBER(SEARCH("abut",'Model output'!V264))), "negative", "positive")</f>
        <v>negative</v>
      </c>
      <c r="AE265" s="30" t="str" cm="1">
        <f t="array" aca="1" ref="AE265" ca="1">IF(OR(AC265="positive",Z265="positive",AND(OR(ISNUMBER(SEARCH("Follicular carcinoma",N265)),ISNUMBER(SEARCH("Follicular thyroid carcinoma",N265))),V265="extensive"),AND(AND(ISNUMBER(J265),J265&gt;0),AND(ISNUMBER(M265),M265&gt;3)),OR(H265="positive",AH265=1)),"high",IF(OR(ISNUMBER(SEARCH("lateral",G265,1)),ISNUMBER(SEARCH("positive",Y265,1)),ISNUMBER(SEARCH("tall",O265,1)),ISNUMBER(SEARCH("hobnail",O265,1)),ISNUMBER(SEARCH("cribriform",O265,1)),ISNUMBER(SEARCH("diffuse",O265,1)),ISNUMBER(SEARCH("columnar",O265,1)),ISNUMBER(SEARCH("solid",O265,1)),ISNUMBER(SEARCH("tall",N265,1)),ISNUMBER(SEARCH("hobnail",N265,1)),ISNUMBER(SEARCH("cribriform",N265,1)),ISNUMBER(SEARCH("diffuse",N265,1)),ISNUMBER(SEARCH("columnar",N265,1)),ISNUMBER(SEARCH("solid",N265,1)),AND(ISNUMBER(SEARCH("papillary",N265,1)),S265="positive"),AND(AND(ISNUMBER(J265),J265&gt;=5),M265=""),AND(AND(ISNUMBER(J265),J265&gt;=5),AND(ISNUMBER(M265),M265&gt;=1)),AND(ISNUMBER(SERACH("papillary",N265)),OR(Y265="positive",Z265="positive"), ISNUMBER(SEARCH("BRAF",AB265)))),"intermediate","low"))</f>
        <v>intermediate</v>
      </c>
      <c r="AF265" s="31" t="str">
        <f t="shared" si="65"/>
        <v>2</v>
      </c>
      <c r="AG265" s="31" t="str">
        <f t="shared" si="66"/>
        <v>1a</v>
      </c>
      <c r="AH265" s="31" t="str">
        <f t="shared" si="67"/>
        <v>0</v>
      </c>
      <c r="AI265" s="36" t="str">
        <f t="shared" si="68"/>
        <v>I</v>
      </c>
      <c r="AJ265" s="30" t="s">
        <v>873</v>
      </c>
      <c r="AK265" s="35" t="s">
        <v>879</v>
      </c>
      <c r="AL265" s="35" t="s">
        <v>881</v>
      </c>
      <c r="AM265" s="35" t="s">
        <v>880</v>
      </c>
      <c r="AN265" s="35" t="s">
        <v>76</v>
      </c>
      <c r="AO265" s="30">
        <f t="shared" ca="1" si="69"/>
        <v>1</v>
      </c>
      <c r="AP265" s="35">
        <f t="shared" si="70"/>
        <v>1</v>
      </c>
      <c r="AQ265" s="35">
        <f t="shared" si="71"/>
        <v>1</v>
      </c>
      <c r="AR265" s="35">
        <f t="shared" si="72"/>
        <v>1</v>
      </c>
      <c r="AS265" s="36">
        <f t="shared" si="73"/>
        <v>1</v>
      </c>
    </row>
    <row r="266" spans="1:45">
      <c r="A266" t="str">
        <f>'Model output'!A265</f>
        <v>TCGA-H2-A3RI</v>
      </c>
      <c r="B266" s="42">
        <v>29</v>
      </c>
      <c r="C266" s="1" t="str">
        <f>IF(OR(ISNUMBER(SEARCH("0",'Model output'!D265)), ISNUMBER(SEARCH("1",'Model output'!D265)), ISNUMBER(SEARCH("1a",'Model output'!D265)), ISNUMBER(SEARCH("1b",'Model output'!D265)), ISNUMBER(SEARCH("2",'Model output'!D265)), ISNUMBER(SEARCH("3",'Model output'!D265)), ISNUMBER(SEARCH("4a",'Model output'!D265)), ISNUMBER(SEARCH("4b",'Model output'!D265))), IF(ISNUMBER(SEARCH("pT",'Model output'!D265)),IF(OR(ISNUMBER(SEARCH("a",'Model output'!D265)),ISNUMBER(SEARCH("b",'Model output'!D265))),MID(SUBSTITUTE('Model output'!D265," ",""),SEARCH("pT",'Model output'!D265)+2,2),MID(SUBSTITUTE('Model output'!D265," ",""),SEARCH("pT",'Model output'!D265)+2,1)),IF(ISNUMBER(SEARCH("T",'Model output'!D265)),IF(OR(ISNUMBER(SEARCH("a",'Model output'!D265)),ISNUMBER(SEARCH("b",'Model output'!D265))),MID(SUBSTITUTE('Model output'!D265," ",""),SEARCH("T",'Model output'!D265)+1,2),MID(SUBSTITUTE('Model output'!D265," ",""),SEARCH("T",'Model output'!D265)+1,1)),SUBSTITUTE('Model output'!D265," ",""))),"")</f>
        <v>3</v>
      </c>
      <c r="D266" s="1" t="str">
        <f>IF(ISNUMBER(SEARCH("lymph node",'Model output'!E265)),"1", IF(AND('Model output'!E265&lt;&gt;"",ISNUMBER('Model output'!E265),'Model output'!E265&gt;0),"1",IF(OR(ISNUMBER(SEARCH("0",'Model output'!E265)), ISNUMBER(SEARCH("1",'Model output'!E265)), ISNUMBER(SEARCH("1a",'Model output'!E265)), ISNUMBER(SEARCH("1b",'Model output'!E265)), ISNUMBER(SEARCH("X",'Model output'!E265))), IF(ISNUMBER(SEARCH("pN",'Model output'!E265)),IF(OR(ISNUMBER(SEARCH("a",'Model output'!E265)),ISNUMBER(SEARCH("b",'Model output'!E265))),MID(SUBSTITUTE('Model output'!E265," ",""),SEARCH("pN",'Model output'!E265)+2,2),MID(SUBSTITUTE('Model output'!E265," ",""),SEARCH("pN",'Model output'!E265)+2,1)),IF(ISNUMBER(SEARCH("N",'Model output'!E265)),IF(OR(ISNUMBER(SEARCH("a",'Model output'!E265)),ISNUMBER(SEARCH("b",'Model output'!E265))),MID(SUBSTITUTE('Model output'!E265," ",""),SEARCH("N",'Model output'!E265)+1,2),MID(SUBSTITUTE('Model output'!E265," ",""),SEARCH("N",'Model output'!E265)+1,1)),SUBSTITUTE('Model output'!E265," ",""))),"")))</f>
        <v>0</v>
      </c>
      <c r="E266" s="1" t="str">
        <f>IF(OR(ISNUMBER(SEARCH("Not applicable",'Model output'!F265)), ISNUMBER(SEARCH("N/A",'Model output'!F265))),"0",IF(OR(ISNUMBER(SEARCH("0",'Model output'!F265)), ISNUMBER(SEARCH("1",'Model output'!F265)), ISNUMBER(SEARCH("X",'Model output'!F265))), IF(ISNUMBER(SEARCH("pM",'Model output'!F265)),MID(SUBSTITUTE('Model output'!F265," ",""),SEARCH("pM",'Model output'!F265)+2,1),IF(ISNUMBER(SEARCH("M",'Model output'!F265)),MID(SUBSTITUTE('Model output'!F265," ",""),SEARCH("M",'Model output'!F265)+1,1),SUBSTITUTE('Model output'!F265," ",""))),""))</f>
        <v>x</v>
      </c>
      <c r="F266" t="str">
        <f t="shared" si="62"/>
        <v>negative</v>
      </c>
      <c r="G266" t="str">
        <f>IF(OR('Model output'!G265="",AND(ISNUMBER('Model output'!J265),'Model output'!J265&lt;1)),"",IF(OR(ISNUMBER(SEARCH("lateral",'Model output'!G265)),ISNUMBER(SEARCH("cervical",'Model output'!G265)),ISNUMBER(SEARCH("jugular",'Model output'!G265)),ISNUMBER(SEARCH("left neck",'Model output'!G265)),ISNUMBER(SEARCH("left anterior neck",'Model output'!G265)),ISNUMBER(SEARCH("left posterior neck",'Model output'!G265)),ISNUMBER(SEARCH("right neck",'Model output'!G265)),ISNUMBER(SEARCH("right anterior neck",'Model output'!G265)),ISNUMBER(SEARCH("right posterior neck",'Model output'!G265)),AND(ISNUMBER(SEARCH("level",'Model output'!G265)),OR(,ISNUMBER(SEARCH("II",'Model output'!G265)),ISNUMBER(SEARCH("two",'Model output'!G265)),ISNUMBER(SEARCH("2",'Model output'!G265)),ISNUMBER(SEARCH("III",'Model output'!G265)),ISNUMBER(SEARCH("three",'Model output'!G265)),ISNUMBER(SEARCH("3",'Model output'!G265)),ISNUMBER(SEARCH("IV",'Model output'!G265)),ISNUMBER(SEARCH("four",'Model output'!G265)),ISNUMBER(SEARCH("4",'Model output'!G265)),AND(ISNUMBER(SEARCH("V ",'Model output'!G265)),NOT(ISNUMBER(SEARCH("VI",'Model output'!G265)))),ISNUMBER(SEARCH("five",'Model output'!G265)),ISNUMBER(SEARCH("5",'Model output'!G265))))), "lateral", "central"))</f>
        <v/>
      </c>
      <c r="H266" t="str">
        <f>IF('Model output'!H265="","negative", IF('Model output'!H265=" ", "negative", IF(ISNUMBER(SEARCH("lymph node",'Model output'!H265)),"negative","positive")))</f>
        <v>negative</v>
      </c>
      <c r="I266">
        <f>IF('Model output'!I265="","",IF(ISNUMBER('Model output'!I265),'Model output'!I265,1))</f>
        <v>5</v>
      </c>
      <c r="J266">
        <f>IF('Model output'!J265="","",IF(AND(ISNUMBER('Model output'!J265),'Model output'!J265&lt;=I266),'Model output'!J265,IF(ISNUMBER(SEARCH("0/",'Model output'!J265)),0,1)))</f>
        <v>0</v>
      </c>
      <c r="K266" t="str" cm="1">
        <f t="array" ref="K266">IF(COUNT(FIND({0,1,2,3,4,5,6,7,8,9},'Model output'!K265))&gt;0,'Model output'!K265,"")</f>
        <v/>
      </c>
      <c r="L266" s="8" t="str">
        <f t="shared" si="64"/>
        <v/>
      </c>
      <c r="M266" t="str" cm="1">
        <f t="array" ref="M266">IF(L266="","",IF(ISNUMBER(SEARCH("cm",L266)),MAX(VALUE(SUBSTITUTE(_xlfn.FILTERXML("&lt;t&gt;&lt;s&gt;"&amp;SUBSTITUTE(L266,",","&lt;/s&gt;&lt;s&gt;")&amp;"&lt;/s&gt;&lt;/t&gt;","//s"),"cm",""))),MAX(VALUE(SUBSTITUTE(_xlfn.FILTERXML("&lt;t&gt;&lt;s&gt;"&amp;SUBSTITUTE(L266,",","&lt;/s&gt;&lt;s&gt;")&amp;"&lt;/s&gt;&lt;/t&gt;","//s"),"mm","")))/10))</f>
        <v/>
      </c>
      <c r="N266" t="str">
        <f>IF('Model output'!L265="","",'Model output'!L265)</f>
        <v>Papillary</v>
      </c>
      <c r="O266" t="str">
        <f>IF('Model output'!M265="","",'Model output'!M265)</f>
        <v/>
      </c>
      <c r="P266" t="str">
        <f>IF('Model output'!N265="","",'Model output'!N265)</f>
        <v>2.7 cm</v>
      </c>
      <c r="Q266" t="str">
        <f t="shared" si="63"/>
        <v>2.7cm</v>
      </c>
      <c r="R266" cm="1">
        <f t="array" ref="R266">IF(Q266="","",IF(ISNUMBER(SEARCH("cm",Q266)),MAX(VALUE(SUBSTITUTE(_xlfn.FILTERXML("&lt;t&gt;&lt;s&gt;"&amp;SUBSTITUTE(Q266,",","&lt;/s&gt;&lt;s&gt;")&amp;"&lt;/s&gt;&lt;/t&gt;","//s"),"cm",""))),IF(ISNUMBER(SEARCH("mm",Q266)), MAX(VALUE(SUBSTITUTE(_xlfn.FILTERXML("&lt;t&gt;&lt;s&gt;"&amp;SUBSTITUTE(Q266,",","&lt;/s&gt;&lt;s&gt;")&amp;"&lt;/s&gt;&lt;/t&gt;","//s"),"mm","")))/10, MAX(VALUE(_xlfn.FILTERXML("&lt;t&gt;&lt;s&gt;"&amp;SUBSTITUTE(Q266,",","&lt;/s&gt;&lt;s&gt;")&amp;"&lt;/s&gt;&lt;/t&gt;","//s"))))))</f>
        <v>2.7</v>
      </c>
      <c r="S266" t="str">
        <f>IF(OR('Model output'!P265="",ISNUMBER(SEARCH("Not identified", 'Model output'!P265)),ISNUMBER(SEARCH("Absent",'Model output'!P265)),AND(ISNUMBER(SEARCH("No",'Model output'!P265)),NOT(ISNUMBER(SEARCH("diagnostic",'Model output'!P265)))),ISNUMBER(SEARCH("Negative",'Model output'!P265))),"negative","positive")</f>
        <v>negative</v>
      </c>
      <c r="T266">
        <f>IF('Model output'!O265="","",'Model output'!O265)</f>
        <v>1</v>
      </c>
      <c r="U266" t="str">
        <f>IF('Model output'!Q265&lt;&gt;"",'Model output'!Q265,IF('Classification result'!S266="positive",IF(ISNUMBER(SEARCH("single",'Model output'!P265)),1,IF(OR(ISNUMBER(SEARCH("&lt;4",'Model output'!P265)),ISNUMBER(SEARCH("&lt; 4",'Model output'!P265)),ISNUMBER(SEARCH("less than 4",'Model output'!P265))),"&lt;4",IF(OR(ISNUMBER(SEARCH("&gt;4",'Model output'!P265)),ISNUMBER(SEARCH("&gt; 4",'Model output'!P265)),ISNUMBER(SEARCH("4 or more",'Model output'!P265))),"&gt;4",""))),""))</f>
        <v/>
      </c>
      <c r="V266" t="str">
        <f>IF(S266="negative","",IF(OR(ISNUMBER(SEARCH("Focal",'Model output'!P265)),'Classification result'!U266&lt;4,ISNUMBER(SEARCH("Focal",'Classification result'!U266)),ISNUMBER(SEARCH("&lt;4",'Classification result'!U266)),ISNUMBER(SEARCH("&lt; 4",'Classification result'!U266))),"minimal", IF(OR(ISNUMBER(SEARCH("Extensive",'Model output'!P265)),ISNUMBER(SEARCH("Extensive",'Classification result'!U266)),ISNUMBER(SEARCH("&gt;4",'Classification result'!U266)),ISNUMBER(SEARCH("&gt; 4",'Classification result'!U266)),ISNUMBER(SEARCH("4 or more",'Classification result'!U266))),"extensive","")))</f>
        <v/>
      </c>
      <c r="W266" t="str">
        <f>IF(OR('Model output'!R265="",ISNUMBER(SEARCH("Not identified", 'Model output'!R265)),ISNUMBER(SEARCH("Absent",'Model output'!R265)),ISNUMBER(SEARCH("No",'Model output'!R265)),ISNUMBER(SEARCH("Negative",'Model output'!R265)),ISNUMBER(SEARCH("None seen",'Model output'!R265)),ISNUMBER(SEARCH("Free",'Model output'!R265)),ISNUMBER(SEARCH("Cannot be assessed",'Model output'!R265))),"negative","positive")</f>
        <v>negative</v>
      </c>
      <c r="X266" s="14" t="str">
        <f>IF('Model output'!S265="","",'Model output'!S265)</f>
        <v>Focal extension into the perithyroidal fat.</v>
      </c>
      <c r="Y266" t="str">
        <f>IF(OR('Model output'!S265="",ISNUMBER(SEARCH("Absent",'Model output'!S265)),ISNUMBER(SEARCH("Not identified",'Model output'!S265)),AND(ISNUMBER(SEARCH("No",'Model output'!S265)),NOT(ISNUMBER(SEARCH("carcinoma",'Model output'!S265)))),ISNUMBER(SEARCH("negative",'Model output'!S265))),"negative",IF(Z266="positive","gETE", "positive"))</f>
        <v>positive</v>
      </c>
      <c r="Z266" t="str">
        <f>IF(OR('Model output'!S265="",ISNUMBER(SEARCH("Absent",'Model output'!S265)),ISNUMBER(SEARCH("Not identified",'Model output'!S265)),ISNUMBER(SEARCH("No",'Model output'!S265)),ISNUMBER(SEARCH("Minimal",'Model output'!S265)),ISNUMBER(SEARCH("negative",'Model output'!S265))),"negative",IF(OR(ISNUMBER(SEARCH("extensive",X266)),ISNUMBER(SEARCH("skeletal muscle",X266)),ISNUMBER(SEARCH("larynx",X266)),ISNUMBER(SEARCH("trachea",X266)),ISNUMBER(SEARCH("esophagus",X266)),ISNUMBER(SEARCH("recurrent laryngeal nerve",X266))),"positive","negative"))</f>
        <v>negative</v>
      </c>
      <c r="AA266" t="str">
        <f>IF('Model output'!T265="","",IF('Model output'!T265="Not mentioned", "No", "Yes"))</f>
        <v/>
      </c>
      <c r="AB266" t="str">
        <f>IF(AA266&lt;&gt;"Yes","",IF(OR('Model output'!U265="",ISNUMBER(SEARCH("Not identified",'Model output'!U265))),"",'Model output'!U265))</f>
        <v/>
      </c>
      <c r="AC266" s="9" t="str">
        <f>IF(OR('Model output'!V265="", AND(ISERROR(SEARCH("Positive",'Model output'!V265)), ISNUMBER(SEARCH("Negative",'Model output'!V265))), ISNUMBER(SEARCH("Uninvolved",'Model output'!V265)), ISNUMBER(SEARCH("not involved",'Model output'!V265)), ISNUMBER(SEARCH("Free",'Model output'!V265)), ISNUMBER(SEARCH("1 mm",'Model output'!V265)), ISNUMBER(SEARCH("0.1 CM",'Model output'!V265)), ISNUMBER(SEARCH("less than 0.2 mm",'Model output'!V265)), ISNUMBER(SEARCH("less than 0.5 mm",'Model output'!V265)), ISNUMBER(SEARCH("very close",'Model output'!V265)), ISNUMBER(SEARCH("abut",'Model output'!V265))), "negative", "positive")</f>
        <v>negative</v>
      </c>
      <c r="AE266" s="30" t="str" cm="1">
        <f t="array" aca="1" ref="AE266" ca="1">IF(OR(AC266="positive",Z266="positive",AND(OR(ISNUMBER(SEARCH("Follicular carcinoma",N266)),ISNUMBER(SEARCH("Follicular thyroid carcinoma",N266))),V266="extensive"),AND(AND(ISNUMBER(J266),J266&gt;0),AND(ISNUMBER(M266),M266&gt;3)),OR(H266="positive",AH266=1)),"high",IF(OR(ISNUMBER(SEARCH("lateral",G266,1)),ISNUMBER(SEARCH("positive",Y266,1)),ISNUMBER(SEARCH("tall",O266,1)),ISNUMBER(SEARCH("hobnail",O266,1)),ISNUMBER(SEARCH("cribriform",O266,1)),ISNUMBER(SEARCH("diffuse",O266,1)),ISNUMBER(SEARCH("columnar",O266,1)),ISNUMBER(SEARCH("solid",O266,1)),ISNUMBER(SEARCH("tall",N266,1)),ISNUMBER(SEARCH("hobnail",N266,1)),ISNUMBER(SEARCH("cribriform",N266,1)),ISNUMBER(SEARCH("diffuse",N266,1)),ISNUMBER(SEARCH("columnar",N266,1)),ISNUMBER(SEARCH("solid",N266,1)),AND(ISNUMBER(SEARCH("papillary",N266,1)),S266="positive"),AND(AND(ISNUMBER(J266),J266&gt;=5),M266=""),AND(AND(ISNUMBER(J266),J266&gt;=5),AND(ISNUMBER(M266),M266&gt;=1)),AND(ISNUMBER(SERACH("papillary",N266)),OR(Y266="positive",Z266="positive"), ISNUMBER(SEARCH("BRAF",AB266)))),"intermediate","low"))</f>
        <v>intermediate</v>
      </c>
      <c r="AF266" s="31" t="str">
        <f t="shared" si="65"/>
        <v>2</v>
      </c>
      <c r="AG266" s="31" t="str">
        <f t="shared" si="66"/>
        <v>0</v>
      </c>
      <c r="AH266" s="31" t="str">
        <f t="shared" si="67"/>
        <v>0</v>
      </c>
      <c r="AI266" s="36" t="str">
        <f t="shared" si="68"/>
        <v>I</v>
      </c>
      <c r="AJ266" s="30" t="s">
        <v>873</v>
      </c>
      <c r="AK266" s="35" t="s">
        <v>879</v>
      </c>
      <c r="AL266" s="35" t="s">
        <v>877</v>
      </c>
      <c r="AM266" s="35" t="s">
        <v>880</v>
      </c>
      <c r="AN266" s="35" t="s">
        <v>76</v>
      </c>
      <c r="AO266" s="30">
        <f t="shared" ca="1" si="69"/>
        <v>1</v>
      </c>
      <c r="AP266" s="35">
        <f t="shared" si="70"/>
        <v>1</v>
      </c>
      <c r="AQ266" s="35">
        <f t="shared" si="71"/>
        <v>1</v>
      </c>
      <c r="AR266" s="35">
        <f t="shared" si="72"/>
        <v>1</v>
      </c>
      <c r="AS266" s="36">
        <f t="shared" si="73"/>
        <v>1</v>
      </c>
    </row>
    <row r="267" spans="1:45">
      <c r="A267" t="str">
        <f>'Model output'!A266</f>
        <v>TCGA-H2-A421</v>
      </c>
      <c r="B267" s="42">
        <v>34</v>
      </c>
      <c r="C267" s="1" t="str">
        <f>IF(OR(ISNUMBER(SEARCH("0",'Model output'!D266)), ISNUMBER(SEARCH("1",'Model output'!D266)), ISNUMBER(SEARCH("1a",'Model output'!D266)), ISNUMBER(SEARCH("1b",'Model output'!D266)), ISNUMBER(SEARCH("2",'Model output'!D266)), ISNUMBER(SEARCH("3",'Model output'!D266)), ISNUMBER(SEARCH("4a",'Model output'!D266)), ISNUMBER(SEARCH("4b",'Model output'!D266))), IF(ISNUMBER(SEARCH("pT",'Model output'!D266)),IF(OR(ISNUMBER(SEARCH("a",'Model output'!D266)),ISNUMBER(SEARCH("b",'Model output'!D266))),MID(SUBSTITUTE('Model output'!D266," ",""),SEARCH("pT",'Model output'!D266)+2,2),MID(SUBSTITUTE('Model output'!D266," ",""),SEARCH("pT",'Model output'!D266)+2,1)),IF(ISNUMBER(SEARCH("T",'Model output'!D266)),IF(OR(ISNUMBER(SEARCH("a",'Model output'!D266)),ISNUMBER(SEARCH("b",'Model output'!D266))),MID(SUBSTITUTE('Model output'!D266," ",""),SEARCH("T",'Model output'!D266)+1,2),MID(SUBSTITUTE('Model output'!D266," ",""),SEARCH("T",'Model output'!D266)+1,1)),SUBSTITUTE('Model output'!D266," ",""))),"")</f>
        <v>1</v>
      </c>
      <c r="D267" s="1" t="str">
        <f>IF(ISNUMBER(SEARCH("lymph node",'Model output'!E266)),"1", IF(AND('Model output'!E266&lt;&gt;"",ISNUMBER('Model output'!E266),'Model output'!E266&gt;0),"1",IF(OR(ISNUMBER(SEARCH("0",'Model output'!E266)), ISNUMBER(SEARCH("1",'Model output'!E266)), ISNUMBER(SEARCH("1a",'Model output'!E266)), ISNUMBER(SEARCH("1b",'Model output'!E266)), ISNUMBER(SEARCH("X",'Model output'!E266))), IF(ISNUMBER(SEARCH("pN",'Model output'!E266)),IF(OR(ISNUMBER(SEARCH("a",'Model output'!E266)),ISNUMBER(SEARCH("b",'Model output'!E266))),MID(SUBSTITUTE('Model output'!E266," ",""),SEARCH("pN",'Model output'!E266)+2,2),MID(SUBSTITUTE('Model output'!E266," ",""),SEARCH("pN",'Model output'!E266)+2,1)),IF(ISNUMBER(SEARCH("N",'Model output'!E266)),IF(OR(ISNUMBER(SEARCH("a",'Model output'!E266)),ISNUMBER(SEARCH("b",'Model output'!E266))),MID(SUBSTITUTE('Model output'!E266," ",""),SEARCH("N",'Model output'!E266)+1,2),MID(SUBSTITUTE('Model output'!E266," ",""),SEARCH("N",'Model output'!E266)+1,1)),SUBSTITUTE('Model output'!E266," ",""))),"")))</f>
        <v>1a</v>
      </c>
      <c r="E267" s="1" t="str">
        <f>IF(OR(ISNUMBER(SEARCH("Not applicable",'Model output'!F266)), ISNUMBER(SEARCH("N/A",'Model output'!F266))),"0",IF(OR(ISNUMBER(SEARCH("0",'Model output'!F266)), ISNUMBER(SEARCH("1",'Model output'!F266)), ISNUMBER(SEARCH("X",'Model output'!F266))), IF(ISNUMBER(SEARCH("pM",'Model output'!F266)),MID(SUBSTITUTE('Model output'!F266," ",""),SEARCH("pM",'Model output'!F266)+2,1),IF(ISNUMBER(SEARCH("M",'Model output'!F266)),MID(SUBSTITUTE('Model output'!F266," ",""),SEARCH("M",'Model output'!F266)+1,1),SUBSTITUTE('Model output'!F266," ",""))),""))</f>
        <v/>
      </c>
      <c r="F267" t="str">
        <f t="shared" si="62"/>
        <v>positive</v>
      </c>
      <c r="G267" t="str">
        <f>IF(OR('Model output'!G266="",AND(ISNUMBER('Model output'!J266),'Model output'!J266&lt;1)),"",IF(OR(ISNUMBER(SEARCH("lateral",'Model output'!G266)),ISNUMBER(SEARCH("cervical",'Model output'!G266)),ISNUMBER(SEARCH("jugular",'Model output'!G266)),ISNUMBER(SEARCH("left neck",'Model output'!G266)),ISNUMBER(SEARCH("left anterior neck",'Model output'!G266)),ISNUMBER(SEARCH("left posterior neck",'Model output'!G266)),ISNUMBER(SEARCH("right neck",'Model output'!G266)),ISNUMBER(SEARCH("right anterior neck",'Model output'!G266)),ISNUMBER(SEARCH("right posterior neck",'Model output'!G266)),AND(ISNUMBER(SEARCH("level",'Model output'!G266)),OR(,ISNUMBER(SEARCH("II",'Model output'!G266)),ISNUMBER(SEARCH("two",'Model output'!G266)),ISNUMBER(SEARCH("2",'Model output'!G266)),ISNUMBER(SEARCH("III",'Model output'!G266)),ISNUMBER(SEARCH("three",'Model output'!G266)),ISNUMBER(SEARCH("3",'Model output'!G266)),ISNUMBER(SEARCH("IV",'Model output'!G266)),ISNUMBER(SEARCH("four",'Model output'!G266)),ISNUMBER(SEARCH("4",'Model output'!G266)),AND(ISNUMBER(SEARCH("V ",'Model output'!G266)),NOT(ISNUMBER(SEARCH("VI",'Model output'!G266)))),ISNUMBER(SEARCH("five",'Model output'!G266)),ISNUMBER(SEARCH("5",'Model output'!G266))))), "lateral", "central"))</f>
        <v/>
      </c>
      <c r="H267" t="str">
        <f>IF('Model output'!H266="","negative", IF('Model output'!H266=" ", "negative", IF(ISNUMBER(SEARCH("lymph node",'Model output'!H266)),"negative","positive")))</f>
        <v>negative</v>
      </c>
      <c r="I267">
        <f>IF('Model output'!I266="","",IF(ISNUMBER('Model output'!I266),'Model output'!I266,1))</f>
        <v>3</v>
      </c>
      <c r="J267">
        <f>IF('Model output'!J266="","",IF(AND(ISNUMBER('Model output'!J266),'Model output'!J266&lt;=I267),'Model output'!J266,IF(ISNUMBER(SEARCH("0/",'Model output'!J266)),0,1)))</f>
        <v>2</v>
      </c>
      <c r="K267" t="str" cm="1">
        <f t="array" ref="K267">IF(COUNT(FIND({0,1,2,3,4,5,6,7,8,9},'Model output'!K266))&gt;0,'Model output'!K266,"")</f>
        <v>1 mm</v>
      </c>
      <c r="L267" s="8" t="str">
        <f t="shared" si="64"/>
        <v>1mm</v>
      </c>
      <c r="M267" cm="1">
        <f t="array" ref="M267">IF(L267="","",IF(ISNUMBER(SEARCH("cm",L267)),MAX(VALUE(SUBSTITUTE(_xlfn.FILTERXML("&lt;t&gt;&lt;s&gt;"&amp;SUBSTITUTE(L267,",","&lt;/s&gt;&lt;s&gt;")&amp;"&lt;/s&gt;&lt;/t&gt;","//s"),"cm",""))),MAX(VALUE(SUBSTITUTE(_xlfn.FILTERXML("&lt;t&gt;&lt;s&gt;"&amp;SUBSTITUTE(L267,",","&lt;/s&gt;&lt;s&gt;")&amp;"&lt;/s&gt;&lt;/t&gt;","//s"),"mm","")))/10))</f>
        <v>0.1</v>
      </c>
      <c r="N267" t="str">
        <f>IF('Model output'!L266="","",'Model output'!L266)</f>
        <v>Papillary</v>
      </c>
      <c r="O267" t="str">
        <f>IF('Model output'!M266="","",'Model output'!M266)</f>
        <v/>
      </c>
      <c r="P267" t="str">
        <f>IF('Model output'!N266="","",'Model output'!N266)</f>
        <v>1.5 cm</v>
      </c>
      <c r="Q267" t="str">
        <f t="shared" si="63"/>
        <v>1.5cm</v>
      </c>
      <c r="R267" cm="1">
        <f t="array" ref="R267">IF(Q267="","",IF(ISNUMBER(SEARCH("cm",Q267)),MAX(VALUE(SUBSTITUTE(_xlfn.FILTERXML("&lt;t&gt;&lt;s&gt;"&amp;SUBSTITUTE(Q267,",","&lt;/s&gt;&lt;s&gt;")&amp;"&lt;/s&gt;&lt;/t&gt;","//s"),"cm",""))),IF(ISNUMBER(SEARCH("mm",Q267)), MAX(VALUE(SUBSTITUTE(_xlfn.FILTERXML("&lt;t&gt;&lt;s&gt;"&amp;SUBSTITUTE(Q267,",","&lt;/s&gt;&lt;s&gt;")&amp;"&lt;/s&gt;&lt;/t&gt;","//s"),"mm","")))/10, MAX(VALUE(_xlfn.FILTERXML("&lt;t&gt;&lt;s&gt;"&amp;SUBSTITUTE(Q267,",","&lt;/s&gt;&lt;s&gt;")&amp;"&lt;/s&gt;&lt;/t&gt;","//s"))))))</f>
        <v>1.5</v>
      </c>
      <c r="S267" t="str">
        <f>IF(OR('Model output'!P266="",ISNUMBER(SEARCH("Not identified", 'Model output'!P266)),ISNUMBER(SEARCH("Absent",'Model output'!P266)),AND(ISNUMBER(SEARCH("No",'Model output'!P266)),NOT(ISNUMBER(SEARCH("diagnostic",'Model output'!P266)))),ISNUMBER(SEARCH("Negative",'Model output'!P266))),"negative","positive")</f>
        <v>negative</v>
      </c>
      <c r="T267">
        <f>IF('Model output'!O266="","",'Model output'!O266)</f>
        <v>1</v>
      </c>
      <c r="U267" t="str">
        <f>IF('Model output'!Q266&lt;&gt;"",'Model output'!Q266,IF('Classification result'!S267="positive",IF(ISNUMBER(SEARCH("single",'Model output'!P266)),1,IF(OR(ISNUMBER(SEARCH("&lt;4",'Model output'!P266)),ISNUMBER(SEARCH("&lt; 4",'Model output'!P266)),ISNUMBER(SEARCH("less than 4",'Model output'!P266))),"&lt;4",IF(OR(ISNUMBER(SEARCH("&gt;4",'Model output'!P266)),ISNUMBER(SEARCH("&gt; 4",'Model output'!P266)),ISNUMBER(SEARCH("4 or more",'Model output'!P266))),"&gt;4",""))),""))</f>
        <v/>
      </c>
      <c r="V267" t="str">
        <f>IF(S267="negative","",IF(OR(ISNUMBER(SEARCH("Focal",'Model output'!P266)),'Classification result'!U267&lt;4,ISNUMBER(SEARCH("Focal",'Classification result'!U267)),ISNUMBER(SEARCH("&lt;4",'Classification result'!U267)),ISNUMBER(SEARCH("&lt; 4",'Classification result'!U267))),"minimal", IF(OR(ISNUMBER(SEARCH("Extensive",'Model output'!P266)),ISNUMBER(SEARCH("Extensive",'Classification result'!U267)),ISNUMBER(SEARCH("&gt;4",'Classification result'!U267)),ISNUMBER(SEARCH("&gt; 4",'Classification result'!U267)),ISNUMBER(SEARCH("4 or more",'Classification result'!U267))),"extensive","")))</f>
        <v/>
      </c>
      <c r="W267" t="str">
        <f>IF(OR('Model output'!R266="",ISNUMBER(SEARCH("Not identified", 'Model output'!R266)),ISNUMBER(SEARCH("Absent",'Model output'!R266)),ISNUMBER(SEARCH("No",'Model output'!R266)),ISNUMBER(SEARCH("Negative",'Model output'!R266)),ISNUMBER(SEARCH("None seen",'Model output'!R266)),ISNUMBER(SEARCH("Free",'Model output'!R266)),ISNUMBER(SEARCH("Cannot be assessed",'Model output'!R266))),"negative","positive")</f>
        <v>positive</v>
      </c>
      <c r="X267" s="14" t="str">
        <f>IF('Model output'!S266="","",'Model output'!S266)</f>
        <v/>
      </c>
      <c r="Y267" t="str">
        <f>IF(OR('Model output'!S266="",ISNUMBER(SEARCH("Absent",'Model output'!S266)),ISNUMBER(SEARCH("Not identified",'Model output'!S266)),AND(ISNUMBER(SEARCH("No",'Model output'!S266)),NOT(ISNUMBER(SEARCH("carcinoma",'Model output'!S266)))),ISNUMBER(SEARCH("negative",'Model output'!S266))),"negative",IF(Z267="positive","gETE", "positive"))</f>
        <v>negative</v>
      </c>
      <c r="Z267" t="str">
        <f>IF(OR('Model output'!S266="",ISNUMBER(SEARCH("Absent",'Model output'!S266)),ISNUMBER(SEARCH("Not identified",'Model output'!S266)),ISNUMBER(SEARCH("No",'Model output'!S266)),ISNUMBER(SEARCH("Minimal",'Model output'!S266)),ISNUMBER(SEARCH("negative",'Model output'!S266))),"negative",IF(OR(ISNUMBER(SEARCH("extensive",X267)),ISNUMBER(SEARCH("skeletal muscle",X267)),ISNUMBER(SEARCH("larynx",X267)),ISNUMBER(SEARCH("trachea",X267)),ISNUMBER(SEARCH("esophagus",X267)),ISNUMBER(SEARCH("recurrent laryngeal nerve",X267))),"positive","negative"))</f>
        <v>negative</v>
      </c>
      <c r="AA267" t="str">
        <f>IF('Model output'!T266="","",IF('Model output'!T266="Not mentioned", "No", "Yes"))</f>
        <v/>
      </c>
      <c r="AB267" t="str">
        <f>IF(AA267&lt;&gt;"Yes","",IF(OR('Model output'!U266="",ISNUMBER(SEARCH("Not identified",'Model output'!U266))),"",'Model output'!U266))</f>
        <v/>
      </c>
      <c r="AC267" s="9" t="str">
        <f>IF(OR('Model output'!V266="", AND(ISERROR(SEARCH("Positive",'Model output'!V266)), ISNUMBER(SEARCH("Negative",'Model output'!V266))), ISNUMBER(SEARCH("Uninvolved",'Model output'!V266)), ISNUMBER(SEARCH("not involved",'Model output'!V266)), ISNUMBER(SEARCH("Free",'Model output'!V266)), ISNUMBER(SEARCH("1 mm",'Model output'!V266)), ISNUMBER(SEARCH("0.1 CM",'Model output'!V266)), ISNUMBER(SEARCH("less than 0.2 mm",'Model output'!V266)), ISNUMBER(SEARCH("less than 0.5 mm",'Model output'!V266)), ISNUMBER(SEARCH("very close",'Model output'!V266)), ISNUMBER(SEARCH("abut",'Model output'!V266))), "negative", "positive")</f>
        <v>positive</v>
      </c>
      <c r="AE267" s="30" t="str" cm="1">
        <f t="array" ref="AE267">IF(OR(AC267="positive",Z267="positive",AND(OR(ISNUMBER(SEARCH("Follicular carcinoma",N267)),ISNUMBER(SEARCH("Follicular thyroid carcinoma",N267))),V267="extensive"),AND(AND(ISNUMBER(J267),J267&gt;0),AND(ISNUMBER(M267),M267&gt;3)),OR(H267="positive",AH267=1)),"high",IF(OR(ISNUMBER(SEARCH("lateral",G267,1)),ISNUMBER(SEARCH("positive",Y267,1)),ISNUMBER(SEARCH("tall",O267,1)),ISNUMBER(SEARCH("hobnail",O267,1)),ISNUMBER(SEARCH("cribriform",O267,1)),ISNUMBER(SEARCH("diffuse",O267,1)),ISNUMBER(SEARCH("columnar",O267,1)),ISNUMBER(SEARCH("solid",O267,1)),ISNUMBER(SEARCH("tall",N267,1)),ISNUMBER(SEARCH("hobnail",N267,1)),ISNUMBER(SEARCH("cribriform",N267,1)),ISNUMBER(SEARCH("diffuse",N267,1)),ISNUMBER(SEARCH("columnar",N267,1)),ISNUMBER(SEARCH("solid",N267,1)),AND(ISNUMBER(SEARCH("papillary",N267,1)),S267="positive"),AND(AND(ISNUMBER(J267),J267&gt;=5),M267=""),AND(AND(ISNUMBER(J267),J267&gt;=5),AND(ISNUMBER(M267),M267&gt;=1)),AND(ISNUMBER(SERACH("papillary",N267)),OR(Y267="positive",Z267="positive"), ISNUMBER(SEARCH("BRAF",AB267)))),"intermediate","low"))</f>
        <v>high</v>
      </c>
      <c r="AF267" s="31" t="str">
        <f t="shared" si="65"/>
        <v>1b</v>
      </c>
      <c r="AG267" s="31" t="str">
        <f t="shared" si="66"/>
        <v>1a</v>
      </c>
      <c r="AH267" s="31" t="str">
        <f t="shared" si="67"/>
        <v>0</v>
      </c>
      <c r="AI267" s="36" t="str">
        <f t="shared" si="68"/>
        <v>I</v>
      </c>
      <c r="AJ267" s="30" t="s">
        <v>871</v>
      </c>
      <c r="AK267" s="35" t="s">
        <v>876</v>
      </c>
      <c r="AL267" s="35" t="s">
        <v>881</v>
      </c>
      <c r="AM267" s="35" t="s">
        <v>877</v>
      </c>
      <c r="AN267" s="35" t="s">
        <v>76</v>
      </c>
      <c r="AO267" s="30">
        <f t="shared" si="69"/>
        <v>1</v>
      </c>
      <c r="AP267" s="35">
        <f t="shared" si="70"/>
        <v>1</v>
      </c>
      <c r="AQ267" s="35">
        <f t="shared" si="71"/>
        <v>1</v>
      </c>
      <c r="AR267" s="35">
        <f t="shared" si="72"/>
        <v>1</v>
      </c>
      <c r="AS267" s="36">
        <f t="shared" si="73"/>
        <v>1</v>
      </c>
    </row>
    <row r="268" spans="1:45">
      <c r="A268" t="str">
        <f>'Model output'!A267</f>
        <v>TCGA-H2-A422</v>
      </c>
      <c r="B268" s="42">
        <v>40</v>
      </c>
      <c r="C268" s="1" t="str">
        <f>IF(OR(ISNUMBER(SEARCH("0",'Model output'!D267)), ISNUMBER(SEARCH("1",'Model output'!D267)), ISNUMBER(SEARCH("1a",'Model output'!D267)), ISNUMBER(SEARCH("1b",'Model output'!D267)), ISNUMBER(SEARCH("2",'Model output'!D267)), ISNUMBER(SEARCH("3",'Model output'!D267)), ISNUMBER(SEARCH("4a",'Model output'!D267)), ISNUMBER(SEARCH("4b",'Model output'!D267))), IF(ISNUMBER(SEARCH("pT",'Model output'!D267)),IF(OR(ISNUMBER(SEARCH("a",'Model output'!D267)),ISNUMBER(SEARCH("b",'Model output'!D267))),MID(SUBSTITUTE('Model output'!D267," ",""),SEARCH("pT",'Model output'!D267)+2,2),MID(SUBSTITUTE('Model output'!D267," ",""),SEARCH("pT",'Model output'!D267)+2,1)),IF(ISNUMBER(SEARCH("T",'Model output'!D267)),IF(OR(ISNUMBER(SEARCH("a",'Model output'!D267)),ISNUMBER(SEARCH("b",'Model output'!D267))),MID(SUBSTITUTE('Model output'!D267," ",""),SEARCH("T",'Model output'!D267)+1,2),MID(SUBSTITUTE('Model output'!D267," ",""),SEARCH("T",'Model output'!D267)+1,1)),SUBSTITUTE('Model output'!D267," ",""))),"")</f>
        <v>2</v>
      </c>
      <c r="D268" s="1" t="str">
        <f>IF(ISNUMBER(SEARCH("lymph node",'Model output'!E267)),"1", IF(AND('Model output'!E267&lt;&gt;"",ISNUMBER('Model output'!E267),'Model output'!E267&gt;0),"1",IF(OR(ISNUMBER(SEARCH("0",'Model output'!E267)), ISNUMBER(SEARCH("1",'Model output'!E267)), ISNUMBER(SEARCH("1a",'Model output'!E267)), ISNUMBER(SEARCH("1b",'Model output'!E267)), ISNUMBER(SEARCH("X",'Model output'!E267))), IF(ISNUMBER(SEARCH("pN",'Model output'!E267)),IF(OR(ISNUMBER(SEARCH("a",'Model output'!E267)),ISNUMBER(SEARCH("b",'Model output'!E267))),MID(SUBSTITUTE('Model output'!E267," ",""),SEARCH("pN",'Model output'!E267)+2,2),MID(SUBSTITUTE('Model output'!E267," ",""),SEARCH("pN",'Model output'!E267)+2,1)),IF(ISNUMBER(SEARCH("N",'Model output'!E267)),IF(OR(ISNUMBER(SEARCH("a",'Model output'!E267)),ISNUMBER(SEARCH("b",'Model output'!E267))),MID(SUBSTITUTE('Model output'!E267," ",""),SEARCH("N",'Model output'!E267)+1,2),MID(SUBSTITUTE('Model output'!E267," ",""),SEARCH("N",'Model output'!E267)+1,1)),SUBSTITUTE('Model output'!E267," ",""))),"")))</f>
        <v>0</v>
      </c>
      <c r="E268" s="1" t="str">
        <f>IF(OR(ISNUMBER(SEARCH("Not applicable",'Model output'!F267)), ISNUMBER(SEARCH("N/A",'Model output'!F267))),"0",IF(OR(ISNUMBER(SEARCH("0",'Model output'!F267)), ISNUMBER(SEARCH("1",'Model output'!F267)), ISNUMBER(SEARCH("X",'Model output'!F267))), IF(ISNUMBER(SEARCH("pM",'Model output'!F267)),MID(SUBSTITUTE('Model output'!F267," ",""),SEARCH("pM",'Model output'!F267)+2,1),IF(ISNUMBER(SEARCH("M",'Model output'!F267)),MID(SUBSTITUTE('Model output'!F267," ",""),SEARCH("M",'Model output'!F267)+1,1),SUBSTITUTE('Model output'!F267," ",""))),""))</f>
        <v>X</v>
      </c>
      <c r="F268" t="str">
        <f t="shared" si="62"/>
        <v>negative</v>
      </c>
      <c r="G268" t="str">
        <f>IF(OR('Model output'!G267="",AND(ISNUMBER('Model output'!J267),'Model output'!J267&lt;1)),"",IF(OR(ISNUMBER(SEARCH("lateral",'Model output'!G267)),ISNUMBER(SEARCH("cervical",'Model output'!G267)),ISNUMBER(SEARCH("jugular",'Model output'!G267)),ISNUMBER(SEARCH("left neck",'Model output'!G267)),ISNUMBER(SEARCH("left anterior neck",'Model output'!G267)),ISNUMBER(SEARCH("left posterior neck",'Model output'!G267)),ISNUMBER(SEARCH("right neck",'Model output'!G267)),ISNUMBER(SEARCH("right anterior neck",'Model output'!G267)),ISNUMBER(SEARCH("right posterior neck",'Model output'!G267)),AND(ISNUMBER(SEARCH("level",'Model output'!G267)),OR(,ISNUMBER(SEARCH("II",'Model output'!G267)),ISNUMBER(SEARCH("two",'Model output'!G267)),ISNUMBER(SEARCH("2",'Model output'!G267)),ISNUMBER(SEARCH("III",'Model output'!G267)),ISNUMBER(SEARCH("three",'Model output'!G267)),ISNUMBER(SEARCH("3",'Model output'!G267)),ISNUMBER(SEARCH("IV",'Model output'!G267)),ISNUMBER(SEARCH("four",'Model output'!G267)),ISNUMBER(SEARCH("4",'Model output'!G267)),AND(ISNUMBER(SEARCH("V ",'Model output'!G267)),NOT(ISNUMBER(SEARCH("VI",'Model output'!G267)))),ISNUMBER(SEARCH("five",'Model output'!G267)),ISNUMBER(SEARCH("5",'Model output'!G267))))), "lateral", "central"))</f>
        <v/>
      </c>
      <c r="H268" t="str">
        <f>IF('Model output'!H267="","negative", IF('Model output'!H267=" ", "negative", IF(ISNUMBER(SEARCH("lymph node",'Model output'!H267)),"negative","positive")))</f>
        <v>negative</v>
      </c>
      <c r="I268">
        <f>IF('Model output'!I267="","",IF(ISNUMBER('Model output'!I267),'Model output'!I267,1))</f>
        <v>3</v>
      </c>
      <c r="J268">
        <f>IF('Model output'!J267="","",IF(AND(ISNUMBER('Model output'!J267),'Model output'!J267&lt;=I268),'Model output'!J267,IF(ISNUMBER(SEARCH("0/",'Model output'!J267)),0,1)))</f>
        <v>0</v>
      </c>
      <c r="K268" t="str" cm="1">
        <f t="array" ref="K268">IF(COUNT(FIND({0,1,2,3,4,5,6,7,8,9},'Model output'!K267))&gt;0,'Model output'!K267,"")</f>
        <v/>
      </c>
      <c r="L268" s="8" t="str">
        <f t="shared" si="64"/>
        <v/>
      </c>
      <c r="M268" t="str" cm="1">
        <f t="array" ref="M268">IF(L268="","",IF(ISNUMBER(SEARCH("cm",L268)),MAX(VALUE(SUBSTITUTE(_xlfn.FILTERXML("&lt;t&gt;&lt;s&gt;"&amp;SUBSTITUTE(L268,",","&lt;/s&gt;&lt;s&gt;")&amp;"&lt;/s&gt;&lt;/t&gt;","//s"),"cm",""))),MAX(VALUE(SUBSTITUTE(_xlfn.FILTERXML("&lt;t&gt;&lt;s&gt;"&amp;SUBSTITUTE(L268,",","&lt;/s&gt;&lt;s&gt;")&amp;"&lt;/s&gt;&lt;/t&gt;","//s"),"mm","")))/10))</f>
        <v/>
      </c>
      <c r="N268" t="str">
        <f>IF('Model output'!L267="","",'Model output'!L267)</f>
        <v>Papillary</v>
      </c>
      <c r="O268" t="str">
        <f>IF('Model output'!M267="","",'Model output'!M267)</f>
        <v>classical</v>
      </c>
      <c r="P268" t="str">
        <f>IF('Model output'!N267="","",'Model output'!N267)</f>
        <v>3 cm</v>
      </c>
      <c r="Q268" t="str">
        <f t="shared" si="63"/>
        <v>3cm</v>
      </c>
      <c r="R268" cm="1">
        <f t="array" ref="R268">IF(Q268="","",IF(ISNUMBER(SEARCH("cm",Q268)),MAX(VALUE(SUBSTITUTE(_xlfn.FILTERXML("&lt;t&gt;&lt;s&gt;"&amp;SUBSTITUTE(Q268,",","&lt;/s&gt;&lt;s&gt;")&amp;"&lt;/s&gt;&lt;/t&gt;","//s"),"cm",""))),IF(ISNUMBER(SEARCH("mm",Q268)), MAX(VALUE(SUBSTITUTE(_xlfn.FILTERXML("&lt;t&gt;&lt;s&gt;"&amp;SUBSTITUTE(Q268,",","&lt;/s&gt;&lt;s&gt;")&amp;"&lt;/s&gt;&lt;/t&gt;","//s"),"mm","")))/10, MAX(VALUE(_xlfn.FILTERXML("&lt;t&gt;&lt;s&gt;"&amp;SUBSTITUTE(Q268,",","&lt;/s&gt;&lt;s&gt;")&amp;"&lt;/s&gt;&lt;/t&gt;","//s"))))))</f>
        <v>3</v>
      </c>
      <c r="S268" t="str">
        <f>IF(OR('Model output'!P267="",ISNUMBER(SEARCH("Not identified", 'Model output'!P267)),ISNUMBER(SEARCH("Absent",'Model output'!P267)),AND(ISNUMBER(SEARCH("No",'Model output'!P267)),NOT(ISNUMBER(SEARCH("diagnostic",'Model output'!P267)))),ISNUMBER(SEARCH("Negative",'Model output'!P267))),"negative","positive")</f>
        <v>positive</v>
      </c>
      <c r="T268">
        <f>IF('Model output'!O267="","",'Model output'!O267)</f>
        <v>1</v>
      </c>
      <c r="U268" t="str">
        <f>IF('Model output'!Q267&lt;&gt;"",'Model output'!Q267,IF('Classification result'!S268="positive",IF(ISNUMBER(SEARCH("single",'Model output'!P267)),1,IF(OR(ISNUMBER(SEARCH("&lt;4",'Model output'!P267)),ISNUMBER(SEARCH("&lt; 4",'Model output'!P267)),ISNUMBER(SEARCH("less than 4",'Model output'!P267))),"&lt;4",IF(OR(ISNUMBER(SEARCH("&gt;4",'Model output'!P267)),ISNUMBER(SEARCH("&gt; 4",'Model output'!P267)),ISNUMBER(SEARCH("4 or more",'Model output'!P267))),"&gt;4",""))),""))</f>
        <v/>
      </c>
      <c r="V268" t="str">
        <f>IF(S268="negative","",IF(OR(ISNUMBER(SEARCH("Focal",'Model output'!P267)),'Classification result'!U268&lt;4,ISNUMBER(SEARCH("Focal",'Classification result'!U268)),ISNUMBER(SEARCH("&lt;4",'Classification result'!U268)),ISNUMBER(SEARCH("&lt; 4",'Classification result'!U268))),"minimal", IF(OR(ISNUMBER(SEARCH("Extensive",'Model output'!P267)),ISNUMBER(SEARCH("Extensive",'Classification result'!U268)),ISNUMBER(SEARCH("&gt;4",'Classification result'!U268)),ISNUMBER(SEARCH("&gt; 4",'Classification result'!U268)),ISNUMBER(SEARCH("4 or more",'Classification result'!U268))),"extensive","")))</f>
        <v/>
      </c>
      <c r="W268" t="str">
        <f>IF(OR('Model output'!R267="",ISNUMBER(SEARCH("Not identified", 'Model output'!R267)),ISNUMBER(SEARCH("Absent",'Model output'!R267)),ISNUMBER(SEARCH("No",'Model output'!R267)),ISNUMBER(SEARCH("Negative",'Model output'!R267)),ISNUMBER(SEARCH("None seen",'Model output'!R267)),ISNUMBER(SEARCH("Free",'Model output'!R267)),ISNUMBER(SEARCH("Cannot be assessed",'Model output'!R267))),"negative","positive")</f>
        <v>negative</v>
      </c>
      <c r="X268" s="14" t="str">
        <f>IF('Model output'!S267="","",'Model output'!S267)</f>
        <v/>
      </c>
      <c r="Y268" t="str">
        <f>IF(OR('Model output'!S267="",ISNUMBER(SEARCH("Absent",'Model output'!S267)),ISNUMBER(SEARCH("Not identified",'Model output'!S267)),AND(ISNUMBER(SEARCH("No",'Model output'!S267)),NOT(ISNUMBER(SEARCH("carcinoma",'Model output'!S267)))),ISNUMBER(SEARCH("negative",'Model output'!S267))),"negative",IF(Z268="positive","gETE", "positive"))</f>
        <v>negative</v>
      </c>
      <c r="Z268" t="str">
        <f>IF(OR('Model output'!S267="",ISNUMBER(SEARCH("Absent",'Model output'!S267)),ISNUMBER(SEARCH("Not identified",'Model output'!S267)),ISNUMBER(SEARCH("No",'Model output'!S267)),ISNUMBER(SEARCH("Minimal",'Model output'!S267)),ISNUMBER(SEARCH("negative",'Model output'!S267))),"negative",IF(OR(ISNUMBER(SEARCH("extensive",X268)),ISNUMBER(SEARCH("skeletal muscle",X268)),ISNUMBER(SEARCH("larynx",X268)),ISNUMBER(SEARCH("trachea",X268)),ISNUMBER(SEARCH("esophagus",X268)),ISNUMBER(SEARCH("recurrent laryngeal nerve",X268))),"positive","negative"))</f>
        <v>negative</v>
      </c>
      <c r="AA268" t="str">
        <f>IF('Model output'!T267="","",IF('Model output'!T267="Not mentioned", "No", "Yes"))</f>
        <v/>
      </c>
      <c r="AB268" t="str">
        <f>IF(AA268&lt;&gt;"Yes","",IF(OR('Model output'!U267="",ISNUMBER(SEARCH("Not identified",'Model output'!U267))),"",'Model output'!U267))</f>
        <v/>
      </c>
      <c r="AC268" s="9" t="str">
        <f>IF(OR('Model output'!V267="", AND(ISERROR(SEARCH("Positive",'Model output'!V267)), ISNUMBER(SEARCH("Negative",'Model output'!V267))), ISNUMBER(SEARCH("Uninvolved",'Model output'!V267)), ISNUMBER(SEARCH("not involved",'Model output'!V267)), ISNUMBER(SEARCH("Free",'Model output'!V267)), ISNUMBER(SEARCH("1 mm",'Model output'!V267)), ISNUMBER(SEARCH("0.1 CM",'Model output'!V267)), ISNUMBER(SEARCH("less than 0.2 mm",'Model output'!V267)), ISNUMBER(SEARCH("less than 0.5 mm",'Model output'!V267)), ISNUMBER(SEARCH("very close",'Model output'!V267)), ISNUMBER(SEARCH("abut",'Model output'!V267))), "negative", "positive")</f>
        <v>negative</v>
      </c>
      <c r="AE268" s="30" t="str" cm="1">
        <f t="array" aca="1" ref="AE268" ca="1">IF(OR(AC268="positive",Z268="positive",AND(OR(ISNUMBER(SEARCH("Follicular carcinoma",N268)),ISNUMBER(SEARCH("Follicular thyroid carcinoma",N268))),V268="extensive"),AND(AND(ISNUMBER(J268),J268&gt;0),AND(ISNUMBER(M268),M268&gt;3)),OR(H268="positive",AH268=1)),"high",IF(OR(ISNUMBER(SEARCH("lateral",G268,1)),ISNUMBER(SEARCH("positive",Y268,1)),ISNUMBER(SEARCH("tall",O268,1)),ISNUMBER(SEARCH("hobnail",O268,1)),ISNUMBER(SEARCH("cribriform",O268,1)),ISNUMBER(SEARCH("diffuse",O268,1)),ISNUMBER(SEARCH("columnar",O268,1)),ISNUMBER(SEARCH("solid",O268,1)),ISNUMBER(SEARCH("tall",N268,1)),ISNUMBER(SEARCH("hobnail",N268,1)),ISNUMBER(SEARCH("cribriform",N268,1)),ISNUMBER(SEARCH("diffuse",N268,1)),ISNUMBER(SEARCH("columnar",N268,1)),ISNUMBER(SEARCH("solid",N268,1)),AND(ISNUMBER(SEARCH("papillary",N268,1)),S268="positive"),AND(AND(ISNUMBER(J268),J268&gt;=5),M268=""),AND(AND(ISNUMBER(J268),J268&gt;=5),AND(ISNUMBER(M268),M268&gt;=1)),AND(ISNUMBER(SERACH("papillary",N268)),OR(Y268="positive",Z268="positive"), ISNUMBER(SEARCH("BRAF",AB268)))),"intermediate","low"))</f>
        <v>intermediate</v>
      </c>
      <c r="AF268" s="31" t="str">
        <f t="shared" si="65"/>
        <v>2</v>
      </c>
      <c r="AG268" s="31" t="str">
        <f t="shared" si="66"/>
        <v>0</v>
      </c>
      <c r="AH268" s="31" t="str">
        <f t="shared" si="67"/>
        <v>0</v>
      </c>
      <c r="AI268" s="36" t="str">
        <f t="shared" si="68"/>
        <v>I</v>
      </c>
      <c r="AJ268" s="30" t="s">
        <v>873</v>
      </c>
      <c r="AK268" s="35" t="s">
        <v>879</v>
      </c>
      <c r="AL268" s="35" t="s">
        <v>877</v>
      </c>
      <c r="AM268" s="35" t="s">
        <v>880</v>
      </c>
      <c r="AN268" s="35" t="s">
        <v>76</v>
      </c>
      <c r="AO268" s="30">
        <f t="shared" ca="1" si="69"/>
        <v>1</v>
      </c>
      <c r="AP268" s="35">
        <f t="shared" si="70"/>
        <v>1</v>
      </c>
      <c r="AQ268" s="35">
        <f t="shared" si="71"/>
        <v>1</v>
      </c>
      <c r="AR268" s="35">
        <f t="shared" si="72"/>
        <v>1</v>
      </c>
      <c r="AS268" s="36">
        <f t="shared" si="73"/>
        <v>1</v>
      </c>
    </row>
    <row r="269" spans="1:45">
      <c r="A269" t="str">
        <f>'Model output'!A268</f>
        <v>TCGA-IM-A41Y</v>
      </c>
      <c r="B269" s="42">
        <v>42</v>
      </c>
      <c r="C269" s="1" t="str">
        <f>IF(OR(ISNUMBER(SEARCH("0",'Model output'!D268)), ISNUMBER(SEARCH("1",'Model output'!D268)), ISNUMBER(SEARCH("1a",'Model output'!D268)), ISNUMBER(SEARCH("1b",'Model output'!D268)), ISNUMBER(SEARCH("2",'Model output'!D268)), ISNUMBER(SEARCH("3",'Model output'!D268)), ISNUMBER(SEARCH("4a",'Model output'!D268)), ISNUMBER(SEARCH("4b",'Model output'!D268))), IF(ISNUMBER(SEARCH("pT",'Model output'!D268)),IF(OR(ISNUMBER(SEARCH("a",'Model output'!D268)),ISNUMBER(SEARCH("b",'Model output'!D268))),MID(SUBSTITUTE('Model output'!D268," ",""),SEARCH("pT",'Model output'!D268)+2,2),MID(SUBSTITUTE('Model output'!D268," ",""),SEARCH("pT",'Model output'!D268)+2,1)),IF(ISNUMBER(SEARCH("T",'Model output'!D268)),IF(OR(ISNUMBER(SEARCH("a",'Model output'!D268)),ISNUMBER(SEARCH("b",'Model output'!D268))),MID(SUBSTITUTE('Model output'!D268," ",""),SEARCH("T",'Model output'!D268)+1,2),MID(SUBSTITUTE('Model output'!D268," ",""),SEARCH("T",'Model output'!D268)+1,1)),SUBSTITUTE('Model output'!D268," ",""))),"")</f>
        <v>3</v>
      </c>
      <c r="D269" s="1" t="str">
        <f>IF(ISNUMBER(SEARCH("lymph node",'Model output'!E268)),"1", IF(AND('Model output'!E268&lt;&gt;"",ISNUMBER('Model output'!E268),'Model output'!E268&gt;0),"1",IF(OR(ISNUMBER(SEARCH("0",'Model output'!E268)), ISNUMBER(SEARCH("1",'Model output'!E268)), ISNUMBER(SEARCH("1a",'Model output'!E268)), ISNUMBER(SEARCH("1b",'Model output'!E268)), ISNUMBER(SEARCH("X",'Model output'!E268))), IF(ISNUMBER(SEARCH("pN",'Model output'!E268)),IF(OR(ISNUMBER(SEARCH("a",'Model output'!E268)),ISNUMBER(SEARCH("b",'Model output'!E268))),MID(SUBSTITUTE('Model output'!E268," ",""),SEARCH("pN",'Model output'!E268)+2,2),MID(SUBSTITUTE('Model output'!E268," ",""),SEARCH("pN",'Model output'!E268)+2,1)),IF(ISNUMBER(SEARCH("N",'Model output'!E268)),IF(OR(ISNUMBER(SEARCH("a",'Model output'!E268)),ISNUMBER(SEARCH("b",'Model output'!E268))),MID(SUBSTITUTE('Model output'!E268," ",""),SEARCH("N",'Model output'!E268)+1,2),MID(SUBSTITUTE('Model output'!E268," ",""),SEARCH("N",'Model output'!E268)+1,1)),SUBSTITUTE('Model output'!E268," ",""))),"")))</f>
        <v>1a</v>
      </c>
      <c r="E269" s="1" t="str">
        <f>IF(OR(ISNUMBER(SEARCH("Not applicable",'Model output'!F268)), ISNUMBER(SEARCH("N/A",'Model output'!F268))),"0",IF(OR(ISNUMBER(SEARCH("0",'Model output'!F268)), ISNUMBER(SEARCH("1",'Model output'!F268)), ISNUMBER(SEARCH("X",'Model output'!F268))), IF(ISNUMBER(SEARCH("pM",'Model output'!F268)),MID(SUBSTITUTE('Model output'!F268," ",""),SEARCH("pM",'Model output'!F268)+2,1),IF(ISNUMBER(SEARCH("M",'Model output'!F268)),MID(SUBSTITUTE('Model output'!F268," ",""),SEARCH("M",'Model output'!F268)+1,1),SUBSTITUTE('Model output'!F268," ",""))),""))</f>
        <v>0</v>
      </c>
      <c r="F269" t="str">
        <f t="shared" si="62"/>
        <v>positive</v>
      </c>
      <c r="G269" t="str">
        <f>IF(OR('Model output'!G268="",AND(ISNUMBER('Model output'!J268),'Model output'!J268&lt;1)),"",IF(OR(ISNUMBER(SEARCH("lateral",'Model output'!G268)),ISNUMBER(SEARCH("cervical",'Model output'!G268)),ISNUMBER(SEARCH("jugular",'Model output'!G268)),ISNUMBER(SEARCH("left neck",'Model output'!G268)),ISNUMBER(SEARCH("left anterior neck",'Model output'!G268)),ISNUMBER(SEARCH("left posterior neck",'Model output'!G268)),ISNUMBER(SEARCH("right neck",'Model output'!G268)),ISNUMBER(SEARCH("right anterior neck",'Model output'!G268)),ISNUMBER(SEARCH("right posterior neck",'Model output'!G268)),AND(ISNUMBER(SEARCH("level",'Model output'!G268)),OR(,ISNUMBER(SEARCH("II",'Model output'!G268)),ISNUMBER(SEARCH("two",'Model output'!G268)),ISNUMBER(SEARCH("2",'Model output'!G268)),ISNUMBER(SEARCH("III",'Model output'!G268)),ISNUMBER(SEARCH("three",'Model output'!G268)),ISNUMBER(SEARCH("3",'Model output'!G268)),ISNUMBER(SEARCH("IV",'Model output'!G268)),ISNUMBER(SEARCH("four",'Model output'!G268)),ISNUMBER(SEARCH("4",'Model output'!G268)),AND(ISNUMBER(SEARCH("V ",'Model output'!G268)),NOT(ISNUMBER(SEARCH("VI",'Model output'!G268)))),ISNUMBER(SEARCH("five",'Model output'!G268)),ISNUMBER(SEARCH("5",'Model output'!G268))))), "lateral", "central"))</f>
        <v>central</v>
      </c>
      <c r="H269" t="str">
        <f>IF('Model output'!H268="","negative", IF('Model output'!H268=" ", "negative", IF(ISNUMBER(SEARCH("lymph node",'Model output'!H268)),"negative","positive")))</f>
        <v>negative</v>
      </c>
      <c r="I269">
        <f>IF('Model output'!I268="","",IF(ISNUMBER('Model output'!I268),'Model output'!I268,1))</f>
        <v>21</v>
      </c>
      <c r="J269">
        <f>IF('Model output'!J268="","",IF(AND(ISNUMBER('Model output'!J268),'Model output'!J268&lt;=I269),'Model output'!J268,IF(ISNUMBER(SEARCH("0/",'Model output'!J268)),0,1)))</f>
        <v>4</v>
      </c>
      <c r="K269" t="str" cm="1">
        <f t="array" ref="K269">IF(COUNT(FIND({0,1,2,3,4,5,6,7,8,9},'Model output'!K268))&gt;0,'Model output'!K268,"")</f>
        <v>0.3 cm</v>
      </c>
      <c r="L269" s="8" t="str">
        <f t="shared" si="64"/>
        <v>0.3cm</v>
      </c>
      <c r="M269" cm="1">
        <f t="array" ref="M269">IF(L269="","",IF(ISNUMBER(SEARCH("cm",L269)),MAX(VALUE(SUBSTITUTE(_xlfn.FILTERXML("&lt;t&gt;&lt;s&gt;"&amp;SUBSTITUTE(L269,",","&lt;/s&gt;&lt;s&gt;")&amp;"&lt;/s&gt;&lt;/t&gt;","//s"),"cm",""))),MAX(VALUE(SUBSTITUTE(_xlfn.FILTERXML("&lt;t&gt;&lt;s&gt;"&amp;SUBSTITUTE(L269,",","&lt;/s&gt;&lt;s&gt;")&amp;"&lt;/s&gt;&lt;/t&gt;","//s"),"mm","")))/10))</f>
        <v>0.3</v>
      </c>
      <c r="N269" t="str">
        <f>IF('Model output'!L268="","",'Model output'!L268)</f>
        <v>papillary</v>
      </c>
      <c r="O269" t="str">
        <f>IF('Model output'!M268="","",'Model output'!M268)</f>
        <v>diffuse sclerosing, classical, tall cell</v>
      </c>
      <c r="P269" t="str">
        <f>IF('Model output'!N268="","",'Model output'!N268)</f>
        <v>6.8 cm</v>
      </c>
      <c r="Q269" t="str">
        <f t="shared" si="63"/>
        <v>6.8cm</v>
      </c>
      <c r="R269" cm="1">
        <f t="array" ref="R269">IF(Q269="","",IF(ISNUMBER(SEARCH("cm",Q269)),MAX(VALUE(SUBSTITUTE(_xlfn.FILTERXML("&lt;t&gt;&lt;s&gt;"&amp;SUBSTITUTE(Q269,",","&lt;/s&gt;&lt;s&gt;")&amp;"&lt;/s&gt;&lt;/t&gt;","//s"),"cm",""))),IF(ISNUMBER(SEARCH("mm",Q269)), MAX(VALUE(SUBSTITUTE(_xlfn.FILTERXML("&lt;t&gt;&lt;s&gt;"&amp;SUBSTITUTE(Q269,",","&lt;/s&gt;&lt;s&gt;")&amp;"&lt;/s&gt;&lt;/t&gt;","//s"),"mm","")))/10, MAX(VALUE(_xlfn.FILTERXML("&lt;t&gt;&lt;s&gt;"&amp;SUBSTITUTE(Q269,",","&lt;/s&gt;&lt;s&gt;")&amp;"&lt;/s&gt;&lt;/t&gt;","//s"))))))</f>
        <v>6.8</v>
      </c>
      <c r="S269" t="str">
        <f>IF(OR('Model output'!P268="",ISNUMBER(SEARCH("Not identified", 'Model output'!P268)),ISNUMBER(SEARCH("Absent",'Model output'!P268)),AND(ISNUMBER(SEARCH("No",'Model output'!P268)),NOT(ISNUMBER(SEARCH("diagnostic",'Model output'!P268)))),ISNUMBER(SEARCH("Negative",'Model output'!P268))),"negative","positive")</f>
        <v>positive</v>
      </c>
      <c r="T269">
        <f>IF('Model output'!O268="","",'Model output'!O268)</f>
        <v>2</v>
      </c>
      <c r="U269" t="str">
        <f>IF('Model output'!Q268&lt;&gt;"",'Model output'!Q268,IF('Classification result'!S269="positive",IF(ISNUMBER(SEARCH("single",'Model output'!P268)),1,IF(OR(ISNUMBER(SEARCH("&lt;4",'Model output'!P268)),ISNUMBER(SEARCH("&lt; 4",'Model output'!P268)),ISNUMBER(SEARCH("less than 4",'Model output'!P268))),"&lt;4",IF(OR(ISNUMBER(SEARCH("&gt;4",'Model output'!P268)),ISNUMBER(SEARCH("&gt; 4",'Model output'!P268)),ISNUMBER(SEARCH("4 or more",'Model output'!P268))),"&gt;4",""))),""))</f>
        <v>Focal (less than 4 vessels)</v>
      </c>
      <c r="V269" t="str">
        <f>IF(S269="negative","",IF(OR(ISNUMBER(SEARCH("Focal",'Model output'!P268)),'Classification result'!U269&lt;4,ISNUMBER(SEARCH("Focal",'Classification result'!U269)),ISNUMBER(SEARCH("&lt;4",'Classification result'!U269)),ISNUMBER(SEARCH("&lt; 4",'Classification result'!U269))),"minimal", IF(OR(ISNUMBER(SEARCH("Extensive",'Model output'!P268)),ISNUMBER(SEARCH("Extensive",'Classification result'!U269)),ISNUMBER(SEARCH("&gt;4",'Classification result'!U269)),ISNUMBER(SEARCH("&gt; 4",'Classification result'!U269)),ISNUMBER(SEARCH("4 or more",'Classification result'!U269))),"extensive","")))</f>
        <v>minimal</v>
      </c>
      <c r="W269" t="str">
        <f>IF(OR('Model output'!R268="",ISNUMBER(SEARCH("Not identified", 'Model output'!R268)),ISNUMBER(SEARCH("Absent",'Model output'!R268)),ISNUMBER(SEARCH("No",'Model output'!R268)),ISNUMBER(SEARCH("Negative",'Model output'!R268)),ISNUMBER(SEARCH("None seen",'Model output'!R268)),ISNUMBER(SEARCH("Free",'Model output'!R268)),ISNUMBER(SEARCH("Cannot be assessed",'Model output'!R268))),"negative","positive")</f>
        <v>negative</v>
      </c>
      <c r="X269" s="14" t="str">
        <f>IF('Model output'!S268="","",'Model output'!S268)</f>
        <v>Minimal</v>
      </c>
      <c r="Y269" t="str">
        <f>IF(OR('Model output'!S268="",ISNUMBER(SEARCH("Absent",'Model output'!S268)),ISNUMBER(SEARCH("Not identified",'Model output'!S268)),AND(ISNUMBER(SEARCH("No",'Model output'!S268)),NOT(ISNUMBER(SEARCH("carcinoma",'Model output'!S268)))),ISNUMBER(SEARCH("negative",'Model output'!S268))),"negative",IF(Z269="positive","gETE", "positive"))</f>
        <v>positive</v>
      </c>
      <c r="Z269" t="str">
        <f>IF(OR('Model output'!S268="",ISNUMBER(SEARCH("Absent",'Model output'!S268)),ISNUMBER(SEARCH("Not identified",'Model output'!S268)),ISNUMBER(SEARCH("No",'Model output'!S268)),ISNUMBER(SEARCH("Minimal",'Model output'!S268)),ISNUMBER(SEARCH("negative",'Model output'!S268))),"negative",IF(OR(ISNUMBER(SEARCH("extensive",X269)),ISNUMBER(SEARCH("skeletal muscle",X269)),ISNUMBER(SEARCH("larynx",X269)),ISNUMBER(SEARCH("trachea",X269)),ISNUMBER(SEARCH("esophagus",X269)),ISNUMBER(SEARCH("recurrent laryngeal nerve",X269))),"positive","negative"))</f>
        <v>negative</v>
      </c>
      <c r="AA269" t="str">
        <f>IF('Model output'!T268="","",IF('Model output'!T268="Not mentioned", "No", "Yes"))</f>
        <v/>
      </c>
      <c r="AB269" t="str">
        <f>IF(AA269&lt;&gt;"Yes","",IF(OR('Model output'!U268="",ISNUMBER(SEARCH("Not identified",'Model output'!U268))),"",'Model output'!U268))</f>
        <v/>
      </c>
      <c r="AC269" s="9" t="str">
        <f>IF(OR('Model output'!V268="", AND(ISERROR(SEARCH("Positive",'Model output'!V268)), ISNUMBER(SEARCH("Negative",'Model output'!V268))), ISNUMBER(SEARCH("Uninvolved",'Model output'!V268)), ISNUMBER(SEARCH("not involved",'Model output'!V268)), ISNUMBER(SEARCH("Free",'Model output'!V268)), ISNUMBER(SEARCH("1 mm",'Model output'!V268)), ISNUMBER(SEARCH("0.1 CM",'Model output'!V268)), ISNUMBER(SEARCH("less than 0.2 mm",'Model output'!V268)), ISNUMBER(SEARCH("less than 0.5 mm",'Model output'!V268)), ISNUMBER(SEARCH("very close",'Model output'!V268)), ISNUMBER(SEARCH("abut",'Model output'!V268))), "negative", "positive")</f>
        <v>negative</v>
      </c>
      <c r="AE269" s="30" t="str" cm="1">
        <f t="array" aca="1" ref="AE269" ca="1">IF(OR(AC269="positive",Z269="positive",AND(OR(ISNUMBER(SEARCH("Follicular carcinoma",N269)),ISNUMBER(SEARCH("Follicular thyroid carcinoma",N269))),V269="extensive"),AND(AND(ISNUMBER(J269),J269&gt;0),AND(ISNUMBER(M269),M269&gt;3)),OR(H269="positive",AH269=1)),"high",IF(OR(ISNUMBER(SEARCH("lateral",G269,1)),ISNUMBER(SEARCH("positive",Y269,1)),ISNUMBER(SEARCH("tall",O269,1)),ISNUMBER(SEARCH("hobnail",O269,1)),ISNUMBER(SEARCH("cribriform",O269,1)),ISNUMBER(SEARCH("diffuse",O269,1)),ISNUMBER(SEARCH("columnar",O269,1)),ISNUMBER(SEARCH("solid",O269,1)),ISNUMBER(SEARCH("tall",N269,1)),ISNUMBER(SEARCH("hobnail",N269,1)),ISNUMBER(SEARCH("cribriform",N269,1)),ISNUMBER(SEARCH("diffuse",N269,1)),ISNUMBER(SEARCH("columnar",N269,1)),ISNUMBER(SEARCH("solid",N269,1)),AND(ISNUMBER(SEARCH("papillary",N269,1)),S269="positive"),AND(AND(ISNUMBER(J269),J269&gt;=5),M269=""),AND(AND(ISNUMBER(J269),J269&gt;=5),AND(ISNUMBER(M269),M269&gt;=1)),AND(ISNUMBER(SERACH("papillary",N269)),OR(Y269="positive",Z269="positive"), ISNUMBER(SEARCH("BRAF",AB269)))),"intermediate","low"))</f>
        <v>intermediate</v>
      </c>
      <c r="AF269" s="31" t="str">
        <f t="shared" si="65"/>
        <v>3a</v>
      </c>
      <c r="AG269" s="31" t="str">
        <f t="shared" si="66"/>
        <v>1a</v>
      </c>
      <c r="AH269" s="31" t="str">
        <f t="shared" si="67"/>
        <v>0</v>
      </c>
      <c r="AI269" s="36" t="str">
        <f t="shared" si="68"/>
        <v>I</v>
      </c>
      <c r="AJ269" s="30" t="s">
        <v>871</v>
      </c>
      <c r="AK269" s="35" t="s">
        <v>882</v>
      </c>
      <c r="AL269" s="35" t="s">
        <v>881</v>
      </c>
      <c r="AM269" s="35" t="s">
        <v>880</v>
      </c>
      <c r="AN269" s="35" t="s">
        <v>76</v>
      </c>
      <c r="AO269" s="30">
        <f t="shared" ca="1" si="69"/>
        <v>0</v>
      </c>
      <c r="AP269" s="35">
        <f t="shared" si="70"/>
        <v>1</v>
      </c>
      <c r="AQ269" s="35">
        <f t="shared" si="71"/>
        <v>1</v>
      </c>
      <c r="AR269" s="35">
        <f t="shared" si="72"/>
        <v>1</v>
      </c>
      <c r="AS269" s="36">
        <f t="shared" si="73"/>
        <v>1</v>
      </c>
    </row>
    <row r="270" spans="1:45">
      <c r="A270" t="str">
        <f>'Model output'!A269</f>
        <v>TCGA-IM-A41Z</v>
      </c>
      <c r="B270" s="42">
        <v>37</v>
      </c>
      <c r="C270" s="1" t="str">
        <f>IF(OR(ISNUMBER(SEARCH("0",'Model output'!D269)), ISNUMBER(SEARCH("1",'Model output'!D269)), ISNUMBER(SEARCH("1a",'Model output'!D269)), ISNUMBER(SEARCH("1b",'Model output'!D269)), ISNUMBER(SEARCH("2",'Model output'!D269)), ISNUMBER(SEARCH("3",'Model output'!D269)), ISNUMBER(SEARCH("4a",'Model output'!D269)), ISNUMBER(SEARCH("4b",'Model output'!D269))), IF(ISNUMBER(SEARCH("pT",'Model output'!D269)),IF(OR(ISNUMBER(SEARCH("a",'Model output'!D269)),ISNUMBER(SEARCH("b",'Model output'!D269))),MID(SUBSTITUTE('Model output'!D269," ",""),SEARCH("pT",'Model output'!D269)+2,2),MID(SUBSTITUTE('Model output'!D269," ",""),SEARCH("pT",'Model output'!D269)+2,1)),IF(ISNUMBER(SEARCH("T",'Model output'!D269)),IF(OR(ISNUMBER(SEARCH("a",'Model output'!D269)),ISNUMBER(SEARCH("b",'Model output'!D269))),MID(SUBSTITUTE('Model output'!D269," ",""),SEARCH("T",'Model output'!D269)+1,2),MID(SUBSTITUTE('Model output'!D269," ",""),SEARCH("T",'Model output'!D269)+1,1)),SUBSTITUTE('Model output'!D269," ",""))),"")</f>
        <v>1b</v>
      </c>
      <c r="D270" s="1" t="str">
        <f>IF(ISNUMBER(SEARCH("lymph node",'Model output'!E269)),"1", IF(AND('Model output'!E269&lt;&gt;"",ISNUMBER('Model output'!E269),'Model output'!E269&gt;0),"1",IF(OR(ISNUMBER(SEARCH("0",'Model output'!E269)), ISNUMBER(SEARCH("1",'Model output'!E269)), ISNUMBER(SEARCH("1a",'Model output'!E269)), ISNUMBER(SEARCH("1b",'Model output'!E269)), ISNUMBER(SEARCH("X",'Model output'!E269))), IF(ISNUMBER(SEARCH("pN",'Model output'!E269)),IF(OR(ISNUMBER(SEARCH("a",'Model output'!E269)),ISNUMBER(SEARCH("b",'Model output'!E269))),MID(SUBSTITUTE('Model output'!E269," ",""),SEARCH("pN",'Model output'!E269)+2,2),MID(SUBSTITUTE('Model output'!E269," ",""),SEARCH("pN",'Model output'!E269)+2,1)),IF(ISNUMBER(SEARCH("N",'Model output'!E269)),IF(OR(ISNUMBER(SEARCH("a",'Model output'!E269)),ISNUMBER(SEARCH("b",'Model output'!E269))),MID(SUBSTITUTE('Model output'!E269," ",""),SEARCH("N",'Model output'!E269)+1,2),MID(SUBSTITUTE('Model output'!E269," ",""),SEARCH("N",'Model output'!E269)+1,1)),SUBSTITUTE('Model output'!E269," ",""))),"")))</f>
        <v>0</v>
      </c>
      <c r="E270" s="1" t="str">
        <f>IF(OR(ISNUMBER(SEARCH("Not applicable",'Model output'!F269)), ISNUMBER(SEARCH("N/A",'Model output'!F269))),"0",IF(OR(ISNUMBER(SEARCH("0",'Model output'!F269)), ISNUMBER(SEARCH("1",'Model output'!F269)), ISNUMBER(SEARCH("X",'Model output'!F269))), IF(ISNUMBER(SEARCH("pM",'Model output'!F269)),MID(SUBSTITUTE('Model output'!F269," ",""),SEARCH("pM",'Model output'!F269)+2,1),IF(ISNUMBER(SEARCH("M",'Model output'!F269)),MID(SUBSTITUTE('Model output'!F269," ",""),SEARCH("M",'Model output'!F269)+1,1),SUBSTITUTE('Model output'!F269," ",""))),""))</f>
        <v>X</v>
      </c>
      <c r="F270" t="str">
        <f t="shared" si="62"/>
        <v>negative</v>
      </c>
      <c r="G270" t="str">
        <f>IF(OR('Model output'!G269="",AND(ISNUMBER('Model output'!J269),'Model output'!J269&lt;1)),"",IF(OR(ISNUMBER(SEARCH("lateral",'Model output'!G269)),ISNUMBER(SEARCH("cervical",'Model output'!G269)),ISNUMBER(SEARCH("jugular",'Model output'!G269)),ISNUMBER(SEARCH("left neck",'Model output'!G269)),ISNUMBER(SEARCH("left anterior neck",'Model output'!G269)),ISNUMBER(SEARCH("left posterior neck",'Model output'!G269)),ISNUMBER(SEARCH("right neck",'Model output'!G269)),ISNUMBER(SEARCH("right anterior neck",'Model output'!G269)),ISNUMBER(SEARCH("right posterior neck",'Model output'!G269)),AND(ISNUMBER(SEARCH("level",'Model output'!G269)),OR(,ISNUMBER(SEARCH("II",'Model output'!G269)),ISNUMBER(SEARCH("two",'Model output'!G269)),ISNUMBER(SEARCH("2",'Model output'!G269)),ISNUMBER(SEARCH("III",'Model output'!G269)),ISNUMBER(SEARCH("three",'Model output'!G269)),ISNUMBER(SEARCH("3",'Model output'!G269)),ISNUMBER(SEARCH("IV",'Model output'!G269)),ISNUMBER(SEARCH("four",'Model output'!G269)),ISNUMBER(SEARCH("4",'Model output'!G269)),AND(ISNUMBER(SEARCH("V ",'Model output'!G269)),NOT(ISNUMBER(SEARCH("VI",'Model output'!G269)))),ISNUMBER(SEARCH("five",'Model output'!G269)),ISNUMBER(SEARCH("5",'Model output'!G269))))), "lateral", "central"))</f>
        <v/>
      </c>
      <c r="H270" t="str">
        <f>IF('Model output'!H269="","negative", IF('Model output'!H269=" ", "negative", IF(ISNUMBER(SEARCH("lymph node",'Model output'!H269)),"negative","positive")))</f>
        <v>negative</v>
      </c>
      <c r="I270">
        <f>IF('Model output'!I269="","",IF(ISNUMBER('Model output'!I269),'Model output'!I269,1))</f>
        <v>20</v>
      </c>
      <c r="J270">
        <f>IF('Model output'!J269="","",IF(AND(ISNUMBER('Model output'!J269),'Model output'!J269&lt;=I270),'Model output'!J269,IF(ISNUMBER(SEARCH("0/",'Model output'!J269)),0,1)))</f>
        <v>0</v>
      </c>
      <c r="K270" t="str" cm="1">
        <f t="array" ref="K270">IF(COUNT(FIND({0,1,2,3,4,5,6,7,8,9},'Model output'!K269))&gt;0,'Model output'!K269,"")</f>
        <v/>
      </c>
      <c r="L270" s="8" t="str">
        <f t="shared" si="64"/>
        <v/>
      </c>
      <c r="M270" t="str" cm="1">
        <f t="array" ref="M270">IF(L270="","",IF(ISNUMBER(SEARCH("cm",L270)),MAX(VALUE(SUBSTITUTE(_xlfn.FILTERXML("&lt;t&gt;&lt;s&gt;"&amp;SUBSTITUTE(L270,",","&lt;/s&gt;&lt;s&gt;")&amp;"&lt;/s&gt;&lt;/t&gt;","//s"),"cm",""))),MAX(VALUE(SUBSTITUTE(_xlfn.FILTERXML("&lt;t&gt;&lt;s&gt;"&amp;SUBSTITUTE(L270,",","&lt;/s&gt;&lt;s&gt;")&amp;"&lt;/s&gt;&lt;/t&gt;","//s"),"mm","")))/10))</f>
        <v/>
      </c>
      <c r="N270" t="str">
        <f>IF('Model output'!L269="","",'Model output'!L269)</f>
        <v>papillary</v>
      </c>
      <c r="O270" t="str">
        <f>IF('Model output'!M269="","",'Model output'!M269)</f>
        <v>follicular variant</v>
      </c>
      <c r="P270" t="str">
        <f>IF('Model output'!N269="","",'Model output'!N269)</f>
        <v>1.5 cm</v>
      </c>
      <c r="Q270" t="str">
        <f t="shared" si="63"/>
        <v>1.5cm</v>
      </c>
      <c r="R270" cm="1">
        <f t="array" ref="R270">IF(Q270="","",IF(ISNUMBER(SEARCH("cm",Q270)),MAX(VALUE(SUBSTITUTE(_xlfn.FILTERXML("&lt;t&gt;&lt;s&gt;"&amp;SUBSTITUTE(Q270,",","&lt;/s&gt;&lt;s&gt;")&amp;"&lt;/s&gt;&lt;/t&gt;","//s"),"cm",""))),IF(ISNUMBER(SEARCH("mm",Q270)), MAX(VALUE(SUBSTITUTE(_xlfn.FILTERXML("&lt;t&gt;&lt;s&gt;"&amp;SUBSTITUTE(Q270,",","&lt;/s&gt;&lt;s&gt;")&amp;"&lt;/s&gt;&lt;/t&gt;","//s"),"mm","")))/10, MAX(VALUE(_xlfn.FILTERXML("&lt;t&gt;&lt;s&gt;"&amp;SUBSTITUTE(Q270,",","&lt;/s&gt;&lt;s&gt;")&amp;"&lt;/s&gt;&lt;/t&gt;","//s"))))))</f>
        <v>1.5</v>
      </c>
      <c r="S270" t="str">
        <f>IF(OR('Model output'!P269="",ISNUMBER(SEARCH("Not identified", 'Model output'!P269)),ISNUMBER(SEARCH("Absent",'Model output'!P269)),AND(ISNUMBER(SEARCH("No",'Model output'!P269)),NOT(ISNUMBER(SEARCH("diagnostic",'Model output'!P269)))),ISNUMBER(SEARCH("Negative",'Model output'!P269))),"negative","positive")</f>
        <v>negative</v>
      </c>
      <c r="T270">
        <f>IF('Model output'!O269="","",'Model output'!O269)</f>
        <v>2</v>
      </c>
      <c r="U270" t="str">
        <f>IF('Model output'!Q269&lt;&gt;"",'Model output'!Q269,IF('Classification result'!S270="positive",IF(ISNUMBER(SEARCH("single",'Model output'!P269)),1,IF(OR(ISNUMBER(SEARCH("&lt;4",'Model output'!P269)),ISNUMBER(SEARCH("&lt; 4",'Model output'!P269)),ISNUMBER(SEARCH("less than 4",'Model output'!P269))),"&lt;4",IF(OR(ISNUMBER(SEARCH("&gt;4",'Model output'!P269)),ISNUMBER(SEARCH("&gt; 4",'Model output'!P269)),ISNUMBER(SEARCH("4 or more",'Model output'!P269))),"&gt;4",""))),""))</f>
        <v/>
      </c>
      <c r="V270" t="str">
        <f>IF(S270="negative","",IF(OR(ISNUMBER(SEARCH("Focal",'Model output'!P269)),'Classification result'!U270&lt;4,ISNUMBER(SEARCH("Focal",'Classification result'!U270)),ISNUMBER(SEARCH("&lt;4",'Classification result'!U270)),ISNUMBER(SEARCH("&lt; 4",'Classification result'!U270))),"minimal", IF(OR(ISNUMBER(SEARCH("Extensive",'Model output'!P269)),ISNUMBER(SEARCH("Extensive",'Classification result'!U270)),ISNUMBER(SEARCH("&gt;4",'Classification result'!U270)),ISNUMBER(SEARCH("&gt; 4",'Classification result'!U270)),ISNUMBER(SEARCH("4 or more",'Classification result'!U270))),"extensive","")))</f>
        <v/>
      </c>
      <c r="W270" t="str">
        <f>IF(OR('Model output'!R269="",ISNUMBER(SEARCH("Not identified", 'Model output'!R269)),ISNUMBER(SEARCH("Absent",'Model output'!R269)),ISNUMBER(SEARCH("No",'Model output'!R269)),ISNUMBER(SEARCH("Negative",'Model output'!R269)),ISNUMBER(SEARCH("None seen",'Model output'!R269)),ISNUMBER(SEARCH("Free",'Model output'!R269)),ISNUMBER(SEARCH("Cannot be assessed",'Model output'!R269))),"negative","positive")</f>
        <v>negative</v>
      </c>
      <c r="X270" s="14" t="str">
        <f>IF('Model output'!S269="","",'Model output'!S269)</f>
        <v>Not identified</v>
      </c>
      <c r="Y270" t="str">
        <f>IF(OR('Model output'!S269="",ISNUMBER(SEARCH("Absent",'Model output'!S269)),ISNUMBER(SEARCH("Not identified",'Model output'!S269)),AND(ISNUMBER(SEARCH("No",'Model output'!S269)),NOT(ISNUMBER(SEARCH("carcinoma",'Model output'!S269)))),ISNUMBER(SEARCH("negative",'Model output'!S269))),"negative",IF(Z270="positive","gETE", "positive"))</f>
        <v>negative</v>
      </c>
      <c r="Z270" t="str">
        <f>IF(OR('Model output'!S269="",ISNUMBER(SEARCH("Absent",'Model output'!S269)),ISNUMBER(SEARCH("Not identified",'Model output'!S269)),ISNUMBER(SEARCH("No",'Model output'!S269)),ISNUMBER(SEARCH("Minimal",'Model output'!S269)),ISNUMBER(SEARCH("negative",'Model output'!S269))),"negative",IF(OR(ISNUMBER(SEARCH("extensive",X270)),ISNUMBER(SEARCH("skeletal muscle",X270)),ISNUMBER(SEARCH("larynx",X270)),ISNUMBER(SEARCH("trachea",X270)),ISNUMBER(SEARCH("esophagus",X270)),ISNUMBER(SEARCH("recurrent laryngeal nerve",X270))),"positive","negative"))</f>
        <v>negative</v>
      </c>
      <c r="AA270" t="str">
        <f>IF('Model output'!T269="","",IF('Model output'!T269="Not mentioned", "No", "Yes"))</f>
        <v/>
      </c>
      <c r="AB270" t="str">
        <f>IF(AA270&lt;&gt;"Yes","",IF(OR('Model output'!U269="",ISNUMBER(SEARCH("Not identified",'Model output'!U269))),"",'Model output'!U269))</f>
        <v/>
      </c>
      <c r="AC270" s="9" t="str">
        <f>IF(OR('Model output'!V269="", AND(ISERROR(SEARCH("Positive",'Model output'!V269)), ISNUMBER(SEARCH("Negative",'Model output'!V269))), ISNUMBER(SEARCH("Uninvolved",'Model output'!V269)), ISNUMBER(SEARCH("not involved",'Model output'!V269)), ISNUMBER(SEARCH("Free",'Model output'!V269)), ISNUMBER(SEARCH("1 mm",'Model output'!V269)), ISNUMBER(SEARCH("0.1 CM",'Model output'!V269)), ISNUMBER(SEARCH("less than 0.2 mm",'Model output'!V269)), ISNUMBER(SEARCH("less than 0.5 mm",'Model output'!V269)), ISNUMBER(SEARCH("very close",'Model output'!V269)), ISNUMBER(SEARCH("abut",'Model output'!V269))), "negative", "positive")</f>
        <v>negative</v>
      </c>
      <c r="AE270" s="30" t="str" cm="1">
        <f t="array" aca="1" ref="AE270" ca="1">IF(OR(AC270="positive",Z270="positive",AND(OR(ISNUMBER(SEARCH("Follicular carcinoma",N270)),ISNUMBER(SEARCH("Follicular thyroid carcinoma",N270))),V270="extensive"),AND(AND(ISNUMBER(J270),J270&gt;0),AND(ISNUMBER(M270),M270&gt;3)),OR(H270="positive",AH270=1)),"high",IF(OR(ISNUMBER(SEARCH("lateral",G270,1)),ISNUMBER(SEARCH("positive",Y270,1)),ISNUMBER(SEARCH("tall",O270,1)),ISNUMBER(SEARCH("hobnail",O270,1)),ISNUMBER(SEARCH("cribriform",O270,1)),ISNUMBER(SEARCH("diffuse",O270,1)),ISNUMBER(SEARCH("columnar",O270,1)),ISNUMBER(SEARCH("solid",O270,1)),ISNUMBER(SEARCH("tall",N270,1)),ISNUMBER(SEARCH("hobnail",N270,1)),ISNUMBER(SEARCH("cribriform",N270,1)),ISNUMBER(SEARCH("diffuse",N270,1)),ISNUMBER(SEARCH("columnar",N270,1)),ISNUMBER(SEARCH("solid",N270,1)),AND(ISNUMBER(SEARCH("papillary",N270,1)),S270="positive"),AND(AND(ISNUMBER(J270),J270&gt;=5),M270=""),AND(AND(ISNUMBER(J270),J270&gt;=5),AND(ISNUMBER(M270),M270&gt;=1)),AND(ISNUMBER(SERACH("papillary",N270)),OR(Y270="positive",Z270="positive"), ISNUMBER(SEARCH("BRAF",AB270)))),"intermediate","low"))</f>
        <v>low</v>
      </c>
      <c r="AF270" s="31" t="str">
        <f t="shared" si="65"/>
        <v>1b</v>
      </c>
      <c r="AG270" s="31" t="str">
        <f t="shared" si="66"/>
        <v>0</v>
      </c>
      <c r="AH270" s="31" t="str">
        <f t="shared" si="67"/>
        <v>0</v>
      </c>
      <c r="AI270" s="36" t="str">
        <f t="shared" si="68"/>
        <v>I</v>
      </c>
      <c r="AJ270" s="30" t="s">
        <v>872</v>
      </c>
      <c r="AK270" s="35" t="s">
        <v>876</v>
      </c>
      <c r="AL270" s="35" t="s">
        <v>877</v>
      </c>
      <c r="AM270" s="35" t="s">
        <v>880</v>
      </c>
      <c r="AN270" s="35" t="s">
        <v>76</v>
      </c>
      <c r="AO270" s="30">
        <f t="shared" ca="1" si="69"/>
        <v>1</v>
      </c>
      <c r="AP270" s="35">
        <f t="shared" si="70"/>
        <v>1</v>
      </c>
      <c r="AQ270" s="35">
        <f t="shared" si="71"/>
        <v>1</v>
      </c>
      <c r="AR270" s="35">
        <f t="shared" si="72"/>
        <v>1</v>
      </c>
      <c r="AS270" s="36">
        <f t="shared" si="73"/>
        <v>1</v>
      </c>
    </row>
    <row r="271" spans="1:45">
      <c r="A271" t="str">
        <f>'Model output'!A270</f>
        <v>TCGA-IM-A420</v>
      </c>
      <c r="B271" s="42">
        <v>39</v>
      </c>
      <c r="C271" s="1" t="str">
        <f>IF(OR(ISNUMBER(SEARCH("0",'Model output'!D270)), ISNUMBER(SEARCH("1",'Model output'!D270)), ISNUMBER(SEARCH("1a",'Model output'!D270)), ISNUMBER(SEARCH("1b",'Model output'!D270)), ISNUMBER(SEARCH("2",'Model output'!D270)), ISNUMBER(SEARCH("3",'Model output'!D270)), ISNUMBER(SEARCH("4a",'Model output'!D270)), ISNUMBER(SEARCH("4b",'Model output'!D270))), IF(ISNUMBER(SEARCH("pT",'Model output'!D270)),IF(OR(ISNUMBER(SEARCH("a",'Model output'!D270)),ISNUMBER(SEARCH("b",'Model output'!D270))),MID(SUBSTITUTE('Model output'!D270," ",""),SEARCH("pT",'Model output'!D270)+2,2),MID(SUBSTITUTE('Model output'!D270," ",""),SEARCH("pT",'Model output'!D270)+2,1)),IF(ISNUMBER(SEARCH("T",'Model output'!D270)),IF(OR(ISNUMBER(SEARCH("a",'Model output'!D270)),ISNUMBER(SEARCH("b",'Model output'!D270))),MID(SUBSTITUTE('Model output'!D270," ",""),SEARCH("T",'Model output'!D270)+1,2),MID(SUBSTITUTE('Model output'!D270," ",""),SEARCH("T",'Model output'!D270)+1,1)),SUBSTITUTE('Model output'!D270," ",""))),"")</f>
        <v>2</v>
      </c>
      <c r="D271" s="1" t="str">
        <f>IF(ISNUMBER(SEARCH("lymph node",'Model output'!E270)),"1", IF(AND('Model output'!E270&lt;&gt;"",ISNUMBER('Model output'!E270),'Model output'!E270&gt;0),"1",IF(OR(ISNUMBER(SEARCH("0",'Model output'!E270)), ISNUMBER(SEARCH("1",'Model output'!E270)), ISNUMBER(SEARCH("1a",'Model output'!E270)), ISNUMBER(SEARCH("1b",'Model output'!E270)), ISNUMBER(SEARCH("X",'Model output'!E270))), IF(ISNUMBER(SEARCH("pN",'Model output'!E270)),IF(OR(ISNUMBER(SEARCH("a",'Model output'!E270)),ISNUMBER(SEARCH("b",'Model output'!E270))),MID(SUBSTITUTE('Model output'!E270," ",""),SEARCH("pN",'Model output'!E270)+2,2),MID(SUBSTITUTE('Model output'!E270," ",""),SEARCH("pN",'Model output'!E270)+2,1)),IF(ISNUMBER(SEARCH("N",'Model output'!E270)),IF(OR(ISNUMBER(SEARCH("a",'Model output'!E270)),ISNUMBER(SEARCH("b",'Model output'!E270))),MID(SUBSTITUTE('Model output'!E270," ",""),SEARCH("N",'Model output'!E270)+1,2),MID(SUBSTITUTE('Model output'!E270," ",""),SEARCH("N",'Model output'!E270)+1,1)),SUBSTITUTE('Model output'!E270," ",""))),"")))</f>
        <v>1a</v>
      </c>
      <c r="E271" s="1" t="str">
        <f>IF(OR(ISNUMBER(SEARCH("Not applicable",'Model output'!F270)), ISNUMBER(SEARCH("N/A",'Model output'!F270))),"0",IF(OR(ISNUMBER(SEARCH("0",'Model output'!F270)), ISNUMBER(SEARCH("1",'Model output'!F270)), ISNUMBER(SEARCH("X",'Model output'!F270))), IF(ISNUMBER(SEARCH("pM",'Model output'!F270)),MID(SUBSTITUTE('Model output'!F270," ",""),SEARCH("pM",'Model output'!F270)+2,1),IF(ISNUMBER(SEARCH("M",'Model output'!F270)),MID(SUBSTITUTE('Model output'!F270," ",""),SEARCH("M",'Model output'!F270)+1,1),SUBSTITUTE('Model output'!F270," ",""))),""))</f>
        <v>0</v>
      </c>
      <c r="F271" t="str">
        <f t="shared" si="62"/>
        <v>positive</v>
      </c>
      <c r="G271" t="str">
        <f>IF(OR('Model output'!G270="",AND(ISNUMBER('Model output'!J270),'Model output'!J270&lt;1)),"",IF(OR(ISNUMBER(SEARCH("lateral",'Model output'!G270)),ISNUMBER(SEARCH("cervical",'Model output'!G270)),ISNUMBER(SEARCH("jugular",'Model output'!G270)),ISNUMBER(SEARCH("left neck",'Model output'!G270)),ISNUMBER(SEARCH("left anterior neck",'Model output'!G270)),ISNUMBER(SEARCH("left posterior neck",'Model output'!G270)),ISNUMBER(SEARCH("right neck",'Model output'!G270)),ISNUMBER(SEARCH("right anterior neck",'Model output'!G270)),ISNUMBER(SEARCH("right posterior neck",'Model output'!G270)),AND(ISNUMBER(SEARCH("level",'Model output'!G270)),OR(,ISNUMBER(SEARCH("II",'Model output'!G270)),ISNUMBER(SEARCH("two",'Model output'!G270)),ISNUMBER(SEARCH("2",'Model output'!G270)),ISNUMBER(SEARCH("III",'Model output'!G270)),ISNUMBER(SEARCH("three",'Model output'!G270)),ISNUMBER(SEARCH("3",'Model output'!G270)),ISNUMBER(SEARCH("IV",'Model output'!G270)),ISNUMBER(SEARCH("four",'Model output'!G270)),ISNUMBER(SEARCH("4",'Model output'!G270)),AND(ISNUMBER(SEARCH("V ",'Model output'!G270)),NOT(ISNUMBER(SEARCH("VI",'Model output'!G270)))),ISNUMBER(SEARCH("five",'Model output'!G270)),ISNUMBER(SEARCH("5",'Model output'!G270))))), "lateral", "central"))</f>
        <v>central</v>
      </c>
      <c r="H271" t="str">
        <f>IF('Model output'!H270="","negative", IF('Model output'!H270=" ", "negative", IF(ISNUMBER(SEARCH("lymph node",'Model output'!H270)),"negative","positive")))</f>
        <v>negative</v>
      </c>
      <c r="I271">
        <f>IF('Model output'!I270="","",IF(ISNUMBER('Model output'!I270),'Model output'!I270,1))</f>
        <v>14</v>
      </c>
      <c r="J271">
        <f>IF('Model output'!J270="","",IF(AND(ISNUMBER('Model output'!J270),'Model output'!J270&lt;=I271),'Model output'!J270,IF(ISNUMBER(SEARCH("0/",'Model output'!J270)),0,1)))</f>
        <v>5</v>
      </c>
      <c r="K271" t="str" cm="1">
        <f t="array" ref="K271">IF(COUNT(FIND({0,1,2,3,4,5,6,7,8,9},'Model output'!K270))&gt;0,'Model output'!K270,"")</f>
        <v/>
      </c>
      <c r="L271" s="8" t="str">
        <f t="shared" si="64"/>
        <v/>
      </c>
      <c r="M271" t="str" cm="1">
        <f t="array" ref="M271">IF(L271="","",IF(ISNUMBER(SEARCH("cm",L271)),MAX(VALUE(SUBSTITUTE(_xlfn.FILTERXML("&lt;t&gt;&lt;s&gt;"&amp;SUBSTITUTE(L271,",","&lt;/s&gt;&lt;s&gt;")&amp;"&lt;/s&gt;&lt;/t&gt;","//s"),"cm",""))),MAX(VALUE(SUBSTITUTE(_xlfn.FILTERXML("&lt;t&gt;&lt;s&gt;"&amp;SUBSTITUTE(L271,",","&lt;/s&gt;&lt;s&gt;")&amp;"&lt;/s&gt;&lt;/t&gt;","//s"),"mm","")))/10))</f>
        <v/>
      </c>
      <c r="N271" t="str">
        <f>IF('Model output'!L270="","",'Model output'!L270)</f>
        <v>papillary</v>
      </c>
      <c r="O271" t="str">
        <f>IF('Model output'!M270="","",'Model output'!M270)</f>
        <v>conventional, follicular</v>
      </c>
      <c r="P271" t="str">
        <f>IF('Model output'!N270="","",'Model output'!N270)</f>
        <v>4 cm</v>
      </c>
      <c r="Q271" t="str">
        <f t="shared" si="63"/>
        <v>4cm</v>
      </c>
      <c r="R271" cm="1">
        <f t="array" ref="R271">IF(Q271="","",IF(ISNUMBER(SEARCH("cm",Q271)),MAX(VALUE(SUBSTITUTE(_xlfn.FILTERXML("&lt;t&gt;&lt;s&gt;"&amp;SUBSTITUTE(Q271,",","&lt;/s&gt;&lt;s&gt;")&amp;"&lt;/s&gt;&lt;/t&gt;","//s"),"cm",""))),IF(ISNUMBER(SEARCH("mm",Q271)), MAX(VALUE(SUBSTITUTE(_xlfn.FILTERXML("&lt;t&gt;&lt;s&gt;"&amp;SUBSTITUTE(Q271,",","&lt;/s&gt;&lt;s&gt;")&amp;"&lt;/s&gt;&lt;/t&gt;","//s"),"mm","")))/10, MAX(VALUE(_xlfn.FILTERXML("&lt;t&gt;&lt;s&gt;"&amp;SUBSTITUTE(Q271,",","&lt;/s&gt;&lt;s&gt;")&amp;"&lt;/s&gt;&lt;/t&gt;","//s"))))))</f>
        <v>4</v>
      </c>
      <c r="S271" t="str">
        <f>IF(OR('Model output'!P270="",ISNUMBER(SEARCH("Not identified", 'Model output'!P270)),ISNUMBER(SEARCH("Absent",'Model output'!P270)),AND(ISNUMBER(SEARCH("No",'Model output'!P270)),NOT(ISNUMBER(SEARCH("diagnostic",'Model output'!P270)))),ISNUMBER(SEARCH("Negative",'Model output'!P270))),"negative","positive")</f>
        <v>positive</v>
      </c>
      <c r="T271">
        <f>IF('Model output'!O270="","",'Model output'!O270)</f>
        <v>2</v>
      </c>
      <c r="U271" t="str">
        <f>IF('Model output'!Q270&lt;&gt;"",'Model output'!Q270,IF('Classification result'!S271="positive",IF(ISNUMBER(SEARCH("single",'Model output'!P270)),1,IF(OR(ISNUMBER(SEARCH("&lt;4",'Model output'!P270)),ISNUMBER(SEARCH("&lt; 4",'Model output'!P270)),ISNUMBER(SEARCH("less than 4",'Model output'!P270))),"&lt;4",IF(OR(ISNUMBER(SEARCH("&gt;4",'Model output'!P270)),ISNUMBER(SEARCH("&gt; 4",'Model output'!P270)),ISNUMBER(SEARCH("4 or more",'Model output'!P270))),"&gt;4",""))),""))</f>
        <v>Extensive (4 or more vessels)</v>
      </c>
      <c r="V271" t="str">
        <f>IF(S271="negative","",IF(OR(ISNUMBER(SEARCH("Focal",'Model output'!P270)),'Classification result'!U271&lt;4,ISNUMBER(SEARCH("Focal",'Classification result'!U271)),ISNUMBER(SEARCH("&lt;4",'Classification result'!U271)),ISNUMBER(SEARCH("&lt; 4",'Classification result'!U271))),"minimal", IF(OR(ISNUMBER(SEARCH("Extensive",'Model output'!P270)),ISNUMBER(SEARCH("Extensive",'Classification result'!U271)),ISNUMBER(SEARCH("&gt;4",'Classification result'!U271)),ISNUMBER(SEARCH("&gt; 4",'Classification result'!U271)),ISNUMBER(SEARCH("4 or more",'Classification result'!U271))),"extensive","")))</f>
        <v>extensive</v>
      </c>
      <c r="W271" t="str">
        <f>IF(OR('Model output'!R270="",ISNUMBER(SEARCH("Not identified", 'Model output'!R270)),ISNUMBER(SEARCH("Absent",'Model output'!R270)),ISNUMBER(SEARCH("No",'Model output'!R270)),ISNUMBER(SEARCH("Negative",'Model output'!R270)),ISNUMBER(SEARCH("None seen",'Model output'!R270)),ISNUMBER(SEARCH("Free",'Model output'!R270)),ISNUMBER(SEARCH("Cannot be assessed",'Model output'!R270))),"negative","positive")</f>
        <v>positive</v>
      </c>
      <c r="X271" s="14" t="str">
        <f>IF('Model output'!S270="","",'Model output'!S270)</f>
        <v>Present</v>
      </c>
      <c r="Y271" t="str">
        <f>IF(OR('Model output'!S270="",ISNUMBER(SEARCH("Absent",'Model output'!S270)),ISNUMBER(SEARCH("Not identified",'Model output'!S270)),AND(ISNUMBER(SEARCH("No",'Model output'!S270)),NOT(ISNUMBER(SEARCH("carcinoma",'Model output'!S270)))),ISNUMBER(SEARCH("negative",'Model output'!S270))),"negative",IF(Z271="positive","gETE", "positive"))</f>
        <v>positive</v>
      </c>
      <c r="Z271" t="str">
        <f>IF(OR('Model output'!S270="",ISNUMBER(SEARCH("Absent",'Model output'!S270)),ISNUMBER(SEARCH("Not identified",'Model output'!S270)),ISNUMBER(SEARCH("No",'Model output'!S270)),ISNUMBER(SEARCH("Minimal",'Model output'!S270)),ISNUMBER(SEARCH("negative",'Model output'!S270))),"negative",IF(OR(ISNUMBER(SEARCH("extensive",X271)),ISNUMBER(SEARCH("skeletal muscle",X271)),ISNUMBER(SEARCH("larynx",X271)),ISNUMBER(SEARCH("trachea",X271)),ISNUMBER(SEARCH("esophagus",X271)),ISNUMBER(SEARCH("recurrent laryngeal nerve",X271))),"positive","negative"))</f>
        <v>negative</v>
      </c>
      <c r="AA271" t="str">
        <f>IF('Model output'!T270="","",IF('Model output'!T270="Not mentioned", "No", "Yes"))</f>
        <v/>
      </c>
      <c r="AB271" t="str">
        <f>IF(AA271&lt;&gt;"Yes","",IF(OR('Model output'!U270="",ISNUMBER(SEARCH("Not identified",'Model output'!U270))),"",'Model output'!U270))</f>
        <v/>
      </c>
      <c r="AC271" s="9" t="str">
        <f>IF(OR('Model output'!V270="", AND(ISERROR(SEARCH("Positive",'Model output'!V270)), ISNUMBER(SEARCH("Negative",'Model output'!V270))), ISNUMBER(SEARCH("Uninvolved",'Model output'!V270)), ISNUMBER(SEARCH("not involved",'Model output'!V270)), ISNUMBER(SEARCH("Free",'Model output'!V270)), ISNUMBER(SEARCH("1 mm",'Model output'!V270)), ISNUMBER(SEARCH("0.1 CM",'Model output'!V270)), ISNUMBER(SEARCH("less than 0.2 mm",'Model output'!V270)), ISNUMBER(SEARCH("less than 0.5 mm",'Model output'!V270)), ISNUMBER(SEARCH("very close",'Model output'!V270)), ISNUMBER(SEARCH("abut",'Model output'!V270))), "negative", "positive")</f>
        <v>negative</v>
      </c>
      <c r="AE271" s="30" t="str" cm="1">
        <f t="array" aca="1" ref="AE271" ca="1">IF(OR(AC271="positive",Z271="positive",AND(OR(ISNUMBER(SEARCH("Follicular carcinoma",N271)),ISNUMBER(SEARCH("Follicular thyroid carcinoma",N271))),V271="extensive"),AND(AND(ISNUMBER(J271),J271&gt;0),AND(ISNUMBER(M271),M271&gt;3)),OR(H271="positive",AH271=1)),"high",IF(OR(ISNUMBER(SEARCH("lateral",G271,1)),ISNUMBER(SEARCH("positive",Y271,1)),ISNUMBER(SEARCH("tall",O271,1)),ISNUMBER(SEARCH("hobnail",O271,1)),ISNUMBER(SEARCH("cribriform",O271,1)),ISNUMBER(SEARCH("diffuse",O271,1)),ISNUMBER(SEARCH("columnar",O271,1)),ISNUMBER(SEARCH("solid",O271,1)),ISNUMBER(SEARCH("tall",N271,1)),ISNUMBER(SEARCH("hobnail",N271,1)),ISNUMBER(SEARCH("cribriform",N271,1)),ISNUMBER(SEARCH("diffuse",N271,1)),ISNUMBER(SEARCH("columnar",N271,1)),ISNUMBER(SEARCH("solid",N271,1)),AND(ISNUMBER(SEARCH("papillary",N271,1)),S271="positive"),AND(AND(ISNUMBER(J271),J271&gt;=5),M271=""),AND(AND(ISNUMBER(J271),J271&gt;=5),AND(ISNUMBER(M271),M271&gt;=1)),AND(ISNUMBER(SERACH("papillary",N271)),OR(Y271="positive",Z271="positive"), ISNUMBER(SEARCH("BRAF",AB271)))),"intermediate","low"))</f>
        <v>intermediate</v>
      </c>
      <c r="AF271" s="31" t="str">
        <f t="shared" si="65"/>
        <v>2</v>
      </c>
      <c r="AG271" s="31" t="str">
        <f t="shared" si="66"/>
        <v>1a</v>
      </c>
      <c r="AH271" s="31" t="str">
        <f t="shared" si="67"/>
        <v>0</v>
      </c>
      <c r="AI271" s="36" t="str">
        <f t="shared" si="68"/>
        <v>I</v>
      </c>
      <c r="AJ271" s="30" t="s">
        <v>873</v>
      </c>
      <c r="AK271" s="35" t="s">
        <v>879</v>
      </c>
      <c r="AL271" s="35" t="s">
        <v>881</v>
      </c>
      <c r="AM271" s="35" t="s">
        <v>880</v>
      </c>
      <c r="AN271" s="35" t="s">
        <v>76</v>
      </c>
      <c r="AO271" s="30">
        <f t="shared" ca="1" si="69"/>
        <v>1</v>
      </c>
      <c r="AP271" s="35">
        <f t="shared" si="70"/>
        <v>1</v>
      </c>
      <c r="AQ271" s="35">
        <f t="shared" si="71"/>
        <v>1</v>
      </c>
      <c r="AR271" s="35">
        <f t="shared" si="72"/>
        <v>1</v>
      </c>
      <c r="AS271" s="36">
        <f t="shared" si="73"/>
        <v>1</v>
      </c>
    </row>
    <row r="272" spans="1:45">
      <c r="A272" t="str">
        <f>'Model output'!A271</f>
        <v>TCGA-IM-A4EB</v>
      </c>
      <c r="B272" s="42">
        <v>37</v>
      </c>
      <c r="C272" s="1" t="str">
        <f>IF(OR(ISNUMBER(SEARCH("0",'Model output'!D271)), ISNUMBER(SEARCH("1",'Model output'!D271)), ISNUMBER(SEARCH("1a",'Model output'!D271)), ISNUMBER(SEARCH("1b",'Model output'!D271)), ISNUMBER(SEARCH("2",'Model output'!D271)), ISNUMBER(SEARCH("3",'Model output'!D271)), ISNUMBER(SEARCH("4a",'Model output'!D271)), ISNUMBER(SEARCH("4b",'Model output'!D271))), IF(ISNUMBER(SEARCH("pT",'Model output'!D271)),IF(OR(ISNUMBER(SEARCH("a",'Model output'!D271)),ISNUMBER(SEARCH("b",'Model output'!D271))),MID(SUBSTITUTE('Model output'!D271," ",""),SEARCH("pT",'Model output'!D271)+2,2),MID(SUBSTITUTE('Model output'!D271," ",""),SEARCH("pT",'Model output'!D271)+2,1)),IF(ISNUMBER(SEARCH("T",'Model output'!D271)),IF(OR(ISNUMBER(SEARCH("a",'Model output'!D271)),ISNUMBER(SEARCH("b",'Model output'!D271))),MID(SUBSTITUTE('Model output'!D271," ",""),SEARCH("T",'Model output'!D271)+1,2),MID(SUBSTITUTE('Model output'!D271," ",""),SEARCH("T",'Model output'!D271)+1,1)),SUBSTITUTE('Model output'!D271," ",""))),"")</f>
        <v>3</v>
      </c>
      <c r="D272" s="1" t="str">
        <f>IF(ISNUMBER(SEARCH("lymph node",'Model output'!E271)),"1", IF(AND('Model output'!E271&lt;&gt;"",ISNUMBER('Model output'!E271),'Model output'!E271&gt;0),"1",IF(OR(ISNUMBER(SEARCH("0",'Model output'!E271)), ISNUMBER(SEARCH("1",'Model output'!E271)), ISNUMBER(SEARCH("1a",'Model output'!E271)), ISNUMBER(SEARCH("1b",'Model output'!E271)), ISNUMBER(SEARCH("X",'Model output'!E271))), IF(ISNUMBER(SEARCH("pN",'Model output'!E271)),IF(OR(ISNUMBER(SEARCH("a",'Model output'!E271)),ISNUMBER(SEARCH("b",'Model output'!E271))),MID(SUBSTITUTE('Model output'!E271," ",""),SEARCH("pN",'Model output'!E271)+2,2),MID(SUBSTITUTE('Model output'!E271," ",""),SEARCH("pN",'Model output'!E271)+2,1)),IF(ISNUMBER(SEARCH("N",'Model output'!E271)),IF(OR(ISNUMBER(SEARCH("a",'Model output'!E271)),ISNUMBER(SEARCH("b",'Model output'!E271))),MID(SUBSTITUTE('Model output'!E271," ",""),SEARCH("N",'Model output'!E271)+1,2),MID(SUBSTITUTE('Model output'!E271," ",""),SEARCH("N",'Model output'!E271)+1,1)),SUBSTITUTE('Model output'!E271," ",""))),"")))</f>
        <v>1b</v>
      </c>
      <c r="E272" s="1" t="str">
        <f>IF(OR(ISNUMBER(SEARCH("Not applicable",'Model output'!F271)), ISNUMBER(SEARCH("N/A",'Model output'!F271))),"0",IF(OR(ISNUMBER(SEARCH("0",'Model output'!F271)), ISNUMBER(SEARCH("1",'Model output'!F271)), ISNUMBER(SEARCH("X",'Model output'!F271))), IF(ISNUMBER(SEARCH("pM",'Model output'!F271)),MID(SUBSTITUTE('Model output'!F271," ",""),SEARCH("pM",'Model output'!F271)+2,1),IF(ISNUMBER(SEARCH("M",'Model output'!F271)),MID(SUBSTITUTE('Model output'!F271," ",""),SEARCH("M",'Model output'!F271)+1,1),SUBSTITUTE('Model output'!F271," ",""))),""))</f>
        <v>0</v>
      </c>
      <c r="F272" t="str">
        <f t="shared" si="62"/>
        <v>positive</v>
      </c>
      <c r="G272" t="str">
        <f>IF(OR('Model output'!G271="",AND(ISNUMBER('Model output'!J271),'Model output'!J271&lt;1)),"",IF(OR(ISNUMBER(SEARCH("lateral",'Model output'!G271)),ISNUMBER(SEARCH("cervical",'Model output'!G271)),ISNUMBER(SEARCH("jugular",'Model output'!G271)),ISNUMBER(SEARCH("left neck",'Model output'!G271)),ISNUMBER(SEARCH("left anterior neck",'Model output'!G271)),ISNUMBER(SEARCH("left posterior neck",'Model output'!G271)),ISNUMBER(SEARCH("right neck",'Model output'!G271)),ISNUMBER(SEARCH("right anterior neck",'Model output'!G271)),ISNUMBER(SEARCH("right posterior neck",'Model output'!G271)),AND(ISNUMBER(SEARCH("level",'Model output'!G271)),OR(,ISNUMBER(SEARCH("II",'Model output'!G271)),ISNUMBER(SEARCH("two",'Model output'!G271)),ISNUMBER(SEARCH("2",'Model output'!G271)),ISNUMBER(SEARCH("III",'Model output'!G271)),ISNUMBER(SEARCH("three",'Model output'!G271)),ISNUMBER(SEARCH("3",'Model output'!G271)),ISNUMBER(SEARCH("IV",'Model output'!G271)),ISNUMBER(SEARCH("four",'Model output'!G271)),ISNUMBER(SEARCH("4",'Model output'!G271)),AND(ISNUMBER(SEARCH("V ",'Model output'!G271)),NOT(ISNUMBER(SEARCH("VI",'Model output'!G271)))),ISNUMBER(SEARCH("five",'Model output'!G271)),ISNUMBER(SEARCH("5",'Model output'!G271))))), "lateral", "central"))</f>
        <v>lateral</v>
      </c>
      <c r="H272" t="str">
        <f>IF('Model output'!H271="","negative", IF('Model output'!H271=" ", "negative", IF(ISNUMBER(SEARCH("lymph node",'Model output'!H271)),"negative","positive")))</f>
        <v>negative</v>
      </c>
      <c r="I272">
        <f>IF('Model output'!I271="","",IF(ISNUMBER('Model output'!I271),'Model output'!I271,1))</f>
        <v>11</v>
      </c>
      <c r="J272">
        <f>IF('Model output'!J271="","",IF(AND(ISNUMBER('Model output'!J271),'Model output'!J271&lt;=I272),'Model output'!J271,IF(ISNUMBER(SEARCH("0/",'Model output'!J271)),0,1)))</f>
        <v>9</v>
      </c>
      <c r="K272" t="str" cm="1">
        <f t="array" ref="K272">IF(COUNT(FIND({0,1,2,3,4,5,6,7,8,9},'Model output'!K271))&gt;0,'Model output'!K271,"")</f>
        <v>0.9 cm</v>
      </c>
      <c r="L272" s="8" t="str">
        <f t="shared" si="64"/>
        <v>0.9cm</v>
      </c>
      <c r="M272" cm="1">
        <f t="array" ref="M272">IF(L272="","",IF(ISNUMBER(SEARCH("cm",L272)),MAX(VALUE(SUBSTITUTE(_xlfn.FILTERXML("&lt;t&gt;&lt;s&gt;"&amp;SUBSTITUTE(L272,",","&lt;/s&gt;&lt;s&gt;")&amp;"&lt;/s&gt;&lt;/t&gt;","//s"),"cm",""))),MAX(VALUE(SUBSTITUTE(_xlfn.FILTERXML("&lt;t&gt;&lt;s&gt;"&amp;SUBSTITUTE(L272,",","&lt;/s&gt;&lt;s&gt;")&amp;"&lt;/s&gt;&lt;/t&gt;","//s"),"mm","")))/10))</f>
        <v>0.9</v>
      </c>
      <c r="N272" t="str">
        <f>IF('Model output'!L271="","",'Model output'!L271)</f>
        <v>papillary</v>
      </c>
      <c r="O272" t="str">
        <f>IF('Model output'!M271="","",'Model output'!M271)</f>
        <v>Diffuse sclerosing, Tall cell</v>
      </c>
      <c r="P272" t="str">
        <f>IF('Model output'!N271="","",'Model output'!N271)</f>
        <v>3 cm</v>
      </c>
      <c r="Q272" t="str">
        <f t="shared" si="63"/>
        <v>3cm</v>
      </c>
      <c r="R272" cm="1">
        <f t="array" ref="R272">IF(Q272="","",IF(ISNUMBER(SEARCH("cm",Q272)),MAX(VALUE(SUBSTITUTE(_xlfn.FILTERXML("&lt;t&gt;&lt;s&gt;"&amp;SUBSTITUTE(Q272,",","&lt;/s&gt;&lt;s&gt;")&amp;"&lt;/s&gt;&lt;/t&gt;","//s"),"cm",""))),IF(ISNUMBER(SEARCH("mm",Q272)), MAX(VALUE(SUBSTITUTE(_xlfn.FILTERXML("&lt;t&gt;&lt;s&gt;"&amp;SUBSTITUTE(Q272,",","&lt;/s&gt;&lt;s&gt;")&amp;"&lt;/s&gt;&lt;/t&gt;","//s"),"mm","")))/10, MAX(VALUE(_xlfn.FILTERXML("&lt;t&gt;&lt;s&gt;"&amp;SUBSTITUTE(Q272,",","&lt;/s&gt;&lt;s&gt;")&amp;"&lt;/s&gt;&lt;/t&gt;","//s"))))))</f>
        <v>3</v>
      </c>
      <c r="S272" t="str">
        <f>IF(OR('Model output'!P271="",ISNUMBER(SEARCH("Not identified", 'Model output'!P271)),ISNUMBER(SEARCH("Absent",'Model output'!P271)),AND(ISNUMBER(SEARCH("No",'Model output'!P271)),NOT(ISNUMBER(SEARCH("diagnostic",'Model output'!P271)))),ISNUMBER(SEARCH("Negative",'Model output'!P271))),"negative","positive")</f>
        <v>positive</v>
      </c>
      <c r="T272">
        <f>IF('Model output'!O271="","",'Model output'!O271)</f>
        <v>1</v>
      </c>
      <c r="U272" t="str">
        <f>IF('Model output'!Q271&lt;&gt;"",'Model output'!Q271,IF('Classification result'!S272="positive",IF(ISNUMBER(SEARCH("single",'Model output'!P271)),1,IF(OR(ISNUMBER(SEARCH("&lt;4",'Model output'!P271)),ISNUMBER(SEARCH("&lt; 4",'Model output'!P271)),ISNUMBER(SEARCH("less than 4",'Model output'!P271))),"&lt;4",IF(OR(ISNUMBER(SEARCH("&gt;4",'Model output'!P271)),ISNUMBER(SEARCH("&gt; 4",'Model output'!P271)),ISNUMBER(SEARCH("4 or more",'Model output'!P271))),"&gt;4",""))),""))</f>
        <v>Extensive (4 or more vessels)</v>
      </c>
      <c r="V272" t="str">
        <f>IF(S272="negative","",IF(OR(ISNUMBER(SEARCH("Focal",'Model output'!P271)),'Classification result'!U272&lt;4,ISNUMBER(SEARCH("Focal",'Classification result'!U272)),ISNUMBER(SEARCH("&lt;4",'Classification result'!U272)),ISNUMBER(SEARCH("&lt; 4",'Classification result'!U272))),"minimal", IF(OR(ISNUMBER(SEARCH("Extensive",'Model output'!P271)),ISNUMBER(SEARCH("Extensive",'Classification result'!U272)),ISNUMBER(SEARCH("&gt;4",'Classification result'!U272)),ISNUMBER(SEARCH("&gt; 4",'Classification result'!U272)),ISNUMBER(SEARCH("4 or more",'Classification result'!U272))),"extensive","")))</f>
        <v>extensive</v>
      </c>
      <c r="W272" t="str">
        <f>IF(OR('Model output'!R271="",ISNUMBER(SEARCH("Not identified", 'Model output'!R271)),ISNUMBER(SEARCH("Absent",'Model output'!R271)),ISNUMBER(SEARCH("No",'Model output'!R271)),ISNUMBER(SEARCH("Negative",'Model output'!R271)),ISNUMBER(SEARCH("None seen",'Model output'!R271)),ISNUMBER(SEARCH("Free",'Model output'!R271)),ISNUMBER(SEARCH("Cannot be assessed",'Model output'!R271))),"negative","positive")</f>
        <v>positive</v>
      </c>
      <c r="X272" s="14" t="str">
        <f>IF('Model output'!S271="","",'Model output'!S271)</f>
        <v>Minimal</v>
      </c>
      <c r="Y272" t="str">
        <f>IF(OR('Model output'!S271="",ISNUMBER(SEARCH("Absent",'Model output'!S271)),ISNUMBER(SEARCH("Not identified",'Model output'!S271)),AND(ISNUMBER(SEARCH("No",'Model output'!S271)),NOT(ISNUMBER(SEARCH("carcinoma",'Model output'!S271)))),ISNUMBER(SEARCH("negative",'Model output'!S271))),"negative",IF(Z272="positive","gETE", "positive"))</f>
        <v>positive</v>
      </c>
      <c r="Z272" t="str">
        <f>IF(OR('Model output'!S271="",ISNUMBER(SEARCH("Absent",'Model output'!S271)),ISNUMBER(SEARCH("Not identified",'Model output'!S271)),ISNUMBER(SEARCH("No",'Model output'!S271)),ISNUMBER(SEARCH("Minimal",'Model output'!S271)),ISNUMBER(SEARCH("negative",'Model output'!S271))),"negative",IF(OR(ISNUMBER(SEARCH("extensive",X272)),ISNUMBER(SEARCH("skeletal muscle",X272)),ISNUMBER(SEARCH("larynx",X272)),ISNUMBER(SEARCH("trachea",X272)),ISNUMBER(SEARCH("esophagus",X272)),ISNUMBER(SEARCH("recurrent laryngeal nerve",X272))),"positive","negative"))</f>
        <v>negative</v>
      </c>
      <c r="AA272" t="str">
        <f>IF('Model output'!T271="","",IF('Model output'!T271="Not mentioned", "No", "Yes"))</f>
        <v/>
      </c>
      <c r="AB272" t="str">
        <f>IF(AA272&lt;&gt;"Yes","",IF(OR('Model output'!U271="",ISNUMBER(SEARCH("Not identified",'Model output'!U271))),"",'Model output'!U271))</f>
        <v/>
      </c>
      <c r="AC272" s="9" t="str">
        <f>IF(OR('Model output'!V271="", AND(ISERROR(SEARCH("Positive",'Model output'!V271)), ISNUMBER(SEARCH("Negative",'Model output'!V271))), ISNUMBER(SEARCH("Uninvolved",'Model output'!V271)), ISNUMBER(SEARCH("not involved",'Model output'!V271)), ISNUMBER(SEARCH("Free",'Model output'!V271)), ISNUMBER(SEARCH("1 mm",'Model output'!V271)), ISNUMBER(SEARCH("0.1 CM",'Model output'!V271)), ISNUMBER(SEARCH("less than 0.2 mm",'Model output'!V271)), ISNUMBER(SEARCH("less than 0.5 mm",'Model output'!V271)), ISNUMBER(SEARCH("very close",'Model output'!V271)), ISNUMBER(SEARCH("abut",'Model output'!V271))), "negative", "positive")</f>
        <v>negative</v>
      </c>
      <c r="AE272" s="30" t="str" cm="1">
        <f t="array" aca="1" ref="AE272" ca="1">IF(OR(AC272="positive",Z272="positive",AND(OR(ISNUMBER(SEARCH("Follicular carcinoma",N272)),ISNUMBER(SEARCH("Follicular thyroid carcinoma",N272))),V272="extensive"),AND(AND(ISNUMBER(J272),J272&gt;0),AND(ISNUMBER(M272),M272&gt;3)),OR(H272="positive",AH272=1)),"high",IF(OR(ISNUMBER(SEARCH("lateral",G272,1)),ISNUMBER(SEARCH("positive",Y272,1)),ISNUMBER(SEARCH("tall",O272,1)),ISNUMBER(SEARCH("hobnail",O272,1)),ISNUMBER(SEARCH("cribriform",O272,1)),ISNUMBER(SEARCH("diffuse",O272,1)),ISNUMBER(SEARCH("columnar",O272,1)),ISNUMBER(SEARCH("solid",O272,1)),ISNUMBER(SEARCH("tall",N272,1)),ISNUMBER(SEARCH("hobnail",N272,1)),ISNUMBER(SEARCH("cribriform",N272,1)),ISNUMBER(SEARCH("diffuse",N272,1)),ISNUMBER(SEARCH("columnar",N272,1)),ISNUMBER(SEARCH("solid",N272,1)),AND(ISNUMBER(SEARCH("papillary",N272,1)),S272="positive"),AND(AND(ISNUMBER(J272),J272&gt;=5),M272=""),AND(AND(ISNUMBER(J272),J272&gt;=5),AND(ISNUMBER(M272),M272&gt;=1)),AND(ISNUMBER(SERACH("papillary",N272)),OR(Y272="positive",Z272="positive"), ISNUMBER(SEARCH("BRAF",AB272)))),"intermediate","low"))</f>
        <v>intermediate</v>
      </c>
      <c r="AF272" s="31" t="str">
        <f t="shared" si="65"/>
        <v>2</v>
      </c>
      <c r="AG272" s="31" t="str">
        <f t="shared" si="66"/>
        <v>1b</v>
      </c>
      <c r="AH272" s="31" t="str">
        <f t="shared" si="67"/>
        <v>0</v>
      </c>
      <c r="AI272" s="36" t="str">
        <f t="shared" si="68"/>
        <v>I</v>
      </c>
      <c r="AJ272" s="30" t="s">
        <v>873</v>
      </c>
      <c r="AK272" s="35" t="s">
        <v>879</v>
      </c>
      <c r="AL272" s="35" t="s">
        <v>881</v>
      </c>
      <c r="AM272" s="35" t="s">
        <v>880</v>
      </c>
      <c r="AN272" s="35" t="s">
        <v>76</v>
      </c>
      <c r="AO272" s="30">
        <f t="shared" ca="1" si="69"/>
        <v>1</v>
      </c>
      <c r="AP272" s="35">
        <f t="shared" si="70"/>
        <v>1</v>
      </c>
      <c r="AQ272" s="35">
        <f t="shared" si="71"/>
        <v>0</v>
      </c>
      <c r="AR272" s="35">
        <f t="shared" si="72"/>
        <v>1</v>
      </c>
      <c r="AS272" s="36">
        <f t="shared" si="73"/>
        <v>1</v>
      </c>
    </row>
    <row r="273" spans="1:45">
      <c r="A273" t="str">
        <f>'Model output'!A272</f>
        <v>TCGA-J8-A3NZ</v>
      </c>
      <c r="B273" s="42">
        <v>52</v>
      </c>
      <c r="C273" s="1" t="str">
        <f>IF(OR(ISNUMBER(SEARCH("0",'Model output'!D272)), ISNUMBER(SEARCH("1",'Model output'!D272)), ISNUMBER(SEARCH("1a",'Model output'!D272)), ISNUMBER(SEARCH("1b",'Model output'!D272)), ISNUMBER(SEARCH("2",'Model output'!D272)), ISNUMBER(SEARCH("3",'Model output'!D272)), ISNUMBER(SEARCH("4a",'Model output'!D272)), ISNUMBER(SEARCH("4b",'Model output'!D272))), IF(ISNUMBER(SEARCH("pT",'Model output'!D272)),IF(OR(ISNUMBER(SEARCH("a",'Model output'!D272)),ISNUMBER(SEARCH("b",'Model output'!D272))),MID(SUBSTITUTE('Model output'!D272," ",""),SEARCH("pT",'Model output'!D272)+2,2),MID(SUBSTITUTE('Model output'!D272," ",""),SEARCH("pT",'Model output'!D272)+2,1)),IF(ISNUMBER(SEARCH("T",'Model output'!D272)),IF(OR(ISNUMBER(SEARCH("a",'Model output'!D272)),ISNUMBER(SEARCH("b",'Model output'!D272))),MID(SUBSTITUTE('Model output'!D272," ",""),SEARCH("T",'Model output'!D272)+1,2),MID(SUBSTITUTE('Model output'!D272," ",""),SEARCH("T",'Model output'!D272)+1,1)),SUBSTITUTE('Model output'!D272," ",""))),"")</f>
        <v>3</v>
      </c>
      <c r="D273" s="1" t="str">
        <f>IF(ISNUMBER(SEARCH("lymph node",'Model output'!E272)),"1", IF(AND('Model output'!E272&lt;&gt;"",ISNUMBER('Model output'!E272),'Model output'!E272&gt;0),"1",IF(OR(ISNUMBER(SEARCH("0",'Model output'!E272)), ISNUMBER(SEARCH("1",'Model output'!E272)), ISNUMBER(SEARCH("1a",'Model output'!E272)), ISNUMBER(SEARCH("1b",'Model output'!E272)), ISNUMBER(SEARCH("X",'Model output'!E272))), IF(ISNUMBER(SEARCH("pN",'Model output'!E272)),IF(OR(ISNUMBER(SEARCH("a",'Model output'!E272)),ISNUMBER(SEARCH("b",'Model output'!E272))),MID(SUBSTITUTE('Model output'!E272," ",""),SEARCH("pN",'Model output'!E272)+2,2),MID(SUBSTITUTE('Model output'!E272," ",""),SEARCH("pN",'Model output'!E272)+2,1)),IF(ISNUMBER(SEARCH("N",'Model output'!E272)),IF(OR(ISNUMBER(SEARCH("a",'Model output'!E272)),ISNUMBER(SEARCH("b",'Model output'!E272))),MID(SUBSTITUTE('Model output'!E272," ",""),SEARCH("N",'Model output'!E272)+1,2),MID(SUBSTITUTE('Model output'!E272," ",""),SEARCH("N",'Model output'!E272)+1,1)),SUBSTITUTE('Model output'!E272," ",""))),"")))</f>
        <v>1a</v>
      </c>
      <c r="E273" s="1" t="str">
        <f>IF(OR(ISNUMBER(SEARCH("Not applicable",'Model output'!F272)), ISNUMBER(SEARCH("N/A",'Model output'!F272))),"0",IF(OR(ISNUMBER(SEARCH("0",'Model output'!F272)), ISNUMBER(SEARCH("1",'Model output'!F272)), ISNUMBER(SEARCH("X",'Model output'!F272))), IF(ISNUMBER(SEARCH("pM",'Model output'!F272)),MID(SUBSTITUTE('Model output'!F272," ",""),SEARCH("pM",'Model output'!F272)+2,1),IF(ISNUMBER(SEARCH("M",'Model output'!F272)),MID(SUBSTITUTE('Model output'!F272," ",""),SEARCH("M",'Model output'!F272)+1,1),SUBSTITUTE('Model output'!F272," ",""))),""))</f>
        <v>0</v>
      </c>
      <c r="F273" t="str">
        <f t="shared" si="62"/>
        <v>positive</v>
      </c>
      <c r="G273" t="str">
        <f>IF(OR('Model output'!G272="",AND(ISNUMBER('Model output'!J272),'Model output'!J272&lt;1)),"",IF(OR(ISNUMBER(SEARCH("lateral",'Model output'!G272)),ISNUMBER(SEARCH("cervical",'Model output'!G272)),ISNUMBER(SEARCH("jugular",'Model output'!G272)),ISNUMBER(SEARCH("left neck",'Model output'!G272)),ISNUMBER(SEARCH("left anterior neck",'Model output'!G272)),ISNUMBER(SEARCH("left posterior neck",'Model output'!G272)),ISNUMBER(SEARCH("right neck",'Model output'!G272)),ISNUMBER(SEARCH("right anterior neck",'Model output'!G272)),ISNUMBER(SEARCH("right posterior neck",'Model output'!G272)),AND(ISNUMBER(SEARCH("level",'Model output'!G272)),OR(,ISNUMBER(SEARCH("II",'Model output'!G272)),ISNUMBER(SEARCH("two",'Model output'!G272)),ISNUMBER(SEARCH("2",'Model output'!G272)),ISNUMBER(SEARCH("III",'Model output'!G272)),ISNUMBER(SEARCH("three",'Model output'!G272)),ISNUMBER(SEARCH("3",'Model output'!G272)),ISNUMBER(SEARCH("IV",'Model output'!G272)),ISNUMBER(SEARCH("four",'Model output'!G272)),ISNUMBER(SEARCH("4",'Model output'!G272)),AND(ISNUMBER(SEARCH("V ",'Model output'!G272)),NOT(ISNUMBER(SEARCH("VI",'Model output'!G272)))),ISNUMBER(SEARCH("five",'Model output'!G272)),ISNUMBER(SEARCH("5",'Model output'!G272))))), "lateral", "central"))</f>
        <v>central</v>
      </c>
      <c r="H273" t="str">
        <f>IF('Model output'!H272="","negative", IF('Model output'!H272=" ", "negative", IF(ISNUMBER(SEARCH("lymph node",'Model output'!H272)),"negative","positive")))</f>
        <v>negative</v>
      </c>
      <c r="I273">
        <f>IF('Model output'!I272="","",IF(ISNUMBER('Model output'!I272),'Model output'!I272,1))</f>
        <v>9</v>
      </c>
      <c r="J273">
        <f>IF('Model output'!J272="","",IF(AND(ISNUMBER('Model output'!J272),'Model output'!J272&lt;=I273),'Model output'!J272,IF(ISNUMBER(SEARCH("0/",'Model output'!J272)),0,1)))</f>
        <v>2</v>
      </c>
      <c r="K273" t="str" cm="1">
        <f t="array" ref="K273">IF(COUNT(FIND({0,1,2,3,4,5,6,7,8,9},'Model output'!K272))&gt;0,'Model output'!K272,"")</f>
        <v/>
      </c>
      <c r="L273" s="8" t="str">
        <f t="shared" si="64"/>
        <v/>
      </c>
      <c r="M273" t="str" cm="1">
        <f t="array" ref="M273">IF(L273="","",IF(ISNUMBER(SEARCH("cm",L273)),MAX(VALUE(SUBSTITUTE(_xlfn.FILTERXML("&lt;t&gt;&lt;s&gt;"&amp;SUBSTITUTE(L273,",","&lt;/s&gt;&lt;s&gt;")&amp;"&lt;/s&gt;&lt;/t&gt;","//s"),"cm",""))),MAX(VALUE(SUBSTITUTE(_xlfn.FILTERXML("&lt;t&gt;&lt;s&gt;"&amp;SUBSTITUTE(L273,",","&lt;/s&gt;&lt;s&gt;")&amp;"&lt;/s&gt;&lt;/t&gt;","//s"),"mm","")))/10))</f>
        <v/>
      </c>
      <c r="N273" t="str">
        <f>IF('Model output'!L272="","",'Model output'!L272)</f>
        <v>Papillary</v>
      </c>
      <c r="O273" t="str">
        <f>IF('Model output'!M272="","",'Model output'!M272)</f>
        <v/>
      </c>
      <c r="P273" t="str">
        <f>IF('Model output'!N272="","",'Model output'!N272)</f>
        <v>3.5 cm</v>
      </c>
      <c r="Q273" t="str">
        <f t="shared" si="63"/>
        <v>3.5cm</v>
      </c>
      <c r="R273" cm="1">
        <f t="array" ref="R273">IF(Q273="","",IF(ISNUMBER(SEARCH("cm",Q273)),MAX(VALUE(SUBSTITUTE(_xlfn.FILTERXML("&lt;t&gt;&lt;s&gt;"&amp;SUBSTITUTE(Q273,",","&lt;/s&gt;&lt;s&gt;")&amp;"&lt;/s&gt;&lt;/t&gt;","//s"),"cm",""))),IF(ISNUMBER(SEARCH("mm",Q273)), MAX(VALUE(SUBSTITUTE(_xlfn.FILTERXML("&lt;t&gt;&lt;s&gt;"&amp;SUBSTITUTE(Q273,",","&lt;/s&gt;&lt;s&gt;")&amp;"&lt;/s&gt;&lt;/t&gt;","//s"),"mm","")))/10, MAX(VALUE(_xlfn.FILTERXML("&lt;t&gt;&lt;s&gt;"&amp;SUBSTITUTE(Q273,",","&lt;/s&gt;&lt;s&gt;")&amp;"&lt;/s&gt;&lt;/t&gt;","//s"))))))</f>
        <v>3.5</v>
      </c>
      <c r="S273" t="str">
        <f>IF(OR('Model output'!P272="",ISNUMBER(SEARCH("Not identified", 'Model output'!P272)),ISNUMBER(SEARCH("Absent",'Model output'!P272)),AND(ISNUMBER(SEARCH("No",'Model output'!P272)),NOT(ISNUMBER(SEARCH("diagnostic",'Model output'!P272)))),ISNUMBER(SEARCH("Negative",'Model output'!P272))),"negative","positive")</f>
        <v>negative</v>
      </c>
      <c r="T273">
        <f>IF('Model output'!O272="","",'Model output'!O272)</f>
        <v>1</v>
      </c>
      <c r="U273" t="str">
        <f>IF('Model output'!Q272&lt;&gt;"",'Model output'!Q272,IF('Classification result'!S273="positive",IF(ISNUMBER(SEARCH("single",'Model output'!P272)),1,IF(OR(ISNUMBER(SEARCH("&lt;4",'Model output'!P272)),ISNUMBER(SEARCH("&lt; 4",'Model output'!P272)),ISNUMBER(SEARCH("less than 4",'Model output'!P272))),"&lt;4",IF(OR(ISNUMBER(SEARCH("&gt;4",'Model output'!P272)),ISNUMBER(SEARCH("&gt; 4",'Model output'!P272)),ISNUMBER(SEARCH("4 or more",'Model output'!P272))),"&gt;4",""))),""))</f>
        <v/>
      </c>
      <c r="V273" t="str">
        <f>IF(S273="negative","",IF(OR(ISNUMBER(SEARCH("Focal",'Model output'!P272)),'Classification result'!U273&lt;4,ISNUMBER(SEARCH("Focal",'Classification result'!U273)),ISNUMBER(SEARCH("&lt;4",'Classification result'!U273)),ISNUMBER(SEARCH("&lt; 4",'Classification result'!U273))),"minimal", IF(OR(ISNUMBER(SEARCH("Extensive",'Model output'!P272)),ISNUMBER(SEARCH("Extensive",'Classification result'!U273)),ISNUMBER(SEARCH("&gt;4",'Classification result'!U273)),ISNUMBER(SEARCH("&gt; 4",'Classification result'!U273)),ISNUMBER(SEARCH("4 or more",'Classification result'!U273))),"extensive","")))</f>
        <v/>
      </c>
      <c r="W273" t="str">
        <f>IF(OR('Model output'!R272="",ISNUMBER(SEARCH("Not identified", 'Model output'!R272)),ISNUMBER(SEARCH("Absent",'Model output'!R272)),ISNUMBER(SEARCH("No",'Model output'!R272)),ISNUMBER(SEARCH("Negative",'Model output'!R272)),ISNUMBER(SEARCH("None seen",'Model output'!R272)),ISNUMBER(SEARCH("Free",'Model output'!R272)),ISNUMBER(SEARCH("Cannot be assessed",'Model output'!R272))),"negative","positive")</f>
        <v>positive</v>
      </c>
      <c r="X273" s="14" t="str">
        <f>IF('Model output'!S272="","",'Model output'!S272)</f>
        <v>Present, Minimal</v>
      </c>
      <c r="Y273" t="str">
        <f>IF(OR('Model output'!S272="",ISNUMBER(SEARCH("Absent",'Model output'!S272)),ISNUMBER(SEARCH("Not identified",'Model output'!S272)),AND(ISNUMBER(SEARCH("No",'Model output'!S272)),NOT(ISNUMBER(SEARCH("carcinoma",'Model output'!S272)))),ISNUMBER(SEARCH("negative",'Model output'!S272))),"negative",IF(Z273="positive","gETE", "positive"))</f>
        <v>positive</v>
      </c>
      <c r="Z273" t="str">
        <f>IF(OR('Model output'!S272="",ISNUMBER(SEARCH("Absent",'Model output'!S272)),ISNUMBER(SEARCH("Not identified",'Model output'!S272)),ISNUMBER(SEARCH("No",'Model output'!S272)),ISNUMBER(SEARCH("Minimal",'Model output'!S272)),ISNUMBER(SEARCH("negative",'Model output'!S272))),"negative",IF(OR(ISNUMBER(SEARCH("extensive",X273)),ISNUMBER(SEARCH("skeletal muscle",X273)),ISNUMBER(SEARCH("larynx",X273)),ISNUMBER(SEARCH("trachea",X273)),ISNUMBER(SEARCH("esophagus",X273)),ISNUMBER(SEARCH("recurrent laryngeal nerve",X273))),"positive","negative"))</f>
        <v>negative</v>
      </c>
      <c r="AA273" t="str">
        <f>IF('Model output'!T272="","",IF('Model output'!T272="Not mentioned", "No", "Yes"))</f>
        <v/>
      </c>
      <c r="AB273" t="str">
        <f>IF(AA273&lt;&gt;"Yes","",IF(OR('Model output'!U272="",ISNUMBER(SEARCH("Not identified",'Model output'!U272))),"",'Model output'!U272))</f>
        <v/>
      </c>
      <c r="AC273" s="9" t="str">
        <f>IF(OR('Model output'!V272="", AND(ISERROR(SEARCH("Positive",'Model output'!V272)), ISNUMBER(SEARCH("Negative",'Model output'!V272))), ISNUMBER(SEARCH("Uninvolved",'Model output'!V272)), ISNUMBER(SEARCH("not involved",'Model output'!V272)), ISNUMBER(SEARCH("Free",'Model output'!V272)), ISNUMBER(SEARCH("1 mm",'Model output'!V272)), ISNUMBER(SEARCH("0.1 CM",'Model output'!V272)), ISNUMBER(SEARCH("less than 0.2 mm",'Model output'!V272)), ISNUMBER(SEARCH("less than 0.5 mm",'Model output'!V272)), ISNUMBER(SEARCH("very close",'Model output'!V272)), ISNUMBER(SEARCH("abut",'Model output'!V272))), "negative", "positive")</f>
        <v>negative</v>
      </c>
      <c r="AE273" s="30" t="str" cm="1">
        <f t="array" aca="1" ref="AE273" ca="1">IF(OR(AC273="positive",Z273="positive",AND(OR(ISNUMBER(SEARCH("Follicular carcinoma",N273)),ISNUMBER(SEARCH("Follicular thyroid carcinoma",N273))),V273="extensive"),AND(AND(ISNUMBER(J273),J273&gt;0),AND(ISNUMBER(M273),M273&gt;3)),OR(H273="positive",AH273=1)),"high",IF(OR(ISNUMBER(SEARCH("lateral",G273,1)),ISNUMBER(SEARCH("positive",Y273,1)),ISNUMBER(SEARCH("tall",O273,1)),ISNUMBER(SEARCH("hobnail",O273,1)),ISNUMBER(SEARCH("cribriform",O273,1)),ISNUMBER(SEARCH("diffuse",O273,1)),ISNUMBER(SEARCH("columnar",O273,1)),ISNUMBER(SEARCH("solid",O273,1)),ISNUMBER(SEARCH("tall",N273,1)),ISNUMBER(SEARCH("hobnail",N273,1)),ISNUMBER(SEARCH("cribriform",N273,1)),ISNUMBER(SEARCH("diffuse",N273,1)),ISNUMBER(SEARCH("columnar",N273,1)),ISNUMBER(SEARCH("solid",N273,1)),AND(ISNUMBER(SEARCH("papillary",N273,1)),S273="positive"),AND(AND(ISNUMBER(J273),J273&gt;=5),M273=""),AND(AND(ISNUMBER(J273),J273&gt;=5),AND(ISNUMBER(M273),M273&gt;=1)),AND(ISNUMBER(SERACH("papillary",N273)),OR(Y273="positive",Z273="positive"), ISNUMBER(SEARCH("BRAF",AB273)))),"intermediate","low"))</f>
        <v>intermediate</v>
      </c>
      <c r="AF273" s="31" t="str">
        <f t="shared" si="65"/>
        <v>2</v>
      </c>
      <c r="AG273" s="31" t="str">
        <f t="shared" si="66"/>
        <v>1a</v>
      </c>
      <c r="AH273" s="31" t="str">
        <f t="shared" si="67"/>
        <v>0</v>
      </c>
      <c r="AI273" s="36" t="str">
        <f t="shared" si="68"/>
        <v>I</v>
      </c>
      <c r="AJ273" s="30" t="s">
        <v>873</v>
      </c>
      <c r="AK273" s="35" t="s">
        <v>879</v>
      </c>
      <c r="AL273" s="35" t="s">
        <v>881</v>
      </c>
      <c r="AM273" s="35" t="s">
        <v>880</v>
      </c>
      <c r="AN273" s="35" t="s">
        <v>76</v>
      </c>
      <c r="AO273" s="30">
        <f t="shared" ca="1" si="69"/>
        <v>1</v>
      </c>
      <c r="AP273" s="35">
        <f t="shared" si="70"/>
        <v>1</v>
      </c>
      <c r="AQ273" s="35">
        <f t="shared" si="71"/>
        <v>1</v>
      </c>
      <c r="AR273" s="35">
        <f t="shared" si="72"/>
        <v>1</v>
      </c>
      <c r="AS273" s="36">
        <f t="shared" si="73"/>
        <v>1</v>
      </c>
    </row>
    <row r="274" spans="1:45">
      <c r="A274" t="str">
        <f>'Model output'!A273</f>
        <v>TCGA-J8-A3O1</v>
      </c>
      <c r="B274" s="42">
        <v>33</v>
      </c>
      <c r="C274" s="1" t="str">
        <f>IF(OR(ISNUMBER(SEARCH("0",'Model output'!D273)), ISNUMBER(SEARCH("1",'Model output'!D273)), ISNUMBER(SEARCH("1a",'Model output'!D273)), ISNUMBER(SEARCH("1b",'Model output'!D273)), ISNUMBER(SEARCH("2",'Model output'!D273)), ISNUMBER(SEARCH("3",'Model output'!D273)), ISNUMBER(SEARCH("4a",'Model output'!D273)), ISNUMBER(SEARCH("4b",'Model output'!D273))), IF(ISNUMBER(SEARCH("pT",'Model output'!D273)),IF(OR(ISNUMBER(SEARCH("a",'Model output'!D273)),ISNUMBER(SEARCH("b",'Model output'!D273))),MID(SUBSTITUTE('Model output'!D273," ",""),SEARCH("pT",'Model output'!D273)+2,2),MID(SUBSTITUTE('Model output'!D273," ",""),SEARCH("pT",'Model output'!D273)+2,1)),IF(ISNUMBER(SEARCH("T",'Model output'!D273)),IF(OR(ISNUMBER(SEARCH("a",'Model output'!D273)),ISNUMBER(SEARCH("b",'Model output'!D273))),MID(SUBSTITUTE('Model output'!D273," ",""),SEARCH("T",'Model output'!D273)+1,2),MID(SUBSTITUTE('Model output'!D273," ",""),SEARCH("T",'Model output'!D273)+1,1)),SUBSTITUTE('Model output'!D273," ",""))),"")</f>
        <v>3</v>
      </c>
      <c r="D274" s="1" t="str">
        <f>IF(ISNUMBER(SEARCH("lymph node",'Model output'!E273)),"1", IF(AND('Model output'!E273&lt;&gt;"",ISNUMBER('Model output'!E273),'Model output'!E273&gt;0),"1",IF(OR(ISNUMBER(SEARCH("0",'Model output'!E273)), ISNUMBER(SEARCH("1",'Model output'!E273)), ISNUMBER(SEARCH("1a",'Model output'!E273)), ISNUMBER(SEARCH("1b",'Model output'!E273)), ISNUMBER(SEARCH("X",'Model output'!E273))), IF(ISNUMBER(SEARCH("pN",'Model output'!E273)),IF(OR(ISNUMBER(SEARCH("a",'Model output'!E273)),ISNUMBER(SEARCH("b",'Model output'!E273))),MID(SUBSTITUTE('Model output'!E273," ",""),SEARCH("pN",'Model output'!E273)+2,2),MID(SUBSTITUTE('Model output'!E273," ",""),SEARCH("pN",'Model output'!E273)+2,1)),IF(ISNUMBER(SEARCH("N",'Model output'!E273)),IF(OR(ISNUMBER(SEARCH("a",'Model output'!E273)),ISNUMBER(SEARCH("b",'Model output'!E273))),MID(SUBSTITUTE('Model output'!E273," ",""),SEARCH("N",'Model output'!E273)+1,2),MID(SUBSTITUTE('Model output'!E273," ",""),SEARCH("N",'Model output'!E273)+1,1)),SUBSTITUTE('Model output'!E273," ",""))),"")))</f>
        <v>1b</v>
      </c>
      <c r="E274" s="1" t="str">
        <f>IF(OR(ISNUMBER(SEARCH("Not applicable",'Model output'!F273)), ISNUMBER(SEARCH("N/A",'Model output'!F273))),"0",IF(OR(ISNUMBER(SEARCH("0",'Model output'!F273)), ISNUMBER(SEARCH("1",'Model output'!F273)), ISNUMBER(SEARCH("X",'Model output'!F273))), IF(ISNUMBER(SEARCH("pM",'Model output'!F273)),MID(SUBSTITUTE('Model output'!F273," ",""),SEARCH("pM",'Model output'!F273)+2,1),IF(ISNUMBER(SEARCH("M",'Model output'!F273)),MID(SUBSTITUTE('Model output'!F273," ",""),SEARCH("M",'Model output'!F273)+1,1),SUBSTITUTE('Model output'!F273," ",""))),""))</f>
        <v/>
      </c>
      <c r="F274" t="str">
        <f t="shared" si="62"/>
        <v>positive</v>
      </c>
      <c r="G274" t="str">
        <f>IF(OR('Model output'!G273="",AND(ISNUMBER('Model output'!J273),'Model output'!J273&lt;1)),"",IF(OR(ISNUMBER(SEARCH("lateral",'Model output'!G273)),ISNUMBER(SEARCH("cervical",'Model output'!G273)),ISNUMBER(SEARCH("jugular",'Model output'!G273)),ISNUMBER(SEARCH("left neck",'Model output'!G273)),ISNUMBER(SEARCH("left anterior neck",'Model output'!G273)),ISNUMBER(SEARCH("left posterior neck",'Model output'!G273)),ISNUMBER(SEARCH("right neck",'Model output'!G273)),ISNUMBER(SEARCH("right anterior neck",'Model output'!G273)),ISNUMBER(SEARCH("right posterior neck",'Model output'!G273)),AND(ISNUMBER(SEARCH("level",'Model output'!G273)),OR(,ISNUMBER(SEARCH("II",'Model output'!G273)),ISNUMBER(SEARCH("two",'Model output'!G273)),ISNUMBER(SEARCH("2",'Model output'!G273)),ISNUMBER(SEARCH("III",'Model output'!G273)),ISNUMBER(SEARCH("three",'Model output'!G273)),ISNUMBER(SEARCH("3",'Model output'!G273)),ISNUMBER(SEARCH("IV",'Model output'!G273)),ISNUMBER(SEARCH("four",'Model output'!G273)),ISNUMBER(SEARCH("4",'Model output'!G273)),AND(ISNUMBER(SEARCH("V ",'Model output'!G273)),NOT(ISNUMBER(SEARCH("VI",'Model output'!G273)))),ISNUMBER(SEARCH("five",'Model output'!G273)),ISNUMBER(SEARCH("5",'Model output'!G273))))), "lateral", "central"))</f>
        <v>lateral</v>
      </c>
      <c r="H274" t="str">
        <f>IF('Model output'!H273="","negative", IF('Model output'!H273=" ", "negative", IF(ISNUMBER(SEARCH("lymph node",'Model output'!H273)),"negative","positive")))</f>
        <v>negative</v>
      </c>
      <c r="I274">
        <f>IF('Model output'!I273="","",IF(ISNUMBER('Model output'!I273),'Model output'!I273,1))</f>
        <v>19</v>
      </c>
      <c r="J274">
        <f>IF('Model output'!J273="","",IF(AND(ISNUMBER('Model output'!J273),'Model output'!J273&lt;=I274),'Model output'!J273,IF(ISNUMBER(SEARCH("0/",'Model output'!J273)),0,1)))</f>
        <v>12</v>
      </c>
      <c r="K274" t="str" cm="1">
        <f t="array" ref="K274">IF(COUNT(FIND({0,1,2,3,4,5,6,7,8,9},'Model output'!K273))&gt;0,'Model output'!K273,"")</f>
        <v/>
      </c>
      <c r="L274" s="8" t="str">
        <f t="shared" si="64"/>
        <v/>
      </c>
      <c r="M274" t="str" cm="1">
        <f t="array" ref="M274">IF(L274="","",IF(ISNUMBER(SEARCH("cm",L274)),MAX(VALUE(SUBSTITUTE(_xlfn.FILTERXML("&lt;t&gt;&lt;s&gt;"&amp;SUBSTITUTE(L274,",","&lt;/s&gt;&lt;s&gt;")&amp;"&lt;/s&gt;&lt;/t&gt;","//s"),"cm",""))),MAX(VALUE(SUBSTITUTE(_xlfn.FILTERXML("&lt;t&gt;&lt;s&gt;"&amp;SUBSTITUTE(L274,",","&lt;/s&gt;&lt;s&gt;")&amp;"&lt;/s&gt;&lt;/t&gt;","//s"),"mm","")))/10))</f>
        <v/>
      </c>
      <c r="N274" t="str">
        <f>IF('Model output'!L273="","",'Model output'!L273)</f>
        <v>papillary</v>
      </c>
      <c r="O274" t="str">
        <f>IF('Model output'!M273="","",'Model output'!M273)</f>
        <v/>
      </c>
      <c r="P274" t="str">
        <f>IF('Model output'!N273="","",'Model output'!N273)</f>
        <v>6.5 cm</v>
      </c>
      <c r="Q274" t="str">
        <f t="shared" si="63"/>
        <v>6.5cm</v>
      </c>
      <c r="R274" cm="1">
        <f t="array" ref="R274">IF(Q274="","",IF(ISNUMBER(SEARCH("cm",Q274)),MAX(VALUE(SUBSTITUTE(_xlfn.FILTERXML("&lt;t&gt;&lt;s&gt;"&amp;SUBSTITUTE(Q274,",","&lt;/s&gt;&lt;s&gt;")&amp;"&lt;/s&gt;&lt;/t&gt;","//s"),"cm",""))),IF(ISNUMBER(SEARCH("mm",Q274)), MAX(VALUE(SUBSTITUTE(_xlfn.FILTERXML("&lt;t&gt;&lt;s&gt;"&amp;SUBSTITUTE(Q274,",","&lt;/s&gt;&lt;s&gt;")&amp;"&lt;/s&gt;&lt;/t&gt;","//s"),"mm","")))/10, MAX(VALUE(_xlfn.FILTERXML("&lt;t&gt;&lt;s&gt;"&amp;SUBSTITUTE(Q274,",","&lt;/s&gt;&lt;s&gt;")&amp;"&lt;/s&gt;&lt;/t&gt;","//s"))))))</f>
        <v>6.5</v>
      </c>
      <c r="S274" t="str">
        <f>IF(OR('Model output'!P273="",ISNUMBER(SEARCH("Not identified", 'Model output'!P273)),ISNUMBER(SEARCH("Absent",'Model output'!P273)),AND(ISNUMBER(SEARCH("No",'Model output'!P273)),NOT(ISNUMBER(SEARCH("diagnostic",'Model output'!P273)))),ISNUMBER(SEARCH("Negative",'Model output'!P273))),"negative","positive")</f>
        <v>positive</v>
      </c>
      <c r="T274" t="str">
        <f>IF('Model output'!O273="","",'Model output'!O273)</f>
        <v/>
      </c>
      <c r="U274" t="str">
        <f>IF('Model output'!Q273&lt;&gt;"",'Model output'!Q273,IF('Classification result'!S274="positive",IF(ISNUMBER(SEARCH("single",'Model output'!P273)),1,IF(OR(ISNUMBER(SEARCH("&lt;4",'Model output'!P273)),ISNUMBER(SEARCH("&lt; 4",'Model output'!P273)),ISNUMBER(SEARCH("less than 4",'Model output'!P273))),"&lt;4",IF(OR(ISNUMBER(SEARCH("&gt;4",'Model output'!P273)),ISNUMBER(SEARCH("&gt; 4",'Model output'!P273)),ISNUMBER(SEARCH("4 or more",'Model output'!P273))),"&gt;4",""))),""))</f>
        <v>less than 4</v>
      </c>
      <c r="V274" t="str">
        <f>IF(S274="negative","",IF(OR(ISNUMBER(SEARCH("Focal",'Model output'!P273)),'Classification result'!U274&lt;4,ISNUMBER(SEARCH("Focal",'Classification result'!U274)),ISNUMBER(SEARCH("&lt;4",'Classification result'!U274)),ISNUMBER(SEARCH("&lt; 4",'Classification result'!U274))),"minimal", IF(OR(ISNUMBER(SEARCH("Extensive",'Model output'!P273)),ISNUMBER(SEARCH("Extensive",'Classification result'!U274)),ISNUMBER(SEARCH("&gt;4",'Classification result'!U274)),ISNUMBER(SEARCH("&gt; 4",'Classification result'!U274)),ISNUMBER(SEARCH("4 or more",'Classification result'!U274))),"extensive","")))</f>
        <v>minimal</v>
      </c>
      <c r="W274" t="str">
        <f>IF(OR('Model output'!R273="",ISNUMBER(SEARCH("Not identified", 'Model output'!R273)),ISNUMBER(SEARCH("Absent",'Model output'!R273)),ISNUMBER(SEARCH("No",'Model output'!R273)),ISNUMBER(SEARCH("Negative",'Model output'!R273)),ISNUMBER(SEARCH("None seen",'Model output'!R273)),ISNUMBER(SEARCH("Free",'Model output'!R273)),ISNUMBER(SEARCH("Cannot be assessed",'Model output'!R273))),"negative","positive")</f>
        <v>negative</v>
      </c>
      <c r="X274" s="14" t="str">
        <f>IF('Model output'!S273="","",'Model output'!S273)</f>
        <v/>
      </c>
      <c r="Y274" t="str">
        <f>IF(OR('Model output'!S273="",ISNUMBER(SEARCH("Absent",'Model output'!S273)),ISNUMBER(SEARCH("Not identified",'Model output'!S273)),AND(ISNUMBER(SEARCH("No",'Model output'!S273)),NOT(ISNUMBER(SEARCH("carcinoma",'Model output'!S273)))),ISNUMBER(SEARCH("negative",'Model output'!S273))),"negative",IF(Z274="positive","gETE", "positive"))</f>
        <v>negative</v>
      </c>
      <c r="Z274" t="str">
        <f>IF(OR('Model output'!S273="",ISNUMBER(SEARCH("Absent",'Model output'!S273)),ISNUMBER(SEARCH("Not identified",'Model output'!S273)),ISNUMBER(SEARCH("No",'Model output'!S273)),ISNUMBER(SEARCH("Minimal",'Model output'!S273)),ISNUMBER(SEARCH("negative",'Model output'!S273))),"negative",IF(OR(ISNUMBER(SEARCH("extensive",X274)),ISNUMBER(SEARCH("skeletal muscle",X274)),ISNUMBER(SEARCH("larynx",X274)),ISNUMBER(SEARCH("trachea",X274)),ISNUMBER(SEARCH("esophagus",X274)),ISNUMBER(SEARCH("recurrent laryngeal nerve",X274))),"positive","negative"))</f>
        <v>negative</v>
      </c>
      <c r="AA274" t="str">
        <f>IF('Model output'!T273="","",IF('Model output'!T273="Not mentioned", "No", "Yes"))</f>
        <v/>
      </c>
      <c r="AB274" t="str">
        <f>IF(AA274&lt;&gt;"Yes","",IF(OR('Model output'!U273="",ISNUMBER(SEARCH("Not identified",'Model output'!U273))),"",'Model output'!U273))</f>
        <v/>
      </c>
      <c r="AC274" s="9" t="str">
        <f>IF(OR('Model output'!V273="", AND(ISERROR(SEARCH("Positive",'Model output'!V273)), ISNUMBER(SEARCH("Negative",'Model output'!V273))), ISNUMBER(SEARCH("Uninvolved",'Model output'!V273)), ISNUMBER(SEARCH("not involved",'Model output'!V273)), ISNUMBER(SEARCH("Free",'Model output'!V273)), ISNUMBER(SEARCH("1 mm",'Model output'!V273)), ISNUMBER(SEARCH("0.1 CM",'Model output'!V273)), ISNUMBER(SEARCH("less than 0.2 mm",'Model output'!V273)), ISNUMBER(SEARCH("less than 0.5 mm",'Model output'!V273)), ISNUMBER(SEARCH("very close",'Model output'!V273)), ISNUMBER(SEARCH("abut",'Model output'!V273))), "negative", "positive")</f>
        <v>negative</v>
      </c>
      <c r="AE274" s="30" t="str" cm="1">
        <f t="array" aca="1" ref="AE274" ca="1">IF(OR(AC274="positive",Z274="positive",AND(OR(ISNUMBER(SEARCH("Follicular carcinoma",N274)),ISNUMBER(SEARCH("Follicular thyroid carcinoma",N274))),V274="extensive"),AND(AND(ISNUMBER(J274),J274&gt;0),AND(ISNUMBER(M274),M274&gt;3)),OR(H274="positive",AH274=1)),"high",IF(OR(ISNUMBER(SEARCH("lateral",G274,1)),ISNUMBER(SEARCH("positive",Y274,1)),ISNUMBER(SEARCH("tall",O274,1)),ISNUMBER(SEARCH("hobnail",O274,1)),ISNUMBER(SEARCH("cribriform",O274,1)),ISNUMBER(SEARCH("diffuse",O274,1)),ISNUMBER(SEARCH("columnar",O274,1)),ISNUMBER(SEARCH("solid",O274,1)),ISNUMBER(SEARCH("tall",N274,1)),ISNUMBER(SEARCH("hobnail",N274,1)),ISNUMBER(SEARCH("cribriform",N274,1)),ISNUMBER(SEARCH("diffuse",N274,1)),ISNUMBER(SEARCH("columnar",N274,1)),ISNUMBER(SEARCH("solid",N274,1)),AND(ISNUMBER(SEARCH("papillary",N274,1)),S274="positive"),AND(AND(ISNUMBER(J274),J274&gt;=5),M274=""),AND(AND(ISNUMBER(J274),J274&gt;=5),AND(ISNUMBER(M274),M274&gt;=1)),AND(ISNUMBER(SERACH("papillary",N274)),OR(Y274="positive",Z274="positive"), ISNUMBER(SEARCH("BRAF",AB274)))),"intermediate","low"))</f>
        <v>intermediate</v>
      </c>
      <c r="AF274" s="31" t="str">
        <f t="shared" si="65"/>
        <v>3a</v>
      </c>
      <c r="AG274" s="31" t="str">
        <f t="shared" si="66"/>
        <v>1b</v>
      </c>
      <c r="AH274" s="31" t="str">
        <f t="shared" si="67"/>
        <v>0</v>
      </c>
      <c r="AI274" s="36" t="str">
        <f t="shared" si="68"/>
        <v>I</v>
      </c>
      <c r="AJ274" s="30" t="s">
        <v>873</v>
      </c>
      <c r="AK274" s="35" t="s">
        <v>882</v>
      </c>
      <c r="AL274" s="35" t="s">
        <v>876</v>
      </c>
      <c r="AM274" s="35" t="s">
        <v>880</v>
      </c>
      <c r="AN274" s="35" t="s">
        <v>76</v>
      </c>
      <c r="AO274" s="30">
        <f t="shared" ca="1" si="69"/>
        <v>1</v>
      </c>
      <c r="AP274" s="35">
        <f t="shared" si="70"/>
        <v>1</v>
      </c>
      <c r="AQ274" s="35">
        <f t="shared" si="71"/>
        <v>1</v>
      </c>
      <c r="AR274" s="35">
        <f t="shared" si="72"/>
        <v>1</v>
      </c>
      <c r="AS274" s="36">
        <f t="shared" si="73"/>
        <v>1</v>
      </c>
    </row>
    <row r="275" spans="1:45">
      <c r="A275" t="str">
        <f>'Model output'!A274</f>
        <v>TCGA-J8-A3O2</v>
      </c>
      <c r="B275" s="42">
        <v>39</v>
      </c>
      <c r="C275" s="1" t="str">
        <f>IF(OR(ISNUMBER(SEARCH("0",'Model output'!D274)), ISNUMBER(SEARCH("1",'Model output'!D274)), ISNUMBER(SEARCH("1a",'Model output'!D274)), ISNUMBER(SEARCH("1b",'Model output'!D274)), ISNUMBER(SEARCH("2",'Model output'!D274)), ISNUMBER(SEARCH("3",'Model output'!D274)), ISNUMBER(SEARCH("4a",'Model output'!D274)), ISNUMBER(SEARCH("4b",'Model output'!D274))), IF(ISNUMBER(SEARCH("pT",'Model output'!D274)),IF(OR(ISNUMBER(SEARCH("a",'Model output'!D274)),ISNUMBER(SEARCH("b",'Model output'!D274))),MID(SUBSTITUTE('Model output'!D274," ",""),SEARCH("pT",'Model output'!D274)+2,2),MID(SUBSTITUTE('Model output'!D274," ",""),SEARCH("pT",'Model output'!D274)+2,1)),IF(ISNUMBER(SEARCH("T",'Model output'!D274)),IF(OR(ISNUMBER(SEARCH("a",'Model output'!D274)),ISNUMBER(SEARCH("b",'Model output'!D274))),MID(SUBSTITUTE('Model output'!D274," ",""),SEARCH("T",'Model output'!D274)+1,2),MID(SUBSTITUTE('Model output'!D274," ",""),SEARCH("T",'Model output'!D274)+1,1)),SUBSTITUTE('Model output'!D274," ",""))),"")</f>
        <v>3</v>
      </c>
      <c r="D275" s="1" t="str">
        <f>IF(ISNUMBER(SEARCH("lymph node",'Model output'!E274)),"1", IF(AND('Model output'!E274&lt;&gt;"",ISNUMBER('Model output'!E274),'Model output'!E274&gt;0),"1",IF(OR(ISNUMBER(SEARCH("0",'Model output'!E274)), ISNUMBER(SEARCH("1",'Model output'!E274)), ISNUMBER(SEARCH("1a",'Model output'!E274)), ISNUMBER(SEARCH("1b",'Model output'!E274)), ISNUMBER(SEARCH("X",'Model output'!E274))), IF(ISNUMBER(SEARCH("pN",'Model output'!E274)),IF(OR(ISNUMBER(SEARCH("a",'Model output'!E274)),ISNUMBER(SEARCH("b",'Model output'!E274))),MID(SUBSTITUTE('Model output'!E274," ",""),SEARCH("pN",'Model output'!E274)+2,2),MID(SUBSTITUTE('Model output'!E274," ",""),SEARCH("pN",'Model output'!E274)+2,1)),IF(ISNUMBER(SEARCH("N",'Model output'!E274)),IF(OR(ISNUMBER(SEARCH("a",'Model output'!E274)),ISNUMBER(SEARCH("b",'Model output'!E274))),MID(SUBSTITUTE('Model output'!E274," ",""),SEARCH("N",'Model output'!E274)+1,2),MID(SUBSTITUTE('Model output'!E274," ",""),SEARCH("N",'Model output'!E274)+1,1)),SUBSTITUTE('Model output'!E274," ",""))),"")))</f>
        <v>1b</v>
      </c>
      <c r="E275" s="1" t="str">
        <f>IF(OR(ISNUMBER(SEARCH("Not applicable",'Model output'!F274)), ISNUMBER(SEARCH("N/A",'Model output'!F274))),"0",IF(OR(ISNUMBER(SEARCH("0",'Model output'!F274)), ISNUMBER(SEARCH("1",'Model output'!F274)), ISNUMBER(SEARCH("X",'Model output'!F274))), IF(ISNUMBER(SEARCH("pM",'Model output'!F274)),MID(SUBSTITUTE('Model output'!F274," ",""),SEARCH("pM",'Model output'!F274)+2,1),IF(ISNUMBER(SEARCH("M",'Model output'!F274)),MID(SUBSTITUTE('Model output'!F274," ",""),SEARCH("M",'Model output'!F274)+1,1),SUBSTITUTE('Model output'!F274," ",""))),""))</f>
        <v/>
      </c>
      <c r="F275" t="str">
        <f t="shared" si="62"/>
        <v>positive</v>
      </c>
      <c r="G275" t="str">
        <f>IF(OR('Model output'!G274="",AND(ISNUMBER('Model output'!J274),'Model output'!J274&lt;1)),"",IF(OR(ISNUMBER(SEARCH("lateral",'Model output'!G274)),ISNUMBER(SEARCH("cervical",'Model output'!G274)),ISNUMBER(SEARCH("jugular",'Model output'!G274)),ISNUMBER(SEARCH("left neck",'Model output'!G274)),ISNUMBER(SEARCH("left anterior neck",'Model output'!G274)),ISNUMBER(SEARCH("left posterior neck",'Model output'!G274)),ISNUMBER(SEARCH("right neck",'Model output'!G274)),ISNUMBER(SEARCH("right anterior neck",'Model output'!G274)),ISNUMBER(SEARCH("right posterior neck",'Model output'!G274)),AND(ISNUMBER(SEARCH("level",'Model output'!G274)),OR(,ISNUMBER(SEARCH("II",'Model output'!G274)),ISNUMBER(SEARCH("two",'Model output'!G274)),ISNUMBER(SEARCH("2",'Model output'!G274)),ISNUMBER(SEARCH("III",'Model output'!G274)),ISNUMBER(SEARCH("three",'Model output'!G274)),ISNUMBER(SEARCH("3",'Model output'!G274)),ISNUMBER(SEARCH("IV",'Model output'!G274)),ISNUMBER(SEARCH("four",'Model output'!G274)),ISNUMBER(SEARCH("4",'Model output'!G274)),AND(ISNUMBER(SEARCH("V ",'Model output'!G274)),NOT(ISNUMBER(SEARCH("VI",'Model output'!G274)))),ISNUMBER(SEARCH("five",'Model output'!G274)),ISNUMBER(SEARCH("5",'Model output'!G274))))), "lateral", "central"))</f>
        <v>lateral</v>
      </c>
      <c r="H275" t="str">
        <f>IF('Model output'!H274="","negative", IF('Model output'!H274=" ", "negative", IF(ISNUMBER(SEARCH("lymph node",'Model output'!H274)),"negative","positive")))</f>
        <v>negative</v>
      </c>
      <c r="I275">
        <f>IF('Model output'!I274="","",IF(ISNUMBER('Model output'!I274),'Model output'!I274,1))</f>
        <v>106</v>
      </c>
      <c r="J275">
        <f>IF('Model output'!J274="","",IF(AND(ISNUMBER('Model output'!J274),'Model output'!J274&lt;=I275),'Model output'!J274,IF(ISNUMBER(SEARCH("0/",'Model output'!J274)),0,1)))</f>
        <v>23</v>
      </c>
      <c r="K275" t="str" cm="1">
        <f t="array" ref="K275">IF(COUNT(FIND({0,1,2,3,4,5,6,7,8,9},'Model output'!K274))&gt;0,'Model output'!K274,"")</f>
        <v>1.5 cm</v>
      </c>
      <c r="L275" s="8" t="str">
        <f t="shared" si="64"/>
        <v>1.5cm</v>
      </c>
      <c r="M275" cm="1">
        <f t="array" ref="M275">IF(L275="","",IF(ISNUMBER(SEARCH("cm",L275)),MAX(VALUE(SUBSTITUTE(_xlfn.FILTERXML("&lt;t&gt;&lt;s&gt;"&amp;SUBSTITUTE(L275,",","&lt;/s&gt;&lt;s&gt;")&amp;"&lt;/s&gt;&lt;/t&gt;","//s"),"cm",""))),MAX(VALUE(SUBSTITUTE(_xlfn.FILTERXML("&lt;t&gt;&lt;s&gt;"&amp;SUBSTITUTE(L275,",","&lt;/s&gt;&lt;s&gt;")&amp;"&lt;/s&gt;&lt;/t&gt;","//s"),"mm","")))/10))</f>
        <v>1.5</v>
      </c>
      <c r="N275" t="str">
        <f>IF('Model output'!L274="","",'Model output'!L274)</f>
        <v>papillary</v>
      </c>
      <c r="O275" t="str">
        <f>IF('Model output'!M274="","",'Model output'!M274)</f>
        <v>Classical (usual)</v>
      </c>
      <c r="P275" t="str">
        <f>IF('Model output'!N274="","",'Model output'!N274)</f>
        <v>3.5 cm</v>
      </c>
      <c r="Q275" t="str">
        <f t="shared" si="63"/>
        <v>3.5cm</v>
      </c>
      <c r="R275" cm="1">
        <f t="array" ref="R275">IF(Q275="","",IF(ISNUMBER(SEARCH("cm",Q275)),MAX(VALUE(SUBSTITUTE(_xlfn.FILTERXML("&lt;t&gt;&lt;s&gt;"&amp;SUBSTITUTE(Q275,",","&lt;/s&gt;&lt;s&gt;")&amp;"&lt;/s&gt;&lt;/t&gt;","//s"),"cm",""))),IF(ISNUMBER(SEARCH("mm",Q275)), MAX(VALUE(SUBSTITUTE(_xlfn.FILTERXML("&lt;t&gt;&lt;s&gt;"&amp;SUBSTITUTE(Q275,",","&lt;/s&gt;&lt;s&gt;")&amp;"&lt;/s&gt;&lt;/t&gt;","//s"),"mm","")))/10, MAX(VALUE(_xlfn.FILTERXML("&lt;t&gt;&lt;s&gt;"&amp;SUBSTITUTE(Q275,",","&lt;/s&gt;&lt;s&gt;")&amp;"&lt;/s&gt;&lt;/t&gt;","//s"))))))</f>
        <v>3.5</v>
      </c>
      <c r="S275" t="str">
        <f>IF(OR('Model output'!P274="",ISNUMBER(SEARCH("Not identified", 'Model output'!P274)),ISNUMBER(SEARCH("Absent",'Model output'!P274)),AND(ISNUMBER(SEARCH("No",'Model output'!P274)),NOT(ISNUMBER(SEARCH("diagnostic",'Model output'!P274)))),ISNUMBER(SEARCH("Negative",'Model output'!P274))),"negative","positive")</f>
        <v>positive</v>
      </c>
      <c r="T275" t="str">
        <f>IF('Model output'!O274="","",'Model output'!O274)</f>
        <v/>
      </c>
      <c r="U275" t="str">
        <f>IF('Model output'!Q274&lt;&gt;"",'Model output'!Q274,IF('Classification result'!S275="positive",IF(ISNUMBER(SEARCH("single",'Model output'!P274)),1,IF(OR(ISNUMBER(SEARCH("&lt;4",'Model output'!P274)),ISNUMBER(SEARCH("&lt; 4",'Model output'!P274)),ISNUMBER(SEARCH("less than 4",'Model output'!P274))),"&lt;4",IF(OR(ISNUMBER(SEARCH("&gt;4",'Model output'!P274)),ISNUMBER(SEARCH("&gt; 4",'Model output'!P274)),ISNUMBER(SEARCH("4 or more",'Model output'!P274))),"&gt;4",""))),""))</f>
        <v/>
      </c>
      <c r="V275" t="str">
        <f>IF(S275="negative","",IF(OR(ISNUMBER(SEARCH("Focal",'Model output'!P274)),'Classification result'!U275&lt;4,ISNUMBER(SEARCH("Focal",'Classification result'!U275)),ISNUMBER(SEARCH("&lt;4",'Classification result'!U275)),ISNUMBER(SEARCH("&lt; 4",'Classification result'!U275))),"minimal", IF(OR(ISNUMBER(SEARCH("Extensive",'Model output'!P274)),ISNUMBER(SEARCH("Extensive",'Classification result'!U275)),ISNUMBER(SEARCH("&gt;4",'Classification result'!U275)),ISNUMBER(SEARCH("&gt; 4",'Classification result'!U275)),ISNUMBER(SEARCH("4 or more",'Classification result'!U275))),"extensive","")))</f>
        <v/>
      </c>
      <c r="W275" t="str">
        <f>IF(OR('Model output'!R274="",ISNUMBER(SEARCH("Not identified", 'Model output'!R274)),ISNUMBER(SEARCH("Absent",'Model output'!R274)),ISNUMBER(SEARCH("No",'Model output'!R274)),ISNUMBER(SEARCH("Negative",'Model output'!R274)),ISNUMBER(SEARCH("None seen",'Model output'!R274)),ISNUMBER(SEARCH("Free",'Model output'!R274)),ISNUMBER(SEARCH("Cannot be assessed",'Model output'!R274))),"negative","positive")</f>
        <v>positive</v>
      </c>
      <c r="X275" s="14" t="str">
        <f>IF('Model output'!S274="","",'Model output'!S274)</f>
        <v>Minimal</v>
      </c>
      <c r="Y275" t="str">
        <f>IF(OR('Model output'!S274="",ISNUMBER(SEARCH("Absent",'Model output'!S274)),ISNUMBER(SEARCH("Not identified",'Model output'!S274)),AND(ISNUMBER(SEARCH("No",'Model output'!S274)),NOT(ISNUMBER(SEARCH("carcinoma",'Model output'!S274)))),ISNUMBER(SEARCH("negative",'Model output'!S274))),"negative",IF(Z275="positive","gETE", "positive"))</f>
        <v>positive</v>
      </c>
      <c r="Z275" t="str">
        <f>IF(OR('Model output'!S274="",ISNUMBER(SEARCH("Absent",'Model output'!S274)),ISNUMBER(SEARCH("Not identified",'Model output'!S274)),ISNUMBER(SEARCH("No",'Model output'!S274)),ISNUMBER(SEARCH("Minimal",'Model output'!S274)),ISNUMBER(SEARCH("negative",'Model output'!S274))),"negative",IF(OR(ISNUMBER(SEARCH("extensive",X275)),ISNUMBER(SEARCH("skeletal muscle",X275)),ISNUMBER(SEARCH("larynx",X275)),ISNUMBER(SEARCH("trachea",X275)),ISNUMBER(SEARCH("esophagus",X275)),ISNUMBER(SEARCH("recurrent laryngeal nerve",X275))),"positive","negative"))</f>
        <v>negative</v>
      </c>
      <c r="AA275" t="str">
        <f>IF('Model output'!T274="","",IF('Model output'!T274="Not mentioned", "No", "Yes"))</f>
        <v/>
      </c>
      <c r="AB275" t="str">
        <f>IF(AA275&lt;&gt;"Yes","",IF(OR('Model output'!U274="",ISNUMBER(SEARCH("Not identified",'Model output'!U274))),"",'Model output'!U274))</f>
        <v/>
      </c>
      <c r="AC275" s="9" t="str">
        <f>IF(OR('Model output'!V274="", AND(ISERROR(SEARCH("Positive",'Model output'!V274)), ISNUMBER(SEARCH("Negative",'Model output'!V274))), ISNUMBER(SEARCH("Uninvolved",'Model output'!V274)), ISNUMBER(SEARCH("not involved",'Model output'!V274)), ISNUMBER(SEARCH("Free",'Model output'!V274)), ISNUMBER(SEARCH("1 mm",'Model output'!V274)), ISNUMBER(SEARCH("0.1 CM",'Model output'!V274)), ISNUMBER(SEARCH("less than 0.2 mm",'Model output'!V274)), ISNUMBER(SEARCH("less than 0.5 mm",'Model output'!V274)), ISNUMBER(SEARCH("very close",'Model output'!V274)), ISNUMBER(SEARCH("abut",'Model output'!V274))), "negative", "positive")</f>
        <v>positive</v>
      </c>
      <c r="AE275" s="30" t="str" cm="1">
        <f t="array" ref="AE275">IF(OR(AC275="positive",Z275="positive",AND(OR(ISNUMBER(SEARCH("Follicular carcinoma",N275)),ISNUMBER(SEARCH("Follicular thyroid carcinoma",N275))),V275="extensive"),AND(AND(ISNUMBER(J275),J275&gt;0),AND(ISNUMBER(M275),M275&gt;3)),OR(H275="positive",AH275=1)),"high",IF(OR(ISNUMBER(SEARCH("lateral",G275,1)),ISNUMBER(SEARCH("positive",Y275,1)),ISNUMBER(SEARCH("tall",O275,1)),ISNUMBER(SEARCH("hobnail",O275,1)),ISNUMBER(SEARCH("cribriform",O275,1)),ISNUMBER(SEARCH("diffuse",O275,1)),ISNUMBER(SEARCH("columnar",O275,1)),ISNUMBER(SEARCH("solid",O275,1)),ISNUMBER(SEARCH("tall",N275,1)),ISNUMBER(SEARCH("hobnail",N275,1)),ISNUMBER(SEARCH("cribriform",N275,1)),ISNUMBER(SEARCH("diffuse",N275,1)),ISNUMBER(SEARCH("columnar",N275,1)),ISNUMBER(SEARCH("solid",N275,1)),AND(ISNUMBER(SEARCH("papillary",N275,1)),S275="positive"),AND(AND(ISNUMBER(J275),J275&gt;=5),M275=""),AND(AND(ISNUMBER(J275),J275&gt;=5),AND(ISNUMBER(M275),M275&gt;=1)),AND(ISNUMBER(SERACH("papillary",N275)),OR(Y275="positive",Z275="positive"), ISNUMBER(SEARCH("BRAF",AB275)))),"intermediate","low"))</f>
        <v>high</v>
      </c>
      <c r="AF275" s="31" t="str">
        <f t="shared" si="65"/>
        <v>2</v>
      </c>
      <c r="AG275" s="31" t="str">
        <f t="shared" si="66"/>
        <v>1b</v>
      </c>
      <c r="AH275" s="31" t="str">
        <f t="shared" si="67"/>
        <v>0</v>
      </c>
      <c r="AI275" s="36" t="str">
        <f t="shared" si="68"/>
        <v>I</v>
      </c>
      <c r="AJ275" s="30" t="s">
        <v>871</v>
      </c>
      <c r="AK275" s="35" t="s">
        <v>879</v>
      </c>
      <c r="AL275" s="35" t="s">
        <v>876</v>
      </c>
      <c r="AM275" s="35" t="s">
        <v>880</v>
      </c>
      <c r="AN275" s="35" t="s">
        <v>76</v>
      </c>
      <c r="AO275" s="30">
        <f t="shared" si="69"/>
        <v>1</v>
      </c>
      <c r="AP275" s="35">
        <f t="shared" si="70"/>
        <v>1</v>
      </c>
      <c r="AQ275" s="35">
        <f t="shared" si="71"/>
        <v>1</v>
      </c>
      <c r="AR275" s="35">
        <f t="shared" si="72"/>
        <v>1</v>
      </c>
      <c r="AS275" s="36">
        <f t="shared" si="73"/>
        <v>1</v>
      </c>
    </row>
    <row r="276" spans="1:45">
      <c r="A276" t="str">
        <f>'Model output'!A275</f>
        <v>TCGA-J8-A3YE</v>
      </c>
      <c r="B276" s="42">
        <v>31</v>
      </c>
      <c r="C276" s="1" t="str">
        <f>IF(OR(ISNUMBER(SEARCH("0",'Model output'!D275)), ISNUMBER(SEARCH("1",'Model output'!D275)), ISNUMBER(SEARCH("1a",'Model output'!D275)), ISNUMBER(SEARCH("1b",'Model output'!D275)), ISNUMBER(SEARCH("2",'Model output'!D275)), ISNUMBER(SEARCH("3",'Model output'!D275)), ISNUMBER(SEARCH("4a",'Model output'!D275)), ISNUMBER(SEARCH("4b",'Model output'!D275))), IF(ISNUMBER(SEARCH("pT",'Model output'!D275)),IF(OR(ISNUMBER(SEARCH("a",'Model output'!D275)),ISNUMBER(SEARCH("b",'Model output'!D275))),MID(SUBSTITUTE('Model output'!D275," ",""),SEARCH("pT",'Model output'!D275)+2,2),MID(SUBSTITUTE('Model output'!D275," ",""),SEARCH("pT",'Model output'!D275)+2,1)),IF(ISNUMBER(SEARCH("T",'Model output'!D275)),IF(OR(ISNUMBER(SEARCH("a",'Model output'!D275)),ISNUMBER(SEARCH("b",'Model output'!D275))),MID(SUBSTITUTE('Model output'!D275," ",""),SEARCH("T",'Model output'!D275)+1,2),MID(SUBSTITUTE('Model output'!D275," ",""),SEARCH("T",'Model output'!D275)+1,1)),SUBSTITUTE('Model output'!D275," ",""))),"")</f>
        <v>3</v>
      </c>
      <c r="D276" s="1" t="str">
        <f>IF(ISNUMBER(SEARCH("lymph node",'Model output'!E275)),"1", IF(AND('Model output'!E275&lt;&gt;"",ISNUMBER('Model output'!E275),'Model output'!E275&gt;0),"1",IF(OR(ISNUMBER(SEARCH("0",'Model output'!E275)), ISNUMBER(SEARCH("1",'Model output'!E275)), ISNUMBER(SEARCH("1a",'Model output'!E275)), ISNUMBER(SEARCH("1b",'Model output'!E275)), ISNUMBER(SEARCH("X",'Model output'!E275))), IF(ISNUMBER(SEARCH("pN",'Model output'!E275)),IF(OR(ISNUMBER(SEARCH("a",'Model output'!E275)),ISNUMBER(SEARCH("b",'Model output'!E275))),MID(SUBSTITUTE('Model output'!E275," ",""),SEARCH("pN",'Model output'!E275)+2,2),MID(SUBSTITUTE('Model output'!E275," ",""),SEARCH("pN",'Model output'!E275)+2,1)),IF(ISNUMBER(SEARCH("N",'Model output'!E275)),IF(OR(ISNUMBER(SEARCH("a",'Model output'!E275)),ISNUMBER(SEARCH("b",'Model output'!E275))),MID(SUBSTITUTE('Model output'!E275," ",""),SEARCH("N",'Model output'!E275)+1,2),MID(SUBSTITUTE('Model output'!E275," ",""),SEARCH("N",'Model output'!E275)+1,1)),SUBSTITUTE('Model output'!E275," ",""))),"")))</f>
        <v>1a</v>
      </c>
      <c r="E276" s="1" t="str">
        <f>IF(OR(ISNUMBER(SEARCH("Not applicable",'Model output'!F275)), ISNUMBER(SEARCH("N/A",'Model output'!F275))),"0",IF(OR(ISNUMBER(SEARCH("0",'Model output'!F275)), ISNUMBER(SEARCH("1",'Model output'!F275)), ISNUMBER(SEARCH("X",'Model output'!F275))), IF(ISNUMBER(SEARCH("pM",'Model output'!F275)),MID(SUBSTITUTE('Model output'!F275," ",""),SEARCH("pM",'Model output'!F275)+2,1),IF(ISNUMBER(SEARCH("M",'Model output'!F275)),MID(SUBSTITUTE('Model output'!F275," ",""),SEARCH("M",'Model output'!F275)+1,1),SUBSTITUTE('Model output'!F275," ",""))),""))</f>
        <v>0</v>
      </c>
      <c r="F276" t="str">
        <f t="shared" si="62"/>
        <v>positive</v>
      </c>
      <c r="G276" t="str">
        <f>IF(OR('Model output'!G275="",AND(ISNUMBER('Model output'!J275),'Model output'!J275&lt;1)),"",IF(OR(ISNUMBER(SEARCH("lateral",'Model output'!G275)),ISNUMBER(SEARCH("cervical",'Model output'!G275)),ISNUMBER(SEARCH("jugular",'Model output'!G275)),ISNUMBER(SEARCH("left neck",'Model output'!G275)),ISNUMBER(SEARCH("left anterior neck",'Model output'!G275)),ISNUMBER(SEARCH("left posterior neck",'Model output'!G275)),ISNUMBER(SEARCH("right neck",'Model output'!G275)),ISNUMBER(SEARCH("right anterior neck",'Model output'!G275)),ISNUMBER(SEARCH("right posterior neck",'Model output'!G275)),AND(ISNUMBER(SEARCH("level",'Model output'!G275)),OR(,ISNUMBER(SEARCH("II",'Model output'!G275)),ISNUMBER(SEARCH("two",'Model output'!G275)),ISNUMBER(SEARCH("2",'Model output'!G275)),ISNUMBER(SEARCH("III",'Model output'!G275)),ISNUMBER(SEARCH("three",'Model output'!G275)),ISNUMBER(SEARCH("3",'Model output'!G275)),ISNUMBER(SEARCH("IV",'Model output'!G275)),ISNUMBER(SEARCH("four",'Model output'!G275)),ISNUMBER(SEARCH("4",'Model output'!G275)),AND(ISNUMBER(SEARCH("V ",'Model output'!G275)),NOT(ISNUMBER(SEARCH("VI",'Model output'!G275)))),ISNUMBER(SEARCH("five",'Model output'!G275)),ISNUMBER(SEARCH("5",'Model output'!G275))))), "lateral", "central"))</f>
        <v>central</v>
      </c>
      <c r="H276" t="str">
        <f>IF('Model output'!H275="","negative", IF('Model output'!H275=" ", "negative", IF(ISNUMBER(SEARCH("lymph node",'Model output'!H275)),"negative","positive")))</f>
        <v>negative</v>
      </c>
      <c r="I276">
        <f>IF('Model output'!I275="","",IF(ISNUMBER('Model output'!I275),'Model output'!I275,1))</f>
        <v>4</v>
      </c>
      <c r="J276">
        <f>IF('Model output'!J275="","",IF(AND(ISNUMBER('Model output'!J275),'Model output'!J275&lt;=I276),'Model output'!J275,IF(ISNUMBER(SEARCH("0/",'Model output'!J275)),0,1)))</f>
        <v>1</v>
      </c>
      <c r="K276" t="str" cm="1">
        <f t="array" ref="K276">IF(COUNT(FIND({0,1,2,3,4,5,6,7,8,9},'Model output'!K275))&gt;0,'Model output'!K275,"")</f>
        <v/>
      </c>
      <c r="L276" s="8" t="str">
        <f t="shared" si="64"/>
        <v/>
      </c>
      <c r="M276" t="str" cm="1">
        <f t="array" ref="M276">IF(L276="","",IF(ISNUMBER(SEARCH("cm",L276)),MAX(VALUE(SUBSTITUTE(_xlfn.FILTERXML("&lt;t&gt;&lt;s&gt;"&amp;SUBSTITUTE(L276,",","&lt;/s&gt;&lt;s&gt;")&amp;"&lt;/s&gt;&lt;/t&gt;","//s"),"cm",""))),MAX(VALUE(SUBSTITUTE(_xlfn.FILTERXML("&lt;t&gt;&lt;s&gt;"&amp;SUBSTITUTE(L276,",","&lt;/s&gt;&lt;s&gt;")&amp;"&lt;/s&gt;&lt;/t&gt;","//s"),"mm","")))/10))</f>
        <v/>
      </c>
      <c r="N276" t="str">
        <f>IF('Model output'!L275="","",'Model output'!L275)</f>
        <v>Papillary</v>
      </c>
      <c r="O276" t="str">
        <f>IF('Model output'!M275="","",'Model output'!M275)</f>
        <v>Classical (usual)</v>
      </c>
      <c r="P276" t="str">
        <f>IF('Model output'!N275="","",'Model output'!N275)</f>
        <v>3.5 cm</v>
      </c>
      <c r="Q276" t="str">
        <f t="shared" si="63"/>
        <v>3.5cm</v>
      </c>
      <c r="R276" cm="1">
        <f t="array" ref="R276">IF(Q276="","",IF(ISNUMBER(SEARCH("cm",Q276)),MAX(VALUE(SUBSTITUTE(_xlfn.FILTERXML("&lt;t&gt;&lt;s&gt;"&amp;SUBSTITUTE(Q276,",","&lt;/s&gt;&lt;s&gt;")&amp;"&lt;/s&gt;&lt;/t&gt;","//s"),"cm",""))),IF(ISNUMBER(SEARCH("mm",Q276)), MAX(VALUE(SUBSTITUTE(_xlfn.FILTERXML("&lt;t&gt;&lt;s&gt;"&amp;SUBSTITUTE(Q276,",","&lt;/s&gt;&lt;s&gt;")&amp;"&lt;/s&gt;&lt;/t&gt;","//s"),"mm","")))/10, MAX(VALUE(_xlfn.FILTERXML("&lt;t&gt;&lt;s&gt;"&amp;SUBSTITUTE(Q276,",","&lt;/s&gt;&lt;s&gt;")&amp;"&lt;/s&gt;&lt;/t&gt;","//s"))))))</f>
        <v>3.5</v>
      </c>
      <c r="S276" t="str">
        <f>IF(OR('Model output'!P275="",ISNUMBER(SEARCH("Not identified", 'Model output'!P275)),ISNUMBER(SEARCH("Absent",'Model output'!P275)),AND(ISNUMBER(SEARCH("No",'Model output'!P275)),NOT(ISNUMBER(SEARCH("diagnostic",'Model output'!P275)))),ISNUMBER(SEARCH("Negative",'Model output'!P275))),"negative","positive")</f>
        <v>negative</v>
      </c>
      <c r="T276">
        <f>IF('Model output'!O275="","",'Model output'!O275)</f>
        <v>1</v>
      </c>
      <c r="U276" t="str">
        <f>IF('Model output'!Q275&lt;&gt;"",'Model output'!Q275,IF('Classification result'!S276="positive",IF(ISNUMBER(SEARCH("single",'Model output'!P275)),1,IF(OR(ISNUMBER(SEARCH("&lt;4",'Model output'!P275)),ISNUMBER(SEARCH("&lt; 4",'Model output'!P275)),ISNUMBER(SEARCH("less than 4",'Model output'!P275))),"&lt;4",IF(OR(ISNUMBER(SEARCH("&gt;4",'Model output'!P275)),ISNUMBER(SEARCH("&gt; 4",'Model output'!P275)),ISNUMBER(SEARCH("4 or more",'Model output'!P275))),"&gt;4",""))),""))</f>
        <v/>
      </c>
      <c r="V276" t="str">
        <f>IF(S276="negative","",IF(OR(ISNUMBER(SEARCH("Focal",'Model output'!P275)),'Classification result'!U276&lt;4,ISNUMBER(SEARCH("Focal",'Classification result'!U276)),ISNUMBER(SEARCH("&lt;4",'Classification result'!U276)),ISNUMBER(SEARCH("&lt; 4",'Classification result'!U276))),"minimal", IF(OR(ISNUMBER(SEARCH("Extensive",'Model output'!P275)),ISNUMBER(SEARCH("Extensive",'Classification result'!U276)),ISNUMBER(SEARCH("&gt;4",'Classification result'!U276)),ISNUMBER(SEARCH("&gt; 4",'Classification result'!U276)),ISNUMBER(SEARCH("4 or more",'Classification result'!U276))),"extensive","")))</f>
        <v/>
      </c>
      <c r="W276" t="str">
        <f>IF(OR('Model output'!R275="",ISNUMBER(SEARCH("Not identified", 'Model output'!R275)),ISNUMBER(SEARCH("Absent",'Model output'!R275)),ISNUMBER(SEARCH("No",'Model output'!R275)),ISNUMBER(SEARCH("Negative",'Model output'!R275)),ISNUMBER(SEARCH("None seen",'Model output'!R275)),ISNUMBER(SEARCH("Free",'Model output'!R275)),ISNUMBER(SEARCH("Cannot be assessed",'Model output'!R275))),"negative","positive")</f>
        <v>positive</v>
      </c>
      <c r="X276" s="14" t="str">
        <f>IF('Model output'!S275="","",'Model output'!S275)</f>
        <v>Present, Minimal</v>
      </c>
      <c r="Y276" t="str">
        <f>IF(OR('Model output'!S275="",ISNUMBER(SEARCH("Absent",'Model output'!S275)),ISNUMBER(SEARCH("Not identified",'Model output'!S275)),AND(ISNUMBER(SEARCH("No",'Model output'!S275)),NOT(ISNUMBER(SEARCH("carcinoma",'Model output'!S275)))),ISNUMBER(SEARCH("negative",'Model output'!S275))),"negative",IF(Z276="positive","gETE", "positive"))</f>
        <v>positive</v>
      </c>
      <c r="Z276" t="str">
        <f>IF(OR('Model output'!S275="",ISNUMBER(SEARCH("Absent",'Model output'!S275)),ISNUMBER(SEARCH("Not identified",'Model output'!S275)),ISNUMBER(SEARCH("No",'Model output'!S275)),ISNUMBER(SEARCH("Minimal",'Model output'!S275)),ISNUMBER(SEARCH("negative",'Model output'!S275))),"negative",IF(OR(ISNUMBER(SEARCH("extensive",X276)),ISNUMBER(SEARCH("skeletal muscle",X276)),ISNUMBER(SEARCH("larynx",X276)),ISNUMBER(SEARCH("trachea",X276)),ISNUMBER(SEARCH("esophagus",X276)),ISNUMBER(SEARCH("recurrent laryngeal nerve",X276))),"positive","negative"))</f>
        <v>negative</v>
      </c>
      <c r="AA276" t="str">
        <f>IF('Model output'!T275="","",IF('Model output'!T275="Not mentioned", "No", "Yes"))</f>
        <v/>
      </c>
      <c r="AB276" t="str">
        <f>IF(AA276&lt;&gt;"Yes","",IF(OR('Model output'!U275="",ISNUMBER(SEARCH("Not identified",'Model output'!U275))),"",'Model output'!U275))</f>
        <v/>
      </c>
      <c r="AC276" s="9" t="str">
        <f>IF(OR('Model output'!V275="", AND(ISERROR(SEARCH("Positive",'Model output'!V275)), ISNUMBER(SEARCH("Negative",'Model output'!V275))), ISNUMBER(SEARCH("Uninvolved",'Model output'!V275)), ISNUMBER(SEARCH("not involved",'Model output'!V275)), ISNUMBER(SEARCH("Free",'Model output'!V275)), ISNUMBER(SEARCH("1 mm",'Model output'!V275)), ISNUMBER(SEARCH("0.1 CM",'Model output'!V275)), ISNUMBER(SEARCH("less than 0.2 mm",'Model output'!V275)), ISNUMBER(SEARCH("less than 0.5 mm",'Model output'!V275)), ISNUMBER(SEARCH("very close",'Model output'!V275)), ISNUMBER(SEARCH("abut",'Model output'!V275))), "negative", "positive")</f>
        <v>negative</v>
      </c>
      <c r="AE276" s="30" t="str" cm="1">
        <f t="array" aca="1" ref="AE276" ca="1">IF(OR(AC276="positive",Z276="positive",AND(OR(ISNUMBER(SEARCH("Follicular carcinoma",N276)),ISNUMBER(SEARCH("Follicular thyroid carcinoma",N276))),V276="extensive"),AND(AND(ISNUMBER(J276),J276&gt;0),AND(ISNUMBER(M276),M276&gt;3)),OR(H276="positive",AH276=1)),"high",IF(OR(ISNUMBER(SEARCH("lateral",G276,1)),ISNUMBER(SEARCH("positive",Y276,1)),ISNUMBER(SEARCH("tall",O276,1)),ISNUMBER(SEARCH("hobnail",O276,1)),ISNUMBER(SEARCH("cribriform",O276,1)),ISNUMBER(SEARCH("diffuse",O276,1)),ISNUMBER(SEARCH("columnar",O276,1)),ISNUMBER(SEARCH("solid",O276,1)),ISNUMBER(SEARCH("tall",N276,1)),ISNUMBER(SEARCH("hobnail",N276,1)),ISNUMBER(SEARCH("cribriform",N276,1)),ISNUMBER(SEARCH("diffuse",N276,1)),ISNUMBER(SEARCH("columnar",N276,1)),ISNUMBER(SEARCH("solid",N276,1)),AND(ISNUMBER(SEARCH("papillary",N276,1)),S276="positive"),AND(AND(ISNUMBER(J276),J276&gt;=5),M276=""),AND(AND(ISNUMBER(J276),J276&gt;=5),AND(ISNUMBER(M276),M276&gt;=1)),AND(ISNUMBER(SERACH("papillary",N276)),OR(Y276="positive",Z276="positive"), ISNUMBER(SEARCH("BRAF",AB276)))),"intermediate","low"))</f>
        <v>intermediate</v>
      </c>
      <c r="AF276" s="31" t="str">
        <f t="shared" si="65"/>
        <v>2</v>
      </c>
      <c r="AG276" s="31" t="str">
        <f t="shared" si="66"/>
        <v>1a</v>
      </c>
      <c r="AH276" s="31" t="str">
        <f t="shared" si="67"/>
        <v>0</v>
      </c>
      <c r="AI276" s="36" t="str">
        <f t="shared" si="68"/>
        <v>I</v>
      </c>
      <c r="AJ276" s="30" t="s">
        <v>871</v>
      </c>
      <c r="AK276" s="35" t="s">
        <v>875</v>
      </c>
      <c r="AL276" s="35" t="s">
        <v>881</v>
      </c>
      <c r="AM276" s="35" t="s">
        <v>880</v>
      </c>
      <c r="AN276" s="35" t="s">
        <v>76</v>
      </c>
      <c r="AO276" s="30">
        <f t="shared" ca="1" si="69"/>
        <v>0</v>
      </c>
      <c r="AP276" s="35">
        <f t="shared" si="70"/>
        <v>0</v>
      </c>
      <c r="AQ276" s="35">
        <f t="shared" si="71"/>
        <v>1</v>
      </c>
      <c r="AR276" s="35">
        <f t="shared" si="72"/>
        <v>1</v>
      </c>
      <c r="AS276" s="36">
        <f t="shared" si="73"/>
        <v>1</v>
      </c>
    </row>
    <row r="277" spans="1:45">
      <c r="A277" t="str">
        <f>'Model output'!A276</f>
        <v>TCGA-J8-A3YH</v>
      </c>
      <c r="B277" s="42">
        <v>39</v>
      </c>
      <c r="C277" s="1" t="str">
        <f>IF(OR(ISNUMBER(SEARCH("0",'Model output'!D276)), ISNUMBER(SEARCH("1",'Model output'!D276)), ISNUMBER(SEARCH("1a",'Model output'!D276)), ISNUMBER(SEARCH("1b",'Model output'!D276)), ISNUMBER(SEARCH("2",'Model output'!D276)), ISNUMBER(SEARCH("3",'Model output'!D276)), ISNUMBER(SEARCH("4a",'Model output'!D276)), ISNUMBER(SEARCH("4b",'Model output'!D276))), IF(ISNUMBER(SEARCH("pT",'Model output'!D276)),IF(OR(ISNUMBER(SEARCH("a",'Model output'!D276)),ISNUMBER(SEARCH("b",'Model output'!D276))),MID(SUBSTITUTE('Model output'!D276," ",""),SEARCH("pT",'Model output'!D276)+2,2),MID(SUBSTITUTE('Model output'!D276," ",""),SEARCH("pT",'Model output'!D276)+2,1)),IF(ISNUMBER(SEARCH("T",'Model output'!D276)),IF(OR(ISNUMBER(SEARCH("a",'Model output'!D276)),ISNUMBER(SEARCH("b",'Model output'!D276))),MID(SUBSTITUTE('Model output'!D276," ",""),SEARCH("T",'Model output'!D276)+1,2),MID(SUBSTITUTE('Model output'!D276," ",""),SEARCH("T",'Model output'!D276)+1,1)),SUBSTITUTE('Model output'!D276," ",""))),"")</f>
        <v>3</v>
      </c>
      <c r="D277" s="1" t="str">
        <f>IF(ISNUMBER(SEARCH("lymph node",'Model output'!E276)),"1", IF(AND('Model output'!E276&lt;&gt;"",ISNUMBER('Model output'!E276),'Model output'!E276&gt;0),"1",IF(OR(ISNUMBER(SEARCH("0",'Model output'!E276)), ISNUMBER(SEARCH("1",'Model output'!E276)), ISNUMBER(SEARCH("1a",'Model output'!E276)), ISNUMBER(SEARCH("1b",'Model output'!E276)), ISNUMBER(SEARCH("X",'Model output'!E276))), IF(ISNUMBER(SEARCH("pN",'Model output'!E276)),IF(OR(ISNUMBER(SEARCH("a",'Model output'!E276)),ISNUMBER(SEARCH("b",'Model output'!E276))),MID(SUBSTITUTE('Model output'!E276," ",""),SEARCH("pN",'Model output'!E276)+2,2),MID(SUBSTITUTE('Model output'!E276," ",""),SEARCH("pN",'Model output'!E276)+2,1)),IF(ISNUMBER(SEARCH("N",'Model output'!E276)),IF(OR(ISNUMBER(SEARCH("a",'Model output'!E276)),ISNUMBER(SEARCH("b",'Model output'!E276))),MID(SUBSTITUTE('Model output'!E276," ",""),SEARCH("N",'Model output'!E276)+1,2),MID(SUBSTITUTE('Model output'!E276," ",""),SEARCH("N",'Model output'!E276)+1,1)),SUBSTITUTE('Model output'!E276," ",""))),"")))</f>
        <v>1b</v>
      </c>
      <c r="E277" s="1" t="str">
        <f>IF(OR(ISNUMBER(SEARCH("Not applicable",'Model output'!F276)), ISNUMBER(SEARCH("N/A",'Model output'!F276))),"0",IF(OR(ISNUMBER(SEARCH("0",'Model output'!F276)), ISNUMBER(SEARCH("1",'Model output'!F276)), ISNUMBER(SEARCH("X",'Model output'!F276))), IF(ISNUMBER(SEARCH("pM",'Model output'!F276)),MID(SUBSTITUTE('Model output'!F276," ",""),SEARCH("pM",'Model output'!F276)+2,1),IF(ISNUMBER(SEARCH("M",'Model output'!F276)),MID(SUBSTITUTE('Model output'!F276," ",""),SEARCH("M",'Model output'!F276)+1,1),SUBSTITUTE('Model output'!F276," ",""))),""))</f>
        <v>X</v>
      </c>
      <c r="F277" t="str">
        <f t="shared" si="62"/>
        <v>positive</v>
      </c>
      <c r="G277" t="str">
        <f>IF(OR('Model output'!G276="",AND(ISNUMBER('Model output'!J276),'Model output'!J276&lt;1)),"",IF(OR(ISNUMBER(SEARCH("lateral",'Model output'!G276)),ISNUMBER(SEARCH("cervical",'Model output'!G276)),ISNUMBER(SEARCH("jugular",'Model output'!G276)),ISNUMBER(SEARCH("left neck",'Model output'!G276)),ISNUMBER(SEARCH("left anterior neck",'Model output'!G276)),ISNUMBER(SEARCH("left posterior neck",'Model output'!G276)),ISNUMBER(SEARCH("right neck",'Model output'!G276)),ISNUMBER(SEARCH("right anterior neck",'Model output'!G276)),ISNUMBER(SEARCH("right posterior neck",'Model output'!G276)),AND(ISNUMBER(SEARCH("level",'Model output'!G276)),OR(,ISNUMBER(SEARCH("II",'Model output'!G276)),ISNUMBER(SEARCH("two",'Model output'!G276)),ISNUMBER(SEARCH("2",'Model output'!G276)),ISNUMBER(SEARCH("III",'Model output'!G276)),ISNUMBER(SEARCH("three",'Model output'!G276)),ISNUMBER(SEARCH("3",'Model output'!G276)),ISNUMBER(SEARCH("IV",'Model output'!G276)),ISNUMBER(SEARCH("four",'Model output'!G276)),ISNUMBER(SEARCH("4",'Model output'!G276)),AND(ISNUMBER(SEARCH("V ",'Model output'!G276)),NOT(ISNUMBER(SEARCH("VI",'Model output'!G276)))),ISNUMBER(SEARCH("five",'Model output'!G276)),ISNUMBER(SEARCH("5",'Model output'!G276))))), "lateral", "central"))</f>
        <v>lateral</v>
      </c>
      <c r="H277" t="str">
        <f>IF('Model output'!H276="","negative", IF('Model output'!H276=" ", "negative", IF(ISNUMBER(SEARCH("lymph node",'Model output'!H276)),"negative","positive")))</f>
        <v>negative</v>
      </c>
      <c r="I277">
        <f>IF('Model output'!I276="","",IF(ISNUMBER('Model output'!I276),'Model output'!I276,1))</f>
        <v>40</v>
      </c>
      <c r="J277">
        <f>IF('Model output'!J276="","",IF(AND(ISNUMBER('Model output'!J276),'Model output'!J276&lt;=I277),'Model output'!J276,IF(ISNUMBER(SEARCH("0/",'Model output'!J276)),0,1)))</f>
        <v>13</v>
      </c>
      <c r="K277" t="str" cm="1">
        <f t="array" ref="K277">IF(COUNT(FIND({0,1,2,3,4,5,6,7,8,9},'Model output'!K276))&gt;0,'Model output'!K276,"")</f>
        <v/>
      </c>
      <c r="L277" s="8" t="str">
        <f t="shared" si="64"/>
        <v/>
      </c>
      <c r="M277" t="str" cm="1">
        <f t="array" ref="M277">IF(L277="","",IF(ISNUMBER(SEARCH("cm",L277)),MAX(VALUE(SUBSTITUTE(_xlfn.FILTERXML("&lt;t&gt;&lt;s&gt;"&amp;SUBSTITUTE(L277,",","&lt;/s&gt;&lt;s&gt;")&amp;"&lt;/s&gt;&lt;/t&gt;","//s"),"cm",""))),MAX(VALUE(SUBSTITUTE(_xlfn.FILTERXML("&lt;t&gt;&lt;s&gt;"&amp;SUBSTITUTE(L277,",","&lt;/s&gt;&lt;s&gt;")&amp;"&lt;/s&gt;&lt;/t&gt;","//s"),"mm","")))/10))</f>
        <v/>
      </c>
      <c r="N277" t="str">
        <f>IF('Model output'!L276="","",'Model output'!L276)</f>
        <v>papillary</v>
      </c>
      <c r="O277" t="str">
        <f>IF('Model output'!M276="","",'Model output'!M276)</f>
        <v>Classical (usual)</v>
      </c>
      <c r="P277" t="str">
        <f>IF('Model output'!N276="","",'Model output'!N276)</f>
        <v>4.5 cm</v>
      </c>
      <c r="Q277" t="str">
        <f t="shared" si="63"/>
        <v>4.5cm</v>
      </c>
      <c r="R277" cm="1">
        <f t="array" ref="R277">IF(Q277="","",IF(ISNUMBER(SEARCH("cm",Q277)),MAX(VALUE(SUBSTITUTE(_xlfn.FILTERXML("&lt;t&gt;&lt;s&gt;"&amp;SUBSTITUTE(Q277,",","&lt;/s&gt;&lt;s&gt;")&amp;"&lt;/s&gt;&lt;/t&gt;","//s"),"cm",""))),IF(ISNUMBER(SEARCH("mm",Q277)), MAX(VALUE(SUBSTITUTE(_xlfn.FILTERXML("&lt;t&gt;&lt;s&gt;"&amp;SUBSTITUTE(Q277,",","&lt;/s&gt;&lt;s&gt;")&amp;"&lt;/s&gt;&lt;/t&gt;","//s"),"mm","")))/10, MAX(VALUE(_xlfn.FILTERXML("&lt;t&gt;&lt;s&gt;"&amp;SUBSTITUTE(Q277,",","&lt;/s&gt;&lt;s&gt;")&amp;"&lt;/s&gt;&lt;/t&gt;","//s"))))))</f>
        <v>4.5</v>
      </c>
      <c r="S277" t="str">
        <f>IF(OR('Model output'!P276="",ISNUMBER(SEARCH("Not identified", 'Model output'!P276)),ISNUMBER(SEARCH("Absent",'Model output'!P276)),AND(ISNUMBER(SEARCH("No",'Model output'!P276)),NOT(ISNUMBER(SEARCH("diagnostic",'Model output'!P276)))),ISNUMBER(SEARCH("Negative",'Model output'!P276))),"negative","positive")</f>
        <v>positive</v>
      </c>
      <c r="T277" t="str">
        <f>IF('Model output'!O276="","",'Model output'!O276)</f>
        <v>Multifocal</v>
      </c>
      <c r="U277" t="str">
        <f>IF('Model output'!Q276&lt;&gt;"",'Model output'!Q276,IF('Classification result'!S277="positive",IF(ISNUMBER(SEARCH("single",'Model output'!P276)),1,IF(OR(ISNUMBER(SEARCH("&lt;4",'Model output'!P276)),ISNUMBER(SEARCH("&lt; 4",'Model output'!P276)),ISNUMBER(SEARCH("less than 4",'Model output'!P276))),"&lt;4",IF(OR(ISNUMBER(SEARCH("&gt;4",'Model output'!P276)),ISNUMBER(SEARCH("&gt; 4",'Model output'!P276)),ISNUMBER(SEARCH("4 or more",'Model output'!P276))),"&gt;4",""))),""))</f>
        <v/>
      </c>
      <c r="V277" t="str">
        <f>IF(S277="negative","",IF(OR(ISNUMBER(SEARCH("Focal",'Model output'!P276)),'Classification result'!U277&lt;4,ISNUMBER(SEARCH("Focal",'Classification result'!U277)),ISNUMBER(SEARCH("&lt;4",'Classification result'!U277)),ISNUMBER(SEARCH("&lt; 4",'Classification result'!U277))),"minimal", IF(OR(ISNUMBER(SEARCH("Extensive",'Model output'!P276)),ISNUMBER(SEARCH("Extensive",'Classification result'!U277)),ISNUMBER(SEARCH("&gt;4",'Classification result'!U277)),ISNUMBER(SEARCH("&gt; 4",'Classification result'!U277)),ISNUMBER(SEARCH("4 or more",'Classification result'!U277))),"extensive","")))</f>
        <v/>
      </c>
      <c r="W277" t="str">
        <f>IF(OR('Model output'!R276="",ISNUMBER(SEARCH("Not identified", 'Model output'!R276)),ISNUMBER(SEARCH("Absent",'Model output'!R276)),ISNUMBER(SEARCH("No",'Model output'!R276)),ISNUMBER(SEARCH("Negative",'Model output'!R276)),ISNUMBER(SEARCH("None seen",'Model output'!R276)),ISNUMBER(SEARCH("Free",'Model output'!R276)),ISNUMBER(SEARCH("Cannot be assessed",'Model output'!R276))),"negative","positive")</f>
        <v>negative</v>
      </c>
      <c r="X277" s="14" t="str">
        <f>IF('Model output'!S276="","",'Model output'!S276)</f>
        <v>Not identified</v>
      </c>
      <c r="Y277" t="str">
        <f>IF(OR('Model output'!S276="",ISNUMBER(SEARCH("Absent",'Model output'!S276)),ISNUMBER(SEARCH("Not identified",'Model output'!S276)),AND(ISNUMBER(SEARCH("No",'Model output'!S276)),NOT(ISNUMBER(SEARCH("carcinoma",'Model output'!S276)))),ISNUMBER(SEARCH("negative",'Model output'!S276))),"negative",IF(Z277="positive","gETE", "positive"))</f>
        <v>negative</v>
      </c>
      <c r="Z277" t="str">
        <f>IF(OR('Model output'!S276="",ISNUMBER(SEARCH("Absent",'Model output'!S276)),ISNUMBER(SEARCH("Not identified",'Model output'!S276)),ISNUMBER(SEARCH("No",'Model output'!S276)),ISNUMBER(SEARCH("Minimal",'Model output'!S276)),ISNUMBER(SEARCH("negative",'Model output'!S276))),"negative",IF(OR(ISNUMBER(SEARCH("extensive",X277)),ISNUMBER(SEARCH("skeletal muscle",X277)),ISNUMBER(SEARCH("larynx",X277)),ISNUMBER(SEARCH("trachea",X277)),ISNUMBER(SEARCH("esophagus",X277)),ISNUMBER(SEARCH("recurrent laryngeal nerve",X277))),"positive","negative"))</f>
        <v>negative</v>
      </c>
      <c r="AA277" t="str">
        <f>IF('Model output'!T276="","",IF('Model output'!T276="Not mentioned", "No", "Yes"))</f>
        <v/>
      </c>
      <c r="AB277" t="str">
        <f>IF(AA277&lt;&gt;"Yes","",IF(OR('Model output'!U276="",ISNUMBER(SEARCH("Not identified",'Model output'!U276))),"",'Model output'!U276))</f>
        <v/>
      </c>
      <c r="AC277" s="9" t="str">
        <f>IF(OR('Model output'!V276="", AND(ISERROR(SEARCH("Positive",'Model output'!V276)), ISNUMBER(SEARCH("Negative",'Model output'!V276))), ISNUMBER(SEARCH("Uninvolved",'Model output'!V276)), ISNUMBER(SEARCH("not involved",'Model output'!V276)), ISNUMBER(SEARCH("Free",'Model output'!V276)), ISNUMBER(SEARCH("1 mm",'Model output'!V276)), ISNUMBER(SEARCH("0.1 CM",'Model output'!V276)), ISNUMBER(SEARCH("less than 0.2 mm",'Model output'!V276)), ISNUMBER(SEARCH("less than 0.5 mm",'Model output'!V276)), ISNUMBER(SEARCH("very close",'Model output'!V276)), ISNUMBER(SEARCH("abut",'Model output'!V276))), "negative", "positive")</f>
        <v>negative</v>
      </c>
      <c r="AE277" s="30" t="str" cm="1">
        <f t="array" aca="1" ref="AE277" ca="1">IF(OR(AC277="positive",Z277="positive",AND(OR(ISNUMBER(SEARCH("Follicular carcinoma",N277)),ISNUMBER(SEARCH("Follicular thyroid carcinoma",N277))),V277="extensive"),AND(AND(ISNUMBER(J277),J277&gt;0),AND(ISNUMBER(M277),M277&gt;3)),OR(H277="positive",AH277=1)),"high",IF(OR(ISNUMBER(SEARCH("lateral",G277,1)),ISNUMBER(SEARCH("positive",Y277,1)),ISNUMBER(SEARCH("tall",O277,1)),ISNUMBER(SEARCH("hobnail",O277,1)),ISNUMBER(SEARCH("cribriform",O277,1)),ISNUMBER(SEARCH("diffuse",O277,1)),ISNUMBER(SEARCH("columnar",O277,1)),ISNUMBER(SEARCH("solid",O277,1)),ISNUMBER(SEARCH("tall",N277,1)),ISNUMBER(SEARCH("hobnail",N277,1)),ISNUMBER(SEARCH("cribriform",N277,1)),ISNUMBER(SEARCH("diffuse",N277,1)),ISNUMBER(SEARCH("columnar",N277,1)),ISNUMBER(SEARCH("solid",N277,1)),AND(ISNUMBER(SEARCH("papillary",N277,1)),S277="positive"),AND(AND(ISNUMBER(J277),J277&gt;=5),M277=""),AND(AND(ISNUMBER(J277),J277&gt;=5),AND(ISNUMBER(M277),M277&gt;=1)),AND(ISNUMBER(SERACH("papillary",N277)),OR(Y277="positive",Z277="positive"), ISNUMBER(SEARCH("BRAF",AB277)))),"intermediate","low"))</f>
        <v>intermediate</v>
      </c>
      <c r="AF277" s="31" t="str">
        <f t="shared" si="65"/>
        <v>3a</v>
      </c>
      <c r="AG277" s="31" t="str">
        <f t="shared" si="66"/>
        <v>1b</v>
      </c>
      <c r="AH277" s="31" t="str">
        <f t="shared" si="67"/>
        <v>0</v>
      </c>
      <c r="AI277" s="36" t="str">
        <f t="shared" si="68"/>
        <v>I</v>
      </c>
      <c r="AJ277" s="30" t="s">
        <v>873</v>
      </c>
      <c r="AK277" s="35" t="s">
        <v>882</v>
      </c>
      <c r="AL277" s="35" t="s">
        <v>876</v>
      </c>
      <c r="AM277" s="35" t="s">
        <v>880</v>
      </c>
      <c r="AN277" s="35" t="s">
        <v>76</v>
      </c>
      <c r="AO277" s="30">
        <f t="shared" ca="1" si="69"/>
        <v>1</v>
      </c>
      <c r="AP277" s="35">
        <f t="shared" si="70"/>
        <v>1</v>
      </c>
      <c r="AQ277" s="35">
        <f t="shared" si="71"/>
        <v>1</v>
      </c>
      <c r="AR277" s="35">
        <f t="shared" si="72"/>
        <v>1</v>
      </c>
      <c r="AS277" s="36">
        <f t="shared" si="73"/>
        <v>1</v>
      </c>
    </row>
    <row r="278" spans="1:45">
      <c r="A278" t="str">
        <f>'Model output'!A277</f>
        <v>TCGA-KS-A4I1</v>
      </c>
      <c r="B278" s="42">
        <v>37</v>
      </c>
      <c r="C278" s="1" t="str">
        <f>IF(OR(ISNUMBER(SEARCH("0",'Model output'!D277)), ISNUMBER(SEARCH("1",'Model output'!D277)), ISNUMBER(SEARCH("1a",'Model output'!D277)), ISNUMBER(SEARCH("1b",'Model output'!D277)), ISNUMBER(SEARCH("2",'Model output'!D277)), ISNUMBER(SEARCH("3",'Model output'!D277)), ISNUMBER(SEARCH("4a",'Model output'!D277)), ISNUMBER(SEARCH("4b",'Model output'!D277))), IF(ISNUMBER(SEARCH("pT",'Model output'!D277)),IF(OR(ISNUMBER(SEARCH("a",'Model output'!D277)),ISNUMBER(SEARCH("b",'Model output'!D277))),MID(SUBSTITUTE('Model output'!D277," ",""),SEARCH("pT",'Model output'!D277)+2,2),MID(SUBSTITUTE('Model output'!D277," ",""),SEARCH("pT",'Model output'!D277)+2,1)),IF(ISNUMBER(SEARCH("T",'Model output'!D277)),IF(OR(ISNUMBER(SEARCH("a",'Model output'!D277)),ISNUMBER(SEARCH("b",'Model output'!D277))),MID(SUBSTITUTE('Model output'!D277," ",""),SEARCH("T",'Model output'!D277)+1,2),MID(SUBSTITUTE('Model output'!D277," ",""),SEARCH("T",'Model output'!D277)+1,1)),SUBSTITUTE('Model output'!D277," ",""))),"")</f>
        <v>2</v>
      </c>
      <c r="D278" s="1" t="str">
        <f>IF(ISNUMBER(SEARCH("lymph node",'Model output'!E277)),"1", IF(AND('Model output'!E277&lt;&gt;"",ISNUMBER('Model output'!E277),'Model output'!E277&gt;0),"1",IF(OR(ISNUMBER(SEARCH("0",'Model output'!E277)), ISNUMBER(SEARCH("1",'Model output'!E277)), ISNUMBER(SEARCH("1a",'Model output'!E277)), ISNUMBER(SEARCH("1b",'Model output'!E277)), ISNUMBER(SEARCH("X",'Model output'!E277))), IF(ISNUMBER(SEARCH("pN",'Model output'!E277)),IF(OR(ISNUMBER(SEARCH("a",'Model output'!E277)),ISNUMBER(SEARCH("b",'Model output'!E277))),MID(SUBSTITUTE('Model output'!E277," ",""),SEARCH("pN",'Model output'!E277)+2,2),MID(SUBSTITUTE('Model output'!E277," ",""),SEARCH("pN",'Model output'!E277)+2,1)),IF(ISNUMBER(SEARCH("N",'Model output'!E277)),IF(OR(ISNUMBER(SEARCH("a",'Model output'!E277)),ISNUMBER(SEARCH("b",'Model output'!E277))),MID(SUBSTITUTE('Model output'!E277," ",""),SEARCH("N",'Model output'!E277)+1,2),MID(SUBSTITUTE('Model output'!E277," ",""),SEARCH("N",'Model output'!E277)+1,1)),SUBSTITUTE('Model output'!E277," ",""))),"")))</f>
        <v>X</v>
      </c>
      <c r="E278" s="1" t="str">
        <f>IF(OR(ISNUMBER(SEARCH("Not applicable",'Model output'!F277)), ISNUMBER(SEARCH("N/A",'Model output'!F277))),"0",IF(OR(ISNUMBER(SEARCH("0",'Model output'!F277)), ISNUMBER(SEARCH("1",'Model output'!F277)), ISNUMBER(SEARCH("X",'Model output'!F277))), IF(ISNUMBER(SEARCH("pM",'Model output'!F277)),MID(SUBSTITUTE('Model output'!F277," ",""),SEARCH("pM",'Model output'!F277)+2,1),IF(ISNUMBER(SEARCH("M",'Model output'!F277)),MID(SUBSTITUTE('Model output'!F277," ",""),SEARCH("M",'Model output'!F277)+1,1),SUBSTITUTE('Model output'!F277," ",""))),""))</f>
        <v>X</v>
      </c>
      <c r="F278" t="str">
        <f t="shared" si="62"/>
        <v>negative</v>
      </c>
      <c r="G278" t="str">
        <f>IF(OR('Model output'!G277="",AND(ISNUMBER('Model output'!J277),'Model output'!J277&lt;1)),"",IF(OR(ISNUMBER(SEARCH("lateral",'Model output'!G277)),ISNUMBER(SEARCH("cervical",'Model output'!G277)),ISNUMBER(SEARCH("jugular",'Model output'!G277)),ISNUMBER(SEARCH("left neck",'Model output'!G277)),ISNUMBER(SEARCH("left anterior neck",'Model output'!G277)),ISNUMBER(SEARCH("left posterior neck",'Model output'!G277)),ISNUMBER(SEARCH("right neck",'Model output'!G277)),ISNUMBER(SEARCH("right anterior neck",'Model output'!G277)),ISNUMBER(SEARCH("right posterior neck",'Model output'!G277)),AND(ISNUMBER(SEARCH("level",'Model output'!G277)),OR(,ISNUMBER(SEARCH("II",'Model output'!G277)),ISNUMBER(SEARCH("two",'Model output'!G277)),ISNUMBER(SEARCH("2",'Model output'!G277)),ISNUMBER(SEARCH("III",'Model output'!G277)),ISNUMBER(SEARCH("three",'Model output'!G277)),ISNUMBER(SEARCH("3",'Model output'!G277)),ISNUMBER(SEARCH("IV",'Model output'!G277)),ISNUMBER(SEARCH("four",'Model output'!G277)),ISNUMBER(SEARCH("4",'Model output'!G277)),AND(ISNUMBER(SEARCH("V ",'Model output'!G277)),NOT(ISNUMBER(SEARCH("VI",'Model output'!G277)))),ISNUMBER(SEARCH("five",'Model output'!G277)),ISNUMBER(SEARCH("5",'Model output'!G277))))), "lateral", "central"))</f>
        <v/>
      </c>
      <c r="H278" t="str">
        <f>IF('Model output'!H277="","negative", IF('Model output'!H277=" ", "negative", IF(ISNUMBER(SEARCH("lymph node",'Model output'!H277)),"negative","positive")))</f>
        <v>negative</v>
      </c>
      <c r="I278">
        <f>IF('Model output'!I277="","",IF(ISNUMBER('Model output'!I277),'Model output'!I277,1))</f>
        <v>4</v>
      </c>
      <c r="J278">
        <f>IF('Model output'!J277="","",IF(AND(ISNUMBER('Model output'!J277),'Model output'!J277&lt;=I278),'Model output'!J277,IF(ISNUMBER(SEARCH("0/",'Model output'!J277)),0,1)))</f>
        <v>0</v>
      </c>
      <c r="K278" t="str" cm="1">
        <f t="array" ref="K278">IF(COUNT(FIND({0,1,2,3,4,5,6,7,8,9},'Model output'!K277))&gt;0,'Model output'!K277,"")</f>
        <v/>
      </c>
      <c r="L278" s="8" t="str">
        <f t="shared" si="64"/>
        <v/>
      </c>
      <c r="M278" t="str" cm="1">
        <f t="array" ref="M278">IF(L278="","",IF(ISNUMBER(SEARCH("cm",L278)),MAX(VALUE(SUBSTITUTE(_xlfn.FILTERXML("&lt;t&gt;&lt;s&gt;"&amp;SUBSTITUTE(L278,",","&lt;/s&gt;&lt;s&gt;")&amp;"&lt;/s&gt;&lt;/t&gt;","//s"),"cm",""))),MAX(VALUE(SUBSTITUTE(_xlfn.FILTERXML("&lt;t&gt;&lt;s&gt;"&amp;SUBSTITUTE(L278,",","&lt;/s&gt;&lt;s&gt;")&amp;"&lt;/s&gt;&lt;/t&gt;","//s"),"mm","")))/10))</f>
        <v/>
      </c>
      <c r="N278" t="str">
        <f>IF('Model output'!L277="","",'Model output'!L277)</f>
        <v>papillary</v>
      </c>
      <c r="O278" t="str">
        <f>IF('Model output'!M277="","",'Model output'!M277)</f>
        <v/>
      </c>
      <c r="P278" t="str">
        <f>IF('Model output'!N277="","",'Model output'!N277)</f>
        <v>2.2 cm</v>
      </c>
      <c r="Q278" t="str">
        <f t="shared" si="63"/>
        <v>2.2cm</v>
      </c>
      <c r="R278" cm="1">
        <f t="array" ref="R278">IF(Q278="","",IF(ISNUMBER(SEARCH("cm",Q278)),MAX(VALUE(SUBSTITUTE(_xlfn.FILTERXML("&lt;t&gt;&lt;s&gt;"&amp;SUBSTITUTE(Q278,",","&lt;/s&gt;&lt;s&gt;")&amp;"&lt;/s&gt;&lt;/t&gt;","//s"),"cm",""))),IF(ISNUMBER(SEARCH("mm",Q278)), MAX(VALUE(SUBSTITUTE(_xlfn.FILTERXML("&lt;t&gt;&lt;s&gt;"&amp;SUBSTITUTE(Q278,",","&lt;/s&gt;&lt;s&gt;")&amp;"&lt;/s&gt;&lt;/t&gt;","//s"),"mm","")))/10, MAX(VALUE(_xlfn.FILTERXML("&lt;t&gt;&lt;s&gt;"&amp;SUBSTITUTE(Q278,",","&lt;/s&gt;&lt;s&gt;")&amp;"&lt;/s&gt;&lt;/t&gt;","//s"))))))</f>
        <v>2.2000000000000002</v>
      </c>
      <c r="S278" t="str">
        <f>IF(OR('Model output'!P277="",ISNUMBER(SEARCH("Not identified", 'Model output'!P277)),ISNUMBER(SEARCH("Absent",'Model output'!P277)),AND(ISNUMBER(SEARCH("No",'Model output'!P277)),NOT(ISNUMBER(SEARCH("diagnostic",'Model output'!P277)))),ISNUMBER(SEARCH("Negative",'Model output'!P277))),"negative","positive")</f>
        <v>negative</v>
      </c>
      <c r="T278">
        <f>IF('Model output'!O277="","",'Model output'!O277)</f>
        <v>2</v>
      </c>
      <c r="U278" t="str">
        <f>IF('Model output'!Q277&lt;&gt;"",'Model output'!Q277,IF('Classification result'!S278="positive",IF(ISNUMBER(SEARCH("single",'Model output'!P277)),1,IF(OR(ISNUMBER(SEARCH("&lt;4",'Model output'!P277)),ISNUMBER(SEARCH("&lt; 4",'Model output'!P277)),ISNUMBER(SEARCH("less than 4",'Model output'!P277))),"&lt;4",IF(OR(ISNUMBER(SEARCH("&gt;4",'Model output'!P277)),ISNUMBER(SEARCH("&gt; 4",'Model output'!P277)),ISNUMBER(SEARCH("4 or more",'Model output'!P277))),"&gt;4",""))),""))</f>
        <v/>
      </c>
      <c r="V278" t="str">
        <f>IF(S278="negative","",IF(OR(ISNUMBER(SEARCH("Focal",'Model output'!P277)),'Classification result'!U278&lt;4,ISNUMBER(SEARCH("Focal",'Classification result'!U278)),ISNUMBER(SEARCH("&lt;4",'Classification result'!U278)),ISNUMBER(SEARCH("&lt; 4",'Classification result'!U278))),"minimal", IF(OR(ISNUMBER(SEARCH("Extensive",'Model output'!P277)),ISNUMBER(SEARCH("Extensive",'Classification result'!U278)),ISNUMBER(SEARCH("&gt;4",'Classification result'!U278)),ISNUMBER(SEARCH("&gt; 4",'Classification result'!U278)),ISNUMBER(SEARCH("4 or more",'Classification result'!U278))),"extensive","")))</f>
        <v/>
      </c>
      <c r="W278" t="str">
        <f>IF(OR('Model output'!R277="",ISNUMBER(SEARCH("Not identified", 'Model output'!R277)),ISNUMBER(SEARCH("Absent",'Model output'!R277)),ISNUMBER(SEARCH("No",'Model output'!R277)),ISNUMBER(SEARCH("Negative",'Model output'!R277)),ISNUMBER(SEARCH("None seen",'Model output'!R277)),ISNUMBER(SEARCH("Free",'Model output'!R277)),ISNUMBER(SEARCH("Cannot be assessed",'Model output'!R277))),"negative","positive")</f>
        <v>positive</v>
      </c>
      <c r="X278" s="14" t="str">
        <f>IF('Model output'!S277="","",'Model output'!S277)</f>
        <v>No</v>
      </c>
      <c r="Y278" t="str">
        <f>IF(OR('Model output'!S277="",ISNUMBER(SEARCH("Absent",'Model output'!S277)),ISNUMBER(SEARCH("Not identified",'Model output'!S277)),AND(ISNUMBER(SEARCH("No",'Model output'!S277)),NOT(ISNUMBER(SEARCH("carcinoma",'Model output'!S277)))),ISNUMBER(SEARCH("negative",'Model output'!S277))),"negative",IF(Z278="positive","gETE", "positive"))</f>
        <v>negative</v>
      </c>
      <c r="Z278" t="str">
        <f>IF(OR('Model output'!S277="",ISNUMBER(SEARCH("Absent",'Model output'!S277)),ISNUMBER(SEARCH("Not identified",'Model output'!S277)),ISNUMBER(SEARCH("No",'Model output'!S277)),ISNUMBER(SEARCH("Minimal",'Model output'!S277)),ISNUMBER(SEARCH("negative",'Model output'!S277))),"negative",IF(OR(ISNUMBER(SEARCH("extensive",X278)),ISNUMBER(SEARCH("skeletal muscle",X278)),ISNUMBER(SEARCH("larynx",X278)),ISNUMBER(SEARCH("trachea",X278)),ISNUMBER(SEARCH("esophagus",X278)),ISNUMBER(SEARCH("recurrent laryngeal nerve",X278))),"positive","negative"))</f>
        <v>negative</v>
      </c>
      <c r="AA278" t="str">
        <f>IF('Model output'!T277="","",IF('Model output'!T277="Not mentioned", "No", "Yes"))</f>
        <v/>
      </c>
      <c r="AB278" t="str">
        <f>IF(AA278&lt;&gt;"Yes","",IF(OR('Model output'!U277="",ISNUMBER(SEARCH("Not identified",'Model output'!U277))),"",'Model output'!U277))</f>
        <v/>
      </c>
      <c r="AC278" s="9" t="str">
        <f>IF(OR('Model output'!V277="", AND(ISERROR(SEARCH("Positive",'Model output'!V277)), ISNUMBER(SEARCH("Negative",'Model output'!V277))), ISNUMBER(SEARCH("Uninvolved",'Model output'!V277)), ISNUMBER(SEARCH("not involved",'Model output'!V277)), ISNUMBER(SEARCH("Free",'Model output'!V277)), ISNUMBER(SEARCH("1 mm",'Model output'!V277)), ISNUMBER(SEARCH("0.1 CM",'Model output'!V277)), ISNUMBER(SEARCH("less than 0.2 mm",'Model output'!V277)), ISNUMBER(SEARCH("less than 0.5 mm",'Model output'!V277)), ISNUMBER(SEARCH("very close",'Model output'!V277)), ISNUMBER(SEARCH("abut",'Model output'!V277))), "negative", "positive")</f>
        <v>positive</v>
      </c>
      <c r="AE278" s="30" t="str" cm="1">
        <f t="array" ref="AE278">IF(OR(AC278="positive",Z278="positive",AND(OR(ISNUMBER(SEARCH("Follicular carcinoma",N278)),ISNUMBER(SEARCH("Follicular thyroid carcinoma",N278))),V278="extensive"),AND(AND(ISNUMBER(J278),J278&gt;0),AND(ISNUMBER(M278),M278&gt;3)),OR(H278="positive",AH278=1)),"high",IF(OR(ISNUMBER(SEARCH("lateral",G278,1)),ISNUMBER(SEARCH("positive",Y278,1)),ISNUMBER(SEARCH("tall",O278,1)),ISNUMBER(SEARCH("hobnail",O278,1)),ISNUMBER(SEARCH("cribriform",O278,1)),ISNUMBER(SEARCH("diffuse",O278,1)),ISNUMBER(SEARCH("columnar",O278,1)),ISNUMBER(SEARCH("solid",O278,1)),ISNUMBER(SEARCH("tall",N278,1)),ISNUMBER(SEARCH("hobnail",N278,1)),ISNUMBER(SEARCH("cribriform",N278,1)),ISNUMBER(SEARCH("diffuse",N278,1)),ISNUMBER(SEARCH("columnar",N278,1)),ISNUMBER(SEARCH("solid",N278,1)),AND(ISNUMBER(SEARCH("papillary",N278,1)),S278="positive"),AND(AND(ISNUMBER(J278),J278&gt;=5),M278=""),AND(AND(ISNUMBER(J278),J278&gt;=5),AND(ISNUMBER(M278),M278&gt;=1)),AND(ISNUMBER(SERACH("papillary",N278)),OR(Y278="positive",Z278="positive"), ISNUMBER(SEARCH("BRAF",AB278)))),"intermediate","low"))</f>
        <v>high</v>
      </c>
      <c r="AF278" s="31" t="str">
        <f t="shared" si="65"/>
        <v>2</v>
      </c>
      <c r="AG278" s="31" t="str">
        <f t="shared" si="66"/>
        <v>0</v>
      </c>
      <c r="AH278" s="31" t="str">
        <f t="shared" si="67"/>
        <v>0</v>
      </c>
      <c r="AI278" s="36" t="str">
        <f t="shared" si="68"/>
        <v>I</v>
      </c>
      <c r="AJ278" s="30" t="s">
        <v>871</v>
      </c>
      <c r="AK278" s="35" t="s">
        <v>879</v>
      </c>
      <c r="AL278" s="35" t="s">
        <v>877</v>
      </c>
      <c r="AM278" s="35" t="s">
        <v>880</v>
      </c>
      <c r="AN278" s="35" t="s">
        <v>76</v>
      </c>
      <c r="AO278" s="30">
        <f t="shared" si="69"/>
        <v>1</v>
      </c>
      <c r="AP278" s="35">
        <f t="shared" si="70"/>
        <v>1</v>
      </c>
      <c r="AQ278" s="35">
        <f t="shared" si="71"/>
        <v>1</v>
      </c>
      <c r="AR278" s="35">
        <f t="shared" si="72"/>
        <v>1</v>
      </c>
      <c r="AS278" s="36">
        <f t="shared" si="73"/>
        <v>1</v>
      </c>
    </row>
    <row r="279" spans="1:45">
      <c r="A279" t="str">
        <f>'Model output'!A278</f>
        <v>TCGA-KS-A4I3</v>
      </c>
      <c r="B279" s="42">
        <v>41</v>
      </c>
      <c r="C279" s="1" t="str">
        <f>IF(OR(ISNUMBER(SEARCH("0",'Model output'!D278)), ISNUMBER(SEARCH("1",'Model output'!D278)), ISNUMBER(SEARCH("1a",'Model output'!D278)), ISNUMBER(SEARCH("1b",'Model output'!D278)), ISNUMBER(SEARCH("2",'Model output'!D278)), ISNUMBER(SEARCH("3",'Model output'!D278)), ISNUMBER(SEARCH("4a",'Model output'!D278)), ISNUMBER(SEARCH("4b",'Model output'!D278))), IF(ISNUMBER(SEARCH("pT",'Model output'!D278)),IF(OR(ISNUMBER(SEARCH("a",'Model output'!D278)),ISNUMBER(SEARCH("b",'Model output'!D278))),MID(SUBSTITUTE('Model output'!D278," ",""),SEARCH("pT",'Model output'!D278)+2,2),MID(SUBSTITUTE('Model output'!D278," ",""),SEARCH("pT",'Model output'!D278)+2,1)),IF(ISNUMBER(SEARCH("T",'Model output'!D278)),IF(OR(ISNUMBER(SEARCH("a",'Model output'!D278)),ISNUMBER(SEARCH("b",'Model output'!D278))),MID(SUBSTITUTE('Model output'!D278," ",""),SEARCH("T",'Model output'!D278)+1,2),MID(SUBSTITUTE('Model output'!D278," ",""),SEARCH("T",'Model output'!D278)+1,1)),SUBSTITUTE('Model output'!D278," ",""))),"")</f>
        <v>1</v>
      </c>
      <c r="D279" s="1" t="str">
        <f>IF(ISNUMBER(SEARCH("lymph node",'Model output'!E278)),"1", IF(AND('Model output'!E278&lt;&gt;"",ISNUMBER('Model output'!E278),'Model output'!E278&gt;0),"1",IF(OR(ISNUMBER(SEARCH("0",'Model output'!E278)), ISNUMBER(SEARCH("1",'Model output'!E278)), ISNUMBER(SEARCH("1a",'Model output'!E278)), ISNUMBER(SEARCH("1b",'Model output'!E278)), ISNUMBER(SEARCH("X",'Model output'!E278))), IF(ISNUMBER(SEARCH("pN",'Model output'!E278)),IF(OR(ISNUMBER(SEARCH("a",'Model output'!E278)),ISNUMBER(SEARCH("b",'Model output'!E278))),MID(SUBSTITUTE('Model output'!E278," ",""),SEARCH("pN",'Model output'!E278)+2,2),MID(SUBSTITUTE('Model output'!E278," ",""),SEARCH("pN",'Model output'!E278)+2,1)),IF(ISNUMBER(SEARCH("N",'Model output'!E278)),IF(OR(ISNUMBER(SEARCH("a",'Model output'!E278)),ISNUMBER(SEARCH("b",'Model output'!E278))),MID(SUBSTITUTE('Model output'!E278," ",""),SEARCH("N",'Model output'!E278)+1,2),MID(SUBSTITUTE('Model output'!E278," ",""),SEARCH("N",'Model output'!E278)+1,1)),SUBSTITUTE('Model output'!E278," ",""))),"")))</f>
        <v>1</v>
      </c>
      <c r="E279" s="1" t="str">
        <f>IF(OR(ISNUMBER(SEARCH("Not applicable",'Model output'!F278)), ISNUMBER(SEARCH("N/A",'Model output'!F278))),"0",IF(OR(ISNUMBER(SEARCH("0",'Model output'!F278)), ISNUMBER(SEARCH("1",'Model output'!F278)), ISNUMBER(SEARCH("X",'Model output'!F278))), IF(ISNUMBER(SEARCH("pM",'Model output'!F278)),MID(SUBSTITUTE('Model output'!F278," ",""),SEARCH("pM",'Model output'!F278)+2,1),IF(ISNUMBER(SEARCH("M",'Model output'!F278)),MID(SUBSTITUTE('Model output'!F278," ",""),SEARCH("M",'Model output'!F278)+1,1),SUBSTITUTE('Model output'!F278," ",""))),""))</f>
        <v/>
      </c>
      <c r="F279" t="str">
        <f t="shared" si="62"/>
        <v>positive</v>
      </c>
      <c r="G279" t="str">
        <f>IF(OR('Model output'!G278="",AND(ISNUMBER('Model output'!J278),'Model output'!J278&lt;1)),"",IF(OR(ISNUMBER(SEARCH("lateral",'Model output'!G278)),ISNUMBER(SEARCH("cervical",'Model output'!G278)),ISNUMBER(SEARCH("jugular",'Model output'!G278)),ISNUMBER(SEARCH("left neck",'Model output'!G278)),ISNUMBER(SEARCH("left anterior neck",'Model output'!G278)),ISNUMBER(SEARCH("left posterior neck",'Model output'!G278)),ISNUMBER(SEARCH("right neck",'Model output'!G278)),ISNUMBER(SEARCH("right anterior neck",'Model output'!G278)),ISNUMBER(SEARCH("right posterior neck",'Model output'!G278)),AND(ISNUMBER(SEARCH("level",'Model output'!G278)),OR(,ISNUMBER(SEARCH("II",'Model output'!G278)),ISNUMBER(SEARCH("two",'Model output'!G278)),ISNUMBER(SEARCH("2",'Model output'!G278)),ISNUMBER(SEARCH("III",'Model output'!G278)),ISNUMBER(SEARCH("three",'Model output'!G278)),ISNUMBER(SEARCH("3",'Model output'!G278)),ISNUMBER(SEARCH("IV",'Model output'!G278)),ISNUMBER(SEARCH("four",'Model output'!G278)),ISNUMBER(SEARCH("4",'Model output'!G278)),AND(ISNUMBER(SEARCH("V ",'Model output'!G278)),NOT(ISNUMBER(SEARCH("VI",'Model output'!G278)))),ISNUMBER(SEARCH("five",'Model output'!G278)),ISNUMBER(SEARCH("5",'Model output'!G278))))), "lateral", "central"))</f>
        <v>central</v>
      </c>
      <c r="H279" t="str">
        <f>IF('Model output'!H278="","negative", IF('Model output'!H278=" ", "negative", IF(ISNUMBER(SEARCH("lymph node",'Model output'!H278)),"negative","positive")))</f>
        <v>negative</v>
      </c>
      <c r="I279">
        <f>IF('Model output'!I278="","",IF(ISNUMBER('Model output'!I278),'Model output'!I278,1))</f>
        <v>14</v>
      </c>
      <c r="J279">
        <f>IF('Model output'!J278="","",IF(AND(ISNUMBER('Model output'!J278),'Model output'!J278&lt;=I279),'Model output'!J278,IF(ISNUMBER(SEARCH("0/",'Model output'!J278)),0,1)))</f>
        <v>8</v>
      </c>
      <c r="K279" t="str" cm="1">
        <f t="array" ref="K279">IF(COUNT(FIND({0,1,2,3,4,5,6,7,8,9},'Model output'!K278))&gt;0,'Model output'!K278,"")</f>
        <v/>
      </c>
      <c r="L279" s="8" t="str">
        <f t="shared" si="64"/>
        <v/>
      </c>
      <c r="M279" t="str" cm="1">
        <f t="array" ref="M279">IF(L279="","",IF(ISNUMBER(SEARCH("cm",L279)),MAX(VALUE(SUBSTITUTE(_xlfn.FILTERXML("&lt;t&gt;&lt;s&gt;"&amp;SUBSTITUTE(L279,",","&lt;/s&gt;&lt;s&gt;")&amp;"&lt;/s&gt;&lt;/t&gt;","//s"),"cm",""))),MAX(VALUE(SUBSTITUTE(_xlfn.FILTERXML("&lt;t&gt;&lt;s&gt;"&amp;SUBSTITUTE(L279,",","&lt;/s&gt;&lt;s&gt;")&amp;"&lt;/s&gt;&lt;/t&gt;","//s"),"mm","")))/10))</f>
        <v/>
      </c>
      <c r="N279" t="str">
        <f>IF('Model output'!L278="","",'Model output'!L278)</f>
        <v>papillary</v>
      </c>
      <c r="O279" t="str">
        <f>IF('Model output'!M278="","",'Model output'!M278)</f>
        <v>classical</v>
      </c>
      <c r="P279" t="str">
        <f>IF('Model output'!N278="","",'Model output'!N278)</f>
        <v>1.5 cm</v>
      </c>
      <c r="Q279" t="str">
        <f t="shared" si="63"/>
        <v>1.5cm</v>
      </c>
      <c r="R279" cm="1">
        <f t="array" ref="R279">IF(Q279="","",IF(ISNUMBER(SEARCH("cm",Q279)),MAX(VALUE(SUBSTITUTE(_xlfn.FILTERXML("&lt;t&gt;&lt;s&gt;"&amp;SUBSTITUTE(Q279,",","&lt;/s&gt;&lt;s&gt;")&amp;"&lt;/s&gt;&lt;/t&gt;","//s"),"cm",""))),IF(ISNUMBER(SEARCH("mm",Q279)), MAX(VALUE(SUBSTITUTE(_xlfn.FILTERXML("&lt;t&gt;&lt;s&gt;"&amp;SUBSTITUTE(Q279,",","&lt;/s&gt;&lt;s&gt;")&amp;"&lt;/s&gt;&lt;/t&gt;","//s"),"mm","")))/10, MAX(VALUE(_xlfn.FILTERXML("&lt;t&gt;&lt;s&gt;"&amp;SUBSTITUTE(Q279,",","&lt;/s&gt;&lt;s&gt;")&amp;"&lt;/s&gt;&lt;/t&gt;","//s"))))))</f>
        <v>1.5</v>
      </c>
      <c r="S279" t="str">
        <f>IF(OR('Model output'!P278="",ISNUMBER(SEARCH("Not identified", 'Model output'!P278)),ISNUMBER(SEARCH("Absent",'Model output'!P278)),AND(ISNUMBER(SEARCH("No",'Model output'!P278)),NOT(ISNUMBER(SEARCH("diagnostic",'Model output'!P278)))),ISNUMBER(SEARCH("Negative",'Model output'!P278))),"negative","positive")</f>
        <v>negative</v>
      </c>
      <c r="T279">
        <f>IF('Model output'!O278="","",'Model output'!O278)</f>
        <v>1</v>
      </c>
      <c r="U279" t="str">
        <f>IF('Model output'!Q278&lt;&gt;"",'Model output'!Q278,IF('Classification result'!S279="positive",IF(ISNUMBER(SEARCH("single",'Model output'!P278)),1,IF(OR(ISNUMBER(SEARCH("&lt;4",'Model output'!P278)),ISNUMBER(SEARCH("&lt; 4",'Model output'!P278)),ISNUMBER(SEARCH("less than 4",'Model output'!P278))),"&lt;4",IF(OR(ISNUMBER(SEARCH("&gt;4",'Model output'!P278)),ISNUMBER(SEARCH("&gt; 4",'Model output'!P278)),ISNUMBER(SEARCH("4 or more",'Model output'!P278))),"&gt;4",""))),""))</f>
        <v/>
      </c>
      <c r="V279" t="str">
        <f>IF(S279="negative","",IF(OR(ISNUMBER(SEARCH("Focal",'Model output'!P278)),'Classification result'!U279&lt;4,ISNUMBER(SEARCH("Focal",'Classification result'!U279)),ISNUMBER(SEARCH("&lt;4",'Classification result'!U279)),ISNUMBER(SEARCH("&lt; 4",'Classification result'!U279))),"minimal", IF(OR(ISNUMBER(SEARCH("Extensive",'Model output'!P278)),ISNUMBER(SEARCH("Extensive",'Classification result'!U279)),ISNUMBER(SEARCH("&gt;4",'Classification result'!U279)),ISNUMBER(SEARCH("&gt; 4",'Classification result'!U279)),ISNUMBER(SEARCH("4 or more",'Classification result'!U279))),"extensive","")))</f>
        <v/>
      </c>
      <c r="W279" t="str">
        <f>IF(OR('Model output'!R278="",ISNUMBER(SEARCH("Not identified", 'Model output'!R278)),ISNUMBER(SEARCH("Absent",'Model output'!R278)),ISNUMBER(SEARCH("No",'Model output'!R278)),ISNUMBER(SEARCH("Negative",'Model output'!R278)),ISNUMBER(SEARCH("None seen",'Model output'!R278)),ISNUMBER(SEARCH("Free",'Model output'!R278)),ISNUMBER(SEARCH("Cannot be assessed",'Model output'!R278))),"negative","positive")</f>
        <v>positive</v>
      </c>
      <c r="X279" s="14" t="str">
        <f>IF('Model output'!S278="","",'Model output'!S278)</f>
        <v>Yes</v>
      </c>
      <c r="Y279" t="str">
        <f>IF(OR('Model output'!S278="",ISNUMBER(SEARCH("Absent",'Model output'!S278)),ISNUMBER(SEARCH("Not identified",'Model output'!S278)),AND(ISNUMBER(SEARCH("No",'Model output'!S278)),NOT(ISNUMBER(SEARCH("carcinoma",'Model output'!S278)))),ISNUMBER(SEARCH("negative",'Model output'!S278))),"negative",IF(Z279="positive","gETE", "positive"))</f>
        <v>positive</v>
      </c>
      <c r="Z279" t="str">
        <f>IF(OR('Model output'!S278="",ISNUMBER(SEARCH("Absent",'Model output'!S278)),ISNUMBER(SEARCH("Not identified",'Model output'!S278)),ISNUMBER(SEARCH("No",'Model output'!S278)),ISNUMBER(SEARCH("Minimal",'Model output'!S278)),ISNUMBER(SEARCH("negative",'Model output'!S278))),"negative",IF(OR(ISNUMBER(SEARCH("extensive",X279)),ISNUMBER(SEARCH("skeletal muscle",X279)),ISNUMBER(SEARCH("larynx",X279)),ISNUMBER(SEARCH("trachea",X279)),ISNUMBER(SEARCH("esophagus",X279)),ISNUMBER(SEARCH("recurrent laryngeal nerve",X279))),"positive","negative"))</f>
        <v>negative</v>
      </c>
      <c r="AA279" t="str">
        <f>IF('Model output'!T278="","",IF('Model output'!T278="Not mentioned", "No", "Yes"))</f>
        <v/>
      </c>
      <c r="AB279" t="str">
        <f>IF(AA279&lt;&gt;"Yes","",IF(OR('Model output'!U278="",ISNUMBER(SEARCH("Not identified",'Model output'!U278))),"",'Model output'!U278))</f>
        <v/>
      </c>
      <c r="AC279" s="9" t="str">
        <f>IF(OR('Model output'!V278="", AND(ISERROR(SEARCH("Positive",'Model output'!V278)), ISNUMBER(SEARCH("Negative",'Model output'!V278))), ISNUMBER(SEARCH("Uninvolved",'Model output'!V278)), ISNUMBER(SEARCH("not involved",'Model output'!V278)), ISNUMBER(SEARCH("Free",'Model output'!V278)), ISNUMBER(SEARCH("1 mm",'Model output'!V278)), ISNUMBER(SEARCH("0.1 CM",'Model output'!V278)), ISNUMBER(SEARCH("less than 0.2 mm",'Model output'!V278)), ISNUMBER(SEARCH("less than 0.5 mm",'Model output'!V278)), ISNUMBER(SEARCH("very close",'Model output'!V278)), ISNUMBER(SEARCH("abut",'Model output'!V278))), "negative", "positive")</f>
        <v>positive</v>
      </c>
      <c r="AE279" s="30" t="str" cm="1">
        <f t="array" ref="AE279">IF(OR(AC279="positive",Z279="positive",AND(OR(ISNUMBER(SEARCH("Follicular carcinoma",N279)),ISNUMBER(SEARCH("Follicular thyroid carcinoma",N279))),V279="extensive"),AND(AND(ISNUMBER(J279),J279&gt;0),AND(ISNUMBER(M279),M279&gt;3)),OR(H279="positive",AH279=1)),"high",IF(OR(ISNUMBER(SEARCH("lateral",G279,1)),ISNUMBER(SEARCH("positive",Y279,1)),ISNUMBER(SEARCH("tall",O279,1)),ISNUMBER(SEARCH("hobnail",O279,1)),ISNUMBER(SEARCH("cribriform",O279,1)),ISNUMBER(SEARCH("diffuse",O279,1)),ISNUMBER(SEARCH("columnar",O279,1)),ISNUMBER(SEARCH("solid",O279,1)),ISNUMBER(SEARCH("tall",N279,1)),ISNUMBER(SEARCH("hobnail",N279,1)),ISNUMBER(SEARCH("cribriform",N279,1)),ISNUMBER(SEARCH("diffuse",N279,1)),ISNUMBER(SEARCH("columnar",N279,1)),ISNUMBER(SEARCH("solid",N279,1)),AND(ISNUMBER(SEARCH("papillary",N279,1)),S279="positive"),AND(AND(ISNUMBER(J279),J279&gt;=5),M279=""),AND(AND(ISNUMBER(J279),J279&gt;=5),AND(ISNUMBER(M279),M279&gt;=1)),AND(ISNUMBER(SERACH("papillary",N279)),OR(Y279="positive",Z279="positive"), ISNUMBER(SEARCH("BRAF",AB279)))),"intermediate","low"))</f>
        <v>high</v>
      </c>
      <c r="AF279" s="31" t="str">
        <f t="shared" si="65"/>
        <v>1b</v>
      </c>
      <c r="AG279" s="31" t="str">
        <f t="shared" si="66"/>
        <v>1a</v>
      </c>
      <c r="AH279" s="31" t="str">
        <f t="shared" si="67"/>
        <v>0</v>
      </c>
      <c r="AI279" s="36" t="str">
        <f t="shared" si="68"/>
        <v>I</v>
      </c>
      <c r="AJ279" s="30" t="s">
        <v>871</v>
      </c>
      <c r="AK279" s="35" t="s">
        <v>875</v>
      </c>
      <c r="AL279" s="35" t="s">
        <v>881</v>
      </c>
      <c r="AM279" s="35" t="s">
        <v>880</v>
      </c>
      <c r="AN279" s="35" t="s">
        <v>76</v>
      </c>
      <c r="AO279" s="30">
        <f t="shared" si="69"/>
        <v>1</v>
      </c>
      <c r="AP279" s="35">
        <f t="shared" si="70"/>
        <v>0</v>
      </c>
      <c r="AQ279" s="35">
        <f t="shared" si="71"/>
        <v>1</v>
      </c>
      <c r="AR279" s="35">
        <f t="shared" si="72"/>
        <v>1</v>
      </c>
      <c r="AS279" s="36">
        <f t="shared" si="73"/>
        <v>1</v>
      </c>
    </row>
    <row r="280" spans="1:45">
      <c r="A280" t="str">
        <f>'Model output'!A279</f>
        <v>TCGA-KS-A4I5</v>
      </c>
      <c r="B280" s="42">
        <v>49</v>
      </c>
      <c r="C280" s="1" t="str">
        <f>IF(OR(ISNUMBER(SEARCH("0",'Model output'!D279)), ISNUMBER(SEARCH("1",'Model output'!D279)), ISNUMBER(SEARCH("1a",'Model output'!D279)), ISNUMBER(SEARCH("1b",'Model output'!D279)), ISNUMBER(SEARCH("2",'Model output'!D279)), ISNUMBER(SEARCH("3",'Model output'!D279)), ISNUMBER(SEARCH("4a",'Model output'!D279)), ISNUMBER(SEARCH("4b",'Model output'!D279))), IF(ISNUMBER(SEARCH("pT",'Model output'!D279)),IF(OR(ISNUMBER(SEARCH("a",'Model output'!D279)),ISNUMBER(SEARCH("b",'Model output'!D279))),MID(SUBSTITUTE('Model output'!D279," ",""),SEARCH("pT",'Model output'!D279)+2,2),MID(SUBSTITUTE('Model output'!D279," ",""),SEARCH("pT",'Model output'!D279)+2,1)),IF(ISNUMBER(SEARCH("T",'Model output'!D279)),IF(OR(ISNUMBER(SEARCH("a",'Model output'!D279)),ISNUMBER(SEARCH("b",'Model output'!D279))),MID(SUBSTITUTE('Model output'!D279," ",""),SEARCH("T",'Model output'!D279)+1,2),MID(SUBSTITUTE('Model output'!D279," ",""),SEARCH("T",'Model output'!D279)+1,1)),SUBSTITUTE('Model output'!D279," ",""))),"")</f>
        <v>2</v>
      </c>
      <c r="D280" s="1" t="str">
        <f>IF(ISNUMBER(SEARCH("lymph node",'Model output'!E279)),"1", IF(AND('Model output'!E279&lt;&gt;"",ISNUMBER('Model output'!E279),'Model output'!E279&gt;0),"1",IF(OR(ISNUMBER(SEARCH("0",'Model output'!E279)), ISNUMBER(SEARCH("1",'Model output'!E279)), ISNUMBER(SEARCH("1a",'Model output'!E279)), ISNUMBER(SEARCH("1b",'Model output'!E279)), ISNUMBER(SEARCH("X",'Model output'!E279))), IF(ISNUMBER(SEARCH("pN",'Model output'!E279)),IF(OR(ISNUMBER(SEARCH("a",'Model output'!E279)),ISNUMBER(SEARCH("b",'Model output'!E279))),MID(SUBSTITUTE('Model output'!E279," ",""),SEARCH("pN",'Model output'!E279)+2,2),MID(SUBSTITUTE('Model output'!E279," ",""),SEARCH("pN",'Model output'!E279)+2,1)),IF(ISNUMBER(SEARCH("N",'Model output'!E279)),IF(OR(ISNUMBER(SEARCH("a",'Model output'!E279)),ISNUMBER(SEARCH("b",'Model output'!E279))),MID(SUBSTITUTE('Model output'!E279," ",""),SEARCH("N",'Model output'!E279)+1,2),MID(SUBSTITUTE('Model output'!E279," ",""),SEARCH("N",'Model output'!E279)+1,1)),SUBSTITUTE('Model output'!E279," ",""))),"")))</f>
        <v>0</v>
      </c>
      <c r="E280" s="1" t="str">
        <f>IF(OR(ISNUMBER(SEARCH("Not applicable",'Model output'!F279)), ISNUMBER(SEARCH("N/A",'Model output'!F279))),"0",IF(OR(ISNUMBER(SEARCH("0",'Model output'!F279)), ISNUMBER(SEARCH("1",'Model output'!F279)), ISNUMBER(SEARCH("X",'Model output'!F279))), IF(ISNUMBER(SEARCH("pM",'Model output'!F279)),MID(SUBSTITUTE('Model output'!F279," ",""),SEARCH("pM",'Model output'!F279)+2,1),IF(ISNUMBER(SEARCH("M",'Model output'!F279)),MID(SUBSTITUTE('Model output'!F279," ",""),SEARCH("M",'Model output'!F279)+1,1),SUBSTITUTE('Model output'!F279," ",""))),""))</f>
        <v>0</v>
      </c>
      <c r="F280" t="str">
        <f t="shared" si="62"/>
        <v>negative</v>
      </c>
      <c r="G280" t="str">
        <f>IF(OR('Model output'!G279="",AND(ISNUMBER('Model output'!J279),'Model output'!J279&lt;1)),"",IF(OR(ISNUMBER(SEARCH("lateral",'Model output'!G279)),ISNUMBER(SEARCH("cervical",'Model output'!G279)),ISNUMBER(SEARCH("jugular",'Model output'!G279)),ISNUMBER(SEARCH("left neck",'Model output'!G279)),ISNUMBER(SEARCH("left anterior neck",'Model output'!G279)),ISNUMBER(SEARCH("left posterior neck",'Model output'!G279)),ISNUMBER(SEARCH("right neck",'Model output'!G279)),ISNUMBER(SEARCH("right anterior neck",'Model output'!G279)),ISNUMBER(SEARCH("right posterior neck",'Model output'!G279)),AND(ISNUMBER(SEARCH("level",'Model output'!G279)),OR(,ISNUMBER(SEARCH("II",'Model output'!G279)),ISNUMBER(SEARCH("two",'Model output'!G279)),ISNUMBER(SEARCH("2",'Model output'!G279)),ISNUMBER(SEARCH("III",'Model output'!G279)),ISNUMBER(SEARCH("three",'Model output'!G279)),ISNUMBER(SEARCH("3",'Model output'!G279)),ISNUMBER(SEARCH("IV",'Model output'!G279)),ISNUMBER(SEARCH("four",'Model output'!G279)),ISNUMBER(SEARCH("4",'Model output'!G279)),AND(ISNUMBER(SEARCH("V ",'Model output'!G279)),NOT(ISNUMBER(SEARCH("VI",'Model output'!G279)))),ISNUMBER(SEARCH("five",'Model output'!G279)),ISNUMBER(SEARCH("5",'Model output'!G279))))), "lateral", "central"))</f>
        <v/>
      </c>
      <c r="H280" t="str">
        <f>IF('Model output'!H279="","negative", IF('Model output'!H279=" ", "negative", IF(ISNUMBER(SEARCH("lymph node",'Model output'!H279)),"negative","positive")))</f>
        <v>negative</v>
      </c>
      <c r="I280">
        <f>IF('Model output'!I279="","",IF(ISNUMBER('Model output'!I279),'Model output'!I279,1))</f>
        <v>1</v>
      </c>
      <c r="J280">
        <f>IF('Model output'!J279="","",IF(AND(ISNUMBER('Model output'!J279),'Model output'!J279&lt;=I280),'Model output'!J279,IF(ISNUMBER(SEARCH("0/",'Model output'!J279)),0,1)))</f>
        <v>0</v>
      </c>
      <c r="K280" t="str" cm="1">
        <f t="array" ref="K280">IF(COUNT(FIND({0,1,2,3,4,5,6,7,8,9},'Model output'!K279))&gt;0,'Model output'!K279,"")</f>
        <v/>
      </c>
      <c r="L280" s="8" t="str">
        <f t="shared" si="64"/>
        <v/>
      </c>
      <c r="M280" t="str" cm="1">
        <f t="array" ref="M280">IF(L280="","",IF(ISNUMBER(SEARCH("cm",L280)),MAX(VALUE(SUBSTITUTE(_xlfn.FILTERXML("&lt;t&gt;&lt;s&gt;"&amp;SUBSTITUTE(L280,",","&lt;/s&gt;&lt;s&gt;")&amp;"&lt;/s&gt;&lt;/t&gt;","//s"),"cm",""))),MAX(VALUE(SUBSTITUTE(_xlfn.FILTERXML("&lt;t&gt;&lt;s&gt;"&amp;SUBSTITUTE(L280,",","&lt;/s&gt;&lt;s&gt;")&amp;"&lt;/s&gt;&lt;/t&gt;","//s"),"mm","")))/10))</f>
        <v/>
      </c>
      <c r="N280" t="str">
        <f>IF('Model output'!L279="","",'Model output'!L279)</f>
        <v>papillary</v>
      </c>
      <c r="O280" t="str">
        <f>IF('Model output'!M279="","",'Model output'!M279)</f>
        <v/>
      </c>
      <c r="P280" t="str">
        <f>IF('Model output'!N279="","",'Model output'!N279)</f>
        <v>1.7 cm</v>
      </c>
      <c r="Q280" t="str">
        <f t="shared" si="63"/>
        <v>1.7cm</v>
      </c>
      <c r="R280" cm="1">
        <f t="array" ref="R280">IF(Q280="","",IF(ISNUMBER(SEARCH("cm",Q280)),MAX(VALUE(SUBSTITUTE(_xlfn.FILTERXML("&lt;t&gt;&lt;s&gt;"&amp;SUBSTITUTE(Q280,",","&lt;/s&gt;&lt;s&gt;")&amp;"&lt;/s&gt;&lt;/t&gt;","//s"),"cm",""))),IF(ISNUMBER(SEARCH("mm",Q280)), MAX(VALUE(SUBSTITUTE(_xlfn.FILTERXML("&lt;t&gt;&lt;s&gt;"&amp;SUBSTITUTE(Q280,",","&lt;/s&gt;&lt;s&gt;")&amp;"&lt;/s&gt;&lt;/t&gt;","//s"),"mm","")))/10, MAX(VALUE(_xlfn.FILTERXML("&lt;t&gt;&lt;s&gt;"&amp;SUBSTITUTE(Q280,",","&lt;/s&gt;&lt;s&gt;")&amp;"&lt;/s&gt;&lt;/t&gt;","//s"))))))</f>
        <v>1.7</v>
      </c>
      <c r="S280" t="str">
        <f>IF(OR('Model output'!P279="",ISNUMBER(SEARCH("Not identified", 'Model output'!P279)),ISNUMBER(SEARCH("Absent",'Model output'!P279)),AND(ISNUMBER(SEARCH("No",'Model output'!P279)),NOT(ISNUMBER(SEARCH("diagnostic",'Model output'!P279)))),ISNUMBER(SEARCH("Negative",'Model output'!P279))),"negative","positive")</f>
        <v>negative</v>
      </c>
      <c r="T280">
        <f>IF('Model output'!O279="","",'Model output'!O279)</f>
        <v>1</v>
      </c>
      <c r="U280" t="str">
        <f>IF('Model output'!Q279&lt;&gt;"",'Model output'!Q279,IF('Classification result'!S280="positive",IF(ISNUMBER(SEARCH("single",'Model output'!P279)),1,IF(OR(ISNUMBER(SEARCH("&lt;4",'Model output'!P279)),ISNUMBER(SEARCH("&lt; 4",'Model output'!P279)),ISNUMBER(SEARCH("less than 4",'Model output'!P279))),"&lt;4",IF(OR(ISNUMBER(SEARCH("&gt;4",'Model output'!P279)),ISNUMBER(SEARCH("&gt; 4",'Model output'!P279)),ISNUMBER(SEARCH("4 or more",'Model output'!P279))),"&gt;4",""))),""))</f>
        <v/>
      </c>
      <c r="V280" t="str">
        <f>IF(S280="negative","",IF(OR(ISNUMBER(SEARCH("Focal",'Model output'!P279)),'Classification result'!U280&lt;4,ISNUMBER(SEARCH("Focal",'Classification result'!U280)),ISNUMBER(SEARCH("&lt;4",'Classification result'!U280)),ISNUMBER(SEARCH("&lt; 4",'Classification result'!U280))),"minimal", IF(OR(ISNUMBER(SEARCH("Extensive",'Model output'!P279)),ISNUMBER(SEARCH("Extensive",'Classification result'!U280)),ISNUMBER(SEARCH("&gt;4",'Classification result'!U280)),ISNUMBER(SEARCH("&gt; 4",'Classification result'!U280)),ISNUMBER(SEARCH("4 or more",'Classification result'!U280))),"extensive","")))</f>
        <v/>
      </c>
      <c r="W280" t="str">
        <f>IF(OR('Model output'!R279="",ISNUMBER(SEARCH("Not identified", 'Model output'!R279)),ISNUMBER(SEARCH("Absent",'Model output'!R279)),ISNUMBER(SEARCH("No",'Model output'!R279)),ISNUMBER(SEARCH("Negative",'Model output'!R279)),ISNUMBER(SEARCH("None seen",'Model output'!R279)),ISNUMBER(SEARCH("Free",'Model output'!R279)),ISNUMBER(SEARCH("Cannot be assessed",'Model output'!R279))),"negative","positive")</f>
        <v>positive</v>
      </c>
      <c r="X280" s="14" t="str">
        <f>IF('Model output'!S279="","",'Model output'!S279)</f>
        <v>No</v>
      </c>
      <c r="Y280" t="str">
        <f>IF(OR('Model output'!S279="",ISNUMBER(SEARCH("Absent",'Model output'!S279)),ISNUMBER(SEARCH("Not identified",'Model output'!S279)),AND(ISNUMBER(SEARCH("No",'Model output'!S279)),NOT(ISNUMBER(SEARCH("carcinoma",'Model output'!S279)))),ISNUMBER(SEARCH("negative",'Model output'!S279))),"negative",IF(Z280="positive","gETE", "positive"))</f>
        <v>negative</v>
      </c>
      <c r="Z280" t="str">
        <f>IF(OR('Model output'!S279="",ISNUMBER(SEARCH("Absent",'Model output'!S279)),ISNUMBER(SEARCH("Not identified",'Model output'!S279)),ISNUMBER(SEARCH("No",'Model output'!S279)),ISNUMBER(SEARCH("Minimal",'Model output'!S279)),ISNUMBER(SEARCH("negative",'Model output'!S279))),"negative",IF(OR(ISNUMBER(SEARCH("extensive",X280)),ISNUMBER(SEARCH("skeletal muscle",X280)),ISNUMBER(SEARCH("larynx",X280)),ISNUMBER(SEARCH("trachea",X280)),ISNUMBER(SEARCH("esophagus",X280)),ISNUMBER(SEARCH("recurrent laryngeal nerve",X280))),"positive","negative"))</f>
        <v>negative</v>
      </c>
      <c r="AA280" t="str">
        <f>IF('Model output'!T279="","",IF('Model output'!T279="Not mentioned", "No", "Yes"))</f>
        <v/>
      </c>
      <c r="AB280" t="str">
        <f>IF(AA280&lt;&gt;"Yes","",IF(OR('Model output'!U279="",ISNUMBER(SEARCH("Not identified",'Model output'!U279))),"",'Model output'!U279))</f>
        <v/>
      </c>
      <c r="AC280" s="9" t="str">
        <f>IF(OR('Model output'!V279="", AND(ISERROR(SEARCH("Positive",'Model output'!V279)), ISNUMBER(SEARCH("Negative",'Model output'!V279))), ISNUMBER(SEARCH("Uninvolved",'Model output'!V279)), ISNUMBER(SEARCH("not involved",'Model output'!V279)), ISNUMBER(SEARCH("Free",'Model output'!V279)), ISNUMBER(SEARCH("1 mm",'Model output'!V279)), ISNUMBER(SEARCH("0.1 CM",'Model output'!V279)), ISNUMBER(SEARCH("less than 0.2 mm",'Model output'!V279)), ISNUMBER(SEARCH("less than 0.5 mm",'Model output'!V279)), ISNUMBER(SEARCH("very close",'Model output'!V279)), ISNUMBER(SEARCH("abut",'Model output'!V279))), "negative", "positive")</f>
        <v>negative</v>
      </c>
      <c r="AE280" s="30" t="str" cm="1">
        <f t="array" aca="1" ref="AE280" ca="1">IF(OR(AC280="positive",Z280="positive",AND(OR(ISNUMBER(SEARCH("Follicular carcinoma",N280)),ISNUMBER(SEARCH("Follicular thyroid carcinoma",N280))),V280="extensive"),AND(AND(ISNUMBER(J280),J280&gt;0),AND(ISNUMBER(M280),M280&gt;3)),OR(H280="positive",AH280=1)),"high",IF(OR(ISNUMBER(SEARCH("lateral",G280,1)),ISNUMBER(SEARCH("positive",Y280,1)),ISNUMBER(SEARCH("tall",O280,1)),ISNUMBER(SEARCH("hobnail",O280,1)),ISNUMBER(SEARCH("cribriform",O280,1)),ISNUMBER(SEARCH("diffuse",O280,1)),ISNUMBER(SEARCH("columnar",O280,1)),ISNUMBER(SEARCH("solid",O280,1)),ISNUMBER(SEARCH("tall",N280,1)),ISNUMBER(SEARCH("hobnail",N280,1)),ISNUMBER(SEARCH("cribriform",N280,1)),ISNUMBER(SEARCH("diffuse",N280,1)),ISNUMBER(SEARCH("columnar",N280,1)),ISNUMBER(SEARCH("solid",N280,1)),AND(ISNUMBER(SEARCH("papillary",N280,1)),S280="positive"),AND(AND(ISNUMBER(J280),J280&gt;=5),M280=""),AND(AND(ISNUMBER(J280),J280&gt;=5),AND(ISNUMBER(M280),M280&gt;=1)),AND(ISNUMBER(SERACH("papillary",N280)),OR(Y280="positive",Z280="positive"), ISNUMBER(SEARCH("BRAF",AB280)))),"intermediate","low"))</f>
        <v>low</v>
      </c>
      <c r="AF280" s="31" t="str">
        <f t="shared" si="65"/>
        <v>1b</v>
      </c>
      <c r="AG280" s="31" t="str">
        <f t="shared" si="66"/>
        <v>0</v>
      </c>
      <c r="AH280" s="31" t="str">
        <f t="shared" si="67"/>
        <v>0</v>
      </c>
      <c r="AI280" s="36" t="str">
        <f t="shared" si="68"/>
        <v>I</v>
      </c>
      <c r="AJ280" s="30" t="s">
        <v>872</v>
      </c>
      <c r="AK280" s="35" t="s">
        <v>876</v>
      </c>
      <c r="AL280" s="35" t="s">
        <v>877</v>
      </c>
      <c r="AM280" s="35" t="s">
        <v>880</v>
      </c>
      <c r="AN280" s="35" t="s">
        <v>76</v>
      </c>
      <c r="AO280" s="30">
        <f t="shared" ca="1" si="69"/>
        <v>1</v>
      </c>
      <c r="AP280" s="35">
        <f t="shared" si="70"/>
        <v>1</v>
      </c>
      <c r="AQ280" s="35">
        <f t="shared" si="71"/>
        <v>1</v>
      </c>
      <c r="AR280" s="35">
        <f t="shared" si="72"/>
        <v>1</v>
      </c>
      <c r="AS280" s="36">
        <f t="shared" si="73"/>
        <v>1</v>
      </c>
    </row>
    <row r="281" spans="1:45">
      <c r="A281" t="str">
        <f>'Model output'!A280</f>
        <v>TCGA-KS-A4I7</v>
      </c>
      <c r="B281" s="42">
        <v>61</v>
      </c>
      <c r="C281" s="1" t="str">
        <f>IF(OR(ISNUMBER(SEARCH("0",'Model output'!D280)), ISNUMBER(SEARCH("1",'Model output'!D280)), ISNUMBER(SEARCH("1a",'Model output'!D280)), ISNUMBER(SEARCH("1b",'Model output'!D280)), ISNUMBER(SEARCH("2",'Model output'!D280)), ISNUMBER(SEARCH("3",'Model output'!D280)), ISNUMBER(SEARCH("4a",'Model output'!D280)), ISNUMBER(SEARCH("4b",'Model output'!D280))), IF(ISNUMBER(SEARCH("pT",'Model output'!D280)),IF(OR(ISNUMBER(SEARCH("a",'Model output'!D280)),ISNUMBER(SEARCH("b",'Model output'!D280))),MID(SUBSTITUTE('Model output'!D280," ",""),SEARCH("pT",'Model output'!D280)+2,2),MID(SUBSTITUTE('Model output'!D280," ",""),SEARCH("pT",'Model output'!D280)+2,1)),IF(ISNUMBER(SEARCH("T",'Model output'!D280)),IF(OR(ISNUMBER(SEARCH("a",'Model output'!D280)),ISNUMBER(SEARCH("b",'Model output'!D280))),MID(SUBSTITUTE('Model output'!D280," ",""),SEARCH("T",'Model output'!D280)+1,2),MID(SUBSTITUTE('Model output'!D280," ",""),SEARCH("T",'Model output'!D280)+1,1)),SUBSTITUTE('Model output'!D280," ",""))),"")</f>
        <v>2</v>
      </c>
      <c r="D281" s="1" t="str">
        <f>IF(ISNUMBER(SEARCH("lymph node",'Model output'!E280)),"1", IF(AND('Model output'!E280&lt;&gt;"",ISNUMBER('Model output'!E280),'Model output'!E280&gt;0),"1",IF(OR(ISNUMBER(SEARCH("0",'Model output'!E280)), ISNUMBER(SEARCH("1",'Model output'!E280)), ISNUMBER(SEARCH("1a",'Model output'!E280)), ISNUMBER(SEARCH("1b",'Model output'!E280)), ISNUMBER(SEARCH("X",'Model output'!E280))), IF(ISNUMBER(SEARCH("pN",'Model output'!E280)),IF(OR(ISNUMBER(SEARCH("a",'Model output'!E280)),ISNUMBER(SEARCH("b",'Model output'!E280))),MID(SUBSTITUTE('Model output'!E280," ",""),SEARCH("pN",'Model output'!E280)+2,2),MID(SUBSTITUTE('Model output'!E280," ",""),SEARCH("pN",'Model output'!E280)+2,1)),IF(ISNUMBER(SEARCH("N",'Model output'!E280)),IF(OR(ISNUMBER(SEARCH("a",'Model output'!E280)),ISNUMBER(SEARCH("b",'Model output'!E280))),MID(SUBSTITUTE('Model output'!E280," ",""),SEARCH("N",'Model output'!E280)+1,2),MID(SUBSTITUTE('Model output'!E280," ",""),SEARCH("N",'Model output'!E280)+1,1)),SUBSTITUTE('Model output'!E280," ",""))),"")))</f>
        <v>0</v>
      </c>
      <c r="E281" s="1" t="str">
        <f>IF(OR(ISNUMBER(SEARCH("Not applicable",'Model output'!F280)), ISNUMBER(SEARCH("N/A",'Model output'!F280))),"0",IF(OR(ISNUMBER(SEARCH("0",'Model output'!F280)), ISNUMBER(SEARCH("1",'Model output'!F280)), ISNUMBER(SEARCH("X",'Model output'!F280))), IF(ISNUMBER(SEARCH("pM",'Model output'!F280)),MID(SUBSTITUTE('Model output'!F280," ",""),SEARCH("pM",'Model output'!F280)+2,1),IF(ISNUMBER(SEARCH("M",'Model output'!F280)),MID(SUBSTITUTE('Model output'!F280," ",""),SEARCH("M",'Model output'!F280)+1,1),SUBSTITUTE('Model output'!F280," ",""))),""))</f>
        <v>0</v>
      </c>
      <c r="F281" t="str">
        <f t="shared" si="62"/>
        <v>negative</v>
      </c>
      <c r="G281" t="str">
        <f>IF(OR('Model output'!G280="",AND(ISNUMBER('Model output'!J280),'Model output'!J280&lt;1)),"",IF(OR(ISNUMBER(SEARCH("lateral",'Model output'!G280)),ISNUMBER(SEARCH("cervical",'Model output'!G280)),ISNUMBER(SEARCH("jugular",'Model output'!G280)),ISNUMBER(SEARCH("left neck",'Model output'!G280)),ISNUMBER(SEARCH("left anterior neck",'Model output'!G280)),ISNUMBER(SEARCH("left posterior neck",'Model output'!G280)),ISNUMBER(SEARCH("right neck",'Model output'!G280)),ISNUMBER(SEARCH("right anterior neck",'Model output'!G280)),ISNUMBER(SEARCH("right posterior neck",'Model output'!G280)),AND(ISNUMBER(SEARCH("level",'Model output'!G280)),OR(,ISNUMBER(SEARCH("II",'Model output'!G280)),ISNUMBER(SEARCH("two",'Model output'!G280)),ISNUMBER(SEARCH("2",'Model output'!G280)),ISNUMBER(SEARCH("III",'Model output'!G280)),ISNUMBER(SEARCH("three",'Model output'!G280)),ISNUMBER(SEARCH("3",'Model output'!G280)),ISNUMBER(SEARCH("IV",'Model output'!G280)),ISNUMBER(SEARCH("four",'Model output'!G280)),ISNUMBER(SEARCH("4",'Model output'!G280)),AND(ISNUMBER(SEARCH("V ",'Model output'!G280)),NOT(ISNUMBER(SEARCH("VI",'Model output'!G280)))),ISNUMBER(SEARCH("five",'Model output'!G280)),ISNUMBER(SEARCH("5",'Model output'!G280))))), "lateral", "central"))</f>
        <v/>
      </c>
      <c r="H281" t="str">
        <f>IF('Model output'!H280="","negative", IF('Model output'!H280=" ", "negative", IF(ISNUMBER(SEARCH("lymph node",'Model output'!H280)),"negative","positive")))</f>
        <v>negative</v>
      </c>
      <c r="I281">
        <f>IF('Model output'!I280="","",IF(ISNUMBER('Model output'!I280),'Model output'!I280,1))</f>
        <v>4</v>
      </c>
      <c r="J281">
        <f>IF('Model output'!J280="","",IF(AND(ISNUMBER('Model output'!J280),'Model output'!J280&lt;=I281),'Model output'!J280,IF(ISNUMBER(SEARCH("0/",'Model output'!J280)),0,1)))</f>
        <v>0</v>
      </c>
      <c r="K281" t="str" cm="1">
        <f t="array" ref="K281">IF(COUNT(FIND({0,1,2,3,4,5,6,7,8,9},'Model output'!K280))&gt;0,'Model output'!K280,"")</f>
        <v/>
      </c>
      <c r="L281" s="8" t="str">
        <f t="shared" si="64"/>
        <v/>
      </c>
      <c r="M281" t="str" cm="1">
        <f t="array" ref="M281">IF(L281="","",IF(ISNUMBER(SEARCH("cm",L281)),MAX(VALUE(SUBSTITUTE(_xlfn.FILTERXML("&lt;t&gt;&lt;s&gt;"&amp;SUBSTITUTE(L281,",","&lt;/s&gt;&lt;s&gt;")&amp;"&lt;/s&gt;&lt;/t&gt;","//s"),"cm",""))),MAX(VALUE(SUBSTITUTE(_xlfn.FILTERXML("&lt;t&gt;&lt;s&gt;"&amp;SUBSTITUTE(L281,",","&lt;/s&gt;&lt;s&gt;")&amp;"&lt;/s&gt;&lt;/t&gt;","//s"),"mm","")))/10))</f>
        <v/>
      </c>
      <c r="N281" t="str">
        <f>IF('Model output'!L280="","",'Model output'!L280)</f>
        <v>papillary</v>
      </c>
      <c r="O281" t="str">
        <f>IF('Model output'!M280="","",'Model output'!M280)</f>
        <v>Intracystic papillary</v>
      </c>
      <c r="P281" t="str">
        <f>IF('Model output'!N280="","",'Model output'!N280)</f>
        <v>1.5 cm</v>
      </c>
      <c r="Q281" t="str">
        <f t="shared" si="63"/>
        <v>1.5cm</v>
      </c>
      <c r="R281" cm="1">
        <f t="array" ref="R281">IF(Q281="","",IF(ISNUMBER(SEARCH("cm",Q281)),MAX(VALUE(SUBSTITUTE(_xlfn.FILTERXML("&lt;t&gt;&lt;s&gt;"&amp;SUBSTITUTE(Q281,",","&lt;/s&gt;&lt;s&gt;")&amp;"&lt;/s&gt;&lt;/t&gt;","//s"),"cm",""))),IF(ISNUMBER(SEARCH("mm",Q281)), MAX(VALUE(SUBSTITUTE(_xlfn.FILTERXML("&lt;t&gt;&lt;s&gt;"&amp;SUBSTITUTE(Q281,",","&lt;/s&gt;&lt;s&gt;")&amp;"&lt;/s&gt;&lt;/t&gt;","//s"),"mm","")))/10, MAX(VALUE(_xlfn.FILTERXML("&lt;t&gt;&lt;s&gt;"&amp;SUBSTITUTE(Q281,",","&lt;/s&gt;&lt;s&gt;")&amp;"&lt;/s&gt;&lt;/t&gt;","//s"))))))</f>
        <v>1.5</v>
      </c>
      <c r="S281" t="str">
        <f>IF(OR('Model output'!P280="",ISNUMBER(SEARCH("Not identified", 'Model output'!P280)),ISNUMBER(SEARCH("Absent",'Model output'!P280)),AND(ISNUMBER(SEARCH("No",'Model output'!P280)),NOT(ISNUMBER(SEARCH("diagnostic",'Model output'!P280)))),ISNUMBER(SEARCH("Negative",'Model output'!P280))),"negative","positive")</f>
        <v>negative</v>
      </c>
      <c r="T281">
        <f>IF('Model output'!O280="","",'Model output'!O280)</f>
        <v>1</v>
      </c>
      <c r="U281" t="str">
        <f>IF('Model output'!Q280&lt;&gt;"",'Model output'!Q280,IF('Classification result'!S281="positive",IF(ISNUMBER(SEARCH("single",'Model output'!P280)),1,IF(OR(ISNUMBER(SEARCH("&lt;4",'Model output'!P280)),ISNUMBER(SEARCH("&lt; 4",'Model output'!P280)),ISNUMBER(SEARCH("less than 4",'Model output'!P280))),"&lt;4",IF(OR(ISNUMBER(SEARCH("&gt;4",'Model output'!P280)),ISNUMBER(SEARCH("&gt; 4",'Model output'!P280)),ISNUMBER(SEARCH("4 or more",'Model output'!P280))),"&gt;4",""))),""))</f>
        <v/>
      </c>
      <c r="V281" t="str">
        <f>IF(S281="negative","",IF(OR(ISNUMBER(SEARCH("Focal",'Model output'!P280)),'Classification result'!U281&lt;4,ISNUMBER(SEARCH("Focal",'Classification result'!U281)),ISNUMBER(SEARCH("&lt;4",'Classification result'!U281)),ISNUMBER(SEARCH("&lt; 4",'Classification result'!U281))),"minimal", IF(OR(ISNUMBER(SEARCH("Extensive",'Model output'!P280)),ISNUMBER(SEARCH("Extensive",'Classification result'!U281)),ISNUMBER(SEARCH("&gt;4",'Classification result'!U281)),ISNUMBER(SEARCH("&gt; 4",'Classification result'!U281)),ISNUMBER(SEARCH("4 or more",'Classification result'!U281))),"extensive","")))</f>
        <v/>
      </c>
      <c r="W281" t="str">
        <f>IF(OR('Model output'!R280="",ISNUMBER(SEARCH("Not identified", 'Model output'!R280)),ISNUMBER(SEARCH("Absent",'Model output'!R280)),ISNUMBER(SEARCH("No",'Model output'!R280)),ISNUMBER(SEARCH("Negative",'Model output'!R280)),ISNUMBER(SEARCH("None seen",'Model output'!R280)),ISNUMBER(SEARCH("Free",'Model output'!R280)),ISNUMBER(SEARCH("Cannot be assessed",'Model output'!R280))),"negative","positive")</f>
        <v>negative</v>
      </c>
      <c r="X281" s="14" t="str">
        <f>IF('Model output'!S280="","",'Model output'!S280)</f>
        <v>No</v>
      </c>
      <c r="Y281" t="str">
        <f>IF(OR('Model output'!S280="",ISNUMBER(SEARCH("Absent",'Model output'!S280)),ISNUMBER(SEARCH("Not identified",'Model output'!S280)),AND(ISNUMBER(SEARCH("No",'Model output'!S280)),NOT(ISNUMBER(SEARCH("carcinoma",'Model output'!S280)))),ISNUMBER(SEARCH("negative",'Model output'!S280))),"negative",IF(Z281="positive","gETE", "positive"))</f>
        <v>negative</v>
      </c>
      <c r="Z281" t="str">
        <f>IF(OR('Model output'!S280="",ISNUMBER(SEARCH("Absent",'Model output'!S280)),ISNUMBER(SEARCH("Not identified",'Model output'!S280)),ISNUMBER(SEARCH("No",'Model output'!S280)),ISNUMBER(SEARCH("Minimal",'Model output'!S280)),ISNUMBER(SEARCH("negative",'Model output'!S280))),"negative",IF(OR(ISNUMBER(SEARCH("extensive",X281)),ISNUMBER(SEARCH("skeletal muscle",X281)),ISNUMBER(SEARCH("larynx",X281)),ISNUMBER(SEARCH("trachea",X281)),ISNUMBER(SEARCH("esophagus",X281)),ISNUMBER(SEARCH("recurrent laryngeal nerve",X281))),"positive","negative"))</f>
        <v>negative</v>
      </c>
      <c r="AA281" t="str">
        <f>IF('Model output'!T280="","",IF('Model output'!T280="Not mentioned", "No", "Yes"))</f>
        <v/>
      </c>
      <c r="AB281" t="str">
        <f>IF(AA281&lt;&gt;"Yes","",IF(OR('Model output'!U280="",ISNUMBER(SEARCH("Not identified",'Model output'!U280))),"",'Model output'!U280))</f>
        <v/>
      </c>
      <c r="AC281" s="9" t="str">
        <f>IF(OR('Model output'!V280="", AND(ISERROR(SEARCH("Positive",'Model output'!V280)), ISNUMBER(SEARCH("Negative",'Model output'!V280))), ISNUMBER(SEARCH("Uninvolved",'Model output'!V280)), ISNUMBER(SEARCH("not involved",'Model output'!V280)), ISNUMBER(SEARCH("Free",'Model output'!V280)), ISNUMBER(SEARCH("1 mm",'Model output'!V280)), ISNUMBER(SEARCH("0.1 CM",'Model output'!V280)), ISNUMBER(SEARCH("less than 0.2 mm",'Model output'!V280)), ISNUMBER(SEARCH("less than 0.5 mm",'Model output'!V280)), ISNUMBER(SEARCH("very close",'Model output'!V280)), ISNUMBER(SEARCH("abut",'Model output'!V280))), "negative", "positive")</f>
        <v>negative</v>
      </c>
      <c r="AE281" s="30" t="str" cm="1">
        <f t="array" aca="1" ref="AE281" ca="1">IF(OR(AC281="positive",Z281="positive",AND(OR(ISNUMBER(SEARCH("Follicular carcinoma",N281)),ISNUMBER(SEARCH("Follicular thyroid carcinoma",N281))),V281="extensive"),AND(AND(ISNUMBER(J281),J281&gt;0),AND(ISNUMBER(M281),M281&gt;3)),OR(H281="positive",AH281=1)),"high",IF(OR(ISNUMBER(SEARCH("lateral",G281,1)),ISNUMBER(SEARCH("positive",Y281,1)),ISNUMBER(SEARCH("tall",O281,1)),ISNUMBER(SEARCH("hobnail",O281,1)),ISNUMBER(SEARCH("cribriform",O281,1)),ISNUMBER(SEARCH("diffuse",O281,1)),ISNUMBER(SEARCH("columnar",O281,1)),ISNUMBER(SEARCH("solid",O281,1)),ISNUMBER(SEARCH("tall",N281,1)),ISNUMBER(SEARCH("hobnail",N281,1)),ISNUMBER(SEARCH("cribriform",N281,1)),ISNUMBER(SEARCH("diffuse",N281,1)),ISNUMBER(SEARCH("columnar",N281,1)),ISNUMBER(SEARCH("solid",N281,1)),AND(ISNUMBER(SEARCH("papillary",N281,1)),S281="positive"),AND(AND(ISNUMBER(J281),J281&gt;=5),M281=""),AND(AND(ISNUMBER(J281),J281&gt;=5),AND(ISNUMBER(M281),M281&gt;=1)),AND(ISNUMBER(SERACH("papillary",N281)),OR(Y281="positive",Z281="positive"), ISNUMBER(SEARCH("BRAF",AB281)))),"intermediate","low"))</f>
        <v>low</v>
      </c>
      <c r="AF281" s="31" t="str">
        <f t="shared" si="65"/>
        <v>1b</v>
      </c>
      <c r="AG281" s="31" t="str">
        <f t="shared" si="66"/>
        <v>0</v>
      </c>
      <c r="AH281" s="31" t="str">
        <f t="shared" si="67"/>
        <v>0</v>
      </c>
      <c r="AI281" s="36" t="str">
        <f t="shared" si="68"/>
        <v>I</v>
      </c>
      <c r="AJ281" s="30" t="s">
        <v>872</v>
      </c>
      <c r="AK281" s="35" t="s">
        <v>876</v>
      </c>
      <c r="AL281" s="35" t="s">
        <v>877</v>
      </c>
      <c r="AM281" s="35" t="s">
        <v>880</v>
      </c>
      <c r="AN281" s="35" t="s">
        <v>76</v>
      </c>
      <c r="AO281" s="30">
        <f t="shared" ca="1" si="69"/>
        <v>1</v>
      </c>
      <c r="AP281" s="35">
        <f t="shared" si="70"/>
        <v>1</v>
      </c>
      <c r="AQ281" s="35">
        <f t="shared" si="71"/>
        <v>1</v>
      </c>
      <c r="AR281" s="35">
        <f t="shared" si="72"/>
        <v>1</v>
      </c>
      <c r="AS281" s="36">
        <f t="shared" si="73"/>
        <v>1</v>
      </c>
    </row>
    <row r="282" spans="1:45">
      <c r="A282" t="str">
        <f>'Model output'!A281</f>
        <v>TCGA-KS-A4IC</v>
      </c>
      <c r="B282" s="42">
        <v>45</v>
      </c>
      <c r="C282" s="1" t="str">
        <f>IF(OR(ISNUMBER(SEARCH("0",'Model output'!D281)), ISNUMBER(SEARCH("1",'Model output'!D281)), ISNUMBER(SEARCH("1a",'Model output'!D281)), ISNUMBER(SEARCH("1b",'Model output'!D281)), ISNUMBER(SEARCH("2",'Model output'!D281)), ISNUMBER(SEARCH("3",'Model output'!D281)), ISNUMBER(SEARCH("4a",'Model output'!D281)), ISNUMBER(SEARCH("4b",'Model output'!D281))), IF(ISNUMBER(SEARCH("pT",'Model output'!D281)),IF(OR(ISNUMBER(SEARCH("a",'Model output'!D281)),ISNUMBER(SEARCH("b",'Model output'!D281))),MID(SUBSTITUTE('Model output'!D281," ",""),SEARCH("pT",'Model output'!D281)+2,2),MID(SUBSTITUTE('Model output'!D281," ",""),SEARCH("pT",'Model output'!D281)+2,1)),IF(ISNUMBER(SEARCH("T",'Model output'!D281)),IF(OR(ISNUMBER(SEARCH("a",'Model output'!D281)),ISNUMBER(SEARCH("b",'Model output'!D281))),MID(SUBSTITUTE('Model output'!D281," ",""),SEARCH("T",'Model output'!D281)+1,2),MID(SUBSTITUTE('Model output'!D281," ",""),SEARCH("T",'Model output'!D281)+1,1)),SUBSTITUTE('Model output'!D281," ",""))),"")</f>
        <v>1</v>
      </c>
      <c r="D282" s="1" t="str">
        <f>IF(ISNUMBER(SEARCH("lymph node",'Model output'!E281)),"1", IF(AND('Model output'!E281&lt;&gt;"",ISNUMBER('Model output'!E281),'Model output'!E281&gt;0),"1",IF(OR(ISNUMBER(SEARCH("0",'Model output'!E281)), ISNUMBER(SEARCH("1",'Model output'!E281)), ISNUMBER(SEARCH("1a",'Model output'!E281)), ISNUMBER(SEARCH("1b",'Model output'!E281)), ISNUMBER(SEARCH("X",'Model output'!E281))), IF(ISNUMBER(SEARCH("pN",'Model output'!E281)),IF(OR(ISNUMBER(SEARCH("a",'Model output'!E281)),ISNUMBER(SEARCH("b",'Model output'!E281))),MID(SUBSTITUTE('Model output'!E281," ",""),SEARCH("pN",'Model output'!E281)+2,2),MID(SUBSTITUTE('Model output'!E281," ",""),SEARCH("pN",'Model output'!E281)+2,1)),IF(ISNUMBER(SEARCH("N",'Model output'!E281)),IF(OR(ISNUMBER(SEARCH("a",'Model output'!E281)),ISNUMBER(SEARCH("b",'Model output'!E281))),MID(SUBSTITUTE('Model output'!E281," ",""),SEARCH("N",'Model output'!E281)+1,2),MID(SUBSTITUTE('Model output'!E281," ",""),SEARCH("N",'Model output'!E281)+1,1)),SUBSTITUTE('Model output'!E281," ",""))),"")))</f>
        <v>1</v>
      </c>
      <c r="E282" s="1" t="str">
        <f>IF(OR(ISNUMBER(SEARCH("Not applicable",'Model output'!F281)), ISNUMBER(SEARCH("N/A",'Model output'!F281))),"0",IF(OR(ISNUMBER(SEARCH("0",'Model output'!F281)), ISNUMBER(SEARCH("1",'Model output'!F281)), ISNUMBER(SEARCH("X",'Model output'!F281))), IF(ISNUMBER(SEARCH("pM",'Model output'!F281)),MID(SUBSTITUTE('Model output'!F281," ",""),SEARCH("pM",'Model output'!F281)+2,1),IF(ISNUMBER(SEARCH("M",'Model output'!F281)),MID(SUBSTITUTE('Model output'!F281," ",""),SEARCH("M",'Model output'!F281)+1,1),SUBSTITUTE('Model output'!F281," ",""))),""))</f>
        <v>0</v>
      </c>
      <c r="F282" t="str">
        <f t="shared" si="62"/>
        <v>positive</v>
      </c>
      <c r="G282" t="str">
        <f>IF(OR('Model output'!G281="",AND(ISNUMBER('Model output'!J281),'Model output'!J281&lt;1)),"",IF(OR(ISNUMBER(SEARCH("lateral",'Model output'!G281)),ISNUMBER(SEARCH("cervical",'Model output'!G281)),ISNUMBER(SEARCH("jugular",'Model output'!G281)),ISNUMBER(SEARCH("left neck",'Model output'!G281)),ISNUMBER(SEARCH("left anterior neck",'Model output'!G281)),ISNUMBER(SEARCH("left posterior neck",'Model output'!G281)),ISNUMBER(SEARCH("right neck",'Model output'!G281)),ISNUMBER(SEARCH("right anterior neck",'Model output'!G281)),ISNUMBER(SEARCH("right posterior neck",'Model output'!G281)),AND(ISNUMBER(SEARCH("level",'Model output'!G281)),OR(,ISNUMBER(SEARCH("II",'Model output'!G281)),ISNUMBER(SEARCH("two",'Model output'!G281)),ISNUMBER(SEARCH("2",'Model output'!G281)),ISNUMBER(SEARCH("III",'Model output'!G281)),ISNUMBER(SEARCH("three",'Model output'!G281)),ISNUMBER(SEARCH("3",'Model output'!G281)),ISNUMBER(SEARCH("IV",'Model output'!G281)),ISNUMBER(SEARCH("four",'Model output'!G281)),ISNUMBER(SEARCH("4",'Model output'!G281)),AND(ISNUMBER(SEARCH("V ",'Model output'!G281)),NOT(ISNUMBER(SEARCH("VI",'Model output'!G281)))),ISNUMBER(SEARCH("five",'Model output'!G281)),ISNUMBER(SEARCH("5",'Model output'!G281))))), "lateral", "central"))</f>
        <v>central</v>
      </c>
      <c r="H282" t="str">
        <f>IF('Model output'!H281="","negative", IF('Model output'!H281=" ", "negative", IF(ISNUMBER(SEARCH("lymph node",'Model output'!H281)),"negative","positive")))</f>
        <v>negative</v>
      </c>
      <c r="I282">
        <f>IF('Model output'!I281="","",IF(ISNUMBER('Model output'!I281),'Model output'!I281,1))</f>
        <v>4</v>
      </c>
      <c r="J282">
        <f>IF('Model output'!J281="","",IF(AND(ISNUMBER('Model output'!J281),'Model output'!J281&lt;=I282),'Model output'!J281,IF(ISNUMBER(SEARCH("0/",'Model output'!J281)),0,1)))</f>
        <v>2</v>
      </c>
      <c r="K282" t="str" cm="1">
        <f t="array" ref="K282">IF(COUNT(FIND({0,1,2,3,4,5,6,7,8,9},'Model output'!K281))&gt;0,'Model output'!K281,"")</f>
        <v/>
      </c>
      <c r="L282" s="8" t="str">
        <f t="shared" si="64"/>
        <v/>
      </c>
      <c r="M282" t="str" cm="1">
        <f t="array" ref="M282">IF(L282="","",IF(ISNUMBER(SEARCH("cm",L282)),MAX(VALUE(SUBSTITUTE(_xlfn.FILTERXML("&lt;t&gt;&lt;s&gt;"&amp;SUBSTITUTE(L282,",","&lt;/s&gt;&lt;s&gt;")&amp;"&lt;/s&gt;&lt;/t&gt;","//s"),"cm",""))),MAX(VALUE(SUBSTITUTE(_xlfn.FILTERXML("&lt;t&gt;&lt;s&gt;"&amp;SUBSTITUTE(L282,",","&lt;/s&gt;&lt;s&gt;")&amp;"&lt;/s&gt;&lt;/t&gt;","//s"),"mm","")))/10))</f>
        <v/>
      </c>
      <c r="N282" t="str">
        <f>IF('Model output'!L281="","",'Model output'!L281)</f>
        <v>papillary</v>
      </c>
      <c r="O282" t="str">
        <f>IF('Model output'!M281="","",'Model output'!M281)</f>
        <v/>
      </c>
      <c r="P282" t="str">
        <f>IF('Model output'!N281="","",'Model output'!N281)</f>
        <v>1.1 x 1.1 x 1.0 cm</v>
      </c>
      <c r="Q282" t="str">
        <f t="shared" si="63"/>
        <v>1.1,1.1,1.0cm</v>
      </c>
      <c r="R282" cm="1">
        <f t="array" ref="R282">IF(Q282="","",IF(ISNUMBER(SEARCH("cm",Q282)),MAX(VALUE(SUBSTITUTE(_xlfn.FILTERXML("&lt;t&gt;&lt;s&gt;"&amp;SUBSTITUTE(Q282,",","&lt;/s&gt;&lt;s&gt;")&amp;"&lt;/s&gt;&lt;/t&gt;","//s"),"cm",""))),IF(ISNUMBER(SEARCH("mm",Q282)), MAX(VALUE(SUBSTITUTE(_xlfn.FILTERXML("&lt;t&gt;&lt;s&gt;"&amp;SUBSTITUTE(Q282,",","&lt;/s&gt;&lt;s&gt;")&amp;"&lt;/s&gt;&lt;/t&gt;","//s"),"mm","")))/10, MAX(VALUE(_xlfn.FILTERXML("&lt;t&gt;&lt;s&gt;"&amp;SUBSTITUTE(Q282,",","&lt;/s&gt;&lt;s&gt;")&amp;"&lt;/s&gt;&lt;/t&gt;","//s"))))))</f>
        <v>1.1000000000000001</v>
      </c>
      <c r="S282" t="str">
        <f>IF(OR('Model output'!P281="",ISNUMBER(SEARCH("Not identified", 'Model output'!P281)),ISNUMBER(SEARCH("Absent",'Model output'!P281)),AND(ISNUMBER(SEARCH("No",'Model output'!P281)),NOT(ISNUMBER(SEARCH("diagnostic",'Model output'!P281)))),ISNUMBER(SEARCH("Negative",'Model output'!P281))),"negative","positive")</f>
        <v>negative</v>
      </c>
      <c r="T282">
        <f>IF('Model output'!O281="","",'Model output'!O281)</f>
        <v>1</v>
      </c>
      <c r="U282" t="str">
        <f>IF('Model output'!Q281&lt;&gt;"",'Model output'!Q281,IF('Classification result'!S282="positive",IF(ISNUMBER(SEARCH("single",'Model output'!P281)),1,IF(OR(ISNUMBER(SEARCH("&lt;4",'Model output'!P281)),ISNUMBER(SEARCH("&lt; 4",'Model output'!P281)),ISNUMBER(SEARCH("less than 4",'Model output'!P281))),"&lt;4",IF(OR(ISNUMBER(SEARCH("&gt;4",'Model output'!P281)),ISNUMBER(SEARCH("&gt; 4",'Model output'!P281)),ISNUMBER(SEARCH("4 or more",'Model output'!P281))),"&gt;4",""))),""))</f>
        <v/>
      </c>
      <c r="V282" t="str">
        <f>IF(S282="negative","",IF(OR(ISNUMBER(SEARCH("Focal",'Model output'!P281)),'Classification result'!U282&lt;4,ISNUMBER(SEARCH("Focal",'Classification result'!U282)),ISNUMBER(SEARCH("&lt;4",'Classification result'!U282)),ISNUMBER(SEARCH("&lt; 4",'Classification result'!U282))),"minimal", IF(OR(ISNUMBER(SEARCH("Extensive",'Model output'!P281)),ISNUMBER(SEARCH("Extensive",'Classification result'!U282)),ISNUMBER(SEARCH("&gt;4",'Classification result'!U282)),ISNUMBER(SEARCH("&gt; 4",'Classification result'!U282)),ISNUMBER(SEARCH("4 or more",'Classification result'!U282))),"extensive","")))</f>
        <v/>
      </c>
      <c r="W282" t="str">
        <f>IF(OR('Model output'!R281="",ISNUMBER(SEARCH("Not identified", 'Model output'!R281)),ISNUMBER(SEARCH("Absent",'Model output'!R281)),ISNUMBER(SEARCH("No",'Model output'!R281)),ISNUMBER(SEARCH("Negative",'Model output'!R281)),ISNUMBER(SEARCH("None seen",'Model output'!R281)),ISNUMBER(SEARCH("Free",'Model output'!R281)),ISNUMBER(SEARCH("Cannot be assessed",'Model output'!R281))),"negative","positive")</f>
        <v>negative</v>
      </c>
      <c r="X282" s="14" t="str">
        <f>IF('Model output'!S281="","",'Model output'!S281)</f>
        <v>Yes</v>
      </c>
      <c r="Y282" t="str">
        <f>IF(OR('Model output'!S281="",ISNUMBER(SEARCH("Absent",'Model output'!S281)),ISNUMBER(SEARCH("Not identified",'Model output'!S281)),AND(ISNUMBER(SEARCH("No",'Model output'!S281)),NOT(ISNUMBER(SEARCH("carcinoma",'Model output'!S281)))),ISNUMBER(SEARCH("negative",'Model output'!S281))),"negative",IF(Z282="positive","gETE", "positive"))</f>
        <v>positive</v>
      </c>
      <c r="Z282" t="str">
        <f>IF(OR('Model output'!S281="",ISNUMBER(SEARCH("Absent",'Model output'!S281)),ISNUMBER(SEARCH("Not identified",'Model output'!S281)),ISNUMBER(SEARCH("No",'Model output'!S281)),ISNUMBER(SEARCH("Minimal",'Model output'!S281)),ISNUMBER(SEARCH("negative",'Model output'!S281))),"negative",IF(OR(ISNUMBER(SEARCH("extensive",X282)),ISNUMBER(SEARCH("skeletal muscle",X282)),ISNUMBER(SEARCH("larynx",X282)),ISNUMBER(SEARCH("trachea",X282)),ISNUMBER(SEARCH("esophagus",X282)),ISNUMBER(SEARCH("recurrent laryngeal nerve",X282))),"positive","negative"))</f>
        <v>negative</v>
      </c>
      <c r="AA282" t="str">
        <f>IF('Model output'!T281="","",IF('Model output'!T281="Not mentioned", "No", "Yes"))</f>
        <v/>
      </c>
      <c r="AB282" t="str">
        <f>IF(AA282&lt;&gt;"Yes","",IF(OR('Model output'!U281="",ISNUMBER(SEARCH("Not identified",'Model output'!U281))),"",'Model output'!U281))</f>
        <v/>
      </c>
      <c r="AC282" s="9" t="str">
        <f>IF(OR('Model output'!V281="", AND(ISERROR(SEARCH("Positive",'Model output'!V281)), ISNUMBER(SEARCH("Negative",'Model output'!V281))), ISNUMBER(SEARCH("Uninvolved",'Model output'!V281)), ISNUMBER(SEARCH("not involved",'Model output'!V281)), ISNUMBER(SEARCH("Free",'Model output'!V281)), ISNUMBER(SEARCH("1 mm",'Model output'!V281)), ISNUMBER(SEARCH("0.1 CM",'Model output'!V281)), ISNUMBER(SEARCH("less than 0.2 mm",'Model output'!V281)), ISNUMBER(SEARCH("less than 0.5 mm",'Model output'!V281)), ISNUMBER(SEARCH("very close",'Model output'!V281)), ISNUMBER(SEARCH("abut",'Model output'!V281))), "negative", "positive")</f>
        <v>negative</v>
      </c>
      <c r="AE282" s="30" t="str" cm="1">
        <f t="array" aca="1" ref="AE282" ca="1">IF(OR(AC282="positive",Z282="positive",AND(OR(ISNUMBER(SEARCH("Follicular carcinoma",N282)),ISNUMBER(SEARCH("Follicular thyroid carcinoma",N282))),V282="extensive"),AND(AND(ISNUMBER(J282),J282&gt;0),AND(ISNUMBER(M282),M282&gt;3)),OR(H282="positive",AH282=1)),"high",IF(OR(ISNUMBER(SEARCH("lateral",G282,1)),ISNUMBER(SEARCH("positive",Y282,1)),ISNUMBER(SEARCH("tall",O282,1)),ISNUMBER(SEARCH("hobnail",O282,1)),ISNUMBER(SEARCH("cribriform",O282,1)),ISNUMBER(SEARCH("diffuse",O282,1)),ISNUMBER(SEARCH("columnar",O282,1)),ISNUMBER(SEARCH("solid",O282,1)),ISNUMBER(SEARCH("tall",N282,1)),ISNUMBER(SEARCH("hobnail",N282,1)),ISNUMBER(SEARCH("cribriform",N282,1)),ISNUMBER(SEARCH("diffuse",N282,1)),ISNUMBER(SEARCH("columnar",N282,1)),ISNUMBER(SEARCH("solid",N282,1)),AND(ISNUMBER(SEARCH("papillary",N282,1)),S282="positive"),AND(AND(ISNUMBER(J282),J282&gt;=5),M282=""),AND(AND(ISNUMBER(J282),J282&gt;=5),AND(ISNUMBER(M282),M282&gt;=1)),AND(ISNUMBER(SERACH("papillary",N282)),OR(Y282="positive",Z282="positive"), ISNUMBER(SEARCH("BRAF",AB282)))),"intermediate","low"))</f>
        <v>intermediate</v>
      </c>
      <c r="AF282" s="31" t="str">
        <f t="shared" si="65"/>
        <v>1b</v>
      </c>
      <c r="AG282" s="31" t="str">
        <f t="shared" si="66"/>
        <v>1a</v>
      </c>
      <c r="AH282" s="31" t="str">
        <f t="shared" si="67"/>
        <v>0</v>
      </c>
      <c r="AI282" s="36" t="str">
        <f t="shared" si="68"/>
        <v>I</v>
      </c>
      <c r="AJ282" s="30" t="s">
        <v>872</v>
      </c>
      <c r="AK282" s="35" t="s">
        <v>876</v>
      </c>
      <c r="AL282" s="35" t="s">
        <v>881</v>
      </c>
      <c r="AM282" s="35" t="s">
        <v>880</v>
      </c>
      <c r="AN282" s="35" t="s">
        <v>76</v>
      </c>
      <c r="AO282" s="30">
        <f t="shared" ca="1" si="69"/>
        <v>0</v>
      </c>
      <c r="AP282" s="35">
        <f t="shared" si="70"/>
        <v>1</v>
      </c>
      <c r="AQ282" s="35">
        <f t="shared" si="71"/>
        <v>1</v>
      </c>
      <c r="AR282" s="35">
        <f t="shared" si="72"/>
        <v>1</v>
      </c>
      <c r="AS282" s="36">
        <f t="shared" si="73"/>
        <v>1</v>
      </c>
    </row>
    <row r="283" spans="1:45">
      <c r="A283" t="str">
        <f>'Model output'!A282</f>
        <v>TCGA-KS-A4ID</v>
      </c>
      <c r="B283" s="42">
        <v>55</v>
      </c>
      <c r="C283" s="1" t="str">
        <f>IF(OR(ISNUMBER(SEARCH("0",'Model output'!D282)), ISNUMBER(SEARCH("1",'Model output'!D282)), ISNUMBER(SEARCH("1a",'Model output'!D282)), ISNUMBER(SEARCH("1b",'Model output'!D282)), ISNUMBER(SEARCH("2",'Model output'!D282)), ISNUMBER(SEARCH("3",'Model output'!D282)), ISNUMBER(SEARCH("4a",'Model output'!D282)), ISNUMBER(SEARCH("4b",'Model output'!D282))), IF(ISNUMBER(SEARCH("pT",'Model output'!D282)),IF(OR(ISNUMBER(SEARCH("a",'Model output'!D282)),ISNUMBER(SEARCH("b",'Model output'!D282))),MID(SUBSTITUTE('Model output'!D282," ",""),SEARCH("pT",'Model output'!D282)+2,2),MID(SUBSTITUTE('Model output'!D282," ",""),SEARCH("pT",'Model output'!D282)+2,1)),IF(ISNUMBER(SEARCH("T",'Model output'!D282)),IF(OR(ISNUMBER(SEARCH("a",'Model output'!D282)),ISNUMBER(SEARCH("b",'Model output'!D282))),MID(SUBSTITUTE('Model output'!D282," ",""),SEARCH("T",'Model output'!D282)+1,2),MID(SUBSTITUTE('Model output'!D282," ",""),SEARCH("T",'Model output'!D282)+1,1)),SUBSTITUTE('Model output'!D282," ",""))),"")</f>
        <v>1</v>
      </c>
      <c r="D283" s="1" t="str">
        <f>IF(ISNUMBER(SEARCH("lymph node",'Model output'!E282)),"1", IF(AND('Model output'!E282&lt;&gt;"",ISNUMBER('Model output'!E282),'Model output'!E282&gt;0),"1",IF(OR(ISNUMBER(SEARCH("0",'Model output'!E282)), ISNUMBER(SEARCH("1",'Model output'!E282)), ISNUMBER(SEARCH("1a",'Model output'!E282)), ISNUMBER(SEARCH("1b",'Model output'!E282)), ISNUMBER(SEARCH("X",'Model output'!E282))), IF(ISNUMBER(SEARCH("pN",'Model output'!E282)),IF(OR(ISNUMBER(SEARCH("a",'Model output'!E282)),ISNUMBER(SEARCH("b",'Model output'!E282))),MID(SUBSTITUTE('Model output'!E282," ",""),SEARCH("pN",'Model output'!E282)+2,2),MID(SUBSTITUTE('Model output'!E282," ",""),SEARCH("pN",'Model output'!E282)+2,1)),IF(ISNUMBER(SEARCH("N",'Model output'!E282)),IF(OR(ISNUMBER(SEARCH("a",'Model output'!E282)),ISNUMBER(SEARCH("b",'Model output'!E282))),MID(SUBSTITUTE('Model output'!E282," ",""),SEARCH("N",'Model output'!E282)+1,2),MID(SUBSTITUTE('Model output'!E282," ",""),SEARCH("N",'Model output'!E282)+1,1)),SUBSTITUTE('Model output'!E282," ",""))),"")))</f>
        <v>X</v>
      </c>
      <c r="E283" s="1" t="str">
        <f>IF(OR(ISNUMBER(SEARCH("Not applicable",'Model output'!F282)), ISNUMBER(SEARCH("N/A",'Model output'!F282))),"0",IF(OR(ISNUMBER(SEARCH("0",'Model output'!F282)), ISNUMBER(SEARCH("1",'Model output'!F282)), ISNUMBER(SEARCH("X",'Model output'!F282))), IF(ISNUMBER(SEARCH("pM",'Model output'!F282)),MID(SUBSTITUTE('Model output'!F282," ",""),SEARCH("pM",'Model output'!F282)+2,1),IF(ISNUMBER(SEARCH("M",'Model output'!F282)),MID(SUBSTITUTE('Model output'!F282," ",""),SEARCH("M",'Model output'!F282)+1,1),SUBSTITUTE('Model output'!F282," ",""))),""))</f>
        <v>X</v>
      </c>
      <c r="F283" t="str">
        <f t="shared" si="62"/>
        <v>negative</v>
      </c>
      <c r="G283" t="str">
        <f>IF(OR('Model output'!G282="",AND(ISNUMBER('Model output'!J282),'Model output'!J282&lt;1)),"",IF(OR(ISNUMBER(SEARCH("lateral",'Model output'!G282)),ISNUMBER(SEARCH("cervical",'Model output'!G282)),ISNUMBER(SEARCH("jugular",'Model output'!G282)),ISNUMBER(SEARCH("left neck",'Model output'!G282)),ISNUMBER(SEARCH("left anterior neck",'Model output'!G282)),ISNUMBER(SEARCH("left posterior neck",'Model output'!G282)),ISNUMBER(SEARCH("right neck",'Model output'!G282)),ISNUMBER(SEARCH("right anterior neck",'Model output'!G282)),ISNUMBER(SEARCH("right posterior neck",'Model output'!G282)),AND(ISNUMBER(SEARCH("level",'Model output'!G282)),OR(,ISNUMBER(SEARCH("II",'Model output'!G282)),ISNUMBER(SEARCH("two",'Model output'!G282)),ISNUMBER(SEARCH("2",'Model output'!G282)),ISNUMBER(SEARCH("III",'Model output'!G282)),ISNUMBER(SEARCH("three",'Model output'!G282)),ISNUMBER(SEARCH("3",'Model output'!G282)),ISNUMBER(SEARCH("IV",'Model output'!G282)),ISNUMBER(SEARCH("four",'Model output'!G282)),ISNUMBER(SEARCH("4",'Model output'!G282)),AND(ISNUMBER(SEARCH("V ",'Model output'!G282)),NOT(ISNUMBER(SEARCH("VI",'Model output'!G282)))),ISNUMBER(SEARCH("five",'Model output'!G282)),ISNUMBER(SEARCH("5",'Model output'!G282))))), "lateral", "central"))</f>
        <v/>
      </c>
      <c r="H283" t="str">
        <f>IF('Model output'!H282="","negative", IF('Model output'!H282=" ", "negative", IF(ISNUMBER(SEARCH("lymph node",'Model output'!H282)),"negative","positive")))</f>
        <v>negative</v>
      </c>
      <c r="I283">
        <f>IF('Model output'!I282="","",IF(ISNUMBER('Model output'!I282),'Model output'!I282,1))</f>
        <v>13</v>
      </c>
      <c r="J283">
        <f>IF('Model output'!J282="","",IF(AND(ISNUMBER('Model output'!J282),'Model output'!J282&lt;=I283),'Model output'!J282,IF(ISNUMBER(SEARCH("0/",'Model output'!J282)),0,1)))</f>
        <v>0</v>
      </c>
      <c r="K283" t="str" cm="1">
        <f t="array" ref="K283">IF(COUNT(FIND({0,1,2,3,4,5,6,7,8,9},'Model output'!K282))&gt;0,'Model output'!K282,"")</f>
        <v/>
      </c>
      <c r="L283" s="8" t="str">
        <f t="shared" si="64"/>
        <v/>
      </c>
      <c r="M283" t="str" cm="1">
        <f t="array" ref="M283">IF(L283="","",IF(ISNUMBER(SEARCH("cm",L283)),MAX(VALUE(SUBSTITUTE(_xlfn.FILTERXML("&lt;t&gt;&lt;s&gt;"&amp;SUBSTITUTE(L283,",","&lt;/s&gt;&lt;s&gt;")&amp;"&lt;/s&gt;&lt;/t&gt;","//s"),"cm",""))),MAX(VALUE(SUBSTITUTE(_xlfn.FILTERXML("&lt;t&gt;&lt;s&gt;"&amp;SUBSTITUTE(L283,",","&lt;/s&gt;&lt;s&gt;")&amp;"&lt;/s&gt;&lt;/t&gt;","//s"),"mm","")))/10))</f>
        <v/>
      </c>
      <c r="N283" t="str">
        <f>IF('Model output'!L282="","",'Model output'!L282)</f>
        <v>papillary</v>
      </c>
      <c r="O283" t="str">
        <f>IF('Model output'!M282="","",'Model output'!M282)</f>
        <v>follicular</v>
      </c>
      <c r="P283" t="str">
        <f>IF('Model output'!N282="","",'Model output'!N282)</f>
        <v>1.1 cm</v>
      </c>
      <c r="Q283" t="str">
        <f t="shared" si="63"/>
        <v>1.1cm</v>
      </c>
      <c r="R283" cm="1">
        <f t="array" ref="R283">IF(Q283="","",IF(ISNUMBER(SEARCH("cm",Q283)),MAX(VALUE(SUBSTITUTE(_xlfn.FILTERXML("&lt;t&gt;&lt;s&gt;"&amp;SUBSTITUTE(Q283,",","&lt;/s&gt;&lt;s&gt;")&amp;"&lt;/s&gt;&lt;/t&gt;","//s"),"cm",""))),IF(ISNUMBER(SEARCH("mm",Q283)), MAX(VALUE(SUBSTITUTE(_xlfn.FILTERXML("&lt;t&gt;&lt;s&gt;"&amp;SUBSTITUTE(Q283,",","&lt;/s&gt;&lt;s&gt;")&amp;"&lt;/s&gt;&lt;/t&gt;","//s"),"mm","")))/10, MAX(VALUE(_xlfn.FILTERXML("&lt;t&gt;&lt;s&gt;"&amp;SUBSTITUTE(Q283,",","&lt;/s&gt;&lt;s&gt;")&amp;"&lt;/s&gt;&lt;/t&gt;","//s"))))))</f>
        <v>1.1000000000000001</v>
      </c>
      <c r="S283" t="str">
        <f>IF(OR('Model output'!P282="",ISNUMBER(SEARCH("Not identified", 'Model output'!P282)),ISNUMBER(SEARCH("Absent",'Model output'!P282)),AND(ISNUMBER(SEARCH("No",'Model output'!P282)),NOT(ISNUMBER(SEARCH("diagnostic",'Model output'!P282)))),ISNUMBER(SEARCH("Negative",'Model output'!P282))),"negative","positive")</f>
        <v>negative</v>
      </c>
      <c r="T283">
        <f>IF('Model output'!O282="","",'Model output'!O282)</f>
        <v>1</v>
      </c>
      <c r="U283" t="str">
        <f>IF('Model output'!Q282&lt;&gt;"",'Model output'!Q282,IF('Classification result'!S283="positive",IF(ISNUMBER(SEARCH("single",'Model output'!P282)),1,IF(OR(ISNUMBER(SEARCH("&lt;4",'Model output'!P282)),ISNUMBER(SEARCH("&lt; 4",'Model output'!P282)),ISNUMBER(SEARCH("less than 4",'Model output'!P282))),"&lt;4",IF(OR(ISNUMBER(SEARCH("&gt;4",'Model output'!P282)),ISNUMBER(SEARCH("&gt; 4",'Model output'!P282)),ISNUMBER(SEARCH("4 or more",'Model output'!P282))),"&gt;4",""))),""))</f>
        <v/>
      </c>
      <c r="V283" t="str">
        <f>IF(S283="negative","",IF(OR(ISNUMBER(SEARCH("Focal",'Model output'!P282)),'Classification result'!U283&lt;4,ISNUMBER(SEARCH("Focal",'Classification result'!U283)),ISNUMBER(SEARCH("&lt;4",'Classification result'!U283)),ISNUMBER(SEARCH("&lt; 4",'Classification result'!U283))),"minimal", IF(OR(ISNUMBER(SEARCH("Extensive",'Model output'!P282)),ISNUMBER(SEARCH("Extensive",'Classification result'!U283)),ISNUMBER(SEARCH("&gt;4",'Classification result'!U283)),ISNUMBER(SEARCH("&gt; 4",'Classification result'!U283)),ISNUMBER(SEARCH("4 or more",'Classification result'!U283))),"extensive","")))</f>
        <v/>
      </c>
      <c r="W283" t="str">
        <f>IF(OR('Model output'!R282="",ISNUMBER(SEARCH("Not identified", 'Model output'!R282)),ISNUMBER(SEARCH("Absent",'Model output'!R282)),ISNUMBER(SEARCH("No",'Model output'!R282)),ISNUMBER(SEARCH("Negative",'Model output'!R282)),ISNUMBER(SEARCH("None seen",'Model output'!R282)),ISNUMBER(SEARCH("Free",'Model output'!R282)),ISNUMBER(SEARCH("Cannot be assessed",'Model output'!R282))),"negative","positive")</f>
        <v>negative</v>
      </c>
      <c r="X283" s="14" t="str">
        <f>IF('Model output'!S282="","",'Model output'!S282)</f>
        <v>No.</v>
      </c>
      <c r="Y283" t="str">
        <f>IF(OR('Model output'!S282="",ISNUMBER(SEARCH("Absent",'Model output'!S282)),ISNUMBER(SEARCH("Not identified",'Model output'!S282)),AND(ISNUMBER(SEARCH("No",'Model output'!S282)),NOT(ISNUMBER(SEARCH("carcinoma",'Model output'!S282)))),ISNUMBER(SEARCH("negative",'Model output'!S282))),"negative",IF(Z283="positive","gETE", "positive"))</f>
        <v>negative</v>
      </c>
      <c r="Z283" t="str">
        <f>IF(OR('Model output'!S282="",ISNUMBER(SEARCH("Absent",'Model output'!S282)),ISNUMBER(SEARCH("Not identified",'Model output'!S282)),ISNUMBER(SEARCH("No",'Model output'!S282)),ISNUMBER(SEARCH("Minimal",'Model output'!S282)),ISNUMBER(SEARCH("negative",'Model output'!S282))),"negative",IF(OR(ISNUMBER(SEARCH("extensive",X283)),ISNUMBER(SEARCH("skeletal muscle",X283)),ISNUMBER(SEARCH("larynx",X283)),ISNUMBER(SEARCH("trachea",X283)),ISNUMBER(SEARCH("esophagus",X283)),ISNUMBER(SEARCH("recurrent laryngeal nerve",X283))),"positive","negative"))</f>
        <v>negative</v>
      </c>
      <c r="AA283" t="str">
        <f>IF('Model output'!T282="","",IF('Model output'!T282="Not mentioned", "No", "Yes"))</f>
        <v/>
      </c>
      <c r="AB283" t="str">
        <f>IF(AA283&lt;&gt;"Yes","",IF(OR('Model output'!U282="",ISNUMBER(SEARCH("Not identified",'Model output'!U282))),"",'Model output'!U282))</f>
        <v/>
      </c>
      <c r="AC283" s="9" t="str">
        <f>IF(OR('Model output'!V282="", AND(ISERROR(SEARCH("Positive",'Model output'!V282)), ISNUMBER(SEARCH("Negative",'Model output'!V282))), ISNUMBER(SEARCH("Uninvolved",'Model output'!V282)), ISNUMBER(SEARCH("not involved",'Model output'!V282)), ISNUMBER(SEARCH("Free",'Model output'!V282)), ISNUMBER(SEARCH("1 mm",'Model output'!V282)), ISNUMBER(SEARCH("0.1 CM",'Model output'!V282)), ISNUMBER(SEARCH("less than 0.2 mm",'Model output'!V282)), ISNUMBER(SEARCH("less than 0.5 mm",'Model output'!V282)), ISNUMBER(SEARCH("very close",'Model output'!V282)), ISNUMBER(SEARCH("abut",'Model output'!V282))), "negative", "positive")</f>
        <v>negative</v>
      </c>
      <c r="AE283" s="30" t="str" cm="1">
        <f t="array" aca="1" ref="AE283" ca="1">IF(OR(AC283="positive",Z283="positive",AND(OR(ISNUMBER(SEARCH("Follicular carcinoma",N283)),ISNUMBER(SEARCH("Follicular thyroid carcinoma",N283))),V283="extensive"),AND(AND(ISNUMBER(J283),J283&gt;0),AND(ISNUMBER(M283),M283&gt;3)),OR(H283="positive",AH283=1)),"high",IF(OR(ISNUMBER(SEARCH("lateral",G283,1)),ISNUMBER(SEARCH("positive",Y283,1)),ISNUMBER(SEARCH("tall",O283,1)),ISNUMBER(SEARCH("hobnail",O283,1)),ISNUMBER(SEARCH("cribriform",O283,1)),ISNUMBER(SEARCH("diffuse",O283,1)),ISNUMBER(SEARCH("columnar",O283,1)),ISNUMBER(SEARCH("solid",O283,1)),ISNUMBER(SEARCH("tall",N283,1)),ISNUMBER(SEARCH("hobnail",N283,1)),ISNUMBER(SEARCH("cribriform",N283,1)),ISNUMBER(SEARCH("diffuse",N283,1)),ISNUMBER(SEARCH("columnar",N283,1)),ISNUMBER(SEARCH("solid",N283,1)),AND(ISNUMBER(SEARCH("papillary",N283,1)),S283="positive"),AND(AND(ISNUMBER(J283),J283&gt;=5),M283=""),AND(AND(ISNUMBER(J283),J283&gt;=5),AND(ISNUMBER(M283),M283&gt;=1)),AND(ISNUMBER(SERACH("papillary",N283)),OR(Y283="positive",Z283="positive"), ISNUMBER(SEARCH("BRAF",AB283)))),"intermediate","low"))</f>
        <v>low</v>
      </c>
      <c r="AF283" s="31" t="str">
        <f t="shared" si="65"/>
        <v>1b</v>
      </c>
      <c r="AG283" s="31" t="str">
        <f t="shared" si="66"/>
        <v>0</v>
      </c>
      <c r="AH283" s="31" t="str">
        <f t="shared" si="67"/>
        <v>0</v>
      </c>
      <c r="AI283" s="36" t="str">
        <f t="shared" si="68"/>
        <v>I</v>
      </c>
      <c r="AJ283" s="30" t="s">
        <v>872</v>
      </c>
      <c r="AK283" s="35" t="s">
        <v>876</v>
      </c>
      <c r="AL283" s="35" t="s">
        <v>877</v>
      </c>
      <c r="AM283" s="35" t="s">
        <v>880</v>
      </c>
      <c r="AN283" s="35" t="s">
        <v>76</v>
      </c>
      <c r="AO283" s="30">
        <f t="shared" ca="1" si="69"/>
        <v>1</v>
      </c>
      <c r="AP283" s="35">
        <f t="shared" si="70"/>
        <v>1</v>
      </c>
      <c r="AQ283" s="35">
        <f t="shared" si="71"/>
        <v>1</v>
      </c>
      <c r="AR283" s="35">
        <f t="shared" si="72"/>
        <v>1</v>
      </c>
      <c r="AS283" s="36">
        <f t="shared" si="73"/>
        <v>1</v>
      </c>
    </row>
    <row r="284" spans="1:45">
      <c r="A284" t="str">
        <f>'Model output'!A283</f>
        <v>TCGA-L6-A4EP</v>
      </c>
      <c r="B284" s="42">
        <v>41</v>
      </c>
      <c r="C284" s="1" t="str">
        <f>IF(OR(ISNUMBER(SEARCH("0",'Model output'!D283)), ISNUMBER(SEARCH("1",'Model output'!D283)), ISNUMBER(SEARCH("1a",'Model output'!D283)), ISNUMBER(SEARCH("1b",'Model output'!D283)), ISNUMBER(SEARCH("2",'Model output'!D283)), ISNUMBER(SEARCH("3",'Model output'!D283)), ISNUMBER(SEARCH("4a",'Model output'!D283)), ISNUMBER(SEARCH("4b",'Model output'!D283))), IF(ISNUMBER(SEARCH("pT",'Model output'!D283)),IF(OR(ISNUMBER(SEARCH("a",'Model output'!D283)),ISNUMBER(SEARCH("b",'Model output'!D283))),MID(SUBSTITUTE('Model output'!D283," ",""),SEARCH("pT",'Model output'!D283)+2,2),MID(SUBSTITUTE('Model output'!D283," ",""),SEARCH("pT",'Model output'!D283)+2,1)),IF(ISNUMBER(SEARCH("T",'Model output'!D283)),IF(OR(ISNUMBER(SEARCH("a",'Model output'!D283)),ISNUMBER(SEARCH("b",'Model output'!D283))),MID(SUBSTITUTE('Model output'!D283," ",""),SEARCH("T",'Model output'!D283)+1,2),MID(SUBSTITUTE('Model output'!D283," ",""),SEARCH("T",'Model output'!D283)+1,1)),SUBSTITUTE('Model output'!D283," ",""))),"")</f>
        <v>2</v>
      </c>
      <c r="D284" s="1" t="str">
        <f>IF(ISNUMBER(SEARCH("lymph node",'Model output'!E283)),"1", IF(AND('Model output'!E283&lt;&gt;"",ISNUMBER('Model output'!E283),'Model output'!E283&gt;0),"1",IF(OR(ISNUMBER(SEARCH("0",'Model output'!E283)), ISNUMBER(SEARCH("1",'Model output'!E283)), ISNUMBER(SEARCH("1a",'Model output'!E283)), ISNUMBER(SEARCH("1b",'Model output'!E283)), ISNUMBER(SEARCH("X",'Model output'!E283))), IF(ISNUMBER(SEARCH("pN",'Model output'!E283)),IF(OR(ISNUMBER(SEARCH("a",'Model output'!E283)),ISNUMBER(SEARCH("b",'Model output'!E283))),MID(SUBSTITUTE('Model output'!E283," ",""),SEARCH("pN",'Model output'!E283)+2,2),MID(SUBSTITUTE('Model output'!E283," ",""),SEARCH("pN",'Model output'!E283)+2,1)),IF(ISNUMBER(SEARCH("N",'Model output'!E283)),IF(OR(ISNUMBER(SEARCH("a",'Model output'!E283)),ISNUMBER(SEARCH("b",'Model output'!E283))),MID(SUBSTITUTE('Model output'!E283," ",""),SEARCH("N",'Model output'!E283)+1,2),MID(SUBSTITUTE('Model output'!E283," ",""),SEARCH("N",'Model output'!E283)+1,1)),SUBSTITUTE('Model output'!E283," ",""))),"")))</f>
        <v>0</v>
      </c>
      <c r="E284" s="1" t="str">
        <f>IF(OR(ISNUMBER(SEARCH("Not applicable",'Model output'!F283)), ISNUMBER(SEARCH("N/A",'Model output'!F283))),"0",IF(OR(ISNUMBER(SEARCH("0",'Model output'!F283)), ISNUMBER(SEARCH("1",'Model output'!F283)), ISNUMBER(SEARCH("X",'Model output'!F283))), IF(ISNUMBER(SEARCH("pM",'Model output'!F283)),MID(SUBSTITUTE('Model output'!F283," ",""),SEARCH("pM",'Model output'!F283)+2,1),IF(ISNUMBER(SEARCH("M",'Model output'!F283)),MID(SUBSTITUTE('Model output'!F283," ",""),SEARCH("M",'Model output'!F283)+1,1),SUBSTITUTE('Model output'!F283," ",""))),""))</f>
        <v/>
      </c>
      <c r="F284" t="str">
        <f t="shared" si="62"/>
        <v>negative</v>
      </c>
      <c r="G284" t="str">
        <f>IF(OR('Model output'!G283="",AND(ISNUMBER('Model output'!J283),'Model output'!J283&lt;1)),"",IF(OR(ISNUMBER(SEARCH("lateral",'Model output'!G283)),ISNUMBER(SEARCH("cervical",'Model output'!G283)),ISNUMBER(SEARCH("jugular",'Model output'!G283)),ISNUMBER(SEARCH("left neck",'Model output'!G283)),ISNUMBER(SEARCH("left anterior neck",'Model output'!G283)),ISNUMBER(SEARCH("left posterior neck",'Model output'!G283)),ISNUMBER(SEARCH("right neck",'Model output'!G283)),ISNUMBER(SEARCH("right anterior neck",'Model output'!G283)),ISNUMBER(SEARCH("right posterior neck",'Model output'!G283)),AND(ISNUMBER(SEARCH("level",'Model output'!G283)),OR(,ISNUMBER(SEARCH("II",'Model output'!G283)),ISNUMBER(SEARCH("two",'Model output'!G283)),ISNUMBER(SEARCH("2",'Model output'!G283)),ISNUMBER(SEARCH("III",'Model output'!G283)),ISNUMBER(SEARCH("three",'Model output'!G283)),ISNUMBER(SEARCH("3",'Model output'!G283)),ISNUMBER(SEARCH("IV",'Model output'!G283)),ISNUMBER(SEARCH("four",'Model output'!G283)),ISNUMBER(SEARCH("4",'Model output'!G283)),AND(ISNUMBER(SEARCH("V ",'Model output'!G283)),NOT(ISNUMBER(SEARCH("VI",'Model output'!G283)))),ISNUMBER(SEARCH("five",'Model output'!G283)),ISNUMBER(SEARCH("5",'Model output'!G283))))), "lateral", "central"))</f>
        <v/>
      </c>
      <c r="H284" t="str">
        <f>IF('Model output'!H283="","negative", IF('Model output'!H283=" ", "negative", IF(ISNUMBER(SEARCH("lymph node",'Model output'!H283)),"negative","positive")))</f>
        <v>negative</v>
      </c>
      <c r="I284">
        <f>IF('Model output'!I283="","",IF(ISNUMBER('Model output'!I283),'Model output'!I283,1))</f>
        <v>3</v>
      </c>
      <c r="J284">
        <f>IF('Model output'!J283="","",IF(AND(ISNUMBER('Model output'!J283),'Model output'!J283&lt;=I284),'Model output'!J283,IF(ISNUMBER(SEARCH("0/",'Model output'!J283)),0,1)))</f>
        <v>0</v>
      </c>
      <c r="K284" t="str" cm="1">
        <f t="array" ref="K284">IF(COUNT(FIND({0,1,2,3,4,5,6,7,8,9},'Model output'!K283))&gt;0,'Model output'!K283,"")</f>
        <v/>
      </c>
      <c r="L284" s="8" t="str">
        <f t="shared" si="64"/>
        <v/>
      </c>
      <c r="M284" t="str" cm="1">
        <f t="array" ref="M284">IF(L284="","",IF(ISNUMBER(SEARCH("cm",L284)),MAX(VALUE(SUBSTITUTE(_xlfn.FILTERXML("&lt;t&gt;&lt;s&gt;"&amp;SUBSTITUTE(L284,",","&lt;/s&gt;&lt;s&gt;")&amp;"&lt;/s&gt;&lt;/t&gt;","//s"),"cm",""))),MAX(VALUE(SUBSTITUTE(_xlfn.FILTERXML("&lt;t&gt;&lt;s&gt;"&amp;SUBSTITUTE(L284,",","&lt;/s&gt;&lt;s&gt;")&amp;"&lt;/s&gt;&lt;/t&gt;","//s"),"mm","")))/10))</f>
        <v/>
      </c>
      <c r="N284" t="str">
        <f>IF('Model output'!L283="","",'Model output'!L283)</f>
        <v>papillary</v>
      </c>
      <c r="O284" t="str">
        <f>IF('Model output'!M283="","",'Model output'!M283)</f>
        <v>classical</v>
      </c>
      <c r="P284" t="str">
        <f>IF('Model output'!N283="","",'Model output'!N283)</f>
        <v>3 cm</v>
      </c>
      <c r="Q284" t="str">
        <f t="shared" si="63"/>
        <v>3cm</v>
      </c>
      <c r="R284" cm="1">
        <f t="array" ref="R284">IF(Q284="","",IF(ISNUMBER(SEARCH("cm",Q284)),MAX(VALUE(SUBSTITUTE(_xlfn.FILTERXML("&lt;t&gt;&lt;s&gt;"&amp;SUBSTITUTE(Q284,",","&lt;/s&gt;&lt;s&gt;")&amp;"&lt;/s&gt;&lt;/t&gt;","//s"),"cm",""))),IF(ISNUMBER(SEARCH("mm",Q284)), MAX(VALUE(SUBSTITUTE(_xlfn.FILTERXML("&lt;t&gt;&lt;s&gt;"&amp;SUBSTITUTE(Q284,",","&lt;/s&gt;&lt;s&gt;")&amp;"&lt;/s&gt;&lt;/t&gt;","//s"),"mm","")))/10, MAX(VALUE(_xlfn.FILTERXML("&lt;t&gt;&lt;s&gt;"&amp;SUBSTITUTE(Q284,",","&lt;/s&gt;&lt;s&gt;")&amp;"&lt;/s&gt;&lt;/t&gt;","//s"))))))</f>
        <v>3</v>
      </c>
      <c r="S284" t="str">
        <f>IF(OR('Model output'!P283="",ISNUMBER(SEARCH("Not identified", 'Model output'!P283)),ISNUMBER(SEARCH("Absent",'Model output'!P283)),AND(ISNUMBER(SEARCH("No",'Model output'!P283)),NOT(ISNUMBER(SEARCH("diagnostic",'Model output'!P283)))),ISNUMBER(SEARCH("Negative",'Model output'!P283))),"negative","positive")</f>
        <v>negative</v>
      </c>
      <c r="T284" t="str">
        <f>IF('Model output'!O283="","",'Model output'!O283)</f>
        <v/>
      </c>
      <c r="U284" t="str">
        <f>IF('Model output'!Q283&lt;&gt;"",'Model output'!Q283,IF('Classification result'!S284="positive",IF(ISNUMBER(SEARCH("single",'Model output'!P283)),1,IF(OR(ISNUMBER(SEARCH("&lt;4",'Model output'!P283)),ISNUMBER(SEARCH("&lt; 4",'Model output'!P283)),ISNUMBER(SEARCH("less than 4",'Model output'!P283))),"&lt;4",IF(OR(ISNUMBER(SEARCH("&gt;4",'Model output'!P283)),ISNUMBER(SEARCH("&gt; 4",'Model output'!P283)),ISNUMBER(SEARCH("4 or more",'Model output'!P283))),"&gt;4",""))),""))</f>
        <v/>
      </c>
      <c r="V284" t="str">
        <f>IF(S284="negative","",IF(OR(ISNUMBER(SEARCH("Focal",'Model output'!P283)),'Classification result'!U284&lt;4,ISNUMBER(SEARCH("Focal",'Classification result'!U284)),ISNUMBER(SEARCH("&lt;4",'Classification result'!U284)),ISNUMBER(SEARCH("&lt; 4",'Classification result'!U284))),"minimal", IF(OR(ISNUMBER(SEARCH("Extensive",'Model output'!P283)),ISNUMBER(SEARCH("Extensive",'Classification result'!U284)),ISNUMBER(SEARCH("&gt;4",'Classification result'!U284)),ISNUMBER(SEARCH("&gt; 4",'Classification result'!U284)),ISNUMBER(SEARCH("4 or more",'Classification result'!U284))),"extensive","")))</f>
        <v/>
      </c>
      <c r="W284" t="str">
        <f>IF(OR('Model output'!R283="",ISNUMBER(SEARCH("Not identified", 'Model output'!R283)),ISNUMBER(SEARCH("Absent",'Model output'!R283)),ISNUMBER(SEARCH("No",'Model output'!R283)),ISNUMBER(SEARCH("Negative",'Model output'!R283)),ISNUMBER(SEARCH("None seen",'Model output'!R283)),ISNUMBER(SEARCH("Free",'Model output'!R283)),ISNUMBER(SEARCH("Cannot be assessed",'Model output'!R283))),"negative","positive")</f>
        <v>positive</v>
      </c>
      <c r="X284" s="14" t="str">
        <f>IF('Model output'!S283="","",'Model output'!S283)</f>
        <v>Not identified</v>
      </c>
      <c r="Y284" t="str">
        <f>IF(OR('Model output'!S283="",ISNUMBER(SEARCH("Absent",'Model output'!S283)),ISNUMBER(SEARCH("Not identified",'Model output'!S283)),AND(ISNUMBER(SEARCH("No",'Model output'!S283)),NOT(ISNUMBER(SEARCH("carcinoma",'Model output'!S283)))),ISNUMBER(SEARCH("negative",'Model output'!S283))),"negative",IF(Z284="positive","gETE", "positive"))</f>
        <v>negative</v>
      </c>
      <c r="Z284" t="str">
        <f>IF(OR('Model output'!S283="",ISNUMBER(SEARCH("Absent",'Model output'!S283)),ISNUMBER(SEARCH("Not identified",'Model output'!S283)),ISNUMBER(SEARCH("No",'Model output'!S283)),ISNUMBER(SEARCH("Minimal",'Model output'!S283)),ISNUMBER(SEARCH("negative",'Model output'!S283))),"negative",IF(OR(ISNUMBER(SEARCH("extensive",X284)),ISNUMBER(SEARCH("skeletal muscle",X284)),ISNUMBER(SEARCH("larynx",X284)),ISNUMBER(SEARCH("trachea",X284)),ISNUMBER(SEARCH("esophagus",X284)),ISNUMBER(SEARCH("recurrent laryngeal nerve",X284))),"positive","negative"))</f>
        <v>negative</v>
      </c>
      <c r="AA284" t="str">
        <f>IF('Model output'!T283="","",IF('Model output'!T283="Not mentioned", "No", "Yes"))</f>
        <v/>
      </c>
      <c r="AB284" t="str">
        <f>IF(AA284&lt;&gt;"Yes","",IF(OR('Model output'!U283="",ISNUMBER(SEARCH("Not identified",'Model output'!U283))),"",'Model output'!U283))</f>
        <v/>
      </c>
      <c r="AC284" s="9" t="str">
        <f>IF(OR('Model output'!V283="", AND(ISERROR(SEARCH("Positive",'Model output'!V283)), ISNUMBER(SEARCH("Negative",'Model output'!V283))), ISNUMBER(SEARCH("Uninvolved",'Model output'!V283)), ISNUMBER(SEARCH("not involved",'Model output'!V283)), ISNUMBER(SEARCH("Free",'Model output'!V283)), ISNUMBER(SEARCH("1 mm",'Model output'!V283)), ISNUMBER(SEARCH("0.1 CM",'Model output'!V283)), ISNUMBER(SEARCH("less than 0.2 mm",'Model output'!V283)), ISNUMBER(SEARCH("less than 0.5 mm",'Model output'!V283)), ISNUMBER(SEARCH("very close",'Model output'!V283)), ISNUMBER(SEARCH("abut",'Model output'!V283))), "negative", "positive")</f>
        <v>negative</v>
      </c>
      <c r="AE284" s="30" t="str" cm="1">
        <f t="array" aca="1" ref="AE284" ca="1">IF(OR(AC284="positive",Z284="positive",AND(OR(ISNUMBER(SEARCH("Follicular carcinoma",N284)),ISNUMBER(SEARCH("Follicular thyroid carcinoma",N284))),V284="extensive"),AND(AND(ISNUMBER(J284),J284&gt;0),AND(ISNUMBER(M284),M284&gt;3)),OR(H284="positive",AH284=1)),"high",IF(OR(ISNUMBER(SEARCH("lateral",G284,1)),ISNUMBER(SEARCH("positive",Y284,1)),ISNUMBER(SEARCH("tall",O284,1)),ISNUMBER(SEARCH("hobnail",O284,1)),ISNUMBER(SEARCH("cribriform",O284,1)),ISNUMBER(SEARCH("diffuse",O284,1)),ISNUMBER(SEARCH("columnar",O284,1)),ISNUMBER(SEARCH("solid",O284,1)),ISNUMBER(SEARCH("tall",N284,1)),ISNUMBER(SEARCH("hobnail",N284,1)),ISNUMBER(SEARCH("cribriform",N284,1)),ISNUMBER(SEARCH("diffuse",N284,1)),ISNUMBER(SEARCH("columnar",N284,1)),ISNUMBER(SEARCH("solid",N284,1)),AND(ISNUMBER(SEARCH("papillary",N284,1)),S284="positive"),AND(AND(ISNUMBER(J284),J284&gt;=5),M284=""),AND(AND(ISNUMBER(J284),J284&gt;=5),AND(ISNUMBER(M284),M284&gt;=1)),AND(ISNUMBER(SERACH("papillary",N284)),OR(Y284="positive",Z284="positive"), ISNUMBER(SEARCH("BRAF",AB284)))),"intermediate","low"))</f>
        <v>low</v>
      </c>
      <c r="AF284" s="31" t="str">
        <f t="shared" si="65"/>
        <v>2</v>
      </c>
      <c r="AG284" s="31" t="str">
        <f t="shared" si="66"/>
        <v>0</v>
      </c>
      <c r="AH284" s="31" t="str">
        <f t="shared" si="67"/>
        <v>0</v>
      </c>
      <c r="AI284" s="36" t="str">
        <f t="shared" si="68"/>
        <v>I</v>
      </c>
      <c r="AJ284" s="30" t="s">
        <v>872</v>
      </c>
      <c r="AK284" s="35" t="s">
        <v>879</v>
      </c>
      <c r="AL284" s="35" t="s">
        <v>877</v>
      </c>
      <c r="AM284" s="35" t="s">
        <v>880</v>
      </c>
      <c r="AN284" s="35" t="s">
        <v>76</v>
      </c>
      <c r="AO284" s="30">
        <f t="shared" ca="1" si="69"/>
        <v>1</v>
      </c>
      <c r="AP284" s="35">
        <f t="shared" si="70"/>
        <v>1</v>
      </c>
      <c r="AQ284" s="35">
        <f t="shared" si="71"/>
        <v>1</v>
      </c>
      <c r="AR284" s="35">
        <f t="shared" si="72"/>
        <v>1</v>
      </c>
      <c r="AS284" s="36">
        <f t="shared" si="73"/>
        <v>1</v>
      </c>
    </row>
    <row r="285" spans="1:45">
      <c r="A285" t="str">
        <f>'Model output'!A284</f>
        <v>TCGA-L6-A4EQ</v>
      </c>
      <c r="B285" s="42">
        <v>47</v>
      </c>
      <c r="C285" s="1" t="str">
        <f>IF(OR(ISNUMBER(SEARCH("0",'Model output'!D284)), ISNUMBER(SEARCH("1",'Model output'!D284)), ISNUMBER(SEARCH("1a",'Model output'!D284)), ISNUMBER(SEARCH("1b",'Model output'!D284)), ISNUMBER(SEARCH("2",'Model output'!D284)), ISNUMBER(SEARCH("3",'Model output'!D284)), ISNUMBER(SEARCH("4a",'Model output'!D284)), ISNUMBER(SEARCH("4b",'Model output'!D284))), IF(ISNUMBER(SEARCH("pT",'Model output'!D284)),IF(OR(ISNUMBER(SEARCH("a",'Model output'!D284)),ISNUMBER(SEARCH("b",'Model output'!D284))),MID(SUBSTITUTE('Model output'!D284," ",""),SEARCH("pT",'Model output'!D284)+2,2),MID(SUBSTITUTE('Model output'!D284," ",""),SEARCH("pT",'Model output'!D284)+2,1)),IF(ISNUMBER(SEARCH("T",'Model output'!D284)),IF(OR(ISNUMBER(SEARCH("a",'Model output'!D284)),ISNUMBER(SEARCH("b",'Model output'!D284))),MID(SUBSTITUTE('Model output'!D284," ",""),SEARCH("T",'Model output'!D284)+1,2),MID(SUBSTITUTE('Model output'!D284," ",""),SEARCH("T",'Model output'!D284)+1,1)),SUBSTITUTE('Model output'!D284," ",""))),"")</f>
        <v>2</v>
      </c>
      <c r="D285" s="1" t="str">
        <f>IF(ISNUMBER(SEARCH("lymph node",'Model output'!E284)),"1", IF(AND('Model output'!E284&lt;&gt;"",ISNUMBER('Model output'!E284),'Model output'!E284&gt;0),"1",IF(OR(ISNUMBER(SEARCH("0",'Model output'!E284)), ISNUMBER(SEARCH("1",'Model output'!E284)), ISNUMBER(SEARCH("1a",'Model output'!E284)), ISNUMBER(SEARCH("1b",'Model output'!E284)), ISNUMBER(SEARCH("X",'Model output'!E284))), IF(ISNUMBER(SEARCH("pN",'Model output'!E284)),IF(OR(ISNUMBER(SEARCH("a",'Model output'!E284)),ISNUMBER(SEARCH("b",'Model output'!E284))),MID(SUBSTITUTE('Model output'!E284," ",""),SEARCH("pN",'Model output'!E284)+2,2),MID(SUBSTITUTE('Model output'!E284," ",""),SEARCH("pN",'Model output'!E284)+2,1)),IF(ISNUMBER(SEARCH("N",'Model output'!E284)),IF(OR(ISNUMBER(SEARCH("a",'Model output'!E284)),ISNUMBER(SEARCH("b",'Model output'!E284))),MID(SUBSTITUTE('Model output'!E284," ",""),SEARCH("N",'Model output'!E284)+1,2),MID(SUBSTITUTE('Model output'!E284," ",""),SEARCH("N",'Model output'!E284)+1,1)),SUBSTITUTE('Model output'!E284," ",""))),"")))</f>
        <v>1a</v>
      </c>
      <c r="E285" s="1" t="str">
        <f>IF(OR(ISNUMBER(SEARCH("Not applicable",'Model output'!F284)), ISNUMBER(SEARCH("N/A",'Model output'!F284))),"0",IF(OR(ISNUMBER(SEARCH("0",'Model output'!F284)), ISNUMBER(SEARCH("1",'Model output'!F284)), ISNUMBER(SEARCH("X",'Model output'!F284))), IF(ISNUMBER(SEARCH("pM",'Model output'!F284)),MID(SUBSTITUTE('Model output'!F284," ",""),SEARCH("pM",'Model output'!F284)+2,1),IF(ISNUMBER(SEARCH("M",'Model output'!F284)),MID(SUBSTITUTE('Model output'!F284," ",""),SEARCH("M",'Model output'!F284)+1,1),SUBSTITUTE('Model output'!F284," ",""))),""))</f>
        <v/>
      </c>
      <c r="F285" t="str">
        <f t="shared" si="62"/>
        <v>positive</v>
      </c>
      <c r="G285" t="str">
        <f>IF(OR('Model output'!G284="",AND(ISNUMBER('Model output'!J284),'Model output'!J284&lt;1)),"",IF(OR(ISNUMBER(SEARCH("lateral",'Model output'!G284)),ISNUMBER(SEARCH("cervical",'Model output'!G284)),ISNUMBER(SEARCH("jugular",'Model output'!G284)),ISNUMBER(SEARCH("left neck",'Model output'!G284)),ISNUMBER(SEARCH("left anterior neck",'Model output'!G284)),ISNUMBER(SEARCH("left posterior neck",'Model output'!G284)),ISNUMBER(SEARCH("right neck",'Model output'!G284)),ISNUMBER(SEARCH("right anterior neck",'Model output'!G284)),ISNUMBER(SEARCH("right posterior neck",'Model output'!G284)),AND(ISNUMBER(SEARCH("level",'Model output'!G284)),OR(,ISNUMBER(SEARCH("II",'Model output'!G284)),ISNUMBER(SEARCH("two",'Model output'!G284)),ISNUMBER(SEARCH("2",'Model output'!G284)),ISNUMBER(SEARCH("III",'Model output'!G284)),ISNUMBER(SEARCH("three",'Model output'!G284)),ISNUMBER(SEARCH("3",'Model output'!G284)),ISNUMBER(SEARCH("IV",'Model output'!G284)),ISNUMBER(SEARCH("four",'Model output'!G284)),ISNUMBER(SEARCH("4",'Model output'!G284)),AND(ISNUMBER(SEARCH("V ",'Model output'!G284)),NOT(ISNUMBER(SEARCH("VI",'Model output'!G284)))),ISNUMBER(SEARCH("five",'Model output'!G284)),ISNUMBER(SEARCH("5",'Model output'!G284))))), "lateral", "central"))</f>
        <v>central</v>
      </c>
      <c r="H285" t="str">
        <f>IF('Model output'!H284="","negative", IF('Model output'!H284=" ", "negative", IF(ISNUMBER(SEARCH("lymph node",'Model output'!H284)),"negative","positive")))</f>
        <v>negative</v>
      </c>
      <c r="I285">
        <f>IF('Model output'!I284="","",IF(ISNUMBER('Model output'!I284),'Model output'!I284,1))</f>
        <v>1</v>
      </c>
      <c r="J285">
        <f>IF('Model output'!J284="","",IF(AND(ISNUMBER('Model output'!J284),'Model output'!J284&lt;=I285),'Model output'!J284,IF(ISNUMBER(SEARCH("0/",'Model output'!J284)),0,1)))</f>
        <v>1</v>
      </c>
      <c r="K285" t="str" cm="1">
        <f t="array" ref="K285">IF(COUNT(FIND({0,1,2,3,4,5,6,7,8,9},'Model output'!K284))&gt;0,'Model output'!K284,"")</f>
        <v>0.8 cm</v>
      </c>
      <c r="L285" s="8" t="str">
        <f t="shared" si="64"/>
        <v>0.8cm</v>
      </c>
      <c r="M285" cm="1">
        <f t="array" ref="M285">IF(L285="","",IF(ISNUMBER(SEARCH("cm",L285)),MAX(VALUE(SUBSTITUTE(_xlfn.FILTERXML("&lt;t&gt;&lt;s&gt;"&amp;SUBSTITUTE(L285,",","&lt;/s&gt;&lt;s&gt;")&amp;"&lt;/s&gt;&lt;/t&gt;","//s"),"cm",""))),MAX(VALUE(SUBSTITUTE(_xlfn.FILTERXML("&lt;t&gt;&lt;s&gt;"&amp;SUBSTITUTE(L285,",","&lt;/s&gt;&lt;s&gt;")&amp;"&lt;/s&gt;&lt;/t&gt;","//s"),"mm","")))/10))</f>
        <v>0.8</v>
      </c>
      <c r="N285" t="str">
        <f>IF('Model output'!L284="","",'Model output'!L284)</f>
        <v>papillary</v>
      </c>
      <c r="O285" t="str">
        <f>IF('Model output'!M284="","",'Model output'!M284)</f>
        <v>conventional</v>
      </c>
      <c r="P285" t="str">
        <f>IF('Model output'!N284="","",'Model output'!N284)</f>
        <v>3.5 cm</v>
      </c>
      <c r="Q285" t="str">
        <f t="shared" si="63"/>
        <v>3.5cm</v>
      </c>
      <c r="R285" cm="1">
        <f t="array" ref="R285">IF(Q285="","",IF(ISNUMBER(SEARCH("cm",Q285)),MAX(VALUE(SUBSTITUTE(_xlfn.FILTERXML("&lt;t&gt;&lt;s&gt;"&amp;SUBSTITUTE(Q285,",","&lt;/s&gt;&lt;s&gt;")&amp;"&lt;/s&gt;&lt;/t&gt;","//s"),"cm",""))),IF(ISNUMBER(SEARCH("mm",Q285)), MAX(VALUE(SUBSTITUTE(_xlfn.FILTERXML("&lt;t&gt;&lt;s&gt;"&amp;SUBSTITUTE(Q285,",","&lt;/s&gt;&lt;s&gt;")&amp;"&lt;/s&gt;&lt;/t&gt;","//s"),"mm","")))/10, MAX(VALUE(_xlfn.FILTERXML("&lt;t&gt;&lt;s&gt;"&amp;SUBSTITUTE(Q285,",","&lt;/s&gt;&lt;s&gt;")&amp;"&lt;/s&gt;&lt;/t&gt;","//s"))))))</f>
        <v>3.5</v>
      </c>
      <c r="S285" t="str">
        <f>IF(OR('Model output'!P284="",ISNUMBER(SEARCH("Not identified", 'Model output'!P284)),ISNUMBER(SEARCH("Absent",'Model output'!P284)),AND(ISNUMBER(SEARCH("No",'Model output'!P284)),NOT(ISNUMBER(SEARCH("diagnostic",'Model output'!P284)))),ISNUMBER(SEARCH("Negative",'Model output'!P284))),"negative","positive")</f>
        <v>negative</v>
      </c>
      <c r="T285">
        <f>IF('Model output'!O284="","",'Model output'!O284)</f>
        <v>2</v>
      </c>
      <c r="U285" t="str">
        <f>IF('Model output'!Q284&lt;&gt;"",'Model output'!Q284,IF('Classification result'!S285="positive",IF(ISNUMBER(SEARCH("single",'Model output'!P284)),1,IF(OR(ISNUMBER(SEARCH("&lt;4",'Model output'!P284)),ISNUMBER(SEARCH("&lt; 4",'Model output'!P284)),ISNUMBER(SEARCH("less than 4",'Model output'!P284))),"&lt;4",IF(OR(ISNUMBER(SEARCH("&gt;4",'Model output'!P284)),ISNUMBER(SEARCH("&gt; 4",'Model output'!P284)),ISNUMBER(SEARCH("4 or more",'Model output'!P284))),"&gt;4",""))),""))</f>
        <v/>
      </c>
      <c r="V285" t="str">
        <f>IF(S285="negative","",IF(OR(ISNUMBER(SEARCH("Focal",'Model output'!P284)),'Classification result'!U285&lt;4,ISNUMBER(SEARCH("Focal",'Classification result'!U285)),ISNUMBER(SEARCH("&lt;4",'Classification result'!U285)),ISNUMBER(SEARCH("&lt; 4",'Classification result'!U285))),"minimal", IF(OR(ISNUMBER(SEARCH("Extensive",'Model output'!P284)),ISNUMBER(SEARCH("Extensive",'Classification result'!U285)),ISNUMBER(SEARCH("&gt;4",'Classification result'!U285)),ISNUMBER(SEARCH("&gt; 4",'Classification result'!U285)),ISNUMBER(SEARCH("4 or more",'Classification result'!U285))),"extensive","")))</f>
        <v/>
      </c>
      <c r="W285" t="str">
        <f>IF(OR('Model output'!R284="",ISNUMBER(SEARCH("Not identified", 'Model output'!R284)),ISNUMBER(SEARCH("Absent",'Model output'!R284)),ISNUMBER(SEARCH("No",'Model output'!R284)),ISNUMBER(SEARCH("Negative",'Model output'!R284)),ISNUMBER(SEARCH("None seen",'Model output'!R284)),ISNUMBER(SEARCH("Free",'Model output'!R284)),ISNUMBER(SEARCH("Cannot be assessed",'Model output'!R284))),"negative","positive")</f>
        <v>negative</v>
      </c>
      <c r="X285" s="14" t="str">
        <f>IF('Model output'!S284="","",'Model output'!S284)</f>
        <v/>
      </c>
      <c r="Y285" t="str">
        <f>IF(OR('Model output'!S284="",ISNUMBER(SEARCH("Absent",'Model output'!S284)),ISNUMBER(SEARCH("Not identified",'Model output'!S284)),AND(ISNUMBER(SEARCH("No",'Model output'!S284)),NOT(ISNUMBER(SEARCH("carcinoma",'Model output'!S284)))),ISNUMBER(SEARCH("negative",'Model output'!S284))),"negative",IF(Z285="positive","gETE", "positive"))</f>
        <v>negative</v>
      </c>
      <c r="Z285" t="str">
        <f>IF(OR('Model output'!S284="",ISNUMBER(SEARCH("Absent",'Model output'!S284)),ISNUMBER(SEARCH("Not identified",'Model output'!S284)),ISNUMBER(SEARCH("No",'Model output'!S284)),ISNUMBER(SEARCH("Minimal",'Model output'!S284)),ISNUMBER(SEARCH("negative",'Model output'!S284))),"negative",IF(OR(ISNUMBER(SEARCH("extensive",X285)),ISNUMBER(SEARCH("skeletal muscle",X285)),ISNUMBER(SEARCH("larynx",X285)),ISNUMBER(SEARCH("trachea",X285)),ISNUMBER(SEARCH("esophagus",X285)),ISNUMBER(SEARCH("recurrent laryngeal nerve",X285))),"positive","negative"))</f>
        <v>negative</v>
      </c>
      <c r="AA285" t="str">
        <f>IF('Model output'!T284="","",IF('Model output'!T284="Not mentioned", "No", "Yes"))</f>
        <v/>
      </c>
      <c r="AB285" t="str">
        <f>IF(AA285&lt;&gt;"Yes","",IF(OR('Model output'!U284="",ISNUMBER(SEARCH("Not identified",'Model output'!U284))),"",'Model output'!U284))</f>
        <v/>
      </c>
      <c r="AC285" s="9" t="str">
        <f>IF(OR('Model output'!V284="", AND(ISERROR(SEARCH("Positive",'Model output'!V284)), ISNUMBER(SEARCH("Negative",'Model output'!V284))), ISNUMBER(SEARCH("Uninvolved",'Model output'!V284)), ISNUMBER(SEARCH("not involved",'Model output'!V284)), ISNUMBER(SEARCH("Free",'Model output'!V284)), ISNUMBER(SEARCH("1 mm",'Model output'!V284)), ISNUMBER(SEARCH("0.1 CM",'Model output'!V284)), ISNUMBER(SEARCH("less than 0.2 mm",'Model output'!V284)), ISNUMBER(SEARCH("less than 0.5 mm",'Model output'!V284)), ISNUMBER(SEARCH("very close",'Model output'!V284)), ISNUMBER(SEARCH("abut",'Model output'!V284))), "negative", "positive")</f>
        <v>negative</v>
      </c>
      <c r="AE285" s="30" t="str" cm="1">
        <f t="array" aca="1" ref="AE285" ca="1">IF(OR(AC285="positive",Z285="positive",AND(OR(ISNUMBER(SEARCH("Follicular carcinoma",N285)),ISNUMBER(SEARCH("Follicular thyroid carcinoma",N285))),V285="extensive"),AND(AND(ISNUMBER(J285),J285&gt;0),AND(ISNUMBER(M285),M285&gt;3)),OR(H285="positive",AH285=1)),"high",IF(OR(ISNUMBER(SEARCH("lateral",G285,1)),ISNUMBER(SEARCH("positive",Y285,1)),ISNUMBER(SEARCH("tall",O285,1)),ISNUMBER(SEARCH("hobnail",O285,1)),ISNUMBER(SEARCH("cribriform",O285,1)),ISNUMBER(SEARCH("diffuse",O285,1)),ISNUMBER(SEARCH("columnar",O285,1)),ISNUMBER(SEARCH("solid",O285,1)),ISNUMBER(SEARCH("tall",N285,1)),ISNUMBER(SEARCH("hobnail",N285,1)),ISNUMBER(SEARCH("cribriform",N285,1)),ISNUMBER(SEARCH("diffuse",N285,1)),ISNUMBER(SEARCH("columnar",N285,1)),ISNUMBER(SEARCH("solid",N285,1)),AND(ISNUMBER(SEARCH("papillary",N285,1)),S285="positive"),AND(AND(ISNUMBER(J285),J285&gt;=5),M285=""),AND(AND(ISNUMBER(J285),J285&gt;=5),AND(ISNUMBER(M285),M285&gt;=1)),AND(ISNUMBER(SERACH("papillary",N285)),OR(Y285="positive",Z285="positive"), ISNUMBER(SEARCH("BRAF",AB285)))),"intermediate","low"))</f>
        <v>low</v>
      </c>
      <c r="AF285" s="31" t="str">
        <f t="shared" si="65"/>
        <v>2</v>
      </c>
      <c r="AG285" s="31" t="str">
        <f t="shared" si="66"/>
        <v>1a</v>
      </c>
      <c r="AH285" s="31" t="str">
        <f t="shared" si="67"/>
        <v>0</v>
      </c>
      <c r="AI285" s="36" t="str">
        <f t="shared" si="68"/>
        <v>I</v>
      </c>
      <c r="AJ285" s="30" t="s">
        <v>872</v>
      </c>
      <c r="AK285" s="35" t="s">
        <v>879</v>
      </c>
      <c r="AL285" s="35" t="s">
        <v>881</v>
      </c>
      <c r="AM285" s="35" t="s">
        <v>880</v>
      </c>
      <c r="AN285" s="35" t="s">
        <v>76</v>
      </c>
      <c r="AO285" s="30">
        <f t="shared" ca="1" si="69"/>
        <v>1</v>
      </c>
      <c r="AP285" s="35">
        <f t="shared" si="70"/>
        <v>1</v>
      </c>
      <c r="AQ285" s="35">
        <f t="shared" si="71"/>
        <v>1</v>
      </c>
      <c r="AR285" s="35">
        <f t="shared" si="72"/>
        <v>1</v>
      </c>
      <c r="AS285" s="36">
        <f t="shared" si="73"/>
        <v>1</v>
      </c>
    </row>
    <row r="286" spans="1:45">
      <c r="A286" t="str">
        <f>'Model output'!A285</f>
        <v>TCGA-L6-A4ET</v>
      </c>
      <c r="B286" s="42">
        <v>49</v>
      </c>
      <c r="C286" s="1" t="str">
        <f>IF(OR(ISNUMBER(SEARCH("0",'Model output'!D285)), ISNUMBER(SEARCH("1",'Model output'!D285)), ISNUMBER(SEARCH("1a",'Model output'!D285)), ISNUMBER(SEARCH("1b",'Model output'!D285)), ISNUMBER(SEARCH("2",'Model output'!D285)), ISNUMBER(SEARCH("3",'Model output'!D285)), ISNUMBER(SEARCH("4a",'Model output'!D285)), ISNUMBER(SEARCH("4b",'Model output'!D285))), IF(ISNUMBER(SEARCH("pT",'Model output'!D285)),IF(OR(ISNUMBER(SEARCH("a",'Model output'!D285)),ISNUMBER(SEARCH("b",'Model output'!D285))),MID(SUBSTITUTE('Model output'!D285," ",""),SEARCH("pT",'Model output'!D285)+2,2),MID(SUBSTITUTE('Model output'!D285," ",""),SEARCH("pT",'Model output'!D285)+2,1)),IF(ISNUMBER(SEARCH("T",'Model output'!D285)),IF(OR(ISNUMBER(SEARCH("a",'Model output'!D285)),ISNUMBER(SEARCH("b",'Model output'!D285))),MID(SUBSTITUTE('Model output'!D285," ",""),SEARCH("T",'Model output'!D285)+1,2),MID(SUBSTITUTE('Model output'!D285," ",""),SEARCH("T",'Model output'!D285)+1,1)),SUBSTITUTE('Model output'!D285," ",""))),"")</f>
        <v>3</v>
      </c>
      <c r="D286" s="1" t="str">
        <f>IF(ISNUMBER(SEARCH("lymph node",'Model output'!E285)),"1", IF(AND('Model output'!E285&lt;&gt;"",ISNUMBER('Model output'!E285),'Model output'!E285&gt;0),"1",IF(OR(ISNUMBER(SEARCH("0",'Model output'!E285)), ISNUMBER(SEARCH("1",'Model output'!E285)), ISNUMBER(SEARCH("1a",'Model output'!E285)), ISNUMBER(SEARCH("1b",'Model output'!E285)), ISNUMBER(SEARCH("X",'Model output'!E285))), IF(ISNUMBER(SEARCH("pN",'Model output'!E285)),IF(OR(ISNUMBER(SEARCH("a",'Model output'!E285)),ISNUMBER(SEARCH("b",'Model output'!E285))),MID(SUBSTITUTE('Model output'!E285," ",""),SEARCH("pN",'Model output'!E285)+2,2),MID(SUBSTITUTE('Model output'!E285," ",""),SEARCH("pN",'Model output'!E285)+2,1)),IF(ISNUMBER(SEARCH("N",'Model output'!E285)),IF(OR(ISNUMBER(SEARCH("a",'Model output'!E285)),ISNUMBER(SEARCH("b",'Model output'!E285))),MID(SUBSTITUTE('Model output'!E285," ",""),SEARCH("N",'Model output'!E285)+1,2),MID(SUBSTITUTE('Model output'!E285," ",""),SEARCH("N",'Model output'!E285)+1,1)),SUBSTITUTE('Model output'!E285," ",""))),"")))</f>
        <v>X</v>
      </c>
      <c r="E286" s="1" t="str">
        <f>IF(OR(ISNUMBER(SEARCH("Not applicable",'Model output'!F285)), ISNUMBER(SEARCH("N/A",'Model output'!F285))),"0",IF(OR(ISNUMBER(SEARCH("0",'Model output'!F285)), ISNUMBER(SEARCH("1",'Model output'!F285)), ISNUMBER(SEARCH("X",'Model output'!F285))), IF(ISNUMBER(SEARCH("pM",'Model output'!F285)),MID(SUBSTITUTE('Model output'!F285," ",""),SEARCH("pM",'Model output'!F285)+2,1),IF(ISNUMBER(SEARCH("M",'Model output'!F285)),MID(SUBSTITUTE('Model output'!F285," ",""),SEARCH("M",'Model output'!F285)+1,1),SUBSTITUTE('Model output'!F285," ",""))),""))</f>
        <v>0</v>
      </c>
      <c r="F286" t="str">
        <f t="shared" si="62"/>
        <v>negative</v>
      </c>
      <c r="G286" t="str">
        <f>IF(OR('Model output'!G285="",AND(ISNUMBER('Model output'!J285),'Model output'!J285&lt;1)),"",IF(OR(ISNUMBER(SEARCH("lateral",'Model output'!G285)),ISNUMBER(SEARCH("cervical",'Model output'!G285)),ISNUMBER(SEARCH("jugular",'Model output'!G285)),ISNUMBER(SEARCH("left neck",'Model output'!G285)),ISNUMBER(SEARCH("left anterior neck",'Model output'!G285)),ISNUMBER(SEARCH("left posterior neck",'Model output'!G285)),ISNUMBER(SEARCH("right neck",'Model output'!G285)),ISNUMBER(SEARCH("right anterior neck",'Model output'!G285)),ISNUMBER(SEARCH("right posterior neck",'Model output'!G285)),AND(ISNUMBER(SEARCH("level",'Model output'!G285)),OR(,ISNUMBER(SEARCH("II",'Model output'!G285)),ISNUMBER(SEARCH("two",'Model output'!G285)),ISNUMBER(SEARCH("2",'Model output'!G285)),ISNUMBER(SEARCH("III",'Model output'!G285)),ISNUMBER(SEARCH("three",'Model output'!G285)),ISNUMBER(SEARCH("3",'Model output'!G285)),ISNUMBER(SEARCH("IV",'Model output'!G285)),ISNUMBER(SEARCH("four",'Model output'!G285)),ISNUMBER(SEARCH("4",'Model output'!G285)),AND(ISNUMBER(SEARCH("V ",'Model output'!G285)),NOT(ISNUMBER(SEARCH("VI",'Model output'!G285)))),ISNUMBER(SEARCH("five",'Model output'!G285)),ISNUMBER(SEARCH("5",'Model output'!G285))))), "lateral", "central"))</f>
        <v/>
      </c>
      <c r="H286" t="str">
        <f>IF('Model output'!H285="","negative", IF('Model output'!H285=" ", "negative", IF(ISNUMBER(SEARCH("lymph node",'Model output'!H285)),"negative","positive")))</f>
        <v>negative</v>
      </c>
      <c r="I286" t="str">
        <f>IF('Model output'!I285="","",IF(ISNUMBER('Model output'!I285),'Model output'!I285,1))</f>
        <v/>
      </c>
      <c r="J286" t="str">
        <f>IF('Model output'!J285="","",IF(AND(ISNUMBER('Model output'!J285),'Model output'!J285&lt;=I286),'Model output'!J285,IF(ISNUMBER(SEARCH("0/",'Model output'!J285)),0,1)))</f>
        <v/>
      </c>
      <c r="K286" t="str" cm="1">
        <f t="array" ref="K286">IF(COUNT(FIND({0,1,2,3,4,5,6,7,8,9},'Model output'!K285))&gt;0,'Model output'!K285,"")</f>
        <v/>
      </c>
      <c r="L286" s="8" t="str">
        <f t="shared" si="64"/>
        <v/>
      </c>
      <c r="M286" t="str" cm="1">
        <f t="array" ref="M286">IF(L286="","",IF(ISNUMBER(SEARCH("cm",L286)),MAX(VALUE(SUBSTITUTE(_xlfn.FILTERXML("&lt;t&gt;&lt;s&gt;"&amp;SUBSTITUTE(L286,",","&lt;/s&gt;&lt;s&gt;")&amp;"&lt;/s&gt;&lt;/t&gt;","//s"),"cm",""))),MAX(VALUE(SUBSTITUTE(_xlfn.FILTERXML("&lt;t&gt;&lt;s&gt;"&amp;SUBSTITUTE(L286,",","&lt;/s&gt;&lt;s&gt;")&amp;"&lt;/s&gt;&lt;/t&gt;","//s"),"mm","")))/10))</f>
        <v/>
      </c>
      <c r="N286" t="str">
        <f>IF('Model output'!L285="","",'Model output'!L285)</f>
        <v>papillary</v>
      </c>
      <c r="O286" t="str">
        <f>IF('Model output'!M285="","",'Model output'!M285)</f>
        <v>classical</v>
      </c>
      <c r="P286" t="str">
        <f>IF('Model output'!N285="","",'Model output'!N285)</f>
        <v>6cm</v>
      </c>
      <c r="Q286" t="str">
        <f t="shared" si="63"/>
        <v>6cm</v>
      </c>
      <c r="R286" cm="1">
        <f t="array" ref="R286">IF(Q286="","",IF(ISNUMBER(SEARCH("cm",Q286)),MAX(VALUE(SUBSTITUTE(_xlfn.FILTERXML("&lt;t&gt;&lt;s&gt;"&amp;SUBSTITUTE(Q286,",","&lt;/s&gt;&lt;s&gt;")&amp;"&lt;/s&gt;&lt;/t&gt;","//s"),"cm",""))),IF(ISNUMBER(SEARCH("mm",Q286)), MAX(VALUE(SUBSTITUTE(_xlfn.FILTERXML("&lt;t&gt;&lt;s&gt;"&amp;SUBSTITUTE(Q286,",","&lt;/s&gt;&lt;s&gt;")&amp;"&lt;/s&gt;&lt;/t&gt;","//s"),"mm","")))/10, MAX(VALUE(_xlfn.FILTERXML("&lt;t&gt;&lt;s&gt;"&amp;SUBSTITUTE(Q286,",","&lt;/s&gt;&lt;s&gt;")&amp;"&lt;/s&gt;&lt;/t&gt;","//s"))))))</f>
        <v>6</v>
      </c>
      <c r="S286" t="str">
        <f>IF(OR('Model output'!P285="",ISNUMBER(SEARCH("Not identified", 'Model output'!P285)),ISNUMBER(SEARCH("Absent",'Model output'!P285)),AND(ISNUMBER(SEARCH("No",'Model output'!P285)),NOT(ISNUMBER(SEARCH("diagnostic",'Model output'!P285)))),ISNUMBER(SEARCH("Negative",'Model output'!P285))),"negative","positive")</f>
        <v>negative</v>
      </c>
      <c r="T286">
        <f>IF('Model output'!O285="","",'Model output'!O285)</f>
        <v>1</v>
      </c>
      <c r="U286" t="str">
        <f>IF('Model output'!Q285&lt;&gt;"",'Model output'!Q285,IF('Classification result'!S286="positive",IF(ISNUMBER(SEARCH("single",'Model output'!P285)),1,IF(OR(ISNUMBER(SEARCH("&lt;4",'Model output'!P285)),ISNUMBER(SEARCH("&lt; 4",'Model output'!P285)),ISNUMBER(SEARCH("less than 4",'Model output'!P285))),"&lt;4",IF(OR(ISNUMBER(SEARCH("&gt;4",'Model output'!P285)),ISNUMBER(SEARCH("&gt; 4",'Model output'!P285)),ISNUMBER(SEARCH("4 or more",'Model output'!P285))),"&gt;4",""))),""))</f>
        <v/>
      </c>
      <c r="V286" t="str">
        <f>IF(S286="negative","",IF(OR(ISNUMBER(SEARCH("Focal",'Model output'!P285)),'Classification result'!U286&lt;4,ISNUMBER(SEARCH("Focal",'Classification result'!U286)),ISNUMBER(SEARCH("&lt;4",'Classification result'!U286)),ISNUMBER(SEARCH("&lt; 4",'Classification result'!U286))),"minimal", IF(OR(ISNUMBER(SEARCH("Extensive",'Model output'!P285)),ISNUMBER(SEARCH("Extensive",'Classification result'!U286)),ISNUMBER(SEARCH("&gt;4",'Classification result'!U286)),ISNUMBER(SEARCH("&gt; 4",'Classification result'!U286)),ISNUMBER(SEARCH("4 or more",'Classification result'!U286))),"extensive","")))</f>
        <v/>
      </c>
      <c r="W286" t="str">
        <f>IF(OR('Model output'!R285="",ISNUMBER(SEARCH("Not identified", 'Model output'!R285)),ISNUMBER(SEARCH("Absent",'Model output'!R285)),ISNUMBER(SEARCH("No",'Model output'!R285)),ISNUMBER(SEARCH("Negative",'Model output'!R285)),ISNUMBER(SEARCH("None seen",'Model output'!R285)),ISNUMBER(SEARCH("Free",'Model output'!R285)),ISNUMBER(SEARCH("Cannot be assessed",'Model output'!R285))),"negative","positive")</f>
        <v>negative</v>
      </c>
      <c r="X286" s="14" t="str">
        <f>IF('Model output'!S285="","",'Model output'!S285)</f>
        <v>Cannot be assessed</v>
      </c>
      <c r="Y286" t="str">
        <f>IF(OR('Model output'!S285="",ISNUMBER(SEARCH("Absent",'Model output'!S285)),ISNUMBER(SEARCH("Not identified",'Model output'!S285)),AND(ISNUMBER(SEARCH("No",'Model output'!S285)),NOT(ISNUMBER(SEARCH("carcinoma",'Model output'!S285)))),ISNUMBER(SEARCH("negative",'Model output'!S285))),"negative",IF(Z286="positive","gETE", "positive"))</f>
        <v>negative</v>
      </c>
      <c r="Z286" t="str">
        <f>IF(OR('Model output'!S285="",ISNUMBER(SEARCH("Absent",'Model output'!S285)),ISNUMBER(SEARCH("Not identified",'Model output'!S285)),ISNUMBER(SEARCH("No",'Model output'!S285)),ISNUMBER(SEARCH("Minimal",'Model output'!S285)),ISNUMBER(SEARCH("negative",'Model output'!S285))),"negative",IF(OR(ISNUMBER(SEARCH("extensive",X286)),ISNUMBER(SEARCH("skeletal muscle",X286)),ISNUMBER(SEARCH("larynx",X286)),ISNUMBER(SEARCH("trachea",X286)),ISNUMBER(SEARCH("esophagus",X286)),ISNUMBER(SEARCH("recurrent laryngeal nerve",X286))),"positive","negative"))</f>
        <v>negative</v>
      </c>
      <c r="AA286" t="str">
        <f>IF('Model output'!T285="","",IF('Model output'!T285="Not mentioned", "No", "Yes"))</f>
        <v/>
      </c>
      <c r="AB286" t="str">
        <f>IF(AA286&lt;&gt;"Yes","",IF(OR('Model output'!U285="",ISNUMBER(SEARCH("Not identified",'Model output'!U285))),"",'Model output'!U285))</f>
        <v/>
      </c>
      <c r="AC286" s="9" t="str">
        <f>IF(OR('Model output'!V285="", AND(ISERROR(SEARCH("Positive",'Model output'!V285)), ISNUMBER(SEARCH("Negative",'Model output'!V285))), ISNUMBER(SEARCH("Uninvolved",'Model output'!V285)), ISNUMBER(SEARCH("not involved",'Model output'!V285)), ISNUMBER(SEARCH("Free",'Model output'!V285)), ISNUMBER(SEARCH("1 mm",'Model output'!V285)), ISNUMBER(SEARCH("0.1 CM",'Model output'!V285)), ISNUMBER(SEARCH("less than 0.2 mm",'Model output'!V285)), ISNUMBER(SEARCH("less than 0.5 mm",'Model output'!V285)), ISNUMBER(SEARCH("very close",'Model output'!V285)), ISNUMBER(SEARCH("abut",'Model output'!V285))), "negative", "positive")</f>
        <v>positive</v>
      </c>
      <c r="AE286" s="30" t="str" cm="1">
        <f t="array" ref="AE286">IF(OR(AC286="positive",Z286="positive",AND(OR(ISNUMBER(SEARCH("Follicular carcinoma",N286)),ISNUMBER(SEARCH("Follicular thyroid carcinoma",N286))),V286="extensive"),AND(AND(ISNUMBER(J286),J286&gt;0),AND(ISNUMBER(M286),M286&gt;3)),OR(H286="positive",AH286=1)),"high",IF(OR(ISNUMBER(SEARCH("lateral",G286,1)),ISNUMBER(SEARCH("positive",Y286,1)),ISNUMBER(SEARCH("tall",O286,1)),ISNUMBER(SEARCH("hobnail",O286,1)),ISNUMBER(SEARCH("cribriform",O286,1)),ISNUMBER(SEARCH("diffuse",O286,1)),ISNUMBER(SEARCH("columnar",O286,1)),ISNUMBER(SEARCH("solid",O286,1)),ISNUMBER(SEARCH("tall",N286,1)),ISNUMBER(SEARCH("hobnail",N286,1)),ISNUMBER(SEARCH("cribriform",N286,1)),ISNUMBER(SEARCH("diffuse",N286,1)),ISNUMBER(SEARCH("columnar",N286,1)),ISNUMBER(SEARCH("solid",N286,1)),AND(ISNUMBER(SEARCH("papillary",N286,1)),S286="positive"),AND(AND(ISNUMBER(J286),J286&gt;=5),M286=""),AND(AND(ISNUMBER(J286),J286&gt;=5),AND(ISNUMBER(M286),M286&gt;=1)),AND(ISNUMBER(SERACH("papillary",N286)),OR(Y286="positive",Z286="positive"), ISNUMBER(SEARCH("BRAF",AB286)))),"intermediate","low"))</f>
        <v>high</v>
      </c>
      <c r="AF286" s="31" t="str">
        <f t="shared" si="65"/>
        <v>3a</v>
      </c>
      <c r="AG286" s="31" t="str">
        <f t="shared" si="66"/>
        <v>0</v>
      </c>
      <c r="AH286" s="31" t="str">
        <f t="shared" si="67"/>
        <v>0</v>
      </c>
      <c r="AI286" s="36" t="str">
        <f t="shared" si="68"/>
        <v>I</v>
      </c>
      <c r="AJ286" s="30" t="s">
        <v>871</v>
      </c>
      <c r="AK286" s="35" t="s">
        <v>882</v>
      </c>
      <c r="AL286" s="35" t="s">
        <v>880</v>
      </c>
      <c r="AM286" s="35" t="s">
        <v>880</v>
      </c>
      <c r="AN286" s="35" t="s">
        <v>76</v>
      </c>
      <c r="AO286" s="30">
        <f t="shared" si="69"/>
        <v>1</v>
      </c>
      <c r="AP286" s="35">
        <f t="shared" si="70"/>
        <v>1</v>
      </c>
      <c r="AQ286" s="35">
        <f t="shared" si="71"/>
        <v>1</v>
      </c>
      <c r="AR286" s="35">
        <f t="shared" si="72"/>
        <v>1</v>
      </c>
      <c r="AS286" s="36">
        <f t="shared" si="73"/>
        <v>1</v>
      </c>
    </row>
    <row r="287" spans="1:45">
      <c r="A287" t="str">
        <f>'Model output'!A286</f>
        <v>TCGA-L6-A4EU</v>
      </c>
      <c r="B287" s="42">
        <v>58</v>
      </c>
      <c r="C287" s="1" t="str">
        <f>IF(OR(ISNUMBER(SEARCH("0",'Model output'!D286)), ISNUMBER(SEARCH("1",'Model output'!D286)), ISNUMBER(SEARCH("1a",'Model output'!D286)), ISNUMBER(SEARCH("1b",'Model output'!D286)), ISNUMBER(SEARCH("2",'Model output'!D286)), ISNUMBER(SEARCH("3",'Model output'!D286)), ISNUMBER(SEARCH("4a",'Model output'!D286)), ISNUMBER(SEARCH("4b",'Model output'!D286))), IF(ISNUMBER(SEARCH("pT",'Model output'!D286)),IF(OR(ISNUMBER(SEARCH("a",'Model output'!D286)),ISNUMBER(SEARCH("b",'Model output'!D286))),MID(SUBSTITUTE('Model output'!D286," ",""),SEARCH("pT",'Model output'!D286)+2,2),MID(SUBSTITUTE('Model output'!D286," ",""),SEARCH("pT",'Model output'!D286)+2,1)),IF(ISNUMBER(SEARCH("T",'Model output'!D286)),IF(OR(ISNUMBER(SEARCH("a",'Model output'!D286)),ISNUMBER(SEARCH("b",'Model output'!D286))),MID(SUBSTITUTE('Model output'!D286," ",""),SEARCH("T",'Model output'!D286)+1,2),MID(SUBSTITUTE('Model output'!D286," ",""),SEARCH("T",'Model output'!D286)+1,1)),SUBSTITUTE('Model output'!D286," ",""))),"")</f>
        <v>3</v>
      </c>
      <c r="D287" s="1" t="str">
        <f>IF(ISNUMBER(SEARCH("lymph node",'Model output'!E286)),"1", IF(AND('Model output'!E286&lt;&gt;"",ISNUMBER('Model output'!E286),'Model output'!E286&gt;0),"1",IF(OR(ISNUMBER(SEARCH("0",'Model output'!E286)), ISNUMBER(SEARCH("1",'Model output'!E286)), ISNUMBER(SEARCH("1a",'Model output'!E286)), ISNUMBER(SEARCH("1b",'Model output'!E286)), ISNUMBER(SEARCH("X",'Model output'!E286))), IF(ISNUMBER(SEARCH("pN",'Model output'!E286)),IF(OR(ISNUMBER(SEARCH("a",'Model output'!E286)),ISNUMBER(SEARCH("b",'Model output'!E286))),MID(SUBSTITUTE('Model output'!E286," ",""),SEARCH("pN",'Model output'!E286)+2,2),MID(SUBSTITUTE('Model output'!E286," ",""),SEARCH("pN",'Model output'!E286)+2,1)),IF(ISNUMBER(SEARCH("N",'Model output'!E286)),IF(OR(ISNUMBER(SEARCH("a",'Model output'!E286)),ISNUMBER(SEARCH("b",'Model output'!E286))),MID(SUBSTITUTE('Model output'!E286," ",""),SEARCH("N",'Model output'!E286)+1,2),MID(SUBSTITUTE('Model output'!E286," ",""),SEARCH("N",'Model output'!E286)+1,1)),SUBSTITUTE('Model output'!E286," ",""))),"")))</f>
        <v>1a</v>
      </c>
      <c r="E287" s="1" t="str">
        <f>IF(OR(ISNUMBER(SEARCH("Not applicable",'Model output'!F286)), ISNUMBER(SEARCH("N/A",'Model output'!F286))),"0",IF(OR(ISNUMBER(SEARCH("0",'Model output'!F286)), ISNUMBER(SEARCH("1",'Model output'!F286)), ISNUMBER(SEARCH("X",'Model output'!F286))), IF(ISNUMBER(SEARCH("pM",'Model output'!F286)),MID(SUBSTITUTE('Model output'!F286," ",""),SEARCH("pM",'Model output'!F286)+2,1),IF(ISNUMBER(SEARCH("M",'Model output'!F286)),MID(SUBSTITUTE('Model output'!F286," ",""),SEARCH("M",'Model output'!F286)+1,1),SUBSTITUTE('Model output'!F286," ",""))),""))</f>
        <v>X</v>
      </c>
      <c r="F287" t="str">
        <f t="shared" si="62"/>
        <v>positive</v>
      </c>
      <c r="G287" t="str">
        <f>IF(OR('Model output'!G286="",AND(ISNUMBER('Model output'!J286),'Model output'!J286&lt;1)),"",IF(OR(ISNUMBER(SEARCH("lateral",'Model output'!G286)),ISNUMBER(SEARCH("cervical",'Model output'!G286)),ISNUMBER(SEARCH("jugular",'Model output'!G286)),ISNUMBER(SEARCH("left neck",'Model output'!G286)),ISNUMBER(SEARCH("left anterior neck",'Model output'!G286)),ISNUMBER(SEARCH("left posterior neck",'Model output'!G286)),ISNUMBER(SEARCH("right neck",'Model output'!G286)),ISNUMBER(SEARCH("right anterior neck",'Model output'!G286)),ISNUMBER(SEARCH("right posterior neck",'Model output'!G286)),AND(ISNUMBER(SEARCH("level",'Model output'!G286)),OR(,ISNUMBER(SEARCH("II",'Model output'!G286)),ISNUMBER(SEARCH("two",'Model output'!G286)),ISNUMBER(SEARCH("2",'Model output'!G286)),ISNUMBER(SEARCH("III",'Model output'!G286)),ISNUMBER(SEARCH("three",'Model output'!G286)),ISNUMBER(SEARCH("3",'Model output'!G286)),ISNUMBER(SEARCH("IV",'Model output'!G286)),ISNUMBER(SEARCH("four",'Model output'!G286)),ISNUMBER(SEARCH("4",'Model output'!G286)),AND(ISNUMBER(SEARCH("V ",'Model output'!G286)),NOT(ISNUMBER(SEARCH("VI",'Model output'!G286)))),ISNUMBER(SEARCH("five",'Model output'!G286)),ISNUMBER(SEARCH("5",'Model output'!G286))))), "lateral", "central"))</f>
        <v>central</v>
      </c>
      <c r="H287" t="str">
        <f>IF('Model output'!H286="","negative", IF('Model output'!H286=" ", "negative", IF(ISNUMBER(SEARCH("lymph node",'Model output'!H286)),"negative","positive")))</f>
        <v>negative</v>
      </c>
      <c r="I287">
        <f>IF('Model output'!I286="","",IF(ISNUMBER('Model output'!I286),'Model output'!I286,1))</f>
        <v>33</v>
      </c>
      <c r="J287">
        <f>IF('Model output'!J286="","",IF(AND(ISNUMBER('Model output'!J286),'Model output'!J286&lt;=I287),'Model output'!J286,IF(ISNUMBER(SEARCH("0/",'Model output'!J286)),0,1)))</f>
        <v>4</v>
      </c>
      <c r="K287" t="str" cm="1">
        <f t="array" ref="K287">IF(COUNT(FIND({0,1,2,3,4,5,6,7,8,9},'Model output'!K286))&gt;0,'Model output'!K286,"")</f>
        <v/>
      </c>
      <c r="L287" s="8" t="str">
        <f t="shared" si="64"/>
        <v/>
      </c>
      <c r="M287" t="str" cm="1">
        <f t="array" ref="M287">IF(L287="","",IF(ISNUMBER(SEARCH("cm",L287)),MAX(VALUE(SUBSTITUTE(_xlfn.FILTERXML("&lt;t&gt;&lt;s&gt;"&amp;SUBSTITUTE(L287,",","&lt;/s&gt;&lt;s&gt;")&amp;"&lt;/s&gt;&lt;/t&gt;","//s"),"cm",""))),MAX(VALUE(SUBSTITUTE(_xlfn.FILTERXML("&lt;t&gt;&lt;s&gt;"&amp;SUBSTITUTE(L287,",","&lt;/s&gt;&lt;s&gt;")&amp;"&lt;/s&gt;&lt;/t&gt;","//s"),"mm","")))/10))</f>
        <v/>
      </c>
      <c r="N287" t="str">
        <f>IF('Model output'!L286="","",'Model output'!L286)</f>
        <v>papillary</v>
      </c>
      <c r="O287" t="str">
        <f>IF('Model output'!M286="","",'Model output'!M286)</f>
        <v>tall cell</v>
      </c>
      <c r="P287" t="str">
        <f>IF('Model output'!N286="","",'Model output'!N286)</f>
        <v>5 cm</v>
      </c>
      <c r="Q287" t="str">
        <f t="shared" si="63"/>
        <v>5cm</v>
      </c>
      <c r="R287" cm="1">
        <f t="array" ref="R287">IF(Q287="","",IF(ISNUMBER(SEARCH("cm",Q287)),MAX(VALUE(SUBSTITUTE(_xlfn.FILTERXML("&lt;t&gt;&lt;s&gt;"&amp;SUBSTITUTE(Q287,",","&lt;/s&gt;&lt;s&gt;")&amp;"&lt;/s&gt;&lt;/t&gt;","//s"),"cm",""))),IF(ISNUMBER(SEARCH("mm",Q287)), MAX(VALUE(SUBSTITUTE(_xlfn.FILTERXML("&lt;t&gt;&lt;s&gt;"&amp;SUBSTITUTE(Q287,",","&lt;/s&gt;&lt;s&gt;")&amp;"&lt;/s&gt;&lt;/t&gt;","//s"),"mm","")))/10, MAX(VALUE(_xlfn.FILTERXML("&lt;t&gt;&lt;s&gt;"&amp;SUBSTITUTE(Q287,",","&lt;/s&gt;&lt;s&gt;")&amp;"&lt;/s&gt;&lt;/t&gt;","//s"))))))</f>
        <v>5</v>
      </c>
      <c r="S287" t="str">
        <f>IF(OR('Model output'!P286="",ISNUMBER(SEARCH("Not identified", 'Model output'!P286)),ISNUMBER(SEARCH("Absent",'Model output'!P286)),AND(ISNUMBER(SEARCH("No",'Model output'!P286)),NOT(ISNUMBER(SEARCH("diagnostic",'Model output'!P286)))),ISNUMBER(SEARCH("Negative",'Model output'!P286))),"negative","positive")</f>
        <v>positive</v>
      </c>
      <c r="T287" t="str">
        <f>IF('Model output'!O286="","",'Model output'!O286)</f>
        <v/>
      </c>
      <c r="U287" t="str">
        <f>IF('Model output'!Q286&lt;&gt;"",'Model output'!Q286,IF('Classification result'!S287="positive",IF(ISNUMBER(SEARCH("single",'Model output'!P286)),1,IF(OR(ISNUMBER(SEARCH("&lt;4",'Model output'!P286)),ISNUMBER(SEARCH("&lt; 4",'Model output'!P286)),ISNUMBER(SEARCH("less than 4",'Model output'!P286))),"&lt;4",IF(OR(ISNUMBER(SEARCH("&gt;4",'Model output'!P286)),ISNUMBER(SEARCH("&gt; 4",'Model output'!P286)),ISNUMBER(SEARCH("4 or more",'Model output'!P286))),"&gt;4",""))),""))</f>
        <v/>
      </c>
      <c r="V287" t="str">
        <f>IF(S287="negative","",IF(OR(ISNUMBER(SEARCH("Focal",'Model output'!P286)),'Classification result'!U287&lt;4,ISNUMBER(SEARCH("Focal",'Classification result'!U287)),ISNUMBER(SEARCH("&lt;4",'Classification result'!U287)),ISNUMBER(SEARCH("&lt; 4",'Classification result'!U287))),"minimal", IF(OR(ISNUMBER(SEARCH("Extensive",'Model output'!P286)),ISNUMBER(SEARCH("Extensive",'Classification result'!U287)),ISNUMBER(SEARCH("&gt;4",'Classification result'!U287)),ISNUMBER(SEARCH("&gt; 4",'Classification result'!U287)),ISNUMBER(SEARCH("4 or more",'Classification result'!U287))),"extensive","")))</f>
        <v/>
      </c>
      <c r="W287" t="str">
        <f>IF(OR('Model output'!R286="",ISNUMBER(SEARCH("Not identified", 'Model output'!R286)),ISNUMBER(SEARCH("Absent",'Model output'!R286)),ISNUMBER(SEARCH("No",'Model output'!R286)),ISNUMBER(SEARCH("Negative",'Model output'!R286)),ISNUMBER(SEARCH("None seen",'Model output'!R286)),ISNUMBER(SEARCH("Free",'Model output'!R286)),ISNUMBER(SEARCH("Cannot be assessed",'Model output'!R286))),"negative","positive")</f>
        <v>negative</v>
      </c>
      <c r="X287" s="14" t="str">
        <f>IF('Model output'!S286="","",'Model output'!S286)</f>
        <v>Present</v>
      </c>
      <c r="Y287" t="str">
        <f>IF(OR('Model output'!S286="",ISNUMBER(SEARCH("Absent",'Model output'!S286)),ISNUMBER(SEARCH("Not identified",'Model output'!S286)),AND(ISNUMBER(SEARCH("No",'Model output'!S286)),NOT(ISNUMBER(SEARCH("carcinoma",'Model output'!S286)))),ISNUMBER(SEARCH("negative",'Model output'!S286))),"negative",IF(Z287="positive","gETE", "positive"))</f>
        <v>positive</v>
      </c>
      <c r="Z287" t="str">
        <f>IF(OR('Model output'!S286="",ISNUMBER(SEARCH("Absent",'Model output'!S286)),ISNUMBER(SEARCH("Not identified",'Model output'!S286)),ISNUMBER(SEARCH("No",'Model output'!S286)),ISNUMBER(SEARCH("Minimal",'Model output'!S286)),ISNUMBER(SEARCH("negative",'Model output'!S286))),"negative",IF(OR(ISNUMBER(SEARCH("extensive",X287)),ISNUMBER(SEARCH("skeletal muscle",X287)),ISNUMBER(SEARCH("larynx",X287)),ISNUMBER(SEARCH("trachea",X287)),ISNUMBER(SEARCH("esophagus",X287)),ISNUMBER(SEARCH("recurrent laryngeal nerve",X287))),"positive","negative"))</f>
        <v>negative</v>
      </c>
      <c r="AA287" t="str">
        <f>IF('Model output'!T286="","",IF('Model output'!T286="Not mentioned", "No", "Yes"))</f>
        <v/>
      </c>
      <c r="AB287" t="str">
        <f>IF(AA287&lt;&gt;"Yes","",IF(OR('Model output'!U286="",ISNUMBER(SEARCH("Not identified",'Model output'!U286))),"",'Model output'!U286))</f>
        <v/>
      </c>
      <c r="AC287" s="9" t="str">
        <f>IF(OR('Model output'!V286="", AND(ISERROR(SEARCH("Positive",'Model output'!V286)), ISNUMBER(SEARCH("Negative",'Model output'!V286))), ISNUMBER(SEARCH("Uninvolved",'Model output'!V286)), ISNUMBER(SEARCH("not involved",'Model output'!V286)), ISNUMBER(SEARCH("Free",'Model output'!V286)), ISNUMBER(SEARCH("1 mm",'Model output'!V286)), ISNUMBER(SEARCH("0.1 CM",'Model output'!V286)), ISNUMBER(SEARCH("less than 0.2 mm",'Model output'!V286)), ISNUMBER(SEARCH("less than 0.5 mm",'Model output'!V286)), ISNUMBER(SEARCH("very close",'Model output'!V286)), ISNUMBER(SEARCH("abut",'Model output'!V286))), "negative", "positive")</f>
        <v>positive</v>
      </c>
      <c r="AE287" s="30" t="str" cm="1">
        <f t="array" ref="AE287">IF(OR(AC287="positive",Z287="positive",AND(OR(ISNUMBER(SEARCH("Follicular carcinoma",N287)),ISNUMBER(SEARCH("Follicular thyroid carcinoma",N287))),V287="extensive"),AND(AND(ISNUMBER(J287),J287&gt;0),AND(ISNUMBER(M287),M287&gt;3)),OR(H287="positive",AH287=1)),"high",IF(OR(ISNUMBER(SEARCH("lateral",G287,1)),ISNUMBER(SEARCH("positive",Y287,1)),ISNUMBER(SEARCH("tall",O287,1)),ISNUMBER(SEARCH("hobnail",O287,1)),ISNUMBER(SEARCH("cribriform",O287,1)),ISNUMBER(SEARCH("diffuse",O287,1)),ISNUMBER(SEARCH("columnar",O287,1)),ISNUMBER(SEARCH("solid",O287,1)),ISNUMBER(SEARCH("tall",N287,1)),ISNUMBER(SEARCH("hobnail",N287,1)),ISNUMBER(SEARCH("cribriform",N287,1)),ISNUMBER(SEARCH("diffuse",N287,1)),ISNUMBER(SEARCH("columnar",N287,1)),ISNUMBER(SEARCH("solid",N287,1)),AND(ISNUMBER(SEARCH("papillary",N287,1)),S287="positive"),AND(AND(ISNUMBER(J287),J287&gt;=5),M287=""),AND(AND(ISNUMBER(J287),J287&gt;=5),AND(ISNUMBER(M287),M287&gt;=1)),AND(ISNUMBER(SERACH("papillary",N287)),OR(Y287="positive",Z287="positive"), ISNUMBER(SEARCH("BRAF",AB287)))),"intermediate","low"))</f>
        <v>high</v>
      </c>
      <c r="AF287" s="31" t="str">
        <f t="shared" si="65"/>
        <v>3a</v>
      </c>
      <c r="AG287" s="31" t="str">
        <f t="shared" si="66"/>
        <v>1a</v>
      </c>
      <c r="AH287" s="31" t="str">
        <f t="shared" si="67"/>
        <v>0</v>
      </c>
      <c r="AI287" s="36" t="str">
        <f t="shared" si="68"/>
        <v>II</v>
      </c>
      <c r="AJ287" s="30" t="s">
        <v>871</v>
      </c>
      <c r="AK287" s="35" t="s">
        <v>875</v>
      </c>
      <c r="AL287" s="35" t="s">
        <v>881</v>
      </c>
      <c r="AM287" s="35" t="s">
        <v>880</v>
      </c>
      <c r="AN287" s="35" t="s">
        <v>878</v>
      </c>
      <c r="AO287" s="30">
        <f t="shared" si="69"/>
        <v>1</v>
      </c>
      <c r="AP287" s="35">
        <f t="shared" si="70"/>
        <v>0</v>
      </c>
      <c r="AQ287" s="35">
        <f t="shared" si="71"/>
        <v>1</v>
      </c>
      <c r="AR287" s="35">
        <f t="shared" si="72"/>
        <v>1</v>
      </c>
      <c r="AS287" s="36">
        <f t="shared" si="73"/>
        <v>1</v>
      </c>
    </row>
    <row r="288" spans="1:45">
      <c r="A288" t="str">
        <f>'Model output'!A287</f>
        <v>TCGA-MK-A4N6</v>
      </c>
      <c r="B288" s="42">
        <v>35</v>
      </c>
      <c r="C288" s="1" t="str">
        <f>IF(OR(ISNUMBER(SEARCH("0",'Model output'!D287)), ISNUMBER(SEARCH("1",'Model output'!D287)), ISNUMBER(SEARCH("1a",'Model output'!D287)), ISNUMBER(SEARCH("1b",'Model output'!D287)), ISNUMBER(SEARCH("2",'Model output'!D287)), ISNUMBER(SEARCH("3",'Model output'!D287)), ISNUMBER(SEARCH("4a",'Model output'!D287)), ISNUMBER(SEARCH("4b",'Model output'!D287))), IF(ISNUMBER(SEARCH("pT",'Model output'!D287)),IF(OR(ISNUMBER(SEARCH("a",'Model output'!D287)),ISNUMBER(SEARCH("b",'Model output'!D287))),MID(SUBSTITUTE('Model output'!D287," ",""),SEARCH("pT",'Model output'!D287)+2,2),MID(SUBSTITUTE('Model output'!D287," ",""),SEARCH("pT",'Model output'!D287)+2,1)),IF(ISNUMBER(SEARCH("T",'Model output'!D287)),IF(OR(ISNUMBER(SEARCH("a",'Model output'!D287)),ISNUMBER(SEARCH("b",'Model output'!D287))),MID(SUBSTITUTE('Model output'!D287," ",""),SEARCH("T",'Model output'!D287)+1,2),MID(SUBSTITUTE('Model output'!D287," ",""),SEARCH("T",'Model output'!D287)+1,1)),SUBSTITUTE('Model output'!D287," ",""))),"")</f>
        <v>3</v>
      </c>
      <c r="D288" s="1" t="str">
        <f>IF(ISNUMBER(SEARCH("lymph node",'Model output'!E287)),"1", IF(AND('Model output'!E287&lt;&gt;"",ISNUMBER('Model output'!E287),'Model output'!E287&gt;0),"1",IF(OR(ISNUMBER(SEARCH("0",'Model output'!E287)), ISNUMBER(SEARCH("1",'Model output'!E287)), ISNUMBER(SEARCH("1a",'Model output'!E287)), ISNUMBER(SEARCH("1b",'Model output'!E287)), ISNUMBER(SEARCH("X",'Model output'!E287))), IF(ISNUMBER(SEARCH("pN",'Model output'!E287)),IF(OR(ISNUMBER(SEARCH("a",'Model output'!E287)),ISNUMBER(SEARCH("b",'Model output'!E287))),MID(SUBSTITUTE('Model output'!E287," ",""),SEARCH("pN",'Model output'!E287)+2,2),MID(SUBSTITUTE('Model output'!E287," ",""),SEARCH("pN",'Model output'!E287)+2,1)),IF(ISNUMBER(SEARCH("N",'Model output'!E287)),IF(OR(ISNUMBER(SEARCH("a",'Model output'!E287)),ISNUMBER(SEARCH("b",'Model output'!E287))),MID(SUBSTITUTE('Model output'!E287," ",""),SEARCH("N",'Model output'!E287)+1,2),MID(SUBSTITUTE('Model output'!E287," ",""),SEARCH("N",'Model output'!E287)+1,1)),SUBSTITUTE('Model output'!E287," ",""))),"")))</f>
        <v>1B</v>
      </c>
      <c r="E288" s="1" t="str">
        <f>IF(OR(ISNUMBER(SEARCH("Not applicable",'Model output'!F287)), ISNUMBER(SEARCH("N/A",'Model output'!F287))),"0",IF(OR(ISNUMBER(SEARCH("0",'Model output'!F287)), ISNUMBER(SEARCH("1",'Model output'!F287)), ISNUMBER(SEARCH("X",'Model output'!F287))), IF(ISNUMBER(SEARCH("pM",'Model output'!F287)),MID(SUBSTITUTE('Model output'!F287," ",""),SEARCH("pM",'Model output'!F287)+2,1),IF(ISNUMBER(SEARCH("M",'Model output'!F287)),MID(SUBSTITUTE('Model output'!F287," ",""),SEARCH("M",'Model output'!F287)+1,1),SUBSTITUTE('Model output'!F287," ",""))),""))</f>
        <v>X</v>
      </c>
      <c r="F288" t="str">
        <f t="shared" si="62"/>
        <v>positive</v>
      </c>
      <c r="G288" t="str">
        <f>IF(OR('Model output'!G287="",AND(ISNUMBER('Model output'!J287),'Model output'!J287&lt;1)),"",IF(OR(ISNUMBER(SEARCH("lateral",'Model output'!G287)),ISNUMBER(SEARCH("cervical",'Model output'!G287)),ISNUMBER(SEARCH("jugular",'Model output'!G287)),ISNUMBER(SEARCH("left neck",'Model output'!G287)),ISNUMBER(SEARCH("left anterior neck",'Model output'!G287)),ISNUMBER(SEARCH("left posterior neck",'Model output'!G287)),ISNUMBER(SEARCH("right neck",'Model output'!G287)),ISNUMBER(SEARCH("right anterior neck",'Model output'!G287)),ISNUMBER(SEARCH("right posterior neck",'Model output'!G287)),AND(ISNUMBER(SEARCH("level",'Model output'!G287)),OR(,ISNUMBER(SEARCH("II",'Model output'!G287)),ISNUMBER(SEARCH("two",'Model output'!G287)),ISNUMBER(SEARCH("2",'Model output'!G287)),ISNUMBER(SEARCH("III",'Model output'!G287)),ISNUMBER(SEARCH("three",'Model output'!G287)),ISNUMBER(SEARCH("3",'Model output'!G287)),ISNUMBER(SEARCH("IV",'Model output'!G287)),ISNUMBER(SEARCH("four",'Model output'!G287)),ISNUMBER(SEARCH("4",'Model output'!G287)),AND(ISNUMBER(SEARCH("V ",'Model output'!G287)),NOT(ISNUMBER(SEARCH("VI",'Model output'!G287)))),ISNUMBER(SEARCH("five",'Model output'!G287)),ISNUMBER(SEARCH("5",'Model output'!G287))))), "lateral", "central"))</f>
        <v>central</v>
      </c>
      <c r="H288" t="str">
        <f>IF('Model output'!H287="","negative", IF('Model output'!H287=" ", "negative", IF(ISNUMBER(SEARCH("lymph node",'Model output'!H287)),"negative","positive")))</f>
        <v>negative</v>
      </c>
      <c r="I288">
        <f>IF('Model output'!I287="","",IF(ISNUMBER('Model output'!I287),'Model output'!I287,1))</f>
        <v>129</v>
      </c>
      <c r="J288">
        <f>IF('Model output'!J287="","",IF(AND(ISNUMBER('Model output'!J287),'Model output'!J287&lt;=I288),'Model output'!J287,IF(ISNUMBER(SEARCH("0/",'Model output'!J287)),0,1)))</f>
        <v>36</v>
      </c>
      <c r="K288" t="str" cm="1">
        <f t="array" ref="K288">IF(COUNT(FIND({0,1,2,3,4,5,6,7,8,9},'Model output'!K287))&gt;0,'Model output'!K287,"")</f>
        <v>1.9 cm</v>
      </c>
      <c r="L288" s="8" t="str">
        <f t="shared" si="64"/>
        <v>1.9cm</v>
      </c>
      <c r="M288" cm="1">
        <f t="array" ref="M288">IF(L288="","",IF(ISNUMBER(SEARCH("cm",L288)),MAX(VALUE(SUBSTITUTE(_xlfn.FILTERXML("&lt;t&gt;&lt;s&gt;"&amp;SUBSTITUTE(L288,",","&lt;/s&gt;&lt;s&gt;")&amp;"&lt;/s&gt;&lt;/t&gt;","//s"),"cm",""))),MAX(VALUE(SUBSTITUTE(_xlfn.FILTERXML("&lt;t&gt;&lt;s&gt;"&amp;SUBSTITUTE(L288,",","&lt;/s&gt;&lt;s&gt;")&amp;"&lt;/s&gt;&lt;/t&gt;","//s"),"mm","")))/10))</f>
        <v>1.9</v>
      </c>
      <c r="N288" t="str">
        <f>IF('Model output'!L287="","",'Model output'!L287)</f>
        <v>papillary</v>
      </c>
      <c r="O288" t="str">
        <f>IF('Model output'!M287="","",'Model output'!M287)</f>
        <v/>
      </c>
      <c r="P288" t="str">
        <f>IF('Model output'!N287="","",'Model output'!N287)</f>
        <v>8.2 cm</v>
      </c>
      <c r="Q288" t="str">
        <f t="shared" si="63"/>
        <v>8.2cm</v>
      </c>
      <c r="R288" cm="1">
        <f t="array" ref="R288">IF(Q288="","",IF(ISNUMBER(SEARCH("cm",Q288)),MAX(VALUE(SUBSTITUTE(_xlfn.FILTERXML("&lt;t&gt;&lt;s&gt;"&amp;SUBSTITUTE(Q288,",","&lt;/s&gt;&lt;s&gt;")&amp;"&lt;/s&gt;&lt;/t&gt;","//s"),"cm",""))),IF(ISNUMBER(SEARCH("mm",Q288)), MAX(VALUE(SUBSTITUTE(_xlfn.FILTERXML("&lt;t&gt;&lt;s&gt;"&amp;SUBSTITUTE(Q288,",","&lt;/s&gt;&lt;s&gt;")&amp;"&lt;/s&gt;&lt;/t&gt;","//s"),"mm","")))/10, MAX(VALUE(_xlfn.FILTERXML("&lt;t&gt;&lt;s&gt;"&amp;SUBSTITUTE(Q288,",","&lt;/s&gt;&lt;s&gt;")&amp;"&lt;/s&gt;&lt;/t&gt;","//s"))))))</f>
        <v>8.1999999999999993</v>
      </c>
      <c r="S288" t="str">
        <f>IF(OR('Model output'!P287="",ISNUMBER(SEARCH("Not identified", 'Model output'!P287)),ISNUMBER(SEARCH("Absent",'Model output'!P287)),AND(ISNUMBER(SEARCH("No",'Model output'!P287)),NOT(ISNUMBER(SEARCH("diagnostic",'Model output'!P287)))),ISNUMBER(SEARCH("Negative",'Model output'!P287))),"negative","positive")</f>
        <v>negative</v>
      </c>
      <c r="T288" t="str">
        <f>IF('Model output'!O287="","",'Model output'!O287)</f>
        <v/>
      </c>
      <c r="U288" t="str">
        <f>IF('Model output'!Q287&lt;&gt;"",'Model output'!Q287,IF('Classification result'!S288="positive",IF(ISNUMBER(SEARCH("single",'Model output'!P287)),1,IF(OR(ISNUMBER(SEARCH("&lt;4",'Model output'!P287)),ISNUMBER(SEARCH("&lt; 4",'Model output'!P287)),ISNUMBER(SEARCH("less than 4",'Model output'!P287))),"&lt;4",IF(OR(ISNUMBER(SEARCH("&gt;4",'Model output'!P287)),ISNUMBER(SEARCH("&gt; 4",'Model output'!P287)),ISNUMBER(SEARCH("4 or more",'Model output'!P287))),"&gt;4",""))),""))</f>
        <v/>
      </c>
      <c r="V288" t="str">
        <f>IF(S288="negative","",IF(OR(ISNUMBER(SEARCH("Focal",'Model output'!P287)),'Classification result'!U288&lt;4,ISNUMBER(SEARCH("Focal",'Classification result'!U288)),ISNUMBER(SEARCH("&lt;4",'Classification result'!U288)),ISNUMBER(SEARCH("&lt; 4",'Classification result'!U288))),"minimal", IF(OR(ISNUMBER(SEARCH("Extensive",'Model output'!P287)),ISNUMBER(SEARCH("Extensive",'Classification result'!U288)),ISNUMBER(SEARCH("&gt;4",'Classification result'!U288)),ISNUMBER(SEARCH("&gt; 4",'Classification result'!U288)),ISNUMBER(SEARCH("4 or more",'Classification result'!U288))),"extensive","")))</f>
        <v/>
      </c>
      <c r="W288" t="str">
        <f>IF(OR('Model output'!R287="",ISNUMBER(SEARCH("Not identified", 'Model output'!R287)),ISNUMBER(SEARCH("Absent",'Model output'!R287)),ISNUMBER(SEARCH("No",'Model output'!R287)),ISNUMBER(SEARCH("Negative",'Model output'!R287)),ISNUMBER(SEARCH("None seen",'Model output'!R287)),ISNUMBER(SEARCH("Free",'Model output'!R287)),ISNUMBER(SEARCH("Cannot be assessed",'Model output'!R287))),"negative","positive")</f>
        <v>positive</v>
      </c>
      <c r="X288" s="14" t="str">
        <f>IF('Model output'!S287="","",'Model output'!S287)</f>
        <v>Present</v>
      </c>
      <c r="Y288" t="str">
        <f>IF(OR('Model output'!S287="",ISNUMBER(SEARCH("Absent",'Model output'!S287)),ISNUMBER(SEARCH("Not identified",'Model output'!S287)),AND(ISNUMBER(SEARCH("No",'Model output'!S287)),NOT(ISNUMBER(SEARCH("carcinoma",'Model output'!S287)))),ISNUMBER(SEARCH("negative",'Model output'!S287))),"negative",IF(Z288="positive","gETE", "positive"))</f>
        <v>positive</v>
      </c>
      <c r="Z288" t="str">
        <f>IF(OR('Model output'!S287="",ISNUMBER(SEARCH("Absent",'Model output'!S287)),ISNUMBER(SEARCH("Not identified",'Model output'!S287)),ISNUMBER(SEARCH("No",'Model output'!S287)),ISNUMBER(SEARCH("Minimal",'Model output'!S287)),ISNUMBER(SEARCH("negative",'Model output'!S287))),"negative",IF(OR(ISNUMBER(SEARCH("extensive",X288)),ISNUMBER(SEARCH("skeletal muscle",X288)),ISNUMBER(SEARCH("larynx",X288)),ISNUMBER(SEARCH("trachea",X288)),ISNUMBER(SEARCH("esophagus",X288)),ISNUMBER(SEARCH("recurrent laryngeal nerve",X288))),"positive","negative"))</f>
        <v>negative</v>
      </c>
      <c r="AA288" t="str">
        <f>IF('Model output'!T287="","",IF('Model output'!T287="Not mentioned", "No", "Yes"))</f>
        <v/>
      </c>
      <c r="AB288" t="str">
        <f>IF(AA288&lt;&gt;"Yes","",IF(OR('Model output'!U287="",ISNUMBER(SEARCH("Not identified",'Model output'!U287))),"",'Model output'!U287))</f>
        <v/>
      </c>
      <c r="AC288" s="9" t="str">
        <f>IF(OR('Model output'!V287="", AND(ISERROR(SEARCH("Positive",'Model output'!V287)), ISNUMBER(SEARCH("Negative",'Model output'!V287))), ISNUMBER(SEARCH("Uninvolved",'Model output'!V287)), ISNUMBER(SEARCH("not involved",'Model output'!V287)), ISNUMBER(SEARCH("Free",'Model output'!V287)), ISNUMBER(SEARCH("1 mm",'Model output'!V287)), ISNUMBER(SEARCH("0.1 CM",'Model output'!V287)), ISNUMBER(SEARCH("less than 0.2 mm",'Model output'!V287)), ISNUMBER(SEARCH("less than 0.5 mm",'Model output'!V287)), ISNUMBER(SEARCH("very close",'Model output'!V287)), ISNUMBER(SEARCH("abut",'Model output'!V287))), "negative", "positive")</f>
        <v>negative</v>
      </c>
      <c r="AE288" s="30" t="str" cm="1">
        <f t="array" aca="1" ref="AE288" ca="1">IF(OR(AC288="positive",Z288="positive",AND(OR(ISNUMBER(SEARCH("Follicular carcinoma",N288)),ISNUMBER(SEARCH("Follicular thyroid carcinoma",N288))),V288="extensive"),AND(AND(ISNUMBER(J288),J288&gt;0),AND(ISNUMBER(M288),M288&gt;3)),OR(H288="positive",AH288=1)),"high",IF(OR(ISNUMBER(SEARCH("lateral",G288,1)),ISNUMBER(SEARCH("positive",Y288,1)),ISNUMBER(SEARCH("tall",O288,1)),ISNUMBER(SEARCH("hobnail",O288,1)),ISNUMBER(SEARCH("cribriform",O288,1)),ISNUMBER(SEARCH("diffuse",O288,1)),ISNUMBER(SEARCH("columnar",O288,1)),ISNUMBER(SEARCH("solid",O288,1)),ISNUMBER(SEARCH("tall",N288,1)),ISNUMBER(SEARCH("hobnail",N288,1)),ISNUMBER(SEARCH("cribriform",N288,1)),ISNUMBER(SEARCH("diffuse",N288,1)),ISNUMBER(SEARCH("columnar",N288,1)),ISNUMBER(SEARCH("solid",N288,1)),AND(ISNUMBER(SEARCH("papillary",N288,1)),S288="positive"),AND(AND(ISNUMBER(J288),J288&gt;=5),M288=""),AND(AND(ISNUMBER(J288),J288&gt;=5),AND(ISNUMBER(M288),M288&gt;=1)),AND(ISNUMBER(SERACH("papillary",N288)),OR(Y288="positive",Z288="positive"), ISNUMBER(SEARCH("BRAF",AB288)))),"intermediate","low"))</f>
        <v>intermediate</v>
      </c>
      <c r="AF288" s="31" t="str">
        <f t="shared" si="65"/>
        <v>3a</v>
      </c>
      <c r="AG288" s="31" t="str">
        <f t="shared" si="66"/>
        <v>1a</v>
      </c>
      <c r="AH288" s="31" t="str">
        <f t="shared" si="67"/>
        <v>0</v>
      </c>
      <c r="AI288" s="36" t="str">
        <f t="shared" si="68"/>
        <v>I</v>
      </c>
      <c r="AJ288" s="30" t="s">
        <v>873</v>
      </c>
      <c r="AK288" s="35" t="s">
        <v>882</v>
      </c>
      <c r="AL288" s="35" t="s">
        <v>876</v>
      </c>
      <c r="AM288" s="35" t="s">
        <v>880</v>
      </c>
      <c r="AN288" s="35" t="s">
        <v>76</v>
      </c>
      <c r="AO288" s="30">
        <f t="shared" ca="1" si="69"/>
        <v>1</v>
      </c>
      <c r="AP288" s="35">
        <f t="shared" si="70"/>
        <v>1</v>
      </c>
      <c r="AQ288" s="35">
        <f t="shared" si="71"/>
        <v>0</v>
      </c>
      <c r="AR288" s="35">
        <f t="shared" si="72"/>
        <v>1</v>
      </c>
      <c r="AS288" s="36">
        <f t="shared" si="73"/>
        <v>1</v>
      </c>
    </row>
    <row r="289" spans="1:45">
      <c r="A289" t="str">
        <f>'Model output'!A288</f>
        <v>TCGA-MK-A4N7</v>
      </c>
      <c r="B289" s="42">
        <v>20</v>
      </c>
      <c r="C289" s="1" t="str">
        <f>IF(OR(ISNUMBER(SEARCH("0",'Model output'!D288)), ISNUMBER(SEARCH("1",'Model output'!D288)), ISNUMBER(SEARCH("1a",'Model output'!D288)), ISNUMBER(SEARCH("1b",'Model output'!D288)), ISNUMBER(SEARCH("2",'Model output'!D288)), ISNUMBER(SEARCH("3",'Model output'!D288)), ISNUMBER(SEARCH("4a",'Model output'!D288)), ISNUMBER(SEARCH("4b",'Model output'!D288))), IF(ISNUMBER(SEARCH("pT",'Model output'!D288)),IF(OR(ISNUMBER(SEARCH("a",'Model output'!D288)),ISNUMBER(SEARCH("b",'Model output'!D288))),MID(SUBSTITUTE('Model output'!D288," ",""),SEARCH("pT",'Model output'!D288)+2,2),MID(SUBSTITUTE('Model output'!D288," ",""),SEARCH("pT",'Model output'!D288)+2,1)),IF(ISNUMBER(SEARCH("T",'Model output'!D288)),IF(OR(ISNUMBER(SEARCH("a",'Model output'!D288)),ISNUMBER(SEARCH("b",'Model output'!D288))),MID(SUBSTITUTE('Model output'!D288," ",""),SEARCH("T",'Model output'!D288)+1,2),MID(SUBSTITUTE('Model output'!D288," ",""),SEARCH("T",'Model output'!D288)+1,1)),SUBSTITUTE('Model output'!D288," ",""))),"")</f>
        <v>2</v>
      </c>
      <c r="D289" s="1" t="str">
        <f>IF(ISNUMBER(SEARCH("lymph node",'Model output'!E288)),"1", IF(AND('Model output'!E288&lt;&gt;"",ISNUMBER('Model output'!E288),'Model output'!E288&gt;0),"1",IF(OR(ISNUMBER(SEARCH("0",'Model output'!E288)), ISNUMBER(SEARCH("1",'Model output'!E288)), ISNUMBER(SEARCH("1a",'Model output'!E288)), ISNUMBER(SEARCH("1b",'Model output'!E288)), ISNUMBER(SEARCH("X",'Model output'!E288))), IF(ISNUMBER(SEARCH("pN",'Model output'!E288)),IF(OR(ISNUMBER(SEARCH("a",'Model output'!E288)),ISNUMBER(SEARCH("b",'Model output'!E288))),MID(SUBSTITUTE('Model output'!E288," ",""),SEARCH("pN",'Model output'!E288)+2,2),MID(SUBSTITUTE('Model output'!E288," ",""),SEARCH("pN",'Model output'!E288)+2,1)),IF(ISNUMBER(SEARCH("N",'Model output'!E288)),IF(OR(ISNUMBER(SEARCH("a",'Model output'!E288)),ISNUMBER(SEARCH("b",'Model output'!E288))),MID(SUBSTITUTE('Model output'!E288," ",""),SEARCH("N",'Model output'!E288)+1,2),MID(SUBSTITUTE('Model output'!E288," ",""),SEARCH("N",'Model output'!E288)+1,1)),SUBSTITUTE('Model output'!E288," ",""))),"")))</f>
        <v>0</v>
      </c>
      <c r="E289" s="1" t="str">
        <f>IF(OR(ISNUMBER(SEARCH("Not applicable",'Model output'!F288)), ISNUMBER(SEARCH("N/A",'Model output'!F288))),"0",IF(OR(ISNUMBER(SEARCH("0",'Model output'!F288)), ISNUMBER(SEARCH("1",'Model output'!F288)), ISNUMBER(SEARCH("X",'Model output'!F288))), IF(ISNUMBER(SEARCH("pM",'Model output'!F288)),MID(SUBSTITUTE('Model output'!F288," ",""),SEARCH("pM",'Model output'!F288)+2,1),IF(ISNUMBER(SEARCH("M",'Model output'!F288)),MID(SUBSTITUTE('Model output'!F288," ",""),SEARCH("M",'Model output'!F288)+1,1),SUBSTITUTE('Model output'!F288," ",""))),""))</f>
        <v/>
      </c>
      <c r="F289" t="str">
        <f t="shared" ref="F289:F291" si="74">IF(OR(G289&lt;&gt;"",AND(J289&lt;&gt;"",ISNUMBER(J289),J289&gt;0),AND(M289&lt;&gt;"",M289&gt;0)),"positive","negative")</f>
        <v>negative</v>
      </c>
      <c r="G289" t="str">
        <f>IF(OR('Model output'!G288="",AND(ISNUMBER('Model output'!J288),'Model output'!J288&lt;1)),"",IF(OR(ISNUMBER(SEARCH("lateral",'Model output'!G288)),ISNUMBER(SEARCH("cervical",'Model output'!G288)),ISNUMBER(SEARCH("jugular",'Model output'!G288)),ISNUMBER(SEARCH("left neck",'Model output'!G288)),ISNUMBER(SEARCH("left anterior neck",'Model output'!G288)),ISNUMBER(SEARCH("left posterior neck",'Model output'!G288)),ISNUMBER(SEARCH("right neck",'Model output'!G288)),ISNUMBER(SEARCH("right anterior neck",'Model output'!G288)),ISNUMBER(SEARCH("right posterior neck",'Model output'!G288)),AND(ISNUMBER(SEARCH("level",'Model output'!G288)),OR(,ISNUMBER(SEARCH("II",'Model output'!G288)),ISNUMBER(SEARCH("two",'Model output'!G288)),ISNUMBER(SEARCH("2",'Model output'!G288)),ISNUMBER(SEARCH("III",'Model output'!G288)),ISNUMBER(SEARCH("three",'Model output'!G288)),ISNUMBER(SEARCH("3",'Model output'!G288)),ISNUMBER(SEARCH("IV",'Model output'!G288)),ISNUMBER(SEARCH("four",'Model output'!G288)),ISNUMBER(SEARCH("4",'Model output'!G288)),AND(ISNUMBER(SEARCH("V ",'Model output'!G288)),NOT(ISNUMBER(SEARCH("VI",'Model output'!G288)))),ISNUMBER(SEARCH("five",'Model output'!G288)),ISNUMBER(SEARCH("5",'Model output'!G288))))), "lateral", "central"))</f>
        <v/>
      </c>
      <c r="H289" t="str">
        <f>IF('Model output'!H288="","negative", IF('Model output'!H288=" ", "negative", IF(ISNUMBER(SEARCH("lymph node",'Model output'!H288)),"negative","positive")))</f>
        <v>negative</v>
      </c>
      <c r="I289">
        <f>IF('Model output'!I288="","",IF(ISNUMBER('Model output'!I288),'Model output'!I288,1))</f>
        <v>2</v>
      </c>
      <c r="J289">
        <f>IF('Model output'!J288="","",IF(AND(ISNUMBER('Model output'!J288),'Model output'!J288&lt;=I289),'Model output'!J288,IF(ISNUMBER(SEARCH("0/",'Model output'!J288)),0,1)))</f>
        <v>0</v>
      </c>
      <c r="K289" t="str" cm="1">
        <f t="array" ref="K289">IF(COUNT(FIND({0,1,2,3,4,5,6,7,8,9},'Model output'!K288))&gt;0,'Model output'!K288,"")</f>
        <v/>
      </c>
      <c r="L289" s="8" t="str">
        <f t="shared" si="64"/>
        <v/>
      </c>
      <c r="M289" t="str" cm="1">
        <f t="array" ref="M289">IF(L289="","",IF(ISNUMBER(SEARCH("cm",L289)),MAX(VALUE(SUBSTITUTE(_xlfn.FILTERXML("&lt;t&gt;&lt;s&gt;"&amp;SUBSTITUTE(L289,",","&lt;/s&gt;&lt;s&gt;")&amp;"&lt;/s&gt;&lt;/t&gt;","//s"),"cm",""))),MAX(VALUE(SUBSTITUTE(_xlfn.FILTERXML("&lt;t&gt;&lt;s&gt;"&amp;SUBSTITUTE(L289,",","&lt;/s&gt;&lt;s&gt;")&amp;"&lt;/s&gt;&lt;/t&gt;","//s"),"mm","")))/10))</f>
        <v/>
      </c>
      <c r="N289" t="str">
        <f>IF('Model output'!L288="","",'Model output'!L288)</f>
        <v>papillary</v>
      </c>
      <c r="O289" t="str">
        <f>IF('Model output'!M288="","",'Model output'!M288)</f>
        <v>classical</v>
      </c>
      <c r="P289" t="str">
        <f>IF('Model output'!N288="","",'Model output'!N288)</f>
        <v>2.5 cm</v>
      </c>
      <c r="Q289" t="str">
        <f t="shared" ref="Q289:Q291" si="75">LOWER(SUBSTITUTE(SUBSTITUTE(SUBSTITUTE(SUBSTITUTE(SUBSTITUTE(SUBSTITUTE(SUBSTITUTE(SUBSTITUTE(SUBSTITUTE(SUBSTITUTE(SUBSTITUTE(SUBSTITUTE(SUBSTITUTE(SUBSTITUTE(SUBSTITUTE(SUBSTITUTE(SUBSTITUTE(P289,"cm.","cm"), "the", ""), "tumor", ""), "nodule", ""), "isthmic", ""), "lobe",""), "largest", ""), "left", ""), "right", ""), "for", ""), "in", ""), "and", ","), "(", ""), ")", ""), "A", ""), "x", ","), " ",""))</f>
        <v>2.5cm</v>
      </c>
      <c r="R289" cm="1">
        <f t="array" ref="R289">IF(Q289="","",IF(ISNUMBER(SEARCH("cm",Q289)),MAX(VALUE(SUBSTITUTE(_xlfn.FILTERXML("&lt;t&gt;&lt;s&gt;"&amp;SUBSTITUTE(Q289,",","&lt;/s&gt;&lt;s&gt;")&amp;"&lt;/s&gt;&lt;/t&gt;","//s"),"cm",""))),IF(ISNUMBER(SEARCH("mm",Q289)), MAX(VALUE(SUBSTITUTE(_xlfn.FILTERXML("&lt;t&gt;&lt;s&gt;"&amp;SUBSTITUTE(Q289,",","&lt;/s&gt;&lt;s&gt;")&amp;"&lt;/s&gt;&lt;/t&gt;","//s"),"mm","")))/10, MAX(VALUE(_xlfn.FILTERXML("&lt;t&gt;&lt;s&gt;"&amp;SUBSTITUTE(Q289,",","&lt;/s&gt;&lt;s&gt;")&amp;"&lt;/s&gt;&lt;/t&gt;","//s"))))))</f>
        <v>2.5</v>
      </c>
      <c r="S289" t="str">
        <f>IF(OR('Model output'!P288="",ISNUMBER(SEARCH("Not identified", 'Model output'!P288)),ISNUMBER(SEARCH("Absent",'Model output'!P288)),AND(ISNUMBER(SEARCH("No",'Model output'!P288)),NOT(ISNUMBER(SEARCH("diagnostic",'Model output'!P288)))),ISNUMBER(SEARCH("Negative",'Model output'!P288))),"negative","positive")</f>
        <v>positive</v>
      </c>
      <c r="T289">
        <f>IF('Model output'!O288="","",'Model output'!O288)</f>
        <v>1</v>
      </c>
      <c r="U289" t="str">
        <f>IF('Model output'!Q288&lt;&gt;"",'Model output'!Q288,IF('Classification result'!S289="positive",IF(ISNUMBER(SEARCH("single",'Model output'!P288)),1,IF(OR(ISNUMBER(SEARCH("&lt;4",'Model output'!P288)),ISNUMBER(SEARCH("&lt; 4",'Model output'!P288)),ISNUMBER(SEARCH("less than 4",'Model output'!P288))),"&lt;4",IF(OR(ISNUMBER(SEARCH("&gt;4",'Model output'!P288)),ISNUMBER(SEARCH("&gt; 4",'Model output'!P288)),ISNUMBER(SEARCH("4 or more",'Model output'!P288))),"&gt;4",""))),""))</f>
        <v>Focal</v>
      </c>
      <c r="V289" t="str">
        <f>IF(S289="negative","",IF(OR(ISNUMBER(SEARCH("Focal",'Model output'!P288)),'Classification result'!U289&lt;4,ISNUMBER(SEARCH("Focal",'Classification result'!U289)),ISNUMBER(SEARCH("&lt;4",'Classification result'!U289)),ISNUMBER(SEARCH("&lt; 4",'Classification result'!U289))),"minimal", IF(OR(ISNUMBER(SEARCH("Extensive",'Model output'!P288)),ISNUMBER(SEARCH("Extensive",'Classification result'!U289)),ISNUMBER(SEARCH("&gt;4",'Classification result'!U289)),ISNUMBER(SEARCH("&gt; 4",'Classification result'!U289)),ISNUMBER(SEARCH("4 or more",'Classification result'!U289))),"extensive","")))</f>
        <v>minimal</v>
      </c>
      <c r="W289" t="str">
        <f>IF(OR('Model output'!R288="",ISNUMBER(SEARCH("Not identified", 'Model output'!R288)),ISNUMBER(SEARCH("Absent",'Model output'!R288)),ISNUMBER(SEARCH("No",'Model output'!R288)),ISNUMBER(SEARCH("Negative",'Model output'!R288)),ISNUMBER(SEARCH("None seen",'Model output'!R288)),ISNUMBER(SEARCH("Free",'Model output'!R288)),ISNUMBER(SEARCH("Cannot be assessed",'Model output'!R288))),"negative","positive")</f>
        <v>positive</v>
      </c>
      <c r="X289" s="14" t="str">
        <f>IF('Model output'!S288="","",'Model output'!S288)</f>
        <v>Not applicable</v>
      </c>
      <c r="Y289" t="str">
        <f>IF(OR('Model output'!S288="",ISNUMBER(SEARCH("Absent",'Model output'!S288)),ISNUMBER(SEARCH("Not identified",'Model output'!S288)),AND(ISNUMBER(SEARCH("No",'Model output'!S288)),NOT(ISNUMBER(SEARCH("carcinoma",'Model output'!S288)))),ISNUMBER(SEARCH("negative",'Model output'!S288))),"negative",IF(Z289="positive","gETE", "positive"))</f>
        <v>negative</v>
      </c>
      <c r="Z289" t="str">
        <f>IF(OR('Model output'!S288="",ISNUMBER(SEARCH("Absent",'Model output'!S288)),ISNUMBER(SEARCH("Not identified",'Model output'!S288)),ISNUMBER(SEARCH("No",'Model output'!S288)),ISNUMBER(SEARCH("Minimal",'Model output'!S288)),ISNUMBER(SEARCH("negative",'Model output'!S288))),"negative",IF(OR(ISNUMBER(SEARCH("extensive",X289)),ISNUMBER(SEARCH("skeletal muscle",X289)),ISNUMBER(SEARCH("larynx",X289)),ISNUMBER(SEARCH("trachea",X289)),ISNUMBER(SEARCH("esophagus",X289)),ISNUMBER(SEARCH("recurrent laryngeal nerve",X289))),"positive","negative"))</f>
        <v>negative</v>
      </c>
      <c r="AA289" t="str">
        <f>IF('Model output'!T288="","",IF('Model output'!T288="Not mentioned", "No", "Yes"))</f>
        <v/>
      </c>
      <c r="AB289" t="str">
        <f>IF(AA289&lt;&gt;"Yes","",IF(OR('Model output'!U288="",ISNUMBER(SEARCH("Not identified",'Model output'!U288))),"",'Model output'!U288))</f>
        <v/>
      </c>
      <c r="AC289" s="9" t="str">
        <f>IF(OR('Model output'!V288="", AND(ISERROR(SEARCH("Positive",'Model output'!V288)), ISNUMBER(SEARCH("Negative",'Model output'!V288))), ISNUMBER(SEARCH("Uninvolved",'Model output'!V288)), ISNUMBER(SEARCH("not involved",'Model output'!V288)), ISNUMBER(SEARCH("Free",'Model output'!V288)), ISNUMBER(SEARCH("1 mm",'Model output'!V288)), ISNUMBER(SEARCH("0.1 CM",'Model output'!V288)), ISNUMBER(SEARCH("less than 0.2 mm",'Model output'!V288)), ISNUMBER(SEARCH("less than 0.5 mm",'Model output'!V288)), ISNUMBER(SEARCH("very close",'Model output'!V288)), ISNUMBER(SEARCH("abut",'Model output'!V288))), "negative", "positive")</f>
        <v>negative</v>
      </c>
      <c r="AE289" s="30" t="str" cm="1">
        <f t="array" aca="1" ref="AE289" ca="1">IF(OR(AC289="positive",Z289="positive",AND(OR(ISNUMBER(SEARCH("Follicular carcinoma",N289)),ISNUMBER(SEARCH("Follicular thyroid carcinoma",N289))),V289="extensive"),AND(AND(ISNUMBER(J289),J289&gt;0),AND(ISNUMBER(M289),M289&gt;3)),OR(H289="positive",AH289=1)),"high",IF(OR(ISNUMBER(SEARCH("lateral",G289,1)),ISNUMBER(SEARCH("positive",Y289,1)),ISNUMBER(SEARCH("tall",O289,1)),ISNUMBER(SEARCH("hobnail",O289,1)),ISNUMBER(SEARCH("cribriform",O289,1)),ISNUMBER(SEARCH("diffuse",O289,1)),ISNUMBER(SEARCH("columnar",O289,1)),ISNUMBER(SEARCH("solid",O289,1)),ISNUMBER(SEARCH("tall",N289,1)),ISNUMBER(SEARCH("hobnail",N289,1)),ISNUMBER(SEARCH("cribriform",N289,1)),ISNUMBER(SEARCH("diffuse",N289,1)),ISNUMBER(SEARCH("columnar",N289,1)),ISNUMBER(SEARCH("solid",N289,1)),AND(ISNUMBER(SEARCH("papillary",N289,1)),S289="positive"),AND(AND(ISNUMBER(J289),J289&gt;=5),M289=""),AND(AND(ISNUMBER(J289),J289&gt;=5),AND(ISNUMBER(M289),M289&gt;=1)),AND(ISNUMBER(SERACH("papillary",N289)),OR(Y289="positive",Z289="positive"), ISNUMBER(SEARCH("BRAF",AB289)))),"intermediate","low"))</f>
        <v>intermediate</v>
      </c>
      <c r="AF289" s="31" t="str">
        <f t="shared" si="65"/>
        <v>2</v>
      </c>
      <c r="AG289" s="31" t="str">
        <f t="shared" si="66"/>
        <v>0</v>
      </c>
      <c r="AH289" s="31" t="str">
        <f t="shared" si="67"/>
        <v>0</v>
      </c>
      <c r="AI289" s="36" t="str">
        <f t="shared" si="68"/>
        <v>I</v>
      </c>
      <c r="AJ289" s="30" t="s">
        <v>873</v>
      </c>
      <c r="AK289" s="35" t="s">
        <v>879</v>
      </c>
      <c r="AL289" s="35" t="s">
        <v>877</v>
      </c>
      <c r="AM289" s="35" t="s">
        <v>880</v>
      </c>
      <c r="AN289" s="35" t="s">
        <v>76</v>
      </c>
      <c r="AO289" s="30">
        <f t="shared" ca="1" si="69"/>
        <v>1</v>
      </c>
      <c r="AP289" s="35">
        <f t="shared" si="70"/>
        <v>1</v>
      </c>
      <c r="AQ289" s="35">
        <f t="shared" si="71"/>
        <v>1</v>
      </c>
      <c r="AR289" s="35">
        <f t="shared" si="72"/>
        <v>1</v>
      </c>
      <c r="AS289" s="36">
        <f t="shared" si="73"/>
        <v>1</v>
      </c>
    </row>
    <row r="290" spans="1:45">
      <c r="A290" t="str">
        <f>'Model output'!A289</f>
        <v>TCGA-MK-A4N9</v>
      </c>
      <c r="B290" s="42">
        <v>41</v>
      </c>
      <c r="C290" s="1" t="str">
        <f>IF(OR(ISNUMBER(SEARCH("0",'Model output'!D289)), ISNUMBER(SEARCH("1",'Model output'!D289)), ISNUMBER(SEARCH("1a",'Model output'!D289)), ISNUMBER(SEARCH("1b",'Model output'!D289)), ISNUMBER(SEARCH("2",'Model output'!D289)), ISNUMBER(SEARCH("3",'Model output'!D289)), ISNUMBER(SEARCH("4a",'Model output'!D289)), ISNUMBER(SEARCH("4b",'Model output'!D289))), IF(ISNUMBER(SEARCH("pT",'Model output'!D289)),IF(OR(ISNUMBER(SEARCH("a",'Model output'!D289)),ISNUMBER(SEARCH("b",'Model output'!D289))),MID(SUBSTITUTE('Model output'!D289," ",""),SEARCH("pT",'Model output'!D289)+2,2),MID(SUBSTITUTE('Model output'!D289," ",""),SEARCH("pT",'Model output'!D289)+2,1)),IF(ISNUMBER(SEARCH("T",'Model output'!D289)),IF(OR(ISNUMBER(SEARCH("a",'Model output'!D289)),ISNUMBER(SEARCH("b",'Model output'!D289))),MID(SUBSTITUTE('Model output'!D289," ",""),SEARCH("T",'Model output'!D289)+1,2),MID(SUBSTITUTE('Model output'!D289," ",""),SEARCH("T",'Model output'!D289)+1,1)),SUBSTITUTE('Model output'!D289," ",""))),"")</f>
        <v>3</v>
      </c>
      <c r="D290" s="1" t="str">
        <f>IF(ISNUMBER(SEARCH("lymph node",'Model output'!E289)),"1", IF(AND('Model output'!E289&lt;&gt;"",ISNUMBER('Model output'!E289),'Model output'!E289&gt;0),"1",IF(OR(ISNUMBER(SEARCH("0",'Model output'!E289)), ISNUMBER(SEARCH("1",'Model output'!E289)), ISNUMBER(SEARCH("1a",'Model output'!E289)), ISNUMBER(SEARCH("1b",'Model output'!E289)), ISNUMBER(SEARCH("X",'Model output'!E289))), IF(ISNUMBER(SEARCH("pN",'Model output'!E289)),IF(OR(ISNUMBER(SEARCH("a",'Model output'!E289)),ISNUMBER(SEARCH("b",'Model output'!E289))),MID(SUBSTITUTE('Model output'!E289," ",""),SEARCH("pN",'Model output'!E289)+2,2),MID(SUBSTITUTE('Model output'!E289," ",""),SEARCH("pN",'Model output'!E289)+2,1)),IF(ISNUMBER(SEARCH("N",'Model output'!E289)),IF(OR(ISNUMBER(SEARCH("a",'Model output'!E289)),ISNUMBER(SEARCH("b",'Model output'!E289))),MID(SUBSTITUTE('Model output'!E289," ",""),SEARCH("N",'Model output'!E289)+1,2),MID(SUBSTITUTE('Model output'!E289," ",""),SEARCH("N",'Model output'!E289)+1,1)),SUBSTITUTE('Model output'!E289," ",""))),"")))</f>
        <v>1a</v>
      </c>
      <c r="E290" s="1" t="str">
        <f>IF(OR(ISNUMBER(SEARCH("Not applicable",'Model output'!F289)), ISNUMBER(SEARCH("N/A",'Model output'!F289))),"0",IF(OR(ISNUMBER(SEARCH("0",'Model output'!F289)), ISNUMBER(SEARCH("1",'Model output'!F289)), ISNUMBER(SEARCH("X",'Model output'!F289))), IF(ISNUMBER(SEARCH("pM",'Model output'!F289)),MID(SUBSTITUTE('Model output'!F289," ",""),SEARCH("pM",'Model output'!F289)+2,1),IF(ISNUMBER(SEARCH("M",'Model output'!F289)),MID(SUBSTITUTE('Model output'!F289," ",""),SEARCH("M",'Model output'!F289)+1,1),SUBSTITUTE('Model output'!F289," ",""))),""))</f>
        <v>X</v>
      </c>
      <c r="F290" t="str">
        <f t="shared" si="74"/>
        <v>positive</v>
      </c>
      <c r="G290" t="str">
        <f>IF(OR('Model output'!G289="",AND(ISNUMBER('Model output'!J289),'Model output'!J289&lt;1)),"",IF(OR(ISNUMBER(SEARCH("lateral",'Model output'!G289)),ISNUMBER(SEARCH("cervical",'Model output'!G289)),ISNUMBER(SEARCH("jugular",'Model output'!G289)),ISNUMBER(SEARCH("left neck",'Model output'!G289)),ISNUMBER(SEARCH("left anterior neck",'Model output'!G289)),ISNUMBER(SEARCH("left posterior neck",'Model output'!G289)),ISNUMBER(SEARCH("right neck",'Model output'!G289)),ISNUMBER(SEARCH("right anterior neck",'Model output'!G289)),ISNUMBER(SEARCH("right posterior neck",'Model output'!G289)),AND(ISNUMBER(SEARCH("level",'Model output'!G289)),OR(,ISNUMBER(SEARCH("II",'Model output'!G289)),ISNUMBER(SEARCH("two",'Model output'!G289)),ISNUMBER(SEARCH("2",'Model output'!G289)),ISNUMBER(SEARCH("III",'Model output'!G289)),ISNUMBER(SEARCH("three",'Model output'!G289)),ISNUMBER(SEARCH("3",'Model output'!G289)),ISNUMBER(SEARCH("IV",'Model output'!G289)),ISNUMBER(SEARCH("four",'Model output'!G289)),ISNUMBER(SEARCH("4",'Model output'!G289)),AND(ISNUMBER(SEARCH("V ",'Model output'!G289)),NOT(ISNUMBER(SEARCH("VI",'Model output'!G289)))),ISNUMBER(SEARCH("five",'Model output'!G289)),ISNUMBER(SEARCH("5",'Model output'!G289))))), "lateral", "central"))</f>
        <v>central</v>
      </c>
      <c r="H290" t="str">
        <f>IF('Model output'!H289="","negative", IF('Model output'!H289=" ", "negative", IF(ISNUMBER(SEARCH("lymph node",'Model output'!H289)),"negative","positive")))</f>
        <v>negative</v>
      </c>
      <c r="I290">
        <f>IF('Model output'!I289="","",IF(ISNUMBER('Model output'!I289),'Model output'!I289,1))</f>
        <v>9</v>
      </c>
      <c r="J290">
        <f>IF('Model output'!J289="","",IF(AND(ISNUMBER('Model output'!J289),'Model output'!J289&lt;=I290),'Model output'!J289,IF(ISNUMBER(SEARCH("0/",'Model output'!J289)),0,1)))</f>
        <v>1</v>
      </c>
      <c r="K290" t="str" cm="1">
        <f t="array" ref="K290">IF(COUNT(FIND({0,1,2,3,4,5,6,7,8,9},'Model output'!K289))&gt;0,'Model output'!K289,"")</f>
        <v>1.0 x 0.7 x 0.2 cm</v>
      </c>
      <c r="L290" s="8" t="str">
        <f t="shared" si="64"/>
        <v>1.0,0.7,0.2cm</v>
      </c>
      <c r="M290" cm="1">
        <f t="array" ref="M290">IF(L290="","",IF(ISNUMBER(SEARCH("cm",L290)),MAX(VALUE(SUBSTITUTE(_xlfn.FILTERXML("&lt;t&gt;&lt;s&gt;"&amp;SUBSTITUTE(L290,",","&lt;/s&gt;&lt;s&gt;")&amp;"&lt;/s&gt;&lt;/t&gt;","//s"),"cm",""))),MAX(VALUE(SUBSTITUTE(_xlfn.FILTERXML("&lt;t&gt;&lt;s&gt;"&amp;SUBSTITUTE(L290,",","&lt;/s&gt;&lt;s&gt;")&amp;"&lt;/s&gt;&lt;/t&gt;","//s"),"mm","")))/10))</f>
        <v>1</v>
      </c>
      <c r="N290" t="str">
        <f>IF('Model output'!L289="","",'Model output'!L289)</f>
        <v>papillary</v>
      </c>
      <c r="O290" t="str">
        <f>IF('Model output'!M289="","",'Model output'!M289)</f>
        <v/>
      </c>
      <c r="P290" t="str">
        <f>IF('Model output'!N289="","",'Model output'!N289)</f>
        <v>2.1 cm</v>
      </c>
      <c r="Q290" t="str">
        <f t="shared" si="75"/>
        <v>2.1cm</v>
      </c>
      <c r="R290" cm="1">
        <f t="array" ref="R290">IF(Q290="","",IF(ISNUMBER(SEARCH("cm",Q290)),MAX(VALUE(SUBSTITUTE(_xlfn.FILTERXML("&lt;t&gt;&lt;s&gt;"&amp;SUBSTITUTE(Q290,",","&lt;/s&gt;&lt;s&gt;")&amp;"&lt;/s&gt;&lt;/t&gt;","//s"),"cm",""))),IF(ISNUMBER(SEARCH("mm",Q290)), MAX(VALUE(SUBSTITUTE(_xlfn.FILTERXML("&lt;t&gt;&lt;s&gt;"&amp;SUBSTITUTE(Q290,",","&lt;/s&gt;&lt;s&gt;")&amp;"&lt;/s&gt;&lt;/t&gt;","//s"),"mm","")))/10, MAX(VALUE(_xlfn.FILTERXML("&lt;t&gt;&lt;s&gt;"&amp;SUBSTITUTE(Q290,",","&lt;/s&gt;&lt;s&gt;")&amp;"&lt;/s&gt;&lt;/t&gt;","//s"))))))</f>
        <v>2.1</v>
      </c>
      <c r="S290" t="str">
        <f>IF(OR('Model output'!P289="",ISNUMBER(SEARCH("Not identified", 'Model output'!P289)),ISNUMBER(SEARCH("Absent",'Model output'!P289)),AND(ISNUMBER(SEARCH("No",'Model output'!P289)),NOT(ISNUMBER(SEARCH("diagnostic",'Model output'!P289)))),ISNUMBER(SEARCH("Negative",'Model output'!P289))),"negative","positive")</f>
        <v>negative</v>
      </c>
      <c r="T290">
        <f>IF('Model output'!O289="","",'Model output'!O289)</f>
        <v>3</v>
      </c>
      <c r="U290" t="str">
        <f>IF('Model output'!Q289&lt;&gt;"",'Model output'!Q289,IF('Classification result'!S290="positive",IF(ISNUMBER(SEARCH("single",'Model output'!P289)),1,IF(OR(ISNUMBER(SEARCH("&lt;4",'Model output'!P289)),ISNUMBER(SEARCH("&lt; 4",'Model output'!P289)),ISNUMBER(SEARCH("less than 4",'Model output'!P289))),"&lt;4",IF(OR(ISNUMBER(SEARCH("&gt;4",'Model output'!P289)),ISNUMBER(SEARCH("&gt; 4",'Model output'!P289)),ISNUMBER(SEARCH("4 or more",'Model output'!P289))),"&gt;4",""))),""))</f>
        <v/>
      </c>
      <c r="V290" t="str">
        <f>IF(S290="negative","",IF(OR(ISNUMBER(SEARCH("Focal",'Model output'!P289)),'Classification result'!U290&lt;4,ISNUMBER(SEARCH("Focal",'Classification result'!U290)),ISNUMBER(SEARCH("&lt;4",'Classification result'!U290)),ISNUMBER(SEARCH("&lt; 4",'Classification result'!U290))),"minimal", IF(OR(ISNUMBER(SEARCH("Extensive",'Model output'!P289)),ISNUMBER(SEARCH("Extensive",'Classification result'!U290)),ISNUMBER(SEARCH("&gt;4",'Classification result'!U290)),ISNUMBER(SEARCH("&gt; 4",'Classification result'!U290)),ISNUMBER(SEARCH("4 or more",'Classification result'!U290))),"extensive","")))</f>
        <v/>
      </c>
      <c r="W290" t="str">
        <f>IF(OR('Model output'!R289="",ISNUMBER(SEARCH("Not identified", 'Model output'!R289)),ISNUMBER(SEARCH("Absent",'Model output'!R289)),ISNUMBER(SEARCH("No",'Model output'!R289)),ISNUMBER(SEARCH("Negative",'Model output'!R289)),ISNUMBER(SEARCH("None seen",'Model output'!R289)),ISNUMBER(SEARCH("Free",'Model output'!R289)),ISNUMBER(SEARCH("Cannot be assessed",'Model output'!R289))),"negative","positive")</f>
        <v>positive</v>
      </c>
      <c r="X290" s="14" t="str">
        <f>IF('Model output'!S289="","",'Model output'!S289)</f>
        <v>Present</v>
      </c>
      <c r="Y290" t="str">
        <f>IF(OR('Model output'!S289="",ISNUMBER(SEARCH("Absent",'Model output'!S289)),ISNUMBER(SEARCH("Not identified",'Model output'!S289)),AND(ISNUMBER(SEARCH("No",'Model output'!S289)),NOT(ISNUMBER(SEARCH("carcinoma",'Model output'!S289)))),ISNUMBER(SEARCH("negative",'Model output'!S289))),"negative",IF(Z290="positive","gETE", "positive"))</f>
        <v>positive</v>
      </c>
      <c r="Z290" t="str">
        <f>IF(OR('Model output'!S289="",ISNUMBER(SEARCH("Absent",'Model output'!S289)),ISNUMBER(SEARCH("Not identified",'Model output'!S289)),ISNUMBER(SEARCH("No",'Model output'!S289)),ISNUMBER(SEARCH("Minimal",'Model output'!S289)),ISNUMBER(SEARCH("negative",'Model output'!S289))),"negative",IF(OR(ISNUMBER(SEARCH("extensive",X290)),ISNUMBER(SEARCH("skeletal muscle",X290)),ISNUMBER(SEARCH("larynx",X290)),ISNUMBER(SEARCH("trachea",X290)),ISNUMBER(SEARCH("esophagus",X290)),ISNUMBER(SEARCH("recurrent laryngeal nerve",X290))),"positive","negative"))</f>
        <v>negative</v>
      </c>
      <c r="AA290" t="str">
        <f>IF('Model output'!T289="","",IF('Model output'!T289="Not mentioned", "No", "Yes"))</f>
        <v/>
      </c>
      <c r="AB290" t="str">
        <f>IF(AA290&lt;&gt;"Yes","",IF(OR('Model output'!U289="",ISNUMBER(SEARCH("Not identified",'Model output'!U289))),"",'Model output'!U289))</f>
        <v/>
      </c>
      <c r="AC290" s="9" t="str">
        <f>IF(OR('Model output'!V289="", AND(ISERROR(SEARCH("Positive",'Model output'!V289)), ISNUMBER(SEARCH("Negative",'Model output'!V289))), ISNUMBER(SEARCH("Uninvolved",'Model output'!V289)), ISNUMBER(SEARCH("not involved",'Model output'!V289)), ISNUMBER(SEARCH("Free",'Model output'!V289)), ISNUMBER(SEARCH("1 mm",'Model output'!V289)), ISNUMBER(SEARCH("0.1 CM",'Model output'!V289)), ISNUMBER(SEARCH("less than 0.2 mm",'Model output'!V289)), ISNUMBER(SEARCH("less than 0.5 mm",'Model output'!V289)), ISNUMBER(SEARCH("very close",'Model output'!V289)), ISNUMBER(SEARCH("abut",'Model output'!V289))), "negative", "positive")</f>
        <v>negative</v>
      </c>
      <c r="AE290" s="30" t="str" cm="1">
        <f t="array" aca="1" ref="AE290" ca="1">IF(OR(AC290="positive",Z290="positive",AND(OR(ISNUMBER(SEARCH("Follicular carcinoma",N290)),ISNUMBER(SEARCH("Follicular thyroid carcinoma",N290))),V290="extensive"),AND(AND(ISNUMBER(J290),J290&gt;0),AND(ISNUMBER(M290),M290&gt;3)),OR(H290="positive",AH290=1)),"high",IF(OR(ISNUMBER(SEARCH("lateral",G290,1)),ISNUMBER(SEARCH("positive",Y290,1)),ISNUMBER(SEARCH("tall",O290,1)),ISNUMBER(SEARCH("hobnail",O290,1)),ISNUMBER(SEARCH("cribriform",O290,1)),ISNUMBER(SEARCH("diffuse",O290,1)),ISNUMBER(SEARCH("columnar",O290,1)),ISNUMBER(SEARCH("solid",O290,1)),ISNUMBER(SEARCH("tall",N290,1)),ISNUMBER(SEARCH("hobnail",N290,1)),ISNUMBER(SEARCH("cribriform",N290,1)),ISNUMBER(SEARCH("diffuse",N290,1)),ISNUMBER(SEARCH("columnar",N290,1)),ISNUMBER(SEARCH("solid",N290,1)),AND(ISNUMBER(SEARCH("papillary",N290,1)),S290="positive"),AND(AND(ISNUMBER(J290),J290&gt;=5),M290=""),AND(AND(ISNUMBER(J290),J290&gt;=5),AND(ISNUMBER(M290),M290&gt;=1)),AND(ISNUMBER(SERACH("papillary",N290)),OR(Y290="positive",Z290="positive"), ISNUMBER(SEARCH("BRAF",AB290)))),"intermediate","low"))</f>
        <v>intermediate</v>
      </c>
      <c r="AF290" s="31" t="str">
        <f t="shared" si="65"/>
        <v>2</v>
      </c>
      <c r="AG290" s="31" t="str">
        <f t="shared" si="66"/>
        <v>1a</v>
      </c>
      <c r="AH290" s="31" t="str">
        <f t="shared" si="67"/>
        <v>0</v>
      </c>
      <c r="AI290" s="36" t="str">
        <f t="shared" si="68"/>
        <v>I</v>
      </c>
      <c r="AJ290" s="30" t="s">
        <v>873</v>
      </c>
      <c r="AK290" s="35" t="s">
        <v>879</v>
      </c>
      <c r="AL290" s="35" t="s">
        <v>881</v>
      </c>
      <c r="AM290" s="35" t="s">
        <v>877</v>
      </c>
      <c r="AN290" s="35" t="s">
        <v>76</v>
      </c>
      <c r="AO290" s="30">
        <f t="shared" ca="1" si="69"/>
        <v>1</v>
      </c>
      <c r="AP290" s="35">
        <f t="shared" si="70"/>
        <v>1</v>
      </c>
      <c r="AQ290" s="35">
        <f t="shared" si="71"/>
        <v>1</v>
      </c>
      <c r="AR290" s="35">
        <f t="shared" si="72"/>
        <v>1</v>
      </c>
      <c r="AS290" s="36">
        <f t="shared" si="73"/>
        <v>1</v>
      </c>
    </row>
    <row r="291" spans="1:45">
      <c r="A291" s="16" t="str">
        <f>'Model output'!A290</f>
        <v>TCGA-MK-A84Z</v>
      </c>
      <c r="B291" s="43">
        <v>74</v>
      </c>
      <c r="C291" s="17" t="str">
        <f>IF(OR(ISNUMBER(SEARCH("0",'Model output'!D290)), ISNUMBER(SEARCH("1",'Model output'!D290)), ISNUMBER(SEARCH("1a",'Model output'!D290)), ISNUMBER(SEARCH("1b",'Model output'!D290)), ISNUMBER(SEARCH("2",'Model output'!D290)), ISNUMBER(SEARCH("3",'Model output'!D290)), ISNUMBER(SEARCH("4a",'Model output'!D290)), ISNUMBER(SEARCH("4b",'Model output'!D290))), IF(ISNUMBER(SEARCH("pT",'Model output'!D290)),IF(OR(ISNUMBER(SEARCH("a",'Model output'!D290)),ISNUMBER(SEARCH("b",'Model output'!D290))),MID(SUBSTITUTE('Model output'!D290," ",""),SEARCH("pT",'Model output'!D290)+2,2),MID(SUBSTITUTE('Model output'!D290," ",""),SEARCH("pT",'Model output'!D290)+2,1)),IF(ISNUMBER(SEARCH("T",'Model output'!D290)),IF(OR(ISNUMBER(SEARCH("a",'Model output'!D290)),ISNUMBER(SEARCH("b",'Model output'!D290))),MID(SUBSTITUTE('Model output'!D290," ",""),SEARCH("T",'Model output'!D290)+1,2),MID(SUBSTITUTE('Model output'!D290," ",""),SEARCH("T",'Model output'!D290)+1,1)),SUBSTITUTE('Model output'!D290," ",""))),"")</f>
        <v>3</v>
      </c>
      <c r="D291" s="17" t="str">
        <f>IF(ISNUMBER(SEARCH("lymph node",'Model output'!E290)),"1", IF(AND('Model output'!E290&lt;&gt;"",ISNUMBER('Model output'!E290),'Model output'!E290&gt;0),"1",IF(OR(ISNUMBER(SEARCH("0",'Model output'!E290)), ISNUMBER(SEARCH("1",'Model output'!E290)), ISNUMBER(SEARCH("1a",'Model output'!E290)), ISNUMBER(SEARCH("1b",'Model output'!E290)), ISNUMBER(SEARCH("X",'Model output'!E290))), IF(ISNUMBER(SEARCH("pN",'Model output'!E290)),IF(OR(ISNUMBER(SEARCH("a",'Model output'!E290)),ISNUMBER(SEARCH("b",'Model output'!E290))),MID(SUBSTITUTE('Model output'!E290," ",""),SEARCH("pN",'Model output'!E290)+2,2),MID(SUBSTITUTE('Model output'!E290," ",""),SEARCH("pN",'Model output'!E290)+2,1)),IF(ISNUMBER(SEARCH("N",'Model output'!E290)),IF(OR(ISNUMBER(SEARCH("a",'Model output'!E290)),ISNUMBER(SEARCH("b",'Model output'!E290))),MID(SUBSTITUTE('Model output'!E290," ",""),SEARCH("N",'Model output'!E290)+1,2),MID(SUBSTITUTE('Model output'!E290," ",""),SEARCH("N",'Model output'!E290)+1,1)),SUBSTITUTE('Model output'!E290," ",""))),"")))</f>
        <v>X</v>
      </c>
      <c r="E291" s="17" t="str">
        <f>IF(OR(ISNUMBER(SEARCH("Not applicable",'Model output'!F290)), ISNUMBER(SEARCH("N/A",'Model output'!F290))),"0",IF(OR(ISNUMBER(SEARCH("0",'Model output'!F290)), ISNUMBER(SEARCH("1",'Model output'!F290)), ISNUMBER(SEARCH("X",'Model output'!F290))), IF(ISNUMBER(SEARCH("pM",'Model output'!F290)),MID(SUBSTITUTE('Model output'!F290," ",""),SEARCH("pM",'Model output'!F290)+2,1),IF(ISNUMBER(SEARCH("M",'Model output'!F290)),MID(SUBSTITUTE('Model output'!F290," ",""),SEARCH("M",'Model output'!F290)+1,1),SUBSTITUTE('Model output'!F290," ",""))),""))</f>
        <v>X</v>
      </c>
      <c r="F291" s="16" t="str">
        <f t="shared" si="74"/>
        <v>negative</v>
      </c>
      <c r="G291" s="16" t="str">
        <f>IF(OR('Model output'!G290="",AND(ISNUMBER('Model output'!J290),'Model output'!J290&lt;1)),"",IF(OR(ISNUMBER(SEARCH("lateral",'Model output'!G290)),ISNUMBER(SEARCH("cervical",'Model output'!G290)),ISNUMBER(SEARCH("jugular",'Model output'!G290)),ISNUMBER(SEARCH("left neck",'Model output'!G290)),ISNUMBER(SEARCH("left anterior neck",'Model output'!G290)),ISNUMBER(SEARCH("left posterior neck",'Model output'!G290)),ISNUMBER(SEARCH("right neck",'Model output'!G290)),ISNUMBER(SEARCH("right anterior neck",'Model output'!G290)),ISNUMBER(SEARCH("right posterior neck",'Model output'!G290)),AND(ISNUMBER(SEARCH("level",'Model output'!G290)),OR(,ISNUMBER(SEARCH("II",'Model output'!G290)),ISNUMBER(SEARCH("two",'Model output'!G290)),ISNUMBER(SEARCH("2",'Model output'!G290)),ISNUMBER(SEARCH("III",'Model output'!G290)),ISNUMBER(SEARCH("three",'Model output'!G290)),ISNUMBER(SEARCH("3",'Model output'!G290)),ISNUMBER(SEARCH("IV",'Model output'!G290)),ISNUMBER(SEARCH("four",'Model output'!G290)),ISNUMBER(SEARCH("4",'Model output'!G290)),AND(ISNUMBER(SEARCH("V ",'Model output'!G290)),NOT(ISNUMBER(SEARCH("VI",'Model output'!G290)))),ISNUMBER(SEARCH("five",'Model output'!G290)),ISNUMBER(SEARCH("5",'Model output'!G290))))), "lateral", "central"))</f>
        <v/>
      </c>
      <c r="H291" s="16" t="str">
        <f>IF('Model output'!H290="","negative", IF('Model output'!H290=" ", "negative", IF(ISNUMBER(SEARCH("lymph node",'Model output'!H290)),"negative","positive")))</f>
        <v>negative</v>
      </c>
      <c r="I291" s="16" t="str">
        <f>IF('Model output'!I290="","",IF(ISNUMBER('Model output'!I290),'Model output'!I290,1))</f>
        <v/>
      </c>
      <c r="J291" s="16" t="str">
        <f>IF('Model output'!J290="","",IF(AND(ISNUMBER('Model output'!J290),'Model output'!J290&lt;=I291),'Model output'!J290,IF(ISNUMBER(SEARCH("0/",'Model output'!J290)),0,1)))</f>
        <v/>
      </c>
      <c r="K291" s="16" t="str" cm="1">
        <f t="array" ref="K291">IF(COUNT(FIND({0,1,2,3,4,5,6,7,8,9},'Model output'!K290))&gt;0,'Model output'!K290,"")</f>
        <v/>
      </c>
      <c r="L291" s="18" t="str">
        <f t="shared" si="64"/>
        <v/>
      </c>
      <c r="M291" s="16" t="str" cm="1">
        <f t="array" ref="M291">IF(L291="","",IF(ISNUMBER(SEARCH("cm",L291)),MAX(VALUE(SUBSTITUTE(_xlfn.FILTERXML("&lt;t&gt;&lt;s&gt;"&amp;SUBSTITUTE(L291,",","&lt;/s&gt;&lt;s&gt;")&amp;"&lt;/s&gt;&lt;/t&gt;","//s"),"cm",""))),MAX(VALUE(SUBSTITUTE(_xlfn.FILTERXML("&lt;t&gt;&lt;s&gt;"&amp;SUBSTITUTE(L291,",","&lt;/s&gt;&lt;s&gt;")&amp;"&lt;/s&gt;&lt;/t&gt;","//s"),"mm","")))/10))</f>
        <v/>
      </c>
      <c r="N291" s="16" t="str">
        <f>IF('Model output'!L290="","",'Model output'!L290)</f>
        <v>papillary</v>
      </c>
      <c r="O291" s="16" t="str">
        <f>IF('Model output'!M290="","",'Model output'!M290)</f>
        <v>follicular</v>
      </c>
      <c r="P291" s="16" t="str">
        <f>IF('Model output'!N290="","",'Model output'!N290)</f>
        <v>1.5 x 2.2 x 5.0</v>
      </c>
      <c r="Q291" s="16" t="str">
        <f t="shared" si="75"/>
        <v>1.5,2.2,5.0</v>
      </c>
      <c r="R291" s="16" cm="1">
        <f t="array" ref="R291">IF(Q291="","",IF(ISNUMBER(SEARCH("cm",Q291)),MAX(VALUE(SUBSTITUTE(_xlfn.FILTERXML("&lt;t&gt;&lt;s&gt;"&amp;SUBSTITUTE(Q291,",","&lt;/s&gt;&lt;s&gt;")&amp;"&lt;/s&gt;&lt;/t&gt;","//s"),"cm",""))),IF(ISNUMBER(SEARCH("mm",Q291)), MAX(VALUE(SUBSTITUTE(_xlfn.FILTERXML("&lt;t&gt;&lt;s&gt;"&amp;SUBSTITUTE(Q291,",","&lt;/s&gt;&lt;s&gt;")&amp;"&lt;/s&gt;&lt;/t&gt;","//s"),"mm","")))/10, MAX(VALUE(_xlfn.FILTERXML("&lt;t&gt;&lt;s&gt;"&amp;SUBSTITUTE(Q291,",","&lt;/s&gt;&lt;s&gt;")&amp;"&lt;/s&gt;&lt;/t&gt;","//s"))))))</f>
        <v>5</v>
      </c>
      <c r="S291" s="16" t="str">
        <f>IF(OR('Model output'!P290="",ISNUMBER(SEARCH("Not identified", 'Model output'!P290)),ISNUMBER(SEARCH("Absent",'Model output'!P290)),AND(ISNUMBER(SEARCH("No",'Model output'!P290)),NOT(ISNUMBER(SEARCH("diagnostic",'Model output'!P290)))),ISNUMBER(SEARCH("Negative",'Model output'!P290))),"negative","positive")</f>
        <v>negative</v>
      </c>
      <c r="T291" s="16">
        <f>IF('Model output'!O290="","",'Model output'!O290)</f>
        <v>2</v>
      </c>
      <c r="U291" s="16" t="str">
        <f>IF('Model output'!Q290&lt;&gt;"",'Model output'!Q290,IF('Classification result'!S291="positive",IF(ISNUMBER(SEARCH("single",'Model output'!P290)),1,IF(OR(ISNUMBER(SEARCH("&lt;4",'Model output'!P290)),ISNUMBER(SEARCH("&lt; 4",'Model output'!P290)),ISNUMBER(SEARCH("less than 4",'Model output'!P290))),"&lt;4",IF(OR(ISNUMBER(SEARCH("&gt;4",'Model output'!P290)),ISNUMBER(SEARCH("&gt; 4",'Model output'!P290)),ISNUMBER(SEARCH("4 or more",'Model output'!P290))),"&gt;4",""))),""))</f>
        <v/>
      </c>
      <c r="V291" s="16" t="str">
        <f>IF(S291="negative","",IF(OR(ISNUMBER(SEARCH("Focal",'Model output'!P290)),'Classification result'!U291&lt;4,ISNUMBER(SEARCH("Focal",'Classification result'!U291)),ISNUMBER(SEARCH("&lt;4",'Classification result'!U291)),ISNUMBER(SEARCH("&lt; 4",'Classification result'!U291))),"minimal", IF(OR(ISNUMBER(SEARCH("Extensive",'Model output'!P290)),ISNUMBER(SEARCH("Extensive",'Classification result'!U291)),ISNUMBER(SEARCH("&gt;4",'Classification result'!U291)),ISNUMBER(SEARCH("&gt; 4",'Classification result'!U291)),ISNUMBER(SEARCH("4 or more",'Classification result'!U291))),"extensive","")))</f>
        <v/>
      </c>
      <c r="W291" s="16" t="str">
        <f>IF(OR('Model output'!R290="",ISNUMBER(SEARCH("Not identified", 'Model output'!R290)),ISNUMBER(SEARCH("Absent",'Model output'!R290)),ISNUMBER(SEARCH("No",'Model output'!R290)),ISNUMBER(SEARCH("Negative",'Model output'!R290)),ISNUMBER(SEARCH("None seen",'Model output'!R290)),ISNUMBER(SEARCH("Free",'Model output'!R290)),ISNUMBER(SEARCH("Cannot be assessed",'Model output'!R290))),"negative","positive")</f>
        <v>negative</v>
      </c>
      <c r="X291" s="19" t="str">
        <f>IF('Model output'!S290="","",'Model output'!S290)</f>
        <v/>
      </c>
      <c r="Y291" s="16" t="str">
        <f>IF(OR('Model output'!S290="",ISNUMBER(SEARCH("Absent",'Model output'!S290)),ISNUMBER(SEARCH("Not identified",'Model output'!S290)),AND(ISNUMBER(SEARCH("No",'Model output'!S290)),NOT(ISNUMBER(SEARCH("carcinoma",'Model output'!S290)))),ISNUMBER(SEARCH("negative",'Model output'!S290))),"negative",IF(Z291="positive","gETE", "positive"))</f>
        <v>negative</v>
      </c>
      <c r="Z291" s="16" t="str">
        <f>IF(OR('Model output'!S290="",ISNUMBER(SEARCH("Absent",'Model output'!S290)),ISNUMBER(SEARCH("Not identified",'Model output'!S290)),ISNUMBER(SEARCH("No",'Model output'!S290)),ISNUMBER(SEARCH("Minimal",'Model output'!S290)),ISNUMBER(SEARCH("negative",'Model output'!S290))),"negative",IF(OR(ISNUMBER(SEARCH("extensive",X291)),ISNUMBER(SEARCH("skeletal muscle",X291)),ISNUMBER(SEARCH("larynx",X291)),ISNUMBER(SEARCH("trachea",X291)),ISNUMBER(SEARCH("esophagus",X291)),ISNUMBER(SEARCH("recurrent laryngeal nerve",X291))),"positive","negative"))</f>
        <v>negative</v>
      </c>
      <c r="AA291" s="16" t="str">
        <f>IF('Model output'!T290="","",IF('Model output'!T290="Not mentioned", "No", "Yes"))</f>
        <v/>
      </c>
      <c r="AB291" s="16" t="str">
        <f>IF(AA291&lt;&gt;"Yes","",IF(OR('Model output'!U290="",ISNUMBER(SEARCH("Not identified",'Model output'!U290))),"",'Model output'!U290))</f>
        <v/>
      </c>
      <c r="AC291" s="13" t="str">
        <f>IF(OR('Model output'!V290="", AND(ISERROR(SEARCH("Positive",'Model output'!V290)), ISNUMBER(SEARCH("Negative",'Model output'!V290))), ISNUMBER(SEARCH("Uninvolved",'Model output'!V290)), ISNUMBER(SEARCH("not involved",'Model output'!V290)), ISNUMBER(SEARCH("Free",'Model output'!V290)), ISNUMBER(SEARCH("1 mm",'Model output'!V290)), ISNUMBER(SEARCH("0.1 CM",'Model output'!V290)), ISNUMBER(SEARCH("less than 0.2 mm",'Model output'!V290)), ISNUMBER(SEARCH("less than 0.5 mm",'Model output'!V290)), ISNUMBER(SEARCH("very close",'Model output'!V290)), ISNUMBER(SEARCH("abut",'Model output'!V290))), "negative", "positive")</f>
        <v>negative</v>
      </c>
      <c r="AD291" s="20"/>
      <c r="AE291" s="37" t="str" cm="1">
        <f t="array" aca="1" ref="AE291" ca="1">IF(OR(AC291="positive",Z291="positive",AND(OR(ISNUMBER(SEARCH("Follicular carcinoma",N291)),ISNUMBER(SEARCH("Follicular thyroid carcinoma",N291))),V291="extensive"),AND(AND(ISNUMBER(J291),J291&gt;0),AND(ISNUMBER(M291),M291&gt;3)),OR(H291="positive",AH291=1)),"high",IF(OR(ISNUMBER(SEARCH("lateral",G291,1)),ISNUMBER(SEARCH("positive",Y291,1)),ISNUMBER(SEARCH("tall",O291,1)),ISNUMBER(SEARCH("hobnail",O291,1)),ISNUMBER(SEARCH("cribriform",O291,1)),ISNUMBER(SEARCH("diffuse",O291,1)),ISNUMBER(SEARCH("columnar",O291,1)),ISNUMBER(SEARCH("solid",O291,1)),ISNUMBER(SEARCH("tall",N291,1)),ISNUMBER(SEARCH("hobnail",N291,1)),ISNUMBER(SEARCH("cribriform",N291,1)),ISNUMBER(SEARCH("diffuse",N291,1)),ISNUMBER(SEARCH("columnar",N291,1)),ISNUMBER(SEARCH("solid",N291,1)),AND(ISNUMBER(SEARCH("papillary",N291,1)),S291="positive"),AND(AND(ISNUMBER(J291),J291&gt;=5),M291=""),AND(AND(ISNUMBER(J291),J291&gt;=5),AND(ISNUMBER(M291),M291&gt;=1)),AND(ISNUMBER(SERACH("papillary",N291)),OR(Y291="positive",Z291="positive"), ISNUMBER(SEARCH("BRAF",AB291)))),"intermediate","low"))</f>
        <v>low</v>
      </c>
      <c r="AF291" s="38" t="str">
        <f t="shared" si="65"/>
        <v>3a</v>
      </c>
      <c r="AG291" s="38" t="str">
        <f t="shared" si="66"/>
        <v>0</v>
      </c>
      <c r="AH291" s="38" t="str">
        <f t="shared" si="67"/>
        <v>0</v>
      </c>
      <c r="AI291" s="39" t="str">
        <f t="shared" si="68"/>
        <v>II</v>
      </c>
      <c r="AJ291" s="37" t="s">
        <v>872</v>
      </c>
      <c r="AK291" s="40" t="s">
        <v>882</v>
      </c>
      <c r="AL291" s="40" t="s">
        <v>880</v>
      </c>
      <c r="AM291" s="40" t="s">
        <v>880</v>
      </c>
      <c r="AN291" s="40" t="s">
        <v>878</v>
      </c>
      <c r="AO291" s="37">
        <f t="shared" ca="1" si="69"/>
        <v>1</v>
      </c>
      <c r="AP291" s="40">
        <f t="shared" si="70"/>
        <v>1</v>
      </c>
      <c r="AQ291" s="40">
        <f t="shared" si="71"/>
        <v>1</v>
      </c>
      <c r="AR291" s="40">
        <f t="shared" si="72"/>
        <v>1</v>
      </c>
      <c r="AS291" s="39">
        <f t="shared" si="73"/>
        <v>1</v>
      </c>
    </row>
    <row r="294" spans="1:45">
      <c r="AN294" s="22"/>
    </row>
    <row r="295" spans="1:45">
      <c r="AN295" s="22"/>
      <c r="AO295" s="23"/>
      <c r="AP295" s="23"/>
      <c r="AQ295" s="23"/>
      <c r="AR295" s="23"/>
      <c r="AS295" s="23"/>
    </row>
    <row r="300" spans="1:45">
      <c r="AS300" s="11"/>
    </row>
  </sheetData>
  <mergeCells count="4">
    <mergeCell ref="A1:AC1"/>
    <mergeCell ref="AE1:AI1"/>
    <mergeCell ref="AJ1:AN1"/>
    <mergeCell ref="AO1:AS1"/>
  </mergeCells>
  <conditionalFormatting sqref="AH1">
    <cfRule type="containsText" dxfId="0" priority="1" operator="containsText" text="x">
      <formula>NOT(ISERROR(SEARCH("x",AH1)))</formula>
    </cfRule>
  </conditionalFormatting>
  <pageMargins left="0.7" right="0.7" top="0.75" bottom="0.75" header="0.3" footer="0.3"/>
  <ignoredErrors>
    <ignoredError sqref="AM3 AK4:AN29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90705-9658-4E16-8C08-1DCC32C356F3}">
  <dimension ref="A1:V290"/>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s>
  <sheetData>
    <row r="1" spans="1:22">
      <c r="A1" t="s">
        <v>82</v>
      </c>
      <c r="B1" t="s">
        <v>83</v>
      </c>
      <c r="C1" t="s">
        <v>84</v>
      </c>
      <c r="D1" t="s">
        <v>85</v>
      </c>
      <c r="E1" t="s">
        <v>86</v>
      </c>
      <c r="F1" t="s">
        <v>87</v>
      </c>
      <c r="G1" t="s">
        <v>88</v>
      </c>
      <c r="H1" t="s">
        <v>89</v>
      </c>
      <c r="I1" t="s">
        <v>90</v>
      </c>
      <c r="J1" t="s">
        <v>91</v>
      </c>
      <c r="K1" t="s">
        <v>92</v>
      </c>
      <c r="L1" t="s">
        <v>93</v>
      </c>
      <c r="M1" t="s">
        <v>94</v>
      </c>
      <c r="N1" t="s">
        <v>95</v>
      </c>
      <c r="O1" t="s">
        <v>96</v>
      </c>
      <c r="P1" t="s">
        <v>97</v>
      </c>
      <c r="Q1" t="s">
        <v>98</v>
      </c>
      <c r="R1" t="s">
        <v>99</v>
      </c>
      <c r="S1" t="s">
        <v>100</v>
      </c>
      <c r="T1" t="s">
        <v>101</v>
      </c>
      <c r="U1" t="s">
        <v>102</v>
      </c>
      <c r="V1" t="s">
        <v>103</v>
      </c>
    </row>
    <row r="2" spans="1:22">
      <c r="A2" t="s">
        <v>13</v>
      </c>
      <c r="D2" t="s">
        <v>16</v>
      </c>
      <c r="E2" t="s">
        <v>15</v>
      </c>
      <c r="F2" t="s">
        <v>14</v>
      </c>
      <c r="G2" t="s">
        <v>731</v>
      </c>
      <c r="I2">
        <v>23</v>
      </c>
      <c r="J2">
        <v>1</v>
      </c>
      <c r="K2" t="s">
        <v>104</v>
      </c>
      <c r="L2" t="s">
        <v>53</v>
      </c>
      <c r="N2" t="s">
        <v>105</v>
      </c>
      <c r="O2">
        <v>1</v>
      </c>
      <c r="P2" t="s">
        <v>18</v>
      </c>
      <c r="R2" t="s">
        <v>30</v>
      </c>
      <c r="S2" t="s">
        <v>30</v>
      </c>
      <c r="V2" t="s">
        <v>197</v>
      </c>
    </row>
    <row r="3" spans="1:22">
      <c r="A3" t="s">
        <v>350</v>
      </c>
      <c r="D3" t="s">
        <v>35</v>
      </c>
      <c r="E3" t="s">
        <v>22</v>
      </c>
      <c r="I3">
        <v>6</v>
      </c>
      <c r="J3">
        <v>0</v>
      </c>
      <c r="L3" t="s">
        <v>53</v>
      </c>
      <c r="M3" t="s">
        <v>184</v>
      </c>
      <c r="N3" t="s">
        <v>111</v>
      </c>
      <c r="O3">
        <v>2</v>
      </c>
      <c r="P3" t="s">
        <v>30</v>
      </c>
      <c r="R3" t="s">
        <v>30</v>
      </c>
      <c r="S3" t="s">
        <v>30</v>
      </c>
      <c r="V3" t="s">
        <v>30</v>
      </c>
    </row>
    <row r="4" spans="1:22">
      <c r="A4" t="s">
        <v>351</v>
      </c>
      <c r="D4" t="s">
        <v>23</v>
      </c>
      <c r="E4" t="s">
        <v>22</v>
      </c>
      <c r="I4">
        <v>2</v>
      </c>
      <c r="J4">
        <v>0</v>
      </c>
      <c r="L4" t="s">
        <v>17</v>
      </c>
      <c r="M4" t="s">
        <v>32</v>
      </c>
      <c r="N4" t="s">
        <v>124</v>
      </c>
      <c r="O4">
        <v>2</v>
      </c>
      <c r="P4" t="s">
        <v>25</v>
      </c>
      <c r="V4" t="s">
        <v>27</v>
      </c>
    </row>
    <row r="5" spans="1:22">
      <c r="A5" t="s">
        <v>352</v>
      </c>
      <c r="D5" t="s">
        <v>41</v>
      </c>
      <c r="E5" t="s">
        <v>110</v>
      </c>
      <c r="F5" t="s">
        <v>21</v>
      </c>
      <c r="L5" t="s">
        <v>53</v>
      </c>
      <c r="M5" t="s">
        <v>227</v>
      </c>
      <c r="N5" t="s">
        <v>104</v>
      </c>
      <c r="P5" t="s">
        <v>25</v>
      </c>
      <c r="T5" t="s">
        <v>712</v>
      </c>
      <c r="V5" t="s">
        <v>27</v>
      </c>
    </row>
    <row r="6" spans="1:22">
      <c r="A6" t="s">
        <v>353</v>
      </c>
      <c r="D6" t="s">
        <v>107</v>
      </c>
      <c r="E6" t="s">
        <v>117</v>
      </c>
      <c r="G6" t="s">
        <v>723</v>
      </c>
      <c r="I6">
        <v>5</v>
      </c>
      <c r="J6">
        <v>1</v>
      </c>
      <c r="L6" t="s">
        <v>53</v>
      </c>
      <c r="M6" t="s">
        <v>184</v>
      </c>
      <c r="N6" t="s">
        <v>140</v>
      </c>
      <c r="O6">
        <v>1</v>
      </c>
      <c r="T6" t="s">
        <v>210</v>
      </c>
      <c r="U6" t="s">
        <v>119</v>
      </c>
      <c r="V6" t="s">
        <v>27</v>
      </c>
    </row>
    <row r="7" spans="1:22">
      <c r="A7" t="s">
        <v>354</v>
      </c>
      <c r="D7" t="s">
        <v>107</v>
      </c>
      <c r="E7" t="s">
        <v>117</v>
      </c>
      <c r="I7">
        <v>8</v>
      </c>
      <c r="J7">
        <v>1</v>
      </c>
      <c r="L7" t="s">
        <v>53</v>
      </c>
      <c r="M7" t="s">
        <v>732</v>
      </c>
      <c r="N7" t="s">
        <v>122</v>
      </c>
      <c r="O7" t="s">
        <v>154</v>
      </c>
      <c r="P7" t="s">
        <v>30</v>
      </c>
      <c r="R7" t="s">
        <v>733</v>
      </c>
      <c r="T7" t="s">
        <v>712</v>
      </c>
      <c r="V7" t="s">
        <v>191</v>
      </c>
    </row>
    <row r="8" spans="1:22">
      <c r="A8" t="s">
        <v>355</v>
      </c>
      <c r="D8" t="s">
        <v>126</v>
      </c>
      <c r="E8" t="s">
        <v>113</v>
      </c>
      <c r="I8">
        <v>5</v>
      </c>
      <c r="J8">
        <v>0</v>
      </c>
      <c r="L8" t="s">
        <v>17</v>
      </c>
      <c r="M8" t="s">
        <v>732</v>
      </c>
      <c r="N8" t="s">
        <v>201</v>
      </c>
      <c r="O8">
        <v>2</v>
      </c>
      <c r="T8" t="s">
        <v>46</v>
      </c>
      <c r="U8" t="s">
        <v>46</v>
      </c>
      <c r="V8" t="s">
        <v>27</v>
      </c>
    </row>
    <row r="9" spans="1:22">
      <c r="A9" t="s">
        <v>356</v>
      </c>
      <c r="D9" t="s">
        <v>116</v>
      </c>
      <c r="E9" t="s">
        <v>152</v>
      </c>
      <c r="G9" t="s">
        <v>782</v>
      </c>
      <c r="I9">
        <v>37</v>
      </c>
      <c r="J9">
        <v>3</v>
      </c>
      <c r="K9" t="s">
        <v>128</v>
      </c>
      <c r="L9" t="s">
        <v>53</v>
      </c>
      <c r="M9" t="s">
        <v>783</v>
      </c>
      <c r="N9" t="s">
        <v>188</v>
      </c>
      <c r="O9">
        <v>3</v>
      </c>
      <c r="P9" t="s">
        <v>30</v>
      </c>
      <c r="S9" t="s">
        <v>30</v>
      </c>
      <c r="T9" t="s">
        <v>714</v>
      </c>
      <c r="U9" t="s">
        <v>212</v>
      </c>
      <c r="V9" t="s">
        <v>31</v>
      </c>
    </row>
    <row r="10" spans="1:22">
      <c r="A10" t="s">
        <v>357</v>
      </c>
      <c r="D10" t="s">
        <v>126</v>
      </c>
      <c r="E10" t="s">
        <v>113</v>
      </c>
      <c r="I10">
        <v>3</v>
      </c>
      <c r="J10">
        <v>0</v>
      </c>
      <c r="L10" t="s">
        <v>53</v>
      </c>
      <c r="M10" t="s">
        <v>734</v>
      </c>
      <c r="N10" t="s">
        <v>144</v>
      </c>
      <c r="O10">
        <v>1</v>
      </c>
      <c r="P10" t="s">
        <v>30</v>
      </c>
      <c r="R10" t="s">
        <v>30</v>
      </c>
      <c r="V10" t="s">
        <v>713</v>
      </c>
    </row>
    <row r="11" spans="1:22">
      <c r="A11" t="s">
        <v>358</v>
      </c>
      <c r="D11" t="s">
        <v>35</v>
      </c>
      <c r="E11" t="s">
        <v>110</v>
      </c>
      <c r="F11" t="s">
        <v>14</v>
      </c>
      <c r="L11" t="s">
        <v>53</v>
      </c>
      <c r="M11" t="s">
        <v>735</v>
      </c>
      <c r="N11" t="s">
        <v>213</v>
      </c>
      <c r="T11" t="s">
        <v>712</v>
      </c>
    </row>
    <row r="12" spans="1:22">
      <c r="A12" t="s">
        <v>359</v>
      </c>
      <c r="D12" t="s">
        <v>126</v>
      </c>
      <c r="E12" t="s">
        <v>113</v>
      </c>
      <c r="F12" t="s">
        <v>131</v>
      </c>
      <c r="I12">
        <v>20</v>
      </c>
      <c r="J12">
        <v>0</v>
      </c>
      <c r="L12" t="s">
        <v>17</v>
      </c>
      <c r="M12" t="s">
        <v>218</v>
      </c>
      <c r="N12" t="s">
        <v>127</v>
      </c>
      <c r="O12" t="s">
        <v>323</v>
      </c>
      <c r="P12" t="s">
        <v>30</v>
      </c>
      <c r="V12" t="s">
        <v>27</v>
      </c>
    </row>
    <row r="13" spans="1:22">
      <c r="A13" t="s">
        <v>360</v>
      </c>
      <c r="D13" t="s">
        <v>107</v>
      </c>
      <c r="E13" t="s">
        <v>121</v>
      </c>
      <c r="I13">
        <v>0</v>
      </c>
      <c r="J13">
        <v>0</v>
      </c>
      <c r="L13" t="s">
        <v>53</v>
      </c>
      <c r="M13" t="s">
        <v>732</v>
      </c>
      <c r="N13" t="s">
        <v>214</v>
      </c>
      <c r="O13">
        <v>2</v>
      </c>
      <c r="T13" t="s">
        <v>784</v>
      </c>
      <c r="U13" t="s">
        <v>736</v>
      </c>
      <c r="V13" t="s">
        <v>44</v>
      </c>
    </row>
    <row r="14" spans="1:22">
      <c r="A14" t="s">
        <v>361</v>
      </c>
      <c r="D14" t="s">
        <v>126</v>
      </c>
      <c r="E14" t="s">
        <v>117</v>
      </c>
      <c r="I14">
        <v>9</v>
      </c>
      <c r="J14">
        <v>3</v>
      </c>
      <c r="L14" t="s">
        <v>53</v>
      </c>
      <c r="M14" t="s">
        <v>725</v>
      </c>
      <c r="N14" t="s">
        <v>115</v>
      </c>
      <c r="O14">
        <v>2</v>
      </c>
      <c r="P14" t="s">
        <v>18</v>
      </c>
      <c r="V14" t="s">
        <v>785</v>
      </c>
    </row>
    <row r="15" spans="1:22">
      <c r="A15" t="s">
        <v>362</v>
      </c>
      <c r="D15" t="s">
        <v>116</v>
      </c>
      <c r="E15" t="s">
        <v>113</v>
      </c>
      <c r="F15" t="s">
        <v>14</v>
      </c>
      <c r="I15">
        <v>0</v>
      </c>
      <c r="J15">
        <v>0</v>
      </c>
      <c r="L15" t="s">
        <v>17</v>
      </c>
      <c r="M15" t="s">
        <v>732</v>
      </c>
      <c r="N15" t="s">
        <v>215</v>
      </c>
      <c r="O15">
        <v>2</v>
      </c>
      <c r="P15" t="s">
        <v>39</v>
      </c>
      <c r="R15" t="s">
        <v>39</v>
      </c>
      <c r="S15" t="s">
        <v>39</v>
      </c>
      <c r="V15" t="s">
        <v>27</v>
      </c>
    </row>
    <row r="16" spans="1:22">
      <c r="A16" t="s">
        <v>363</v>
      </c>
      <c r="D16" t="s">
        <v>116</v>
      </c>
      <c r="E16" t="s">
        <v>117</v>
      </c>
      <c r="G16" t="s">
        <v>723</v>
      </c>
      <c r="I16">
        <v>6</v>
      </c>
      <c r="J16">
        <v>2</v>
      </c>
      <c r="L16" t="s">
        <v>53</v>
      </c>
      <c r="M16" t="s">
        <v>184</v>
      </c>
      <c r="N16" t="s">
        <v>143</v>
      </c>
      <c r="O16">
        <v>2</v>
      </c>
      <c r="P16" t="s">
        <v>30</v>
      </c>
      <c r="S16" t="s">
        <v>30</v>
      </c>
      <c r="V16" t="s">
        <v>27</v>
      </c>
    </row>
    <row r="17" spans="1:22">
      <c r="A17" t="s">
        <v>364</v>
      </c>
      <c r="D17" t="s">
        <v>116</v>
      </c>
      <c r="E17" t="s">
        <v>117</v>
      </c>
      <c r="I17">
        <v>16</v>
      </c>
      <c r="J17">
        <v>1</v>
      </c>
      <c r="L17" t="s">
        <v>53</v>
      </c>
      <c r="N17" t="s">
        <v>147</v>
      </c>
      <c r="O17" t="s">
        <v>786</v>
      </c>
      <c r="R17" t="s">
        <v>30</v>
      </c>
      <c r="S17" t="s">
        <v>30</v>
      </c>
      <c r="T17" t="s">
        <v>787</v>
      </c>
      <c r="U17" t="s">
        <v>216</v>
      </c>
      <c r="V17" t="s">
        <v>788</v>
      </c>
    </row>
    <row r="18" spans="1:22">
      <c r="A18" t="s">
        <v>365</v>
      </c>
      <c r="D18" t="s">
        <v>35</v>
      </c>
      <c r="E18" t="s">
        <v>34</v>
      </c>
      <c r="F18" t="s">
        <v>21</v>
      </c>
      <c r="I18">
        <v>3</v>
      </c>
      <c r="J18">
        <v>3</v>
      </c>
      <c r="L18" t="s">
        <v>53</v>
      </c>
      <c r="M18" t="s">
        <v>184</v>
      </c>
      <c r="N18" t="s">
        <v>215</v>
      </c>
      <c r="O18">
        <v>1</v>
      </c>
      <c r="P18" t="s">
        <v>30</v>
      </c>
      <c r="R18" t="s">
        <v>737</v>
      </c>
      <c r="S18" t="s">
        <v>738</v>
      </c>
      <c r="T18" t="s">
        <v>714</v>
      </c>
      <c r="U18" t="s">
        <v>119</v>
      </c>
      <c r="V18" t="s">
        <v>710</v>
      </c>
    </row>
    <row r="19" spans="1:22">
      <c r="A19" t="s">
        <v>366</v>
      </c>
      <c r="D19" t="s">
        <v>41</v>
      </c>
      <c r="E19" t="s">
        <v>22</v>
      </c>
      <c r="F19" t="s">
        <v>21</v>
      </c>
      <c r="I19">
        <v>9</v>
      </c>
      <c r="J19">
        <v>0</v>
      </c>
      <c r="L19" t="s">
        <v>53</v>
      </c>
      <c r="M19" t="s">
        <v>735</v>
      </c>
      <c r="N19" t="s">
        <v>127</v>
      </c>
      <c r="O19">
        <v>2</v>
      </c>
      <c r="P19" t="s">
        <v>25</v>
      </c>
      <c r="V19" t="s">
        <v>27</v>
      </c>
    </row>
    <row r="20" spans="1:22">
      <c r="A20" t="s">
        <v>367</v>
      </c>
      <c r="D20" t="s">
        <v>116</v>
      </c>
      <c r="E20" t="s">
        <v>121</v>
      </c>
      <c r="F20" t="s">
        <v>14</v>
      </c>
      <c r="L20" t="s">
        <v>53</v>
      </c>
      <c r="N20" t="s">
        <v>217</v>
      </c>
      <c r="O20">
        <v>2</v>
      </c>
      <c r="P20" t="s">
        <v>30</v>
      </c>
      <c r="R20" t="s">
        <v>30</v>
      </c>
      <c r="S20" t="s">
        <v>25</v>
      </c>
      <c r="T20" t="s">
        <v>739</v>
      </c>
      <c r="V20" t="s">
        <v>789</v>
      </c>
    </row>
    <row r="21" spans="1:22">
      <c r="A21" t="s">
        <v>368</v>
      </c>
      <c r="D21" t="s">
        <v>126</v>
      </c>
      <c r="E21" t="s">
        <v>113</v>
      </c>
      <c r="F21" t="s">
        <v>14</v>
      </c>
      <c r="I21">
        <v>2</v>
      </c>
      <c r="J21">
        <v>0</v>
      </c>
      <c r="L21" t="s">
        <v>53</v>
      </c>
      <c r="M21" t="s">
        <v>725</v>
      </c>
      <c r="N21" t="s">
        <v>201</v>
      </c>
      <c r="O21">
        <v>2</v>
      </c>
      <c r="P21" t="s">
        <v>30</v>
      </c>
      <c r="S21" t="s">
        <v>39</v>
      </c>
      <c r="T21" t="s">
        <v>790</v>
      </c>
      <c r="U21" t="s">
        <v>724</v>
      </c>
      <c r="V21" t="s">
        <v>27</v>
      </c>
    </row>
    <row r="22" spans="1:22">
      <c r="A22" t="s">
        <v>369</v>
      </c>
      <c r="D22" t="s">
        <v>107</v>
      </c>
      <c r="E22" t="s">
        <v>113</v>
      </c>
      <c r="F22" t="s">
        <v>14</v>
      </c>
      <c r="I22">
        <v>11</v>
      </c>
      <c r="J22">
        <v>0</v>
      </c>
      <c r="L22" t="s">
        <v>53</v>
      </c>
      <c r="M22" t="s">
        <v>791</v>
      </c>
      <c r="N22" t="s">
        <v>122</v>
      </c>
      <c r="O22">
        <v>1</v>
      </c>
      <c r="P22" t="s">
        <v>39</v>
      </c>
      <c r="R22" t="s">
        <v>39</v>
      </c>
      <c r="S22" t="s">
        <v>39</v>
      </c>
      <c r="T22" t="s">
        <v>792</v>
      </c>
      <c r="V22" t="s">
        <v>27</v>
      </c>
    </row>
    <row r="23" spans="1:22">
      <c r="A23" t="s">
        <v>370</v>
      </c>
      <c r="D23" t="s">
        <v>116</v>
      </c>
      <c r="E23" t="s">
        <v>113</v>
      </c>
      <c r="F23" t="s">
        <v>14</v>
      </c>
      <c r="I23">
        <v>1</v>
      </c>
      <c r="J23">
        <v>0</v>
      </c>
      <c r="L23" t="s">
        <v>53</v>
      </c>
      <c r="M23" t="s">
        <v>725</v>
      </c>
      <c r="N23" t="s">
        <v>127</v>
      </c>
      <c r="O23">
        <v>7</v>
      </c>
      <c r="P23" t="s">
        <v>30</v>
      </c>
      <c r="R23" t="s">
        <v>30</v>
      </c>
      <c r="S23" t="s">
        <v>30</v>
      </c>
      <c r="T23" t="s">
        <v>714</v>
      </c>
      <c r="U23" t="s">
        <v>119</v>
      </c>
      <c r="V23" t="s">
        <v>197</v>
      </c>
    </row>
    <row r="24" spans="1:22">
      <c r="A24" t="s">
        <v>371</v>
      </c>
      <c r="D24" t="s">
        <v>107</v>
      </c>
      <c r="E24" t="s">
        <v>121</v>
      </c>
      <c r="F24" t="s">
        <v>131</v>
      </c>
      <c r="L24" t="s">
        <v>17</v>
      </c>
      <c r="N24" t="s">
        <v>219</v>
      </c>
      <c r="P24" t="s">
        <v>25</v>
      </c>
      <c r="S24" t="s">
        <v>39</v>
      </c>
      <c r="T24" t="s">
        <v>706</v>
      </c>
      <c r="U24" t="s">
        <v>706</v>
      </c>
      <c r="V24" t="s">
        <v>27</v>
      </c>
    </row>
    <row r="25" spans="1:22">
      <c r="A25" t="s">
        <v>372</v>
      </c>
      <c r="D25" t="s">
        <v>116</v>
      </c>
      <c r="E25" t="s">
        <v>152</v>
      </c>
      <c r="F25" t="s">
        <v>14</v>
      </c>
      <c r="G25" t="s">
        <v>740</v>
      </c>
      <c r="I25">
        <v>42</v>
      </c>
      <c r="J25">
        <v>6</v>
      </c>
      <c r="L25" t="s">
        <v>53</v>
      </c>
      <c r="M25" t="s">
        <v>725</v>
      </c>
      <c r="N25" t="s">
        <v>120</v>
      </c>
      <c r="O25" t="s">
        <v>741</v>
      </c>
      <c r="P25" t="s">
        <v>30</v>
      </c>
      <c r="R25" t="s">
        <v>56</v>
      </c>
      <c r="S25" t="s">
        <v>30</v>
      </c>
      <c r="V25" t="s">
        <v>221</v>
      </c>
    </row>
    <row r="26" spans="1:22">
      <c r="A26" t="s">
        <v>373</v>
      </c>
      <c r="D26" t="s">
        <v>126</v>
      </c>
      <c r="E26" t="s">
        <v>121</v>
      </c>
      <c r="F26" t="s">
        <v>131</v>
      </c>
      <c r="L26" t="s">
        <v>17</v>
      </c>
      <c r="M26" t="s">
        <v>45</v>
      </c>
      <c r="N26" t="s">
        <v>201</v>
      </c>
      <c r="O26">
        <v>1</v>
      </c>
      <c r="P26" t="s">
        <v>49</v>
      </c>
      <c r="V26" t="s">
        <v>27</v>
      </c>
    </row>
    <row r="27" spans="1:22">
      <c r="A27" t="s">
        <v>374</v>
      </c>
      <c r="D27" t="s">
        <v>107</v>
      </c>
      <c r="E27" t="s">
        <v>22</v>
      </c>
      <c r="F27" t="s">
        <v>14</v>
      </c>
      <c r="I27">
        <v>6</v>
      </c>
      <c r="J27">
        <v>0</v>
      </c>
      <c r="L27" t="s">
        <v>53</v>
      </c>
      <c r="N27" t="s">
        <v>122</v>
      </c>
      <c r="O27">
        <v>1</v>
      </c>
      <c r="P27" t="s">
        <v>39</v>
      </c>
      <c r="R27" t="s">
        <v>30</v>
      </c>
      <c r="S27" t="s">
        <v>30</v>
      </c>
      <c r="V27" t="s">
        <v>191</v>
      </c>
    </row>
    <row r="28" spans="1:22">
      <c r="A28" t="s">
        <v>375</v>
      </c>
      <c r="D28" t="s">
        <v>116</v>
      </c>
      <c r="E28" t="s">
        <v>121</v>
      </c>
      <c r="F28" t="s">
        <v>14</v>
      </c>
      <c r="I28">
        <v>0</v>
      </c>
      <c r="J28">
        <v>0</v>
      </c>
      <c r="L28" t="s">
        <v>53</v>
      </c>
      <c r="M28" t="s">
        <v>32</v>
      </c>
      <c r="N28" t="s">
        <v>127</v>
      </c>
      <c r="O28">
        <v>2</v>
      </c>
      <c r="P28" t="s">
        <v>39</v>
      </c>
      <c r="R28" t="s">
        <v>30</v>
      </c>
      <c r="S28" t="s">
        <v>30</v>
      </c>
      <c r="T28" t="s">
        <v>46</v>
      </c>
      <c r="U28" t="s">
        <v>46</v>
      </c>
      <c r="V28" t="s">
        <v>31</v>
      </c>
    </row>
    <row r="29" spans="1:22">
      <c r="A29" t="s">
        <v>376</v>
      </c>
      <c r="D29" t="s">
        <v>116</v>
      </c>
      <c r="E29" t="s">
        <v>117</v>
      </c>
      <c r="F29" t="s">
        <v>14</v>
      </c>
      <c r="G29" t="s">
        <v>74</v>
      </c>
      <c r="I29">
        <v>7</v>
      </c>
      <c r="J29">
        <v>7</v>
      </c>
      <c r="L29" t="s">
        <v>53</v>
      </c>
      <c r="M29" t="s">
        <v>227</v>
      </c>
      <c r="N29" t="s">
        <v>186</v>
      </c>
      <c r="O29">
        <v>1</v>
      </c>
      <c r="P29" t="s">
        <v>30</v>
      </c>
      <c r="R29" t="s">
        <v>30</v>
      </c>
      <c r="S29" t="s">
        <v>30</v>
      </c>
      <c r="V29" t="s">
        <v>197</v>
      </c>
    </row>
    <row r="30" spans="1:22">
      <c r="A30" t="s">
        <v>377</v>
      </c>
      <c r="D30" t="s">
        <v>107</v>
      </c>
      <c r="E30" t="s">
        <v>113</v>
      </c>
      <c r="F30" t="s">
        <v>14</v>
      </c>
      <c r="I30">
        <v>1</v>
      </c>
      <c r="J30">
        <v>0</v>
      </c>
      <c r="L30" t="s">
        <v>53</v>
      </c>
      <c r="M30" t="s">
        <v>732</v>
      </c>
      <c r="N30" t="s">
        <v>122</v>
      </c>
      <c r="O30">
        <v>1</v>
      </c>
      <c r="P30" t="s">
        <v>18</v>
      </c>
      <c r="R30" t="s">
        <v>39</v>
      </c>
      <c r="S30" t="s">
        <v>39</v>
      </c>
      <c r="V30" t="s">
        <v>27</v>
      </c>
    </row>
    <row r="31" spans="1:22">
      <c r="A31" t="s">
        <v>378</v>
      </c>
      <c r="D31" t="s">
        <v>182</v>
      </c>
      <c r="E31" t="s">
        <v>113</v>
      </c>
      <c r="F31" t="s">
        <v>14</v>
      </c>
      <c r="I31">
        <v>4</v>
      </c>
      <c r="J31">
        <v>0</v>
      </c>
      <c r="L31" t="s">
        <v>53</v>
      </c>
      <c r="M31" t="s">
        <v>742</v>
      </c>
      <c r="N31" t="s">
        <v>145</v>
      </c>
      <c r="O31">
        <v>1</v>
      </c>
      <c r="P31" t="s">
        <v>30</v>
      </c>
      <c r="S31" t="s">
        <v>49</v>
      </c>
      <c r="T31" t="s">
        <v>743</v>
      </c>
      <c r="V31" t="s">
        <v>27</v>
      </c>
    </row>
    <row r="32" spans="1:22">
      <c r="A32" t="s">
        <v>379</v>
      </c>
      <c r="D32" t="s">
        <v>107</v>
      </c>
      <c r="E32" t="s">
        <v>117</v>
      </c>
      <c r="F32" t="s">
        <v>793</v>
      </c>
      <c r="G32" t="s">
        <v>723</v>
      </c>
      <c r="H32" t="s">
        <v>793</v>
      </c>
      <c r="I32">
        <v>7</v>
      </c>
      <c r="J32">
        <v>4</v>
      </c>
      <c r="K32" t="s">
        <v>793</v>
      </c>
      <c r="L32" t="s">
        <v>53</v>
      </c>
      <c r="M32" t="s">
        <v>732</v>
      </c>
      <c r="N32" t="s">
        <v>122</v>
      </c>
      <c r="O32" t="s">
        <v>744</v>
      </c>
      <c r="P32" t="s">
        <v>30</v>
      </c>
      <c r="Q32" t="s">
        <v>793</v>
      </c>
      <c r="R32" t="s">
        <v>56</v>
      </c>
      <c r="S32" t="s">
        <v>49</v>
      </c>
      <c r="T32" t="s">
        <v>793</v>
      </c>
      <c r="U32" t="s">
        <v>793</v>
      </c>
      <c r="V32" t="s">
        <v>27</v>
      </c>
    </row>
    <row r="33" spans="1:22">
      <c r="A33" t="s">
        <v>380</v>
      </c>
      <c r="D33" t="s">
        <v>116</v>
      </c>
      <c r="E33" t="s">
        <v>121</v>
      </c>
      <c r="F33" t="s">
        <v>14</v>
      </c>
      <c r="L33" t="s">
        <v>17</v>
      </c>
      <c r="M33" t="s">
        <v>218</v>
      </c>
      <c r="N33" t="s">
        <v>127</v>
      </c>
      <c r="O33">
        <v>2</v>
      </c>
      <c r="P33" t="s">
        <v>30</v>
      </c>
      <c r="S33" t="s">
        <v>30</v>
      </c>
      <c r="T33" t="s">
        <v>714</v>
      </c>
      <c r="U33" t="s">
        <v>119</v>
      </c>
      <c r="V33" t="s">
        <v>197</v>
      </c>
    </row>
    <row r="34" spans="1:22">
      <c r="A34" t="s">
        <v>381</v>
      </c>
      <c r="D34" t="s">
        <v>116</v>
      </c>
      <c r="E34" t="s">
        <v>113</v>
      </c>
      <c r="F34" t="s">
        <v>14</v>
      </c>
      <c r="I34">
        <v>6</v>
      </c>
      <c r="J34">
        <v>0</v>
      </c>
      <c r="L34" t="s">
        <v>17</v>
      </c>
      <c r="M34" t="s">
        <v>184</v>
      </c>
      <c r="N34" t="s">
        <v>140</v>
      </c>
      <c r="O34" t="s">
        <v>154</v>
      </c>
      <c r="P34" t="s">
        <v>39</v>
      </c>
      <c r="S34" t="s">
        <v>30</v>
      </c>
      <c r="T34" t="s">
        <v>714</v>
      </c>
      <c r="U34" t="s">
        <v>119</v>
      </c>
      <c r="V34" t="s">
        <v>31</v>
      </c>
    </row>
    <row r="35" spans="1:22">
      <c r="A35" t="s">
        <v>382</v>
      </c>
      <c r="D35" t="s">
        <v>182</v>
      </c>
      <c r="E35" t="s">
        <v>117</v>
      </c>
      <c r="F35" t="s">
        <v>14</v>
      </c>
      <c r="G35" t="s">
        <v>222</v>
      </c>
      <c r="I35">
        <v>2</v>
      </c>
      <c r="J35">
        <v>1</v>
      </c>
      <c r="L35" t="s">
        <v>53</v>
      </c>
      <c r="M35" t="s">
        <v>184</v>
      </c>
      <c r="N35" t="s">
        <v>189</v>
      </c>
      <c r="O35">
        <v>1</v>
      </c>
      <c r="P35" t="s">
        <v>30</v>
      </c>
      <c r="T35" t="s">
        <v>714</v>
      </c>
      <c r="U35" t="s">
        <v>119</v>
      </c>
      <c r="V35" t="s">
        <v>27</v>
      </c>
    </row>
    <row r="36" spans="1:22">
      <c r="A36" t="s">
        <v>383</v>
      </c>
      <c r="D36" t="s">
        <v>107</v>
      </c>
      <c r="E36" t="s">
        <v>113</v>
      </c>
      <c r="F36" t="s">
        <v>14</v>
      </c>
      <c r="I36">
        <v>8</v>
      </c>
      <c r="J36">
        <v>0</v>
      </c>
      <c r="L36" t="s">
        <v>53</v>
      </c>
      <c r="M36" t="s">
        <v>32</v>
      </c>
      <c r="N36" t="s">
        <v>223</v>
      </c>
      <c r="O36">
        <v>2</v>
      </c>
      <c r="P36" t="s">
        <v>39</v>
      </c>
      <c r="R36" t="s">
        <v>695</v>
      </c>
      <c r="S36" t="s">
        <v>39</v>
      </c>
      <c r="V36" t="s">
        <v>27</v>
      </c>
    </row>
    <row r="37" spans="1:22">
      <c r="A37" t="s">
        <v>384</v>
      </c>
      <c r="D37" t="s">
        <v>116</v>
      </c>
      <c r="E37" t="s">
        <v>117</v>
      </c>
      <c r="F37" t="s">
        <v>14</v>
      </c>
      <c r="I37">
        <v>14</v>
      </c>
      <c r="J37">
        <v>6</v>
      </c>
      <c r="L37" t="s">
        <v>53</v>
      </c>
      <c r="M37" t="s">
        <v>725</v>
      </c>
      <c r="N37" t="s">
        <v>127</v>
      </c>
      <c r="O37">
        <v>2</v>
      </c>
      <c r="P37" t="s">
        <v>25</v>
      </c>
      <c r="S37" t="s">
        <v>149</v>
      </c>
      <c r="T37" t="s">
        <v>714</v>
      </c>
      <c r="U37" t="s">
        <v>119</v>
      </c>
    </row>
    <row r="38" spans="1:22">
      <c r="A38" t="s">
        <v>385</v>
      </c>
      <c r="D38" t="s">
        <v>107</v>
      </c>
      <c r="E38" t="s">
        <v>113</v>
      </c>
      <c r="F38" t="s">
        <v>14</v>
      </c>
      <c r="I38">
        <v>8</v>
      </c>
      <c r="J38">
        <v>0</v>
      </c>
      <c r="L38" t="s">
        <v>53</v>
      </c>
      <c r="M38" t="s">
        <v>732</v>
      </c>
      <c r="N38" t="s">
        <v>224</v>
      </c>
      <c r="O38">
        <v>1</v>
      </c>
      <c r="P38" t="s">
        <v>49</v>
      </c>
      <c r="R38" t="s">
        <v>136</v>
      </c>
      <c r="S38" t="s">
        <v>49</v>
      </c>
      <c r="T38" t="s">
        <v>714</v>
      </c>
      <c r="U38" t="s">
        <v>119</v>
      </c>
      <c r="V38" t="s">
        <v>27</v>
      </c>
    </row>
    <row r="39" spans="1:22">
      <c r="A39" t="s">
        <v>386</v>
      </c>
      <c r="D39" t="s">
        <v>23</v>
      </c>
      <c r="E39" t="s">
        <v>34</v>
      </c>
      <c r="G39" t="s">
        <v>794</v>
      </c>
      <c r="I39">
        <v>10</v>
      </c>
      <c r="J39">
        <v>5</v>
      </c>
      <c r="K39" t="s">
        <v>225</v>
      </c>
      <c r="L39" t="s">
        <v>53</v>
      </c>
      <c r="N39" t="s">
        <v>120</v>
      </c>
      <c r="O39">
        <v>1</v>
      </c>
      <c r="P39" t="s">
        <v>77</v>
      </c>
      <c r="R39" t="s">
        <v>77</v>
      </c>
      <c r="S39" t="s">
        <v>77</v>
      </c>
      <c r="V39" t="s">
        <v>226</v>
      </c>
    </row>
    <row r="40" spans="1:22">
      <c r="A40" t="s">
        <v>387</v>
      </c>
      <c r="D40" t="s">
        <v>23</v>
      </c>
      <c r="E40" t="s">
        <v>42</v>
      </c>
      <c r="F40" t="s">
        <v>114</v>
      </c>
      <c r="I40">
        <v>0</v>
      </c>
      <c r="J40">
        <v>0</v>
      </c>
      <c r="L40" t="s">
        <v>53</v>
      </c>
      <c r="M40" t="s">
        <v>32</v>
      </c>
      <c r="N40" t="s">
        <v>228</v>
      </c>
      <c r="O40">
        <v>1</v>
      </c>
      <c r="P40" t="s">
        <v>26</v>
      </c>
      <c r="R40" t="s">
        <v>26</v>
      </c>
      <c r="S40" t="s">
        <v>26</v>
      </c>
      <c r="V40" t="s">
        <v>229</v>
      </c>
    </row>
    <row r="41" spans="1:22">
      <c r="A41" t="s">
        <v>388</v>
      </c>
      <c r="D41" t="s">
        <v>35</v>
      </c>
      <c r="E41" t="s">
        <v>15</v>
      </c>
      <c r="G41" t="s">
        <v>795</v>
      </c>
      <c r="I41">
        <v>9</v>
      </c>
      <c r="J41">
        <v>5</v>
      </c>
      <c r="K41" t="s">
        <v>135</v>
      </c>
      <c r="L41" t="s">
        <v>53</v>
      </c>
      <c r="M41" t="s">
        <v>230</v>
      </c>
      <c r="N41" t="s">
        <v>215</v>
      </c>
      <c r="O41">
        <v>1</v>
      </c>
      <c r="R41" t="s">
        <v>129</v>
      </c>
      <c r="S41" t="s">
        <v>637</v>
      </c>
      <c r="V41" t="s">
        <v>646</v>
      </c>
    </row>
    <row r="42" spans="1:22">
      <c r="A42" t="s">
        <v>389</v>
      </c>
      <c r="D42" t="s">
        <v>23</v>
      </c>
      <c r="E42" t="s">
        <v>42</v>
      </c>
      <c r="F42" t="s">
        <v>114</v>
      </c>
      <c r="I42">
        <v>0</v>
      </c>
      <c r="J42">
        <v>0</v>
      </c>
      <c r="L42" t="s">
        <v>17</v>
      </c>
      <c r="M42" t="s">
        <v>796</v>
      </c>
      <c r="N42" t="s">
        <v>134</v>
      </c>
      <c r="O42" t="s">
        <v>187</v>
      </c>
      <c r="P42" t="s">
        <v>30</v>
      </c>
      <c r="R42" t="s">
        <v>696</v>
      </c>
      <c r="S42" t="s">
        <v>39</v>
      </c>
      <c r="V42" t="s">
        <v>231</v>
      </c>
    </row>
    <row r="43" spans="1:22">
      <c r="A43" t="s">
        <v>390</v>
      </c>
      <c r="C43">
        <v>60</v>
      </c>
      <c r="D43" t="s">
        <v>35</v>
      </c>
      <c r="E43" t="s">
        <v>34</v>
      </c>
      <c r="F43" t="s">
        <v>21</v>
      </c>
      <c r="G43" t="s">
        <v>232</v>
      </c>
      <c r="I43">
        <v>8</v>
      </c>
      <c r="J43">
        <v>7</v>
      </c>
      <c r="K43" t="s">
        <v>233</v>
      </c>
      <c r="L43" t="s">
        <v>53</v>
      </c>
      <c r="M43" t="s">
        <v>726</v>
      </c>
      <c r="N43" t="s">
        <v>234</v>
      </c>
      <c r="O43">
        <v>1</v>
      </c>
      <c r="P43" t="s">
        <v>30</v>
      </c>
      <c r="Q43" t="s">
        <v>200</v>
      </c>
      <c r="R43" t="s">
        <v>235</v>
      </c>
      <c r="S43" t="s">
        <v>797</v>
      </c>
      <c r="V43" t="s">
        <v>236</v>
      </c>
    </row>
    <row r="44" spans="1:22">
      <c r="A44" t="s">
        <v>391</v>
      </c>
      <c r="D44" t="s">
        <v>35</v>
      </c>
      <c r="E44" t="s">
        <v>15</v>
      </c>
      <c r="G44" t="s">
        <v>237</v>
      </c>
      <c r="I44">
        <v>1</v>
      </c>
      <c r="J44">
        <v>1</v>
      </c>
      <c r="K44" t="s">
        <v>238</v>
      </c>
      <c r="L44" t="s">
        <v>53</v>
      </c>
      <c r="N44" t="s">
        <v>239</v>
      </c>
      <c r="O44">
        <v>1</v>
      </c>
      <c r="R44" t="s">
        <v>240</v>
      </c>
      <c r="S44" t="s">
        <v>241</v>
      </c>
      <c r="V44" t="s">
        <v>746</v>
      </c>
    </row>
    <row r="45" spans="1:22">
      <c r="A45" t="s">
        <v>392</v>
      </c>
      <c r="C45">
        <v>60</v>
      </c>
      <c r="D45" t="s">
        <v>35</v>
      </c>
      <c r="E45" t="s">
        <v>15</v>
      </c>
      <c r="F45" t="s">
        <v>14</v>
      </c>
      <c r="G45" t="s">
        <v>798</v>
      </c>
      <c r="I45">
        <v>41</v>
      </c>
      <c r="J45">
        <v>9</v>
      </c>
      <c r="K45" t="s">
        <v>118</v>
      </c>
      <c r="L45" t="s">
        <v>53</v>
      </c>
      <c r="N45" t="s">
        <v>118</v>
      </c>
      <c r="O45">
        <v>1</v>
      </c>
      <c r="P45" t="s">
        <v>30</v>
      </c>
      <c r="R45" t="s">
        <v>39</v>
      </c>
      <c r="S45" t="s">
        <v>77</v>
      </c>
      <c r="V45" t="s">
        <v>647</v>
      </c>
    </row>
    <row r="46" spans="1:22">
      <c r="A46" t="s">
        <v>393</v>
      </c>
      <c r="D46" t="s">
        <v>23</v>
      </c>
      <c r="E46" t="s">
        <v>42</v>
      </c>
      <c r="I46">
        <v>0</v>
      </c>
      <c r="J46">
        <v>0</v>
      </c>
      <c r="L46" t="s">
        <v>53</v>
      </c>
      <c r="M46" t="s">
        <v>61</v>
      </c>
      <c r="N46" t="s">
        <v>122</v>
      </c>
      <c r="O46">
        <v>2</v>
      </c>
      <c r="P46" t="s">
        <v>77</v>
      </c>
      <c r="R46" t="s">
        <v>77</v>
      </c>
      <c r="S46" t="s">
        <v>77</v>
      </c>
      <c r="V46" t="s">
        <v>799</v>
      </c>
    </row>
    <row r="47" spans="1:22">
      <c r="A47" t="s">
        <v>394</v>
      </c>
      <c r="D47" t="s">
        <v>23</v>
      </c>
      <c r="E47" t="s">
        <v>110</v>
      </c>
      <c r="F47" t="s">
        <v>21</v>
      </c>
      <c r="I47">
        <v>15</v>
      </c>
      <c r="J47">
        <v>0</v>
      </c>
      <c r="L47" t="s">
        <v>53</v>
      </c>
      <c r="M47" t="s">
        <v>184</v>
      </c>
      <c r="N47" t="s">
        <v>201</v>
      </c>
      <c r="O47">
        <v>1</v>
      </c>
      <c r="P47" t="s">
        <v>39</v>
      </c>
      <c r="R47" t="s">
        <v>136</v>
      </c>
      <c r="S47" t="s">
        <v>242</v>
      </c>
      <c r="V47" t="s">
        <v>51</v>
      </c>
    </row>
    <row r="48" spans="1:22">
      <c r="A48" t="s">
        <v>395</v>
      </c>
      <c r="D48" t="s">
        <v>23</v>
      </c>
      <c r="E48" t="s">
        <v>22</v>
      </c>
      <c r="F48" t="s">
        <v>14</v>
      </c>
      <c r="I48">
        <v>5</v>
      </c>
      <c r="J48">
        <v>0</v>
      </c>
      <c r="L48" t="s">
        <v>53</v>
      </c>
      <c r="M48" t="s">
        <v>227</v>
      </c>
      <c r="N48" t="s">
        <v>142</v>
      </c>
      <c r="O48">
        <v>2</v>
      </c>
      <c r="P48" t="s">
        <v>49</v>
      </c>
      <c r="R48" t="s">
        <v>78</v>
      </c>
      <c r="S48" t="s">
        <v>49</v>
      </c>
      <c r="V48" t="s">
        <v>51</v>
      </c>
    </row>
    <row r="49" spans="1:22">
      <c r="A49" t="s">
        <v>396</v>
      </c>
      <c r="D49" t="s">
        <v>41</v>
      </c>
      <c r="E49" t="s">
        <v>22</v>
      </c>
      <c r="F49" t="s">
        <v>14</v>
      </c>
      <c r="I49">
        <v>6</v>
      </c>
      <c r="J49">
        <v>0</v>
      </c>
      <c r="L49" t="s">
        <v>53</v>
      </c>
      <c r="M49" t="s">
        <v>185</v>
      </c>
      <c r="N49" t="s">
        <v>243</v>
      </c>
      <c r="O49">
        <v>1</v>
      </c>
      <c r="P49" t="s">
        <v>39</v>
      </c>
      <c r="R49" t="s">
        <v>78</v>
      </c>
      <c r="S49" t="s">
        <v>39</v>
      </c>
      <c r="V49" t="s">
        <v>51</v>
      </c>
    </row>
    <row r="50" spans="1:22">
      <c r="A50" t="s">
        <v>397</v>
      </c>
      <c r="I50">
        <v>2</v>
      </c>
      <c r="J50">
        <v>0</v>
      </c>
      <c r="L50" t="s">
        <v>53</v>
      </c>
      <c r="M50" t="s">
        <v>747</v>
      </c>
      <c r="N50" t="s">
        <v>245</v>
      </c>
      <c r="O50">
        <v>2</v>
      </c>
      <c r="P50" t="s">
        <v>49</v>
      </c>
      <c r="R50" t="s">
        <v>39</v>
      </c>
      <c r="S50" t="s">
        <v>49</v>
      </c>
      <c r="V50" t="s">
        <v>51</v>
      </c>
    </row>
    <row r="51" spans="1:22">
      <c r="A51" t="s">
        <v>398</v>
      </c>
      <c r="I51">
        <v>4</v>
      </c>
      <c r="J51">
        <v>0</v>
      </c>
      <c r="L51" t="s">
        <v>53</v>
      </c>
      <c r="M51" t="s">
        <v>227</v>
      </c>
      <c r="N51" t="s">
        <v>146</v>
      </c>
      <c r="O51">
        <v>1</v>
      </c>
      <c r="P51" t="s">
        <v>39</v>
      </c>
      <c r="R51" t="s">
        <v>39</v>
      </c>
      <c r="S51" t="s">
        <v>39</v>
      </c>
      <c r="V51" t="s">
        <v>51</v>
      </c>
    </row>
    <row r="52" spans="1:22">
      <c r="A52" t="s">
        <v>399</v>
      </c>
      <c r="D52" t="s">
        <v>23</v>
      </c>
      <c r="E52" t="s">
        <v>22</v>
      </c>
      <c r="F52" t="s">
        <v>14</v>
      </c>
      <c r="I52">
        <v>1</v>
      </c>
      <c r="J52">
        <v>0</v>
      </c>
      <c r="L52" t="s">
        <v>53</v>
      </c>
      <c r="M52" t="s">
        <v>185</v>
      </c>
      <c r="N52" t="s">
        <v>132</v>
      </c>
      <c r="O52">
        <v>2</v>
      </c>
      <c r="P52" t="s">
        <v>246</v>
      </c>
      <c r="R52" t="s">
        <v>247</v>
      </c>
      <c r="S52" t="s">
        <v>39</v>
      </c>
      <c r="V52" t="s">
        <v>51</v>
      </c>
    </row>
    <row r="53" spans="1:22">
      <c r="A53" t="s">
        <v>400</v>
      </c>
      <c r="D53" t="s">
        <v>41</v>
      </c>
      <c r="E53" t="s">
        <v>110</v>
      </c>
      <c r="F53" t="s">
        <v>21</v>
      </c>
      <c r="L53" t="s">
        <v>53</v>
      </c>
      <c r="M53" t="s">
        <v>185</v>
      </c>
      <c r="N53" t="s">
        <v>243</v>
      </c>
      <c r="O53">
        <v>1</v>
      </c>
      <c r="P53" t="s">
        <v>800</v>
      </c>
      <c r="R53" t="s">
        <v>136</v>
      </c>
      <c r="S53" t="s">
        <v>248</v>
      </c>
      <c r="V53" t="s">
        <v>638</v>
      </c>
    </row>
    <row r="54" spans="1:22">
      <c r="A54" t="s">
        <v>401</v>
      </c>
      <c r="D54" t="s">
        <v>23</v>
      </c>
      <c r="E54" t="s">
        <v>15</v>
      </c>
      <c r="F54" t="s">
        <v>14</v>
      </c>
      <c r="G54" t="s">
        <v>801</v>
      </c>
      <c r="I54">
        <v>14</v>
      </c>
      <c r="J54">
        <v>7</v>
      </c>
      <c r="K54" t="s">
        <v>201</v>
      </c>
      <c r="L54" t="s">
        <v>53</v>
      </c>
      <c r="M54" t="s">
        <v>185</v>
      </c>
      <c r="N54" t="s">
        <v>228</v>
      </c>
      <c r="O54">
        <v>1</v>
      </c>
      <c r="P54" t="s">
        <v>39</v>
      </c>
      <c r="R54" t="s">
        <v>133</v>
      </c>
      <c r="S54" t="s">
        <v>639</v>
      </c>
      <c r="V54" t="s">
        <v>640</v>
      </c>
    </row>
    <row r="55" spans="1:22">
      <c r="A55" t="s">
        <v>402</v>
      </c>
      <c r="D55" t="s">
        <v>23</v>
      </c>
      <c r="E55" t="s">
        <v>110</v>
      </c>
      <c r="F55" t="s">
        <v>21</v>
      </c>
      <c r="I55">
        <v>3</v>
      </c>
      <c r="J55">
        <v>0</v>
      </c>
      <c r="L55" t="s">
        <v>53</v>
      </c>
      <c r="M55" t="s">
        <v>227</v>
      </c>
      <c r="N55" t="s">
        <v>142</v>
      </c>
      <c r="O55">
        <v>1</v>
      </c>
      <c r="P55" t="s">
        <v>39</v>
      </c>
      <c r="R55" t="s">
        <v>39</v>
      </c>
      <c r="S55" t="s">
        <v>49</v>
      </c>
      <c r="V55" t="s">
        <v>51</v>
      </c>
    </row>
    <row r="56" spans="1:22">
      <c r="A56" t="s">
        <v>403</v>
      </c>
      <c r="D56" t="s">
        <v>35</v>
      </c>
      <c r="E56" t="s">
        <v>22</v>
      </c>
      <c r="F56" t="s">
        <v>14</v>
      </c>
      <c r="I56">
        <v>1</v>
      </c>
      <c r="J56">
        <v>0</v>
      </c>
      <c r="L56" t="s">
        <v>53</v>
      </c>
      <c r="M56" t="s">
        <v>227</v>
      </c>
      <c r="N56" t="s">
        <v>105</v>
      </c>
      <c r="O56">
        <v>1</v>
      </c>
      <c r="P56" t="s">
        <v>39</v>
      </c>
      <c r="R56" t="s">
        <v>78</v>
      </c>
      <c r="S56" t="s">
        <v>39</v>
      </c>
      <c r="V56" t="s">
        <v>51</v>
      </c>
    </row>
    <row r="57" spans="1:22">
      <c r="A57" t="s">
        <v>404</v>
      </c>
      <c r="D57" t="s">
        <v>204</v>
      </c>
      <c r="E57" t="s">
        <v>110</v>
      </c>
      <c r="F57" t="s">
        <v>21</v>
      </c>
      <c r="I57">
        <v>4</v>
      </c>
      <c r="J57">
        <v>0</v>
      </c>
      <c r="L57" t="s">
        <v>53</v>
      </c>
      <c r="M57" t="s">
        <v>775</v>
      </c>
      <c r="N57" t="s">
        <v>146</v>
      </c>
      <c r="O57">
        <v>4</v>
      </c>
      <c r="P57" t="s">
        <v>39</v>
      </c>
      <c r="R57" t="s">
        <v>802</v>
      </c>
      <c r="S57" t="s">
        <v>39</v>
      </c>
      <c r="V57" t="s">
        <v>51</v>
      </c>
    </row>
    <row r="58" spans="1:22">
      <c r="A58" t="s">
        <v>405</v>
      </c>
      <c r="C58">
        <v>60</v>
      </c>
      <c r="D58" t="s">
        <v>202</v>
      </c>
      <c r="E58" t="s">
        <v>705</v>
      </c>
      <c r="G58" t="s">
        <v>711</v>
      </c>
      <c r="I58">
        <v>6</v>
      </c>
      <c r="J58">
        <v>4</v>
      </c>
      <c r="K58" t="s">
        <v>59</v>
      </c>
      <c r="L58" t="s">
        <v>53</v>
      </c>
      <c r="M58" t="s">
        <v>184</v>
      </c>
      <c r="N58" t="s">
        <v>715</v>
      </c>
      <c r="P58" t="s">
        <v>39</v>
      </c>
      <c r="R58" t="s">
        <v>136</v>
      </c>
      <c r="S58" t="s">
        <v>200</v>
      </c>
      <c r="V58" t="s">
        <v>745</v>
      </c>
    </row>
    <row r="59" spans="1:22">
      <c r="A59" t="s">
        <v>406</v>
      </c>
      <c r="D59" t="s">
        <v>23</v>
      </c>
      <c r="E59" t="s">
        <v>110</v>
      </c>
      <c r="F59" t="s">
        <v>21</v>
      </c>
      <c r="I59">
        <v>4</v>
      </c>
      <c r="J59">
        <v>0</v>
      </c>
      <c r="L59" t="s">
        <v>53</v>
      </c>
      <c r="M59" t="s">
        <v>227</v>
      </c>
      <c r="N59" t="s">
        <v>132</v>
      </c>
      <c r="O59">
        <v>1</v>
      </c>
      <c r="P59" t="s">
        <v>49</v>
      </c>
      <c r="R59" t="s">
        <v>39</v>
      </c>
      <c r="S59" t="s">
        <v>39</v>
      </c>
      <c r="V59" t="s">
        <v>51</v>
      </c>
    </row>
    <row r="60" spans="1:22">
      <c r="A60" t="s">
        <v>407</v>
      </c>
      <c r="D60" t="s">
        <v>199</v>
      </c>
      <c r="E60" t="s">
        <v>22</v>
      </c>
      <c r="F60" t="s">
        <v>14</v>
      </c>
      <c r="I60">
        <v>2</v>
      </c>
      <c r="J60">
        <v>0</v>
      </c>
      <c r="L60" t="s">
        <v>53</v>
      </c>
      <c r="M60" t="s">
        <v>268</v>
      </c>
      <c r="N60" t="s">
        <v>123</v>
      </c>
      <c r="O60">
        <v>2</v>
      </c>
      <c r="V60" t="s">
        <v>51</v>
      </c>
    </row>
    <row r="61" spans="1:22">
      <c r="A61" t="s">
        <v>408</v>
      </c>
      <c r="D61" t="s">
        <v>204</v>
      </c>
      <c r="E61" t="s">
        <v>110</v>
      </c>
      <c r="F61" t="s">
        <v>21</v>
      </c>
      <c r="I61">
        <v>12</v>
      </c>
      <c r="J61">
        <v>0</v>
      </c>
      <c r="L61" t="s">
        <v>53</v>
      </c>
      <c r="M61" t="s">
        <v>268</v>
      </c>
      <c r="N61" t="s">
        <v>123</v>
      </c>
      <c r="O61">
        <v>2</v>
      </c>
      <c r="P61" t="s">
        <v>49</v>
      </c>
      <c r="R61" t="s">
        <v>78</v>
      </c>
      <c r="S61" t="s">
        <v>39</v>
      </c>
      <c r="V61" t="s">
        <v>51</v>
      </c>
    </row>
    <row r="62" spans="1:22">
      <c r="A62" t="s">
        <v>409</v>
      </c>
      <c r="I62">
        <v>1</v>
      </c>
      <c r="J62">
        <v>0</v>
      </c>
      <c r="L62" t="s">
        <v>53</v>
      </c>
      <c r="M62" t="s">
        <v>185</v>
      </c>
      <c r="N62" t="s">
        <v>132</v>
      </c>
      <c r="O62">
        <v>3</v>
      </c>
      <c r="P62" t="s">
        <v>39</v>
      </c>
      <c r="R62" t="s">
        <v>133</v>
      </c>
      <c r="S62" t="s">
        <v>249</v>
      </c>
      <c r="V62" t="s">
        <v>250</v>
      </c>
    </row>
    <row r="63" spans="1:22">
      <c r="A63" t="s">
        <v>410</v>
      </c>
      <c r="D63" t="s">
        <v>35</v>
      </c>
      <c r="E63" t="s">
        <v>22</v>
      </c>
      <c r="F63" t="s">
        <v>14</v>
      </c>
      <c r="I63">
        <v>1</v>
      </c>
      <c r="J63">
        <v>0</v>
      </c>
      <c r="L63" t="s">
        <v>53</v>
      </c>
      <c r="M63" t="s">
        <v>268</v>
      </c>
      <c r="N63" t="s">
        <v>124</v>
      </c>
      <c r="O63">
        <v>3</v>
      </c>
      <c r="P63" t="s">
        <v>39</v>
      </c>
      <c r="R63" t="s">
        <v>56</v>
      </c>
      <c r="S63" t="s">
        <v>56</v>
      </c>
      <c r="V63" t="s">
        <v>51</v>
      </c>
    </row>
    <row r="64" spans="1:22">
      <c r="A64" t="s">
        <v>411</v>
      </c>
      <c r="L64" t="s">
        <v>53</v>
      </c>
      <c r="M64" t="s">
        <v>185</v>
      </c>
      <c r="N64" t="s">
        <v>115</v>
      </c>
      <c r="O64">
        <v>1</v>
      </c>
      <c r="P64" t="s">
        <v>39</v>
      </c>
      <c r="R64" t="s">
        <v>133</v>
      </c>
      <c r="S64" t="s">
        <v>39</v>
      </c>
      <c r="V64" t="s">
        <v>51</v>
      </c>
    </row>
    <row r="65" spans="1:22">
      <c r="A65" t="s">
        <v>412</v>
      </c>
      <c r="I65">
        <v>3</v>
      </c>
      <c r="J65">
        <v>0</v>
      </c>
      <c r="L65" t="s">
        <v>53</v>
      </c>
      <c r="M65" t="s">
        <v>747</v>
      </c>
      <c r="N65" t="s">
        <v>188</v>
      </c>
      <c r="O65">
        <v>2</v>
      </c>
      <c r="P65" t="s">
        <v>39</v>
      </c>
      <c r="R65" t="s">
        <v>39</v>
      </c>
      <c r="S65" t="s">
        <v>49</v>
      </c>
      <c r="V65" t="s">
        <v>51</v>
      </c>
    </row>
    <row r="66" spans="1:22">
      <c r="A66" t="s">
        <v>413</v>
      </c>
      <c r="D66" t="s">
        <v>23</v>
      </c>
      <c r="E66" t="s">
        <v>15</v>
      </c>
      <c r="F66" t="s">
        <v>14</v>
      </c>
      <c r="G66" t="s">
        <v>776</v>
      </c>
      <c r="I66">
        <v>12</v>
      </c>
      <c r="J66">
        <v>7</v>
      </c>
      <c r="K66" t="s">
        <v>37</v>
      </c>
      <c r="L66" t="s">
        <v>53</v>
      </c>
      <c r="M66" t="s">
        <v>185</v>
      </c>
      <c r="N66" t="s">
        <v>108</v>
      </c>
      <c r="O66">
        <v>1</v>
      </c>
      <c r="P66" t="s">
        <v>49</v>
      </c>
      <c r="R66" t="s">
        <v>251</v>
      </c>
      <c r="S66" t="s">
        <v>49</v>
      </c>
      <c r="V66" t="s">
        <v>51</v>
      </c>
    </row>
    <row r="67" spans="1:22">
      <c r="A67" t="s">
        <v>414</v>
      </c>
      <c r="D67" t="s">
        <v>41</v>
      </c>
      <c r="E67" t="s">
        <v>15</v>
      </c>
      <c r="F67" t="s">
        <v>14</v>
      </c>
      <c r="G67" t="s">
        <v>209</v>
      </c>
      <c r="I67">
        <v>12</v>
      </c>
      <c r="J67">
        <v>6</v>
      </c>
      <c r="K67" t="s">
        <v>178</v>
      </c>
      <c r="L67" t="s">
        <v>53</v>
      </c>
      <c r="M67" t="s">
        <v>185</v>
      </c>
      <c r="N67" t="s">
        <v>144</v>
      </c>
      <c r="O67">
        <v>2</v>
      </c>
      <c r="P67" t="s">
        <v>39</v>
      </c>
      <c r="R67" t="s">
        <v>78</v>
      </c>
      <c r="S67" t="s">
        <v>748</v>
      </c>
      <c r="V67" t="s">
        <v>51</v>
      </c>
    </row>
    <row r="68" spans="1:22">
      <c r="A68" t="s">
        <v>415</v>
      </c>
      <c r="D68" t="s">
        <v>23</v>
      </c>
      <c r="E68" t="s">
        <v>34</v>
      </c>
      <c r="G68" t="s">
        <v>749</v>
      </c>
      <c r="I68">
        <v>3</v>
      </c>
      <c r="J68">
        <v>1</v>
      </c>
      <c r="K68" t="s">
        <v>252</v>
      </c>
      <c r="L68" t="s">
        <v>53</v>
      </c>
      <c r="M68" t="s">
        <v>253</v>
      </c>
      <c r="N68" t="s">
        <v>243</v>
      </c>
      <c r="O68">
        <v>3</v>
      </c>
      <c r="R68" t="s">
        <v>658</v>
      </c>
      <c r="S68" t="s">
        <v>648</v>
      </c>
      <c r="V68" t="s">
        <v>51</v>
      </c>
    </row>
    <row r="69" spans="1:22">
      <c r="A69" t="s">
        <v>416</v>
      </c>
      <c r="D69" t="s">
        <v>23</v>
      </c>
      <c r="E69" t="s">
        <v>110</v>
      </c>
      <c r="I69">
        <v>7</v>
      </c>
      <c r="J69">
        <v>0</v>
      </c>
      <c r="L69" t="s">
        <v>53</v>
      </c>
      <c r="M69" t="s">
        <v>185</v>
      </c>
      <c r="N69" t="s">
        <v>214</v>
      </c>
      <c r="O69">
        <v>1</v>
      </c>
      <c r="P69" t="s">
        <v>39</v>
      </c>
      <c r="R69" t="s">
        <v>78</v>
      </c>
      <c r="S69" t="s">
        <v>49</v>
      </c>
      <c r="V69" t="s">
        <v>51</v>
      </c>
    </row>
    <row r="70" spans="1:22">
      <c r="A70" t="s">
        <v>417</v>
      </c>
      <c r="D70" t="s">
        <v>23</v>
      </c>
      <c r="E70" t="s">
        <v>194</v>
      </c>
      <c r="F70" t="s">
        <v>14</v>
      </c>
      <c r="G70" t="s">
        <v>708</v>
      </c>
      <c r="I70">
        <v>1</v>
      </c>
      <c r="J70">
        <v>1</v>
      </c>
      <c r="L70" t="s">
        <v>53</v>
      </c>
      <c r="M70" t="s">
        <v>185</v>
      </c>
      <c r="N70" t="s">
        <v>254</v>
      </c>
      <c r="O70" t="s">
        <v>220</v>
      </c>
      <c r="P70" t="s">
        <v>39</v>
      </c>
      <c r="R70" t="s">
        <v>30</v>
      </c>
      <c r="S70" t="s">
        <v>39</v>
      </c>
      <c r="V70" t="s">
        <v>51</v>
      </c>
    </row>
    <row r="71" spans="1:22">
      <c r="A71" t="s">
        <v>418</v>
      </c>
      <c r="D71" t="s">
        <v>41</v>
      </c>
      <c r="E71" t="s">
        <v>22</v>
      </c>
      <c r="F71" t="s">
        <v>14</v>
      </c>
      <c r="I71">
        <v>4</v>
      </c>
      <c r="J71">
        <v>0</v>
      </c>
      <c r="L71" t="s">
        <v>53</v>
      </c>
      <c r="M71" t="s">
        <v>227</v>
      </c>
      <c r="N71" t="s">
        <v>143</v>
      </c>
      <c r="O71">
        <v>1</v>
      </c>
      <c r="P71" t="s">
        <v>49</v>
      </c>
      <c r="R71" t="s">
        <v>78</v>
      </c>
      <c r="S71" t="s">
        <v>49</v>
      </c>
      <c r="V71" t="s">
        <v>51</v>
      </c>
    </row>
    <row r="72" spans="1:22">
      <c r="A72" t="s">
        <v>419</v>
      </c>
      <c r="D72" t="s">
        <v>23</v>
      </c>
      <c r="E72" t="s">
        <v>15</v>
      </c>
      <c r="F72" t="s">
        <v>14</v>
      </c>
      <c r="G72" t="s">
        <v>137</v>
      </c>
      <c r="I72">
        <v>8</v>
      </c>
      <c r="J72">
        <v>1</v>
      </c>
      <c r="K72" t="s">
        <v>255</v>
      </c>
      <c r="L72" t="s">
        <v>53</v>
      </c>
      <c r="M72" t="s">
        <v>185</v>
      </c>
      <c r="N72" t="s">
        <v>122</v>
      </c>
      <c r="O72">
        <v>6</v>
      </c>
      <c r="P72" t="s">
        <v>256</v>
      </c>
      <c r="R72" t="s">
        <v>133</v>
      </c>
      <c r="S72" t="s">
        <v>257</v>
      </c>
      <c r="V72" t="s">
        <v>51</v>
      </c>
    </row>
    <row r="73" spans="1:22">
      <c r="A73" t="s">
        <v>420</v>
      </c>
      <c r="D73" t="s">
        <v>23</v>
      </c>
      <c r="E73" t="s">
        <v>110</v>
      </c>
      <c r="F73" t="s">
        <v>21</v>
      </c>
      <c r="I73">
        <v>1</v>
      </c>
      <c r="J73">
        <v>0</v>
      </c>
      <c r="L73" t="s">
        <v>53</v>
      </c>
      <c r="M73" t="s">
        <v>185</v>
      </c>
      <c r="N73" t="s">
        <v>153</v>
      </c>
      <c r="O73">
        <v>1</v>
      </c>
      <c r="P73" t="s">
        <v>258</v>
      </c>
      <c r="R73" t="s">
        <v>133</v>
      </c>
      <c r="S73" t="s">
        <v>259</v>
      </c>
      <c r="V73" t="s">
        <v>51</v>
      </c>
    </row>
    <row r="74" spans="1:22">
      <c r="A74" t="s">
        <v>421</v>
      </c>
      <c r="D74" t="s">
        <v>23</v>
      </c>
      <c r="E74" t="s">
        <v>110</v>
      </c>
      <c r="F74" t="s">
        <v>21</v>
      </c>
      <c r="I74">
        <v>4</v>
      </c>
      <c r="J74">
        <v>0</v>
      </c>
      <c r="L74" t="s">
        <v>53</v>
      </c>
      <c r="M74" t="s">
        <v>185</v>
      </c>
      <c r="N74" t="s">
        <v>111</v>
      </c>
      <c r="O74">
        <v>1</v>
      </c>
      <c r="P74" t="s">
        <v>39</v>
      </c>
      <c r="R74" t="s">
        <v>260</v>
      </c>
      <c r="S74" t="s">
        <v>39</v>
      </c>
      <c r="V74" t="s">
        <v>51</v>
      </c>
    </row>
    <row r="75" spans="1:22">
      <c r="A75" t="s">
        <v>422</v>
      </c>
      <c r="D75" t="s">
        <v>23</v>
      </c>
      <c r="E75" t="s">
        <v>15</v>
      </c>
      <c r="G75" t="s">
        <v>803</v>
      </c>
      <c r="I75">
        <v>64</v>
      </c>
      <c r="J75">
        <v>16</v>
      </c>
      <c r="K75" t="s">
        <v>33</v>
      </c>
      <c r="L75" t="s">
        <v>53</v>
      </c>
      <c r="M75" t="s">
        <v>185</v>
      </c>
      <c r="N75" t="s">
        <v>177</v>
      </c>
      <c r="O75" t="s">
        <v>804</v>
      </c>
      <c r="P75" t="s">
        <v>39</v>
      </c>
      <c r="R75" t="s">
        <v>133</v>
      </c>
      <c r="S75" t="s">
        <v>39</v>
      </c>
      <c r="V75" t="s">
        <v>641</v>
      </c>
    </row>
    <row r="76" spans="1:22">
      <c r="A76" t="s">
        <v>423</v>
      </c>
      <c r="I76">
        <v>1</v>
      </c>
      <c r="J76">
        <v>0</v>
      </c>
      <c r="L76" t="s">
        <v>53</v>
      </c>
      <c r="M76" t="s">
        <v>227</v>
      </c>
      <c r="N76" t="s">
        <v>261</v>
      </c>
      <c r="O76">
        <v>1</v>
      </c>
      <c r="P76" t="s">
        <v>49</v>
      </c>
      <c r="R76" t="s">
        <v>39</v>
      </c>
      <c r="S76" t="s">
        <v>39</v>
      </c>
      <c r="V76" t="s">
        <v>51</v>
      </c>
    </row>
    <row r="77" spans="1:22">
      <c r="A77" t="s">
        <v>424</v>
      </c>
      <c r="D77" t="s">
        <v>41</v>
      </c>
      <c r="E77" t="s">
        <v>34</v>
      </c>
      <c r="F77" t="s">
        <v>14</v>
      </c>
      <c r="G77" t="s">
        <v>708</v>
      </c>
      <c r="I77">
        <v>6</v>
      </c>
      <c r="J77">
        <v>1</v>
      </c>
      <c r="K77" t="s">
        <v>262</v>
      </c>
      <c r="L77" t="s">
        <v>53</v>
      </c>
      <c r="M77" t="s">
        <v>184</v>
      </c>
      <c r="N77" t="s">
        <v>139</v>
      </c>
      <c r="O77">
        <v>1</v>
      </c>
      <c r="P77" t="s">
        <v>39</v>
      </c>
      <c r="R77" t="s">
        <v>136</v>
      </c>
      <c r="S77" t="s">
        <v>805</v>
      </c>
      <c r="V77" t="s">
        <v>51</v>
      </c>
    </row>
    <row r="78" spans="1:22">
      <c r="A78" t="s">
        <v>425</v>
      </c>
      <c r="D78" t="s">
        <v>23</v>
      </c>
      <c r="E78" t="s">
        <v>15</v>
      </c>
      <c r="F78" t="s">
        <v>14</v>
      </c>
      <c r="G78" t="s">
        <v>806</v>
      </c>
      <c r="I78">
        <v>5</v>
      </c>
      <c r="J78">
        <v>2</v>
      </c>
      <c r="K78" t="s">
        <v>140</v>
      </c>
      <c r="L78" t="s">
        <v>53</v>
      </c>
      <c r="M78" t="s">
        <v>185</v>
      </c>
      <c r="N78" t="s">
        <v>263</v>
      </c>
      <c r="O78">
        <v>1</v>
      </c>
      <c r="P78" t="s">
        <v>39</v>
      </c>
      <c r="R78" t="s">
        <v>133</v>
      </c>
      <c r="S78" t="s">
        <v>39</v>
      </c>
      <c r="V78" t="s">
        <v>51</v>
      </c>
    </row>
    <row r="79" spans="1:22">
      <c r="A79" t="s">
        <v>426</v>
      </c>
      <c r="D79" t="s">
        <v>202</v>
      </c>
      <c r="E79" t="s">
        <v>110</v>
      </c>
      <c r="G79" t="s">
        <v>807</v>
      </c>
      <c r="I79">
        <v>16</v>
      </c>
      <c r="J79">
        <v>15</v>
      </c>
      <c r="K79" t="s">
        <v>264</v>
      </c>
      <c r="L79" t="s">
        <v>53</v>
      </c>
      <c r="M79" t="s">
        <v>716</v>
      </c>
      <c r="N79" t="s">
        <v>264</v>
      </c>
      <c r="O79">
        <v>6</v>
      </c>
      <c r="P79" t="s">
        <v>39</v>
      </c>
      <c r="R79" t="s">
        <v>136</v>
      </c>
      <c r="S79" t="s">
        <v>265</v>
      </c>
      <c r="V79" t="s">
        <v>266</v>
      </c>
    </row>
    <row r="80" spans="1:22">
      <c r="A80" t="s">
        <v>427</v>
      </c>
      <c r="D80" t="s">
        <v>23</v>
      </c>
      <c r="E80" t="s">
        <v>15</v>
      </c>
      <c r="G80" t="s">
        <v>267</v>
      </c>
      <c r="I80">
        <v>2</v>
      </c>
      <c r="J80">
        <v>2</v>
      </c>
      <c r="K80" t="s">
        <v>138</v>
      </c>
      <c r="L80" t="s">
        <v>53</v>
      </c>
      <c r="M80" t="s">
        <v>185</v>
      </c>
      <c r="N80" t="s">
        <v>122</v>
      </c>
      <c r="O80">
        <v>3</v>
      </c>
      <c r="P80" t="s">
        <v>39</v>
      </c>
      <c r="R80" t="s">
        <v>136</v>
      </c>
      <c r="S80" t="s">
        <v>56</v>
      </c>
      <c r="V80" t="s">
        <v>808</v>
      </c>
    </row>
    <row r="81" spans="1:22">
      <c r="A81" t="s">
        <v>428</v>
      </c>
      <c r="I81">
        <v>1</v>
      </c>
      <c r="J81">
        <v>0</v>
      </c>
      <c r="L81" t="s">
        <v>53</v>
      </c>
      <c r="M81" t="s">
        <v>268</v>
      </c>
      <c r="N81" t="s">
        <v>269</v>
      </c>
      <c r="O81">
        <v>1</v>
      </c>
      <c r="P81" t="s">
        <v>39</v>
      </c>
      <c r="R81" t="s">
        <v>133</v>
      </c>
      <c r="S81" t="s">
        <v>39</v>
      </c>
      <c r="V81" t="s">
        <v>51</v>
      </c>
    </row>
    <row r="82" spans="1:22">
      <c r="A82" t="s">
        <v>429</v>
      </c>
      <c r="D82" t="s">
        <v>23</v>
      </c>
      <c r="E82" t="s">
        <v>194</v>
      </c>
      <c r="F82" t="s">
        <v>14</v>
      </c>
      <c r="G82" t="s">
        <v>745</v>
      </c>
      <c r="I82">
        <v>1</v>
      </c>
      <c r="J82">
        <v>1</v>
      </c>
      <c r="L82" t="s">
        <v>53</v>
      </c>
      <c r="M82" t="s">
        <v>750</v>
      </c>
      <c r="N82" t="s">
        <v>115</v>
      </c>
      <c r="O82">
        <v>2</v>
      </c>
      <c r="P82" t="s">
        <v>39</v>
      </c>
      <c r="R82" t="s">
        <v>136</v>
      </c>
      <c r="S82" t="s">
        <v>751</v>
      </c>
      <c r="V82" t="s">
        <v>51</v>
      </c>
    </row>
    <row r="83" spans="1:22">
      <c r="A83" t="s">
        <v>430</v>
      </c>
      <c r="D83" t="s">
        <v>202</v>
      </c>
      <c r="E83" t="s">
        <v>194</v>
      </c>
      <c r="G83" t="s">
        <v>702</v>
      </c>
      <c r="I83">
        <v>17</v>
      </c>
      <c r="J83">
        <v>3</v>
      </c>
      <c r="K83" t="s">
        <v>656</v>
      </c>
      <c r="L83" t="s">
        <v>53</v>
      </c>
      <c r="M83" t="s">
        <v>244</v>
      </c>
      <c r="N83" t="s">
        <v>177</v>
      </c>
      <c r="O83" t="s">
        <v>809</v>
      </c>
      <c r="P83" t="s">
        <v>49</v>
      </c>
      <c r="R83" t="s">
        <v>133</v>
      </c>
      <c r="S83" t="s">
        <v>141</v>
      </c>
      <c r="V83" t="s">
        <v>270</v>
      </c>
    </row>
    <row r="84" spans="1:22">
      <c r="A84" t="s">
        <v>431</v>
      </c>
      <c r="D84" t="s">
        <v>23</v>
      </c>
      <c r="E84" t="s">
        <v>110</v>
      </c>
      <c r="F84" t="s">
        <v>21</v>
      </c>
      <c r="I84">
        <v>6</v>
      </c>
      <c r="J84">
        <v>0</v>
      </c>
      <c r="L84" t="s">
        <v>53</v>
      </c>
      <c r="M84" t="s">
        <v>185</v>
      </c>
      <c r="N84" t="s">
        <v>223</v>
      </c>
      <c r="O84">
        <v>3</v>
      </c>
      <c r="P84" t="s">
        <v>39</v>
      </c>
      <c r="R84" t="s">
        <v>39</v>
      </c>
      <c r="S84" t="s">
        <v>39</v>
      </c>
      <c r="V84" t="s">
        <v>51</v>
      </c>
    </row>
    <row r="85" spans="1:22">
      <c r="A85" t="s">
        <v>432</v>
      </c>
      <c r="I85">
        <v>2</v>
      </c>
      <c r="J85">
        <v>0</v>
      </c>
      <c r="L85" t="s">
        <v>53</v>
      </c>
      <c r="M85" t="s">
        <v>185</v>
      </c>
      <c r="N85" t="s">
        <v>127</v>
      </c>
      <c r="O85">
        <v>1</v>
      </c>
      <c r="P85" t="s">
        <v>39</v>
      </c>
      <c r="R85" t="s">
        <v>39</v>
      </c>
      <c r="S85" t="s">
        <v>39</v>
      </c>
      <c r="V85" t="s">
        <v>51</v>
      </c>
    </row>
    <row r="86" spans="1:22">
      <c r="A86" t="s">
        <v>433</v>
      </c>
      <c r="D86" t="s">
        <v>23</v>
      </c>
      <c r="E86" t="s">
        <v>22</v>
      </c>
      <c r="F86" t="s">
        <v>14</v>
      </c>
      <c r="I86">
        <v>3</v>
      </c>
      <c r="J86">
        <v>0</v>
      </c>
      <c r="L86" t="s">
        <v>53</v>
      </c>
      <c r="M86" t="s">
        <v>185</v>
      </c>
      <c r="N86" t="s">
        <v>115</v>
      </c>
      <c r="O86">
        <v>1</v>
      </c>
      <c r="P86" t="s">
        <v>39</v>
      </c>
      <c r="R86" t="s">
        <v>39</v>
      </c>
      <c r="S86" t="s">
        <v>39</v>
      </c>
      <c r="V86" t="s">
        <v>51</v>
      </c>
    </row>
    <row r="87" spans="1:22">
      <c r="A87" t="s">
        <v>434</v>
      </c>
      <c r="D87" t="s">
        <v>23</v>
      </c>
      <c r="E87" t="s">
        <v>110</v>
      </c>
      <c r="F87" t="s">
        <v>21</v>
      </c>
      <c r="I87">
        <v>1</v>
      </c>
      <c r="J87">
        <v>0</v>
      </c>
      <c r="L87" t="s">
        <v>53</v>
      </c>
      <c r="M87" t="s">
        <v>185</v>
      </c>
      <c r="N87" t="s">
        <v>143</v>
      </c>
      <c r="O87" t="s">
        <v>206</v>
      </c>
      <c r="P87" t="s">
        <v>49</v>
      </c>
      <c r="R87" t="s">
        <v>78</v>
      </c>
      <c r="S87" t="s">
        <v>39</v>
      </c>
      <c r="V87" t="s">
        <v>51</v>
      </c>
    </row>
    <row r="88" spans="1:22">
      <c r="A88" t="s">
        <v>435</v>
      </c>
      <c r="D88" t="s">
        <v>23</v>
      </c>
      <c r="E88" t="s">
        <v>15</v>
      </c>
      <c r="F88" t="s">
        <v>14</v>
      </c>
      <c r="G88" t="s">
        <v>752</v>
      </c>
      <c r="I88">
        <v>24</v>
      </c>
      <c r="J88">
        <v>5</v>
      </c>
      <c r="K88" t="s">
        <v>271</v>
      </c>
      <c r="L88" t="s">
        <v>53</v>
      </c>
      <c r="M88" t="s">
        <v>185</v>
      </c>
      <c r="N88" t="s">
        <v>111</v>
      </c>
      <c r="O88" t="s">
        <v>187</v>
      </c>
      <c r="P88" t="s">
        <v>30</v>
      </c>
      <c r="R88" t="s">
        <v>193</v>
      </c>
      <c r="S88" t="s">
        <v>272</v>
      </c>
    </row>
    <row r="89" spans="1:22">
      <c r="A89" t="s">
        <v>436</v>
      </c>
      <c r="D89" t="s">
        <v>41</v>
      </c>
      <c r="E89" t="s">
        <v>15</v>
      </c>
      <c r="F89" t="s">
        <v>14</v>
      </c>
      <c r="G89" t="s">
        <v>753</v>
      </c>
      <c r="I89">
        <v>3</v>
      </c>
      <c r="J89">
        <v>3</v>
      </c>
      <c r="K89" t="s">
        <v>178</v>
      </c>
      <c r="L89" t="s">
        <v>53</v>
      </c>
      <c r="M89" t="s">
        <v>268</v>
      </c>
      <c r="N89" t="s">
        <v>138</v>
      </c>
      <c r="O89">
        <v>1</v>
      </c>
      <c r="P89" t="s">
        <v>273</v>
      </c>
      <c r="R89" t="s">
        <v>136</v>
      </c>
      <c r="S89" t="s">
        <v>141</v>
      </c>
      <c r="V89" t="s">
        <v>51</v>
      </c>
    </row>
    <row r="90" spans="1:22">
      <c r="A90" t="s">
        <v>437</v>
      </c>
      <c r="D90" t="s">
        <v>23</v>
      </c>
      <c r="E90" t="s">
        <v>15</v>
      </c>
      <c r="F90" t="s">
        <v>14</v>
      </c>
      <c r="G90" t="s">
        <v>810</v>
      </c>
      <c r="I90">
        <v>6</v>
      </c>
      <c r="J90">
        <v>4</v>
      </c>
      <c r="K90" t="s">
        <v>145</v>
      </c>
      <c r="L90" t="s">
        <v>53</v>
      </c>
      <c r="M90" t="s">
        <v>811</v>
      </c>
      <c r="N90" t="s">
        <v>147</v>
      </c>
      <c r="O90">
        <v>4</v>
      </c>
      <c r="P90" t="s">
        <v>39</v>
      </c>
      <c r="R90" t="s">
        <v>649</v>
      </c>
      <c r="S90" t="s">
        <v>650</v>
      </c>
      <c r="V90" t="s">
        <v>51</v>
      </c>
    </row>
    <row r="91" spans="1:22">
      <c r="A91" t="s">
        <v>438</v>
      </c>
      <c r="I91">
        <v>4</v>
      </c>
      <c r="J91">
        <v>0</v>
      </c>
      <c r="L91" t="s">
        <v>53</v>
      </c>
      <c r="M91" t="s">
        <v>185</v>
      </c>
      <c r="N91" t="s">
        <v>127</v>
      </c>
      <c r="O91">
        <v>1</v>
      </c>
      <c r="P91" t="s">
        <v>39</v>
      </c>
      <c r="R91" t="s">
        <v>133</v>
      </c>
      <c r="S91" t="s">
        <v>39</v>
      </c>
      <c r="V91" t="s">
        <v>51</v>
      </c>
    </row>
    <row r="92" spans="1:22">
      <c r="A92" t="s">
        <v>439</v>
      </c>
      <c r="I92">
        <v>6</v>
      </c>
      <c r="J92">
        <v>0</v>
      </c>
      <c r="L92" t="s">
        <v>53</v>
      </c>
      <c r="M92" t="s">
        <v>268</v>
      </c>
      <c r="N92" t="s">
        <v>269</v>
      </c>
      <c r="O92">
        <v>3</v>
      </c>
      <c r="P92" t="s">
        <v>39</v>
      </c>
      <c r="S92" t="s">
        <v>49</v>
      </c>
      <c r="V92" t="s">
        <v>51</v>
      </c>
    </row>
    <row r="93" spans="1:22">
      <c r="A93" t="s">
        <v>440</v>
      </c>
      <c r="D93" t="s">
        <v>23</v>
      </c>
      <c r="E93" t="s">
        <v>22</v>
      </c>
      <c r="F93" t="s">
        <v>14</v>
      </c>
      <c r="I93">
        <v>2</v>
      </c>
      <c r="J93">
        <v>0</v>
      </c>
      <c r="L93" t="s">
        <v>53</v>
      </c>
      <c r="M93" t="s">
        <v>185</v>
      </c>
      <c r="N93" t="s">
        <v>243</v>
      </c>
      <c r="O93">
        <v>2</v>
      </c>
      <c r="P93" t="s">
        <v>49</v>
      </c>
      <c r="R93" t="s">
        <v>136</v>
      </c>
      <c r="S93" t="s">
        <v>274</v>
      </c>
      <c r="V93" t="s">
        <v>55</v>
      </c>
    </row>
    <row r="94" spans="1:22">
      <c r="A94" t="s">
        <v>441</v>
      </c>
      <c r="I94">
        <v>1</v>
      </c>
      <c r="J94">
        <v>0</v>
      </c>
      <c r="L94" t="s">
        <v>53</v>
      </c>
      <c r="M94" t="s">
        <v>185</v>
      </c>
      <c r="N94" t="s">
        <v>125</v>
      </c>
      <c r="O94">
        <v>1</v>
      </c>
      <c r="P94" t="s">
        <v>58</v>
      </c>
      <c r="Q94" t="s">
        <v>651</v>
      </c>
      <c r="R94" t="s">
        <v>133</v>
      </c>
      <c r="S94" t="s">
        <v>39</v>
      </c>
      <c r="V94" t="s">
        <v>51</v>
      </c>
    </row>
    <row r="95" spans="1:22">
      <c r="A95" t="s">
        <v>442</v>
      </c>
      <c r="I95">
        <v>3</v>
      </c>
      <c r="J95">
        <v>0</v>
      </c>
      <c r="L95" t="s">
        <v>53</v>
      </c>
      <c r="M95" t="s">
        <v>268</v>
      </c>
      <c r="N95" t="s">
        <v>145</v>
      </c>
      <c r="O95">
        <v>2</v>
      </c>
      <c r="P95" t="s">
        <v>39</v>
      </c>
      <c r="R95" t="s">
        <v>275</v>
      </c>
      <c r="S95" t="s">
        <v>39</v>
      </c>
      <c r="V95" t="s">
        <v>51</v>
      </c>
    </row>
    <row r="96" spans="1:22">
      <c r="A96" t="s">
        <v>443</v>
      </c>
      <c r="L96" t="s">
        <v>53</v>
      </c>
      <c r="M96" t="s">
        <v>185</v>
      </c>
      <c r="N96" t="s">
        <v>143</v>
      </c>
      <c r="O96">
        <v>1</v>
      </c>
      <c r="P96" t="s">
        <v>39</v>
      </c>
      <c r="R96" t="s">
        <v>133</v>
      </c>
      <c r="S96" t="s">
        <v>39</v>
      </c>
      <c r="V96" t="s">
        <v>51</v>
      </c>
    </row>
    <row r="97" spans="1:22">
      <c r="A97" t="s">
        <v>444</v>
      </c>
      <c r="D97" t="s">
        <v>23</v>
      </c>
      <c r="E97" t="s">
        <v>22</v>
      </c>
      <c r="F97" t="s">
        <v>14</v>
      </c>
      <c r="I97">
        <v>2</v>
      </c>
      <c r="J97">
        <v>0</v>
      </c>
      <c r="L97" t="s">
        <v>53</v>
      </c>
      <c r="M97" t="s">
        <v>268</v>
      </c>
      <c r="N97" t="s">
        <v>243</v>
      </c>
      <c r="O97">
        <v>5</v>
      </c>
      <c r="P97" t="s">
        <v>39</v>
      </c>
      <c r="R97" t="s">
        <v>133</v>
      </c>
      <c r="S97" t="s">
        <v>276</v>
      </c>
      <c r="V97" t="s">
        <v>51</v>
      </c>
    </row>
    <row r="98" spans="1:22">
      <c r="A98" t="s">
        <v>445</v>
      </c>
      <c r="D98" t="s">
        <v>23</v>
      </c>
      <c r="E98" t="s">
        <v>34</v>
      </c>
      <c r="F98" t="s">
        <v>14</v>
      </c>
      <c r="G98" t="s">
        <v>754</v>
      </c>
      <c r="I98">
        <v>4</v>
      </c>
      <c r="J98">
        <v>1</v>
      </c>
      <c r="K98" t="s">
        <v>269</v>
      </c>
      <c r="L98" t="s">
        <v>53</v>
      </c>
      <c r="M98" t="s">
        <v>185</v>
      </c>
      <c r="N98" t="s">
        <v>140</v>
      </c>
      <c r="O98">
        <v>3</v>
      </c>
      <c r="P98" t="s">
        <v>273</v>
      </c>
      <c r="R98" t="s">
        <v>133</v>
      </c>
      <c r="S98" t="s">
        <v>49</v>
      </c>
      <c r="V98" t="s">
        <v>51</v>
      </c>
    </row>
    <row r="99" spans="1:22">
      <c r="A99" t="s">
        <v>446</v>
      </c>
      <c r="D99" t="s">
        <v>23</v>
      </c>
      <c r="E99" t="s">
        <v>110</v>
      </c>
      <c r="F99" t="s">
        <v>21</v>
      </c>
      <c r="I99">
        <v>15</v>
      </c>
      <c r="J99">
        <v>0</v>
      </c>
      <c r="L99" t="s">
        <v>53</v>
      </c>
      <c r="M99" t="s">
        <v>185</v>
      </c>
      <c r="N99" t="s">
        <v>120</v>
      </c>
      <c r="O99">
        <v>3</v>
      </c>
      <c r="P99" t="s">
        <v>49</v>
      </c>
      <c r="R99" t="s">
        <v>133</v>
      </c>
      <c r="S99" t="s">
        <v>39</v>
      </c>
      <c r="V99" t="s">
        <v>51</v>
      </c>
    </row>
    <row r="100" spans="1:22">
      <c r="A100" t="s">
        <v>447</v>
      </c>
      <c r="D100" t="s">
        <v>41</v>
      </c>
      <c r="E100" t="s">
        <v>110</v>
      </c>
      <c r="F100" t="s">
        <v>21</v>
      </c>
      <c r="I100">
        <v>3</v>
      </c>
      <c r="J100">
        <v>0</v>
      </c>
      <c r="L100" t="s">
        <v>53</v>
      </c>
      <c r="M100" t="s">
        <v>184</v>
      </c>
      <c r="N100" t="s">
        <v>201</v>
      </c>
      <c r="O100">
        <v>1</v>
      </c>
      <c r="P100" t="s">
        <v>39</v>
      </c>
      <c r="R100" t="s">
        <v>136</v>
      </c>
      <c r="S100" t="s">
        <v>141</v>
      </c>
      <c r="V100" t="s">
        <v>277</v>
      </c>
    </row>
    <row r="101" spans="1:22">
      <c r="A101" t="s">
        <v>448</v>
      </c>
      <c r="L101" t="s">
        <v>53</v>
      </c>
      <c r="M101" t="s">
        <v>184</v>
      </c>
      <c r="N101" t="s">
        <v>146</v>
      </c>
      <c r="O101" t="s">
        <v>278</v>
      </c>
      <c r="P101" t="s">
        <v>39</v>
      </c>
      <c r="R101" t="s">
        <v>275</v>
      </c>
      <c r="S101" t="s">
        <v>279</v>
      </c>
      <c r="V101" t="s">
        <v>51</v>
      </c>
    </row>
    <row r="102" spans="1:22">
      <c r="A102" t="s">
        <v>449</v>
      </c>
      <c r="D102" t="s">
        <v>23</v>
      </c>
      <c r="E102" t="s">
        <v>15</v>
      </c>
      <c r="G102" t="s">
        <v>812</v>
      </c>
      <c r="I102">
        <v>10</v>
      </c>
      <c r="J102">
        <v>2</v>
      </c>
      <c r="K102" t="s">
        <v>67</v>
      </c>
      <c r="L102" t="s">
        <v>53</v>
      </c>
      <c r="M102" t="s">
        <v>184</v>
      </c>
      <c r="N102" t="s">
        <v>122</v>
      </c>
      <c r="O102">
        <v>1</v>
      </c>
      <c r="P102" t="s">
        <v>39</v>
      </c>
      <c r="R102" t="s">
        <v>133</v>
      </c>
      <c r="S102" t="s">
        <v>179</v>
      </c>
      <c r="V102" t="s">
        <v>808</v>
      </c>
    </row>
    <row r="103" spans="1:22">
      <c r="A103" t="s">
        <v>450</v>
      </c>
      <c r="D103" t="s">
        <v>23</v>
      </c>
      <c r="E103" t="s">
        <v>15</v>
      </c>
      <c r="F103" t="s">
        <v>14</v>
      </c>
      <c r="G103" t="s">
        <v>280</v>
      </c>
      <c r="I103">
        <v>65</v>
      </c>
      <c r="J103">
        <v>12</v>
      </c>
      <c r="K103" t="s">
        <v>57</v>
      </c>
      <c r="L103" t="s">
        <v>53</v>
      </c>
      <c r="N103" t="s">
        <v>310</v>
      </c>
      <c r="O103">
        <v>4</v>
      </c>
      <c r="P103" t="s">
        <v>39</v>
      </c>
      <c r="R103" t="s">
        <v>133</v>
      </c>
      <c r="S103" t="s">
        <v>39</v>
      </c>
      <c r="V103" t="s">
        <v>51</v>
      </c>
    </row>
    <row r="104" spans="1:22">
      <c r="A104" t="s">
        <v>451</v>
      </c>
      <c r="D104" t="s">
        <v>35</v>
      </c>
      <c r="E104" t="s">
        <v>34</v>
      </c>
      <c r="F104" t="s">
        <v>14</v>
      </c>
      <c r="G104" t="s">
        <v>755</v>
      </c>
      <c r="I104">
        <v>1</v>
      </c>
      <c r="J104">
        <v>1</v>
      </c>
      <c r="K104" t="s">
        <v>281</v>
      </c>
      <c r="L104" t="s">
        <v>53</v>
      </c>
      <c r="M104" t="s">
        <v>184</v>
      </c>
      <c r="N104" t="s">
        <v>282</v>
      </c>
      <c r="O104">
        <v>1</v>
      </c>
      <c r="P104" t="s">
        <v>39</v>
      </c>
      <c r="R104" t="s">
        <v>133</v>
      </c>
      <c r="S104" t="s">
        <v>283</v>
      </c>
      <c r="V104" t="s">
        <v>51</v>
      </c>
    </row>
    <row r="105" spans="1:22">
      <c r="A105" t="s">
        <v>452</v>
      </c>
      <c r="D105" t="s">
        <v>41</v>
      </c>
      <c r="E105" t="s">
        <v>15</v>
      </c>
      <c r="G105" t="s">
        <v>652</v>
      </c>
      <c r="I105">
        <v>14</v>
      </c>
      <c r="J105">
        <v>6</v>
      </c>
      <c r="K105" t="s">
        <v>271</v>
      </c>
      <c r="L105" t="s">
        <v>53</v>
      </c>
      <c r="N105" t="s">
        <v>138</v>
      </c>
      <c r="O105">
        <v>1</v>
      </c>
      <c r="P105" t="s">
        <v>49</v>
      </c>
      <c r="R105" t="s">
        <v>136</v>
      </c>
      <c r="S105" t="s">
        <v>49</v>
      </c>
      <c r="V105" t="s">
        <v>51</v>
      </c>
    </row>
    <row r="106" spans="1:22">
      <c r="A106" t="s">
        <v>453</v>
      </c>
      <c r="D106" t="s">
        <v>23</v>
      </c>
      <c r="E106" t="s">
        <v>110</v>
      </c>
      <c r="F106" t="s">
        <v>21</v>
      </c>
      <c r="I106">
        <v>4</v>
      </c>
      <c r="J106">
        <v>0</v>
      </c>
      <c r="L106" t="s">
        <v>53</v>
      </c>
      <c r="M106" t="s">
        <v>185</v>
      </c>
      <c r="N106" t="s">
        <v>153</v>
      </c>
      <c r="O106">
        <v>2</v>
      </c>
      <c r="P106" t="s">
        <v>39</v>
      </c>
      <c r="R106" t="s">
        <v>133</v>
      </c>
      <c r="S106" t="s">
        <v>39</v>
      </c>
      <c r="V106" t="s">
        <v>51</v>
      </c>
    </row>
    <row r="107" spans="1:22">
      <c r="A107" t="s">
        <v>454</v>
      </c>
      <c r="D107" t="s">
        <v>41</v>
      </c>
      <c r="E107" t="s">
        <v>194</v>
      </c>
      <c r="G107" t="s">
        <v>756</v>
      </c>
      <c r="I107">
        <v>12</v>
      </c>
      <c r="J107">
        <v>4</v>
      </c>
      <c r="K107" t="s">
        <v>135</v>
      </c>
      <c r="L107" t="s">
        <v>53</v>
      </c>
      <c r="M107" t="s">
        <v>184</v>
      </c>
      <c r="N107" t="s">
        <v>125</v>
      </c>
      <c r="O107">
        <v>1</v>
      </c>
      <c r="R107" t="s">
        <v>136</v>
      </c>
      <c r="S107" t="s">
        <v>284</v>
      </c>
      <c r="V107" t="s">
        <v>51</v>
      </c>
    </row>
    <row r="108" spans="1:22">
      <c r="A108" t="s">
        <v>455</v>
      </c>
      <c r="D108" t="s">
        <v>41</v>
      </c>
      <c r="E108" t="s">
        <v>110</v>
      </c>
      <c r="F108" t="s">
        <v>21</v>
      </c>
      <c r="I108">
        <v>2</v>
      </c>
      <c r="J108">
        <v>0</v>
      </c>
      <c r="L108" t="s">
        <v>53</v>
      </c>
      <c r="M108" t="s">
        <v>227</v>
      </c>
      <c r="N108" t="s">
        <v>243</v>
      </c>
      <c r="O108">
        <v>2</v>
      </c>
      <c r="P108" t="s">
        <v>39</v>
      </c>
      <c r="R108" t="s">
        <v>39</v>
      </c>
      <c r="S108" t="s">
        <v>49</v>
      </c>
      <c r="V108" t="s">
        <v>51</v>
      </c>
    </row>
    <row r="109" spans="1:22">
      <c r="A109" t="s">
        <v>456</v>
      </c>
      <c r="D109" t="s">
        <v>23</v>
      </c>
      <c r="E109" t="s">
        <v>15</v>
      </c>
      <c r="F109" t="s">
        <v>14</v>
      </c>
      <c r="G109" t="s">
        <v>813</v>
      </c>
      <c r="I109">
        <v>6</v>
      </c>
      <c r="J109">
        <v>3</v>
      </c>
      <c r="K109" t="s">
        <v>43</v>
      </c>
      <c r="L109" t="s">
        <v>53</v>
      </c>
      <c r="M109" t="s">
        <v>717</v>
      </c>
      <c r="N109" t="s">
        <v>142</v>
      </c>
      <c r="O109">
        <v>1</v>
      </c>
      <c r="P109" t="s">
        <v>251</v>
      </c>
      <c r="R109" t="s">
        <v>133</v>
      </c>
      <c r="S109" t="s">
        <v>285</v>
      </c>
      <c r="V109" t="s">
        <v>51</v>
      </c>
    </row>
    <row r="110" spans="1:22">
      <c r="A110" t="s">
        <v>457</v>
      </c>
      <c r="D110" t="s">
        <v>41</v>
      </c>
      <c r="E110" t="s">
        <v>110</v>
      </c>
      <c r="I110">
        <v>1</v>
      </c>
      <c r="J110">
        <v>0</v>
      </c>
      <c r="L110" t="s">
        <v>53</v>
      </c>
      <c r="M110" t="s">
        <v>227</v>
      </c>
      <c r="N110" t="s">
        <v>125</v>
      </c>
      <c r="O110">
        <v>3</v>
      </c>
      <c r="P110" t="s">
        <v>39</v>
      </c>
      <c r="R110" t="s">
        <v>133</v>
      </c>
      <c r="S110" t="s">
        <v>286</v>
      </c>
      <c r="V110" t="s">
        <v>51</v>
      </c>
    </row>
    <row r="111" spans="1:22">
      <c r="A111" t="s">
        <v>458</v>
      </c>
      <c r="D111" t="s">
        <v>199</v>
      </c>
      <c r="E111" t="s">
        <v>22</v>
      </c>
      <c r="F111" t="s">
        <v>14</v>
      </c>
      <c r="I111">
        <v>1</v>
      </c>
      <c r="J111">
        <v>0</v>
      </c>
      <c r="L111" t="s">
        <v>17</v>
      </c>
      <c r="M111" t="s">
        <v>268</v>
      </c>
      <c r="N111" t="s">
        <v>135</v>
      </c>
      <c r="O111">
        <v>2</v>
      </c>
      <c r="P111" t="s">
        <v>39</v>
      </c>
      <c r="S111" t="s">
        <v>39</v>
      </c>
      <c r="V111" t="s">
        <v>51</v>
      </c>
    </row>
    <row r="112" spans="1:22">
      <c r="A112" t="s">
        <v>459</v>
      </c>
      <c r="D112" t="s">
        <v>23</v>
      </c>
      <c r="E112" t="s">
        <v>110</v>
      </c>
      <c r="F112" t="s">
        <v>21</v>
      </c>
      <c r="I112">
        <v>8</v>
      </c>
      <c r="J112">
        <v>0</v>
      </c>
      <c r="L112" t="s">
        <v>53</v>
      </c>
      <c r="M112" t="s">
        <v>747</v>
      </c>
      <c r="N112" t="s">
        <v>124</v>
      </c>
      <c r="O112">
        <v>1</v>
      </c>
      <c r="P112" t="s">
        <v>30</v>
      </c>
      <c r="Q112" t="s">
        <v>206</v>
      </c>
      <c r="R112" t="s">
        <v>39</v>
      </c>
      <c r="S112" t="s">
        <v>49</v>
      </c>
      <c r="V112" t="s">
        <v>51</v>
      </c>
    </row>
    <row r="113" spans="1:22">
      <c r="A113" t="s">
        <v>460</v>
      </c>
      <c r="D113" t="s">
        <v>23</v>
      </c>
      <c r="E113" t="s">
        <v>22</v>
      </c>
      <c r="F113" t="s">
        <v>14</v>
      </c>
      <c r="I113">
        <v>3</v>
      </c>
      <c r="J113">
        <v>0</v>
      </c>
      <c r="L113" t="s">
        <v>53</v>
      </c>
      <c r="M113" t="s">
        <v>185</v>
      </c>
      <c r="N113" t="s">
        <v>243</v>
      </c>
      <c r="O113">
        <v>2</v>
      </c>
      <c r="P113" t="s">
        <v>39</v>
      </c>
      <c r="R113" t="s">
        <v>136</v>
      </c>
      <c r="S113" t="s">
        <v>49</v>
      </c>
      <c r="V113" t="s">
        <v>287</v>
      </c>
    </row>
    <row r="114" spans="1:22">
      <c r="A114" t="s">
        <v>461</v>
      </c>
      <c r="D114" t="s">
        <v>202</v>
      </c>
      <c r="E114" t="s">
        <v>15</v>
      </c>
      <c r="G114" t="s">
        <v>814</v>
      </c>
      <c r="I114">
        <v>40</v>
      </c>
      <c r="J114">
        <v>9</v>
      </c>
      <c r="K114" t="s">
        <v>67</v>
      </c>
      <c r="L114" t="s">
        <v>53</v>
      </c>
      <c r="M114" t="s">
        <v>717</v>
      </c>
      <c r="N114" t="s">
        <v>48</v>
      </c>
      <c r="P114" t="s">
        <v>30</v>
      </c>
      <c r="R114" t="s">
        <v>136</v>
      </c>
      <c r="S114" t="s">
        <v>288</v>
      </c>
      <c r="V114" t="s">
        <v>51</v>
      </c>
    </row>
    <row r="115" spans="1:22">
      <c r="A115" t="s">
        <v>462</v>
      </c>
      <c r="D115" t="s">
        <v>23</v>
      </c>
      <c r="E115" t="s">
        <v>15</v>
      </c>
      <c r="G115" t="s">
        <v>815</v>
      </c>
      <c r="I115">
        <v>19</v>
      </c>
      <c r="J115">
        <v>8</v>
      </c>
      <c r="K115" t="s">
        <v>147</v>
      </c>
      <c r="L115" t="s">
        <v>53</v>
      </c>
      <c r="M115" t="s">
        <v>716</v>
      </c>
      <c r="N115" t="s">
        <v>201</v>
      </c>
      <c r="P115" t="s">
        <v>39</v>
      </c>
      <c r="R115" t="s">
        <v>707</v>
      </c>
      <c r="S115" t="s">
        <v>39</v>
      </c>
      <c r="V115" t="s">
        <v>816</v>
      </c>
    </row>
    <row r="116" spans="1:22">
      <c r="A116" t="s">
        <v>463</v>
      </c>
      <c r="D116" t="s">
        <v>23</v>
      </c>
      <c r="E116" t="s">
        <v>110</v>
      </c>
      <c r="F116" t="s">
        <v>21</v>
      </c>
      <c r="I116">
        <v>0</v>
      </c>
      <c r="J116">
        <v>0</v>
      </c>
      <c r="L116" t="s">
        <v>53</v>
      </c>
      <c r="M116" t="s">
        <v>185</v>
      </c>
      <c r="N116" t="s">
        <v>140</v>
      </c>
      <c r="O116">
        <v>1</v>
      </c>
      <c r="P116" t="s">
        <v>39</v>
      </c>
      <c r="R116" t="s">
        <v>133</v>
      </c>
      <c r="S116" t="s">
        <v>39</v>
      </c>
      <c r="V116" t="s">
        <v>51</v>
      </c>
    </row>
    <row r="117" spans="1:22">
      <c r="A117" t="s">
        <v>464</v>
      </c>
      <c r="D117" t="s">
        <v>23</v>
      </c>
      <c r="E117" t="s">
        <v>22</v>
      </c>
      <c r="F117" t="s">
        <v>14</v>
      </c>
      <c r="I117">
        <v>1</v>
      </c>
      <c r="J117">
        <v>0</v>
      </c>
      <c r="L117" t="s">
        <v>53</v>
      </c>
      <c r="M117" t="s">
        <v>185</v>
      </c>
      <c r="N117" t="s">
        <v>134</v>
      </c>
      <c r="O117">
        <v>1</v>
      </c>
      <c r="P117" t="s">
        <v>39</v>
      </c>
      <c r="R117" t="s">
        <v>133</v>
      </c>
      <c r="S117" t="s">
        <v>39</v>
      </c>
      <c r="V117" t="s">
        <v>51</v>
      </c>
    </row>
    <row r="118" spans="1:22">
      <c r="A118" t="s">
        <v>465</v>
      </c>
      <c r="D118" t="s">
        <v>199</v>
      </c>
      <c r="E118" t="s">
        <v>110</v>
      </c>
      <c r="F118" t="s">
        <v>21</v>
      </c>
      <c r="I118">
        <v>0</v>
      </c>
      <c r="J118">
        <v>0</v>
      </c>
      <c r="L118" t="s">
        <v>53</v>
      </c>
      <c r="M118" t="s">
        <v>268</v>
      </c>
      <c r="N118" t="s">
        <v>269</v>
      </c>
      <c r="O118">
        <v>2</v>
      </c>
      <c r="P118" t="s">
        <v>49</v>
      </c>
      <c r="R118" t="s">
        <v>136</v>
      </c>
      <c r="S118" t="s">
        <v>39</v>
      </c>
      <c r="V118" t="s">
        <v>51</v>
      </c>
    </row>
    <row r="119" spans="1:22">
      <c r="A119" t="s">
        <v>466</v>
      </c>
      <c r="D119" t="s">
        <v>23</v>
      </c>
      <c r="E119" t="s">
        <v>15</v>
      </c>
      <c r="G119" t="s">
        <v>817</v>
      </c>
      <c r="I119">
        <v>20</v>
      </c>
      <c r="J119">
        <v>15</v>
      </c>
      <c r="K119" t="s">
        <v>269</v>
      </c>
      <c r="L119" t="s">
        <v>53</v>
      </c>
      <c r="M119" t="s">
        <v>185</v>
      </c>
      <c r="N119" t="s">
        <v>243</v>
      </c>
      <c r="O119">
        <v>1</v>
      </c>
      <c r="P119" t="s">
        <v>49</v>
      </c>
      <c r="R119" t="s">
        <v>136</v>
      </c>
      <c r="S119" t="s">
        <v>777</v>
      </c>
      <c r="V119" t="s">
        <v>289</v>
      </c>
    </row>
    <row r="120" spans="1:22">
      <c r="A120" t="s">
        <v>467</v>
      </c>
      <c r="C120">
        <v>60</v>
      </c>
      <c r="D120" t="s">
        <v>35</v>
      </c>
      <c r="E120" t="s">
        <v>15</v>
      </c>
      <c r="F120" t="s">
        <v>14</v>
      </c>
      <c r="G120" t="s">
        <v>818</v>
      </c>
      <c r="I120">
        <v>14</v>
      </c>
      <c r="J120">
        <v>9</v>
      </c>
      <c r="L120" t="s">
        <v>53</v>
      </c>
      <c r="M120" t="s">
        <v>185</v>
      </c>
      <c r="N120" t="s">
        <v>234</v>
      </c>
      <c r="O120">
        <v>2</v>
      </c>
      <c r="P120" t="s">
        <v>39</v>
      </c>
      <c r="R120" t="s">
        <v>642</v>
      </c>
      <c r="S120" t="s">
        <v>642</v>
      </c>
      <c r="V120" t="s">
        <v>27</v>
      </c>
    </row>
    <row r="121" spans="1:22">
      <c r="A121" t="s">
        <v>468</v>
      </c>
      <c r="D121" t="s">
        <v>35</v>
      </c>
      <c r="E121" t="s">
        <v>22</v>
      </c>
      <c r="F121" t="s">
        <v>21</v>
      </c>
      <c r="I121">
        <v>1</v>
      </c>
      <c r="J121">
        <v>0</v>
      </c>
      <c r="L121" t="s">
        <v>53</v>
      </c>
      <c r="M121" t="s">
        <v>227</v>
      </c>
      <c r="N121" t="s">
        <v>245</v>
      </c>
      <c r="P121" t="s">
        <v>25</v>
      </c>
      <c r="V121" t="s">
        <v>27</v>
      </c>
    </row>
    <row r="122" spans="1:22">
      <c r="A122" t="s">
        <v>469</v>
      </c>
      <c r="D122" t="s">
        <v>23</v>
      </c>
      <c r="E122" t="s">
        <v>110</v>
      </c>
      <c r="F122" t="s">
        <v>21</v>
      </c>
      <c r="I122">
        <v>1</v>
      </c>
      <c r="J122">
        <v>0</v>
      </c>
      <c r="L122" t="s">
        <v>53</v>
      </c>
      <c r="N122" t="s">
        <v>29</v>
      </c>
      <c r="O122">
        <v>1</v>
      </c>
      <c r="P122" t="s">
        <v>25</v>
      </c>
      <c r="V122" t="s">
        <v>27</v>
      </c>
    </row>
    <row r="123" spans="1:22">
      <c r="A123" t="s">
        <v>470</v>
      </c>
      <c r="B123" s="12">
        <v>40620</v>
      </c>
      <c r="D123" t="s">
        <v>35</v>
      </c>
      <c r="E123" t="s">
        <v>22</v>
      </c>
      <c r="F123" t="s">
        <v>114</v>
      </c>
      <c r="I123">
        <v>0</v>
      </c>
      <c r="J123">
        <v>0</v>
      </c>
      <c r="L123" t="s">
        <v>17</v>
      </c>
      <c r="N123" t="s">
        <v>290</v>
      </c>
      <c r="P123" t="s">
        <v>109</v>
      </c>
      <c r="S123" t="s">
        <v>109</v>
      </c>
      <c r="V123" t="s">
        <v>819</v>
      </c>
    </row>
    <row r="124" spans="1:22">
      <c r="A124" t="s">
        <v>471</v>
      </c>
      <c r="B124" t="s">
        <v>474</v>
      </c>
      <c r="D124" t="s">
        <v>35</v>
      </c>
      <c r="E124" t="s">
        <v>34</v>
      </c>
      <c r="F124" t="s">
        <v>114</v>
      </c>
      <c r="I124">
        <v>14</v>
      </c>
      <c r="J124">
        <v>11</v>
      </c>
      <c r="L124" t="s">
        <v>17</v>
      </c>
      <c r="N124" t="s">
        <v>291</v>
      </c>
      <c r="P124" t="s">
        <v>109</v>
      </c>
      <c r="S124" t="s">
        <v>109</v>
      </c>
      <c r="V124" t="s">
        <v>51</v>
      </c>
    </row>
    <row r="125" spans="1:22">
      <c r="A125" t="s">
        <v>576</v>
      </c>
      <c r="B125" t="s">
        <v>474</v>
      </c>
      <c r="L125" t="s">
        <v>17</v>
      </c>
      <c r="N125" t="s">
        <v>127</v>
      </c>
      <c r="S125" t="s">
        <v>19</v>
      </c>
    </row>
    <row r="126" spans="1:22">
      <c r="A126" t="s">
        <v>577</v>
      </c>
      <c r="B126" t="s">
        <v>474</v>
      </c>
      <c r="L126" t="s">
        <v>17</v>
      </c>
      <c r="N126" t="s">
        <v>659</v>
      </c>
      <c r="P126" t="s">
        <v>820</v>
      </c>
      <c r="R126" t="s">
        <v>109</v>
      </c>
      <c r="S126" t="s">
        <v>20</v>
      </c>
    </row>
    <row r="127" spans="1:22">
      <c r="A127" t="s">
        <v>578</v>
      </c>
      <c r="B127" t="s">
        <v>474</v>
      </c>
      <c r="L127" t="s">
        <v>17</v>
      </c>
      <c r="N127" t="s">
        <v>660</v>
      </c>
      <c r="R127" t="s">
        <v>109</v>
      </c>
      <c r="S127" t="s">
        <v>20</v>
      </c>
    </row>
    <row r="128" spans="1:22">
      <c r="A128" t="s">
        <v>579</v>
      </c>
      <c r="B128" t="s">
        <v>474</v>
      </c>
      <c r="L128" t="s">
        <v>17</v>
      </c>
      <c r="N128" t="s">
        <v>661</v>
      </c>
    </row>
    <row r="129" spans="1:22">
      <c r="A129" t="s">
        <v>472</v>
      </c>
      <c r="B129" t="s">
        <v>474</v>
      </c>
      <c r="L129" t="s">
        <v>17</v>
      </c>
      <c r="N129" t="s">
        <v>653</v>
      </c>
    </row>
    <row r="130" spans="1:22">
      <c r="A130" t="s">
        <v>473</v>
      </c>
      <c r="B130" t="s">
        <v>474</v>
      </c>
      <c r="L130" t="s">
        <v>17</v>
      </c>
      <c r="N130" t="s">
        <v>292</v>
      </c>
      <c r="S130" t="s">
        <v>20</v>
      </c>
    </row>
    <row r="131" spans="1:22">
      <c r="A131" t="s">
        <v>580</v>
      </c>
      <c r="B131" t="s">
        <v>474</v>
      </c>
      <c r="L131" t="s">
        <v>17</v>
      </c>
      <c r="N131" t="s">
        <v>662</v>
      </c>
      <c r="S131" t="s">
        <v>20</v>
      </c>
    </row>
    <row r="132" spans="1:22">
      <c r="A132" t="s">
        <v>581</v>
      </c>
      <c r="B132" t="s">
        <v>474</v>
      </c>
      <c r="I132">
        <v>0</v>
      </c>
      <c r="J132">
        <v>0</v>
      </c>
      <c r="L132" t="s">
        <v>17</v>
      </c>
      <c r="N132" t="s">
        <v>699</v>
      </c>
      <c r="S132" t="s">
        <v>20</v>
      </c>
    </row>
    <row r="133" spans="1:22">
      <c r="A133" t="s">
        <v>582</v>
      </c>
      <c r="B133" t="s">
        <v>474</v>
      </c>
      <c r="L133" t="s">
        <v>17</v>
      </c>
      <c r="N133" t="s">
        <v>292</v>
      </c>
      <c r="O133">
        <v>2</v>
      </c>
      <c r="S133" t="s">
        <v>20</v>
      </c>
    </row>
    <row r="134" spans="1:22">
      <c r="A134" t="s">
        <v>583</v>
      </c>
      <c r="B134" t="s">
        <v>474</v>
      </c>
      <c r="I134">
        <v>1</v>
      </c>
      <c r="J134">
        <v>0</v>
      </c>
      <c r="L134" t="s">
        <v>17</v>
      </c>
      <c r="N134" t="s">
        <v>663</v>
      </c>
      <c r="O134">
        <v>1</v>
      </c>
      <c r="P134" t="s">
        <v>44</v>
      </c>
      <c r="S134" t="s">
        <v>44</v>
      </c>
      <c r="V134" t="s">
        <v>44</v>
      </c>
    </row>
    <row r="135" spans="1:22">
      <c r="A135" t="s">
        <v>584</v>
      </c>
      <c r="B135" t="s">
        <v>474</v>
      </c>
      <c r="I135">
        <v>3</v>
      </c>
      <c r="J135">
        <v>0</v>
      </c>
      <c r="L135" t="s">
        <v>17</v>
      </c>
      <c r="M135" t="s">
        <v>757</v>
      </c>
      <c r="N135" t="s">
        <v>223</v>
      </c>
      <c r="O135">
        <v>1</v>
      </c>
      <c r="P135" t="s">
        <v>25</v>
      </c>
      <c r="R135" t="s">
        <v>25</v>
      </c>
      <c r="S135" t="s">
        <v>25</v>
      </c>
      <c r="V135" t="s">
        <v>44</v>
      </c>
    </row>
    <row r="136" spans="1:22">
      <c r="A136" t="s">
        <v>585</v>
      </c>
      <c r="L136" t="s">
        <v>53</v>
      </c>
      <c r="N136" t="s">
        <v>664</v>
      </c>
      <c r="S136" t="s">
        <v>20</v>
      </c>
    </row>
    <row r="137" spans="1:22">
      <c r="A137" t="s">
        <v>586</v>
      </c>
      <c r="B137" t="s">
        <v>474</v>
      </c>
      <c r="L137" t="s">
        <v>17</v>
      </c>
      <c r="N137" t="s">
        <v>665</v>
      </c>
      <c r="S137" t="s">
        <v>20</v>
      </c>
    </row>
    <row r="138" spans="1:22">
      <c r="A138" t="s">
        <v>475</v>
      </c>
      <c r="D138" t="s">
        <v>23</v>
      </c>
      <c r="E138" t="s">
        <v>15</v>
      </c>
      <c r="G138" t="s">
        <v>821</v>
      </c>
      <c r="I138">
        <v>29</v>
      </c>
      <c r="J138">
        <v>15</v>
      </c>
      <c r="K138" t="s">
        <v>177</v>
      </c>
      <c r="L138" t="s">
        <v>53</v>
      </c>
      <c r="M138" t="s">
        <v>758</v>
      </c>
      <c r="N138" t="s">
        <v>122</v>
      </c>
      <c r="O138">
        <v>3</v>
      </c>
      <c r="P138" t="s">
        <v>30</v>
      </c>
      <c r="R138" t="s">
        <v>30</v>
      </c>
      <c r="S138" t="s">
        <v>30</v>
      </c>
      <c r="V138" t="s">
        <v>44</v>
      </c>
    </row>
    <row r="139" spans="1:22">
      <c r="A139" t="s">
        <v>476</v>
      </c>
      <c r="D139" t="s">
        <v>41</v>
      </c>
      <c r="E139" t="s">
        <v>22</v>
      </c>
      <c r="F139" t="s">
        <v>14</v>
      </c>
      <c r="I139">
        <v>1</v>
      </c>
      <c r="J139">
        <v>0</v>
      </c>
      <c r="L139" t="s">
        <v>53</v>
      </c>
      <c r="M139" t="s">
        <v>227</v>
      </c>
      <c r="N139" t="s">
        <v>115</v>
      </c>
      <c r="O139" t="s">
        <v>666</v>
      </c>
      <c r="P139" t="s">
        <v>25</v>
      </c>
      <c r="R139" t="s">
        <v>759</v>
      </c>
      <c r="S139" t="s">
        <v>25</v>
      </c>
      <c r="V139" t="s">
        <v>44</v>
      </c>
    </row>
    <row r="140" spans="1:22">
      <c r="A140" t="s">
        <v>477</v>
      </c>
      <c r="D140" t="s">
        <v>35</v>
      </c>
      <c r="E140" t="s">
        <v>194</v>
      </c>
      <c r="G140" t="s">
        <v>294</v>
      </c>
      <c r="I140">
        <v>17</v>
      </c>
      <c r="J140">
        <v>3</v>
      </c>
      <c r="K140" t="s">
        <v>122</v>
      </c>
      <c r="L140" t="s">
        <v>53</v>
      </c>
      <c r="M140" t="s">
        <v>725</v>
      </c>
      <c r="N140" t="s">
        <v>24</v>
      </c>
      <c r="O140">
        <v>1</v>
      </c>
      <c r="P140" t="s">
        <v>18</v>
      </c>
      <c r="R140" t="s">
        <v>30</v>
      </c>
      <c r="S140" t="s">
        <v>30</v>
      </c>
      <c r="V140" t="s">
        <v>44</v>
      </c>
    </row>
    <row r="141" spans="1:22">
      <c r="A141" t="s">
        <v>478</v>
      </c>
      <c r="D141" t="s">
        <v>41</v>
      </c>
      <c r="E141" t="s">
        <v>22</v>
      </c>
      <c r="F141" t="s">
        <v>14</v>
      </c>
      <c r="I141">
        <v>1</v>
      </c>
      <c r="J141">
        <v>0</v>
      </c>
      <c r="L141" t="s">
        <v>53</v>
      </c>
      <c r="M141" t="s">
        <v>725</v>
      </c>
      <c r="N141" t="s">
        <v>243</v>
      </c>
      <c r="O141">
        <v>3</v>
      </c>
      <c r="P141" t="s">
        <v>25</v>
      </c>
      <c r="R141" t="s">
        <v>25</v>
      </c>
      <c r="S141" t="s">
        <v>25</v>
      </c>
      <c r="V141" t="s">
        <v>44</v>
      </c>
    </row>
    <row r="142" spans="1:22">
      <c r="A142" t="s">
        <v>479</v>
      </c>
      <c r="D142" t="s">
        <v>23</v>
      </c>
      <c r="E142" t="s">
        <v>34</v>
      </c>
      <c r="G142" t="s">
        <v>822</v>
      </c>
      <c r="I142">
        <v>5</v>
      </c>
      <c r="J142">
        <v>3</v>
      </c>
      <c r="K142" t="s">
        <v>104</v>
      </c>
      <c r="L142" t="s">
        <v>53</v>
      </c>
      <c r="M142" t="s">
        <v>725</v>
      </c>
      <c r="N142" t="s">
        <v>228</v>
      </c>
      <c r="O142">
        <v>1</v>
      </c>
      <c r="P142" t="s">
        <v>25</v>
      </c>
      <c r="R142" t="s">
        <v>30</v>
      </c>
      <c r="S142" t="s">
        <v>30</v>
      </c>
      <c r="V142" t="s">
        <v>295</v>
      </c>
    </row>
    <row r="143" spans="1:22">
      <c r="A143" t="s">
        <v>480</v>
      </c>
      <c r="I143">
        <v>1</v>
      </c>
      <c r="J143">
        <v>0</v>
      </c>
      <c r="L143" t="s">
        <v>53</v>
      </c>
      <c r="M143" t="s">
        <v>725</v>
      </c>
      <c r="N143" t="s">
        <v>146</v>
      </c>
      <c r="O143">
        <v>1</v>
      </c>
      <c r="P143" t="s">
        <v>25</v>
      </c>
      <c r="S143" t="s">
        <v>25</v>
      </c>
      <c r="V143" t="s">
        <v>44</v>
      </c>
    </row>
    <row r="144" spans="1:22">
      <c r="A144" t="s">
        <v>481</v>
      </c>
      <c r="D144" t="s">
        <v>23</v>
      </c>
      <c r="E144" t="s">
        <v>15</v>
      </c>
      <c r="F144" t="s">
        <v>14</v>
      </c>
      <c r="G144" t="s">
        <v>823</v>
      </c>
      <c r="I144">
        <v>25</v>
      </c>
      <c r="J144">
        <v>9</v>
      </c>
      <c r="K144" t="s">
        <v>245</v>
      </c>
      <c r="L144" t="s">
        <v>53</v>
      </c>
      <c r="M144" t="s">
        <v>725</v>
      </c>
      <c r="N144" t="s">
        <v>192</v>
      </c>
      <c r="O144">
        <v>1</v>
      </c>
      <c r="P144" t="s">
        <v>30</v>
      </c>
      <c r="R144" t="s">
        <v>30</v>
      </c>
      <c r="S144" t="s">
        <v>30</v>
      </c>
      <c r="V144" t="s">
        <v>197</v>
      </c>
    </row>
    <row r="145" spans="1:22">
      <c r="A145" t="s">
        <v>587</v>
      </c>
      <c r="D145" t="s">
        <v>35</v>
      </c>
      <c r="E145" t="s">
        <v>15</v>
      </c>
      <c r="F145" t="s">
        <v>14</v>
      </c>
      <c r="G145" t="s">
        <v>718</v>
      </c>
      <c r="I145">
        <v>39</v>
      </c>
      <c r="J145">
        <v>3</v>
      </c>
      <c r="K145" t="s">
        <v>201</v>
      </c>
      <c r="L145" t="s">
        <v>53</v>
      </c>
      <c r="M145" t="s">
        <v>227</v>
      </c>
      <c r="N145" t="s">
        <v>667</v>
      </c>
      <c r="O145">
        <v>1</v>
      </c>
      <c r="P145" t="s">
        <v>30</v>
      </c>
      <c r="R145" t="s">
        <v>30</v>
      </c>
      <c r="S145" t="s">
        <v>30</v>
      </c>
    </row>
    <row r="146" spans="1:22">
      <c r="A146" t="s">
        <v>482</v>
      </c>
      <c r="I146">
        <v>0</v>
      </c>
      <c r="J146">
        <v>0</v>
      </c>
      <c r="L146" t="s">
        <v>53</v>
      </c>
      <c r="M146" t="s">
        <v>725</v>
      </c>
      <c r="N146" t="s">
        <v>127</v>
      </c>
      <c r="O146">
        <v>1</v>
      </c>
      <c r="P146" t="s">
        <v>25</v>
      </c>
      <c r="S146" t="s">
        <v>30</v>
      </c>
      <c r="V146" t="s">
        <v>44</v>
      </c>
    </row>
    <row r="147" spans="1:22">
      <c r="A147" t="s">
        <v>483</v>
      </c>
      <c r="D147" t="s">
        <v>23</v>
      </c>
      <c r="E147" t="s">
        <v>15</v>
      </c>
      <c r="F147" t="s">
        <v>14</v>
      </c>
      <c r="G147" t="s">
        <v>824</v>
      </c>
      <c r="I147">
        <v>17</v>
      </c>
      <c r="J147">
        <v>4</v>
      </c>
      <c r="L147" t="s">
        <v>53</v>
      </c>
      <c r="M147" t="s">
        <v>227</v>
      </c>
      <c r="N147" t="s">
        <v>215</v>
      </c>
      <c r="O147">
        <v>1</v>
      </c>
      <c r="P147" t="s">
        <v>25</v>
      </c>
      <c r="S147" t="s">
        <v>703</v>
      </c>
      <c r="V147" t="s">
        <v>778</v>
      </c>
    </row>
    <row r="148" spans="1:22">
      <c r="A148" t="s">
        <v>484</v>
      </c>
      <c r="D148" t="s">
        <v>23</v>
      </c>
      <c r="E148" t="s">
        <v>22</v>
      </c>
      <c r="F148" t="s">
        <v>14</v>
      </c>
      <c r="I148">
        <v>1</v>
      </c>
      <c r="J148">
        <v>0</v>
      </c>
      <c r="L148" t="s">
        <v>53</v>
      </c>
      <c r="M148" t="s">
        <v>725</v>
      </c>
      <c r="N148" t="s">
        <v>144</v>
      </c>
      <c r="O148">
        <v>1</v>
      </c>
      <c r="P148" t="s">
        <v>39</v>
      </c>
      <c r="S148" t="s">
        <v>30</v>
      </c>
      <c r="V148" t="s">
        <v>44</v>
      </c>
    </row>
    <row r="149" spans="1:22">
      <c r="A149" t="s">
        <v>485</v>
      </c>
      <c r="D149" t="s">
        <v>204</v>
      </c>
      <c r="E149" t="s">
        <v>110</v>
      </c>
      <c r="F149" t="s">
        <v>21</v>
      </c>
      <c r="I149">
        <v>0</v>
      </c>
      <c r="J149">
        <v>0</v>
      </c>
      <c r="L149" t="s">
        <v>53</v>
      </c>
      <c r="M149" t="s">
        <v>227</v>
      </c>
      <c r="N149" t="s">
        <v>140</v>
      </c>
      <c r="O149" t="s">
        <v>296</v>
      </c>
      <c r="P149" t="s">
        <v>25</v>
      </c>
      <c r="S149" t="s">
        <v>25</v>
      </c>
      <c r="V149" t="s">
        <v>44</v>
      </c>
    </row>
    <row r="150" spans="1:22">
      <c r="A150" t="s">
        <v>486</v>
      </c>
      <c r="D150" t="s">
        <v>23</v>
      </c>
      <c r="E150" t="s">
        <v>22</v>
      </c>
      <c r="I150">
        <v>1</v>
      </c>
      <c r="J150">
        <v>0</v>
      </c>
      <c r="L150" t="s">
        <v>53</v>
      </c>
      <c r="N150" t="s">
        <v>214</v>
      </c>
      <c r="O150" t="s">
        <v>293</v>
      </c>
      <c r="P150" t="s">
        <v>297</v>
      </c>
      <c r="R150" t="s">
        <v>298</v>
      </c>
      <c r="S150" t="s">
        <v>298</v>
      </c>
      <c r="V150" t="s">
        <v>44</v>
      </c>
    </row>
    <row r="151" spans="1:22">
      <c r="A151" t="s">
        <v>487</v>
      </c>
      <c r="D151" t="s">
        <v>35</v>
      </c>
      <c r="E151" t="s">
        <v>34</v>
      </c>
      <c r="F151" t="s">
        <v>21</v>
      </c>
      <c r="G151" t="s">
        <v>155</v>
      </c>
      <c r="I151">
        <v>20</v>
      </c>
      <c r="J151">
        <v>1</v>
      </c>
      <c r="L151" t="s">
        <v>53</v>
      </c>
      <c r="M151" t="s">
        <v>185</v>
      </c>
      <c r="N151" t="s">
        <v>105</v>
      </c>
      <c r="O151">
        <v>2</v>
      </c>
      <c r="P151" t="s">
        <v>25</v>
      </c>
      <c r="R151" t="s">
        <v>81</v>
      </c>
      <c r="S151" t="s">
        <v>25</v>
      </c>
      <c r="V151" t="s">
        <v>27</v>
      </c>
    </row>
    <row r="152" spans="1:22">
      <c r="A152" t="s">
        <v>488</v>
      </c>
      <c r="D152" t="s">
        <v>112</v>
      </c>
      <c r="E152" t="s">
        <v>113</v>
      </c>
      <c r="F152" t="s">
        <v>14</v>
      </c>
      <c r="I152">
        <v>3</v>
      </c>
      <c r="J152">
        <v>0</v>
      </c>
      <c r="L152" t="s">
        <v>53</v>
      </c>
      <c r="M152" t="s">
        <v>185</v>
      </c>
      <c r="N152" t="s">
        <v>264</v>
      </c>
      <c r="O152">
        <v>2</v>
      </c>
      <c r="P152" t="s">
        <v>39</v>
      </c>
      <c r="R152" t="s">
        <v>148</v>
      </c>
      <c r="S152" t="s">
        <v>39</v>
      </c>
      <c r="V152" t="s">
        <v>27</v>
      </c>
    </row>
    <row r="153" spans="1:22">
      <c r="A153" t="s">
        <v>489</v>
      </c>
      <c r="D153" t="s">
        <v>35</v>
      </c>
      <c r="E153" t="s">
        <v>22</v>
      </c>
      <c r="F153" t="s">
        <v>21</v>
      </c>
      <c r="I153">
        <v>1</v>
      </c>
      <c r="J153">
        <v>0</v>
      </c>
      <c r="L153" t="s">
        <v>53</v>
      </c>
      <c r="M153" t="s">
        <v>227</v>
      </c>
      <c r="N153" t="s">
        <v>215</v>
      </c>
      <c r="O153">
        <v>3</v>
      </c>
      <c r="P153" t="s">
        <v>25</v>
      </c>
      <c r="R153" t="s">
        <v>299</v>
      </c>
      <c r="S153" t="s">
        <v>25</v>
      </c>
      <c r="V153" t="s">
        <v>27</v>
      </c>
    </row>
    <row r="154" spans="1:22">
      <c r="A154" t="s">
        <v>490</v>
      </c>
      <c r="D154" t="s">
        <v>23</v>
      </c>
      <c r="E154" t="s">
        <v>121</v>
      </c>
      <c r="F154" t="s">
        <v>176</v>
      </c>
      <c r="L154" t="s">
        <v>17</v>
      </c>
      <c r="M154" t="s">
        <v>735</v>
      </c>
      <c r="N154" t="s">
        <v>300</v>
      </c>
      <c r="O154">
        <v>1</v>
      </c>
      <c r="P154" t="s">
        <v>25</v>
      </c>
      <c r="R154" t="s">
        <v>301</v>
      </c>
      <c r="S154" t="s">
        <v>25</v>
      </c>
      <c r="V154" t="s">
        <v>27</v>
      </c>
    </row>
    <row r="155" spans="1:22">
      <c r="A155" t="s">
        <v>491</v>
      </c>
      <c r="D155" t="s">
        <v>107</v>
      </c>
      <c r="E155" t="s">
        <v>121</v>
      </c>
      <c r="I155">
        <v>0</v>
      </c>
      <c r="J155">
        <v>0</v>
      </c>
      <c r="L155" t="s">
        <v>53</v>
      </c>
      <c r="M155" t="s">
        <v>735</v>
      </c>
      <c r="N155" t="s">
        <v>302</v>
      </c>
      <c r="O155">
        <v>1</v>
      </c>
      <c r="P155" t="s">
        <v>39</v>
      </c>
      <c r="R155" t="s">
        <v>148</v>
      </c>
      <c r="S155" t="s">
        <v>39</v>
      </c>
      <c r="V155" t="s">
        <v>27</v>
      </c>
    </row>
    <row r="156" spans="1:22">
      <c r="A156" t="s">
        <v>492</v>
      </c>
      <c r="D156" t="s">
        <v>116</v>
      </c>
      <c r="E156" t="s">
        <v>113</v>
      </c>
      <c r="I156">
        <v>1</v>
      </c>
      <c r="J156">
        <v>0</v>
      </c>
      <c r="L156" t="s">
        <v>53</v>
      </c>
      <c r="M156" t="s">
        <v>185</v>
      </c>
      <c r="N156" t="s">
        <v>140</v>
      </c>
      <c r="O156">
        <v>2</v>
      </c>
      <c r="P156" t="s">
        <v>18</v>
      </c>
      <c r="R156" t="s">
        <v>79</v>
      </c>
      <c r="S156" t="s">
        <v>73</v>
      </c>
      <c r="V156" t="s">
        <v>31</v>
      </c>
    </row>
    <row r="157" spans="1:22">
      <c r="A157" t="s">
        <v>493</v>
      </c>
      <c r="D157" t="s">
        <v>107</v>
      </c>
      <c r="E157" t="s">
        <v>113</v>
      </c>
      <c r="I157">
        <v>1</v>
      </c>
      <c r="J157">
        <v>0</v>
      </c>
      <c r="L157" t="s">
        <v>53</v>
      </c>
      <c r="M157" t="s">
        <v>303</v>
      </c>
      <c r="N157" t="s">
        <v>38</v>
      </c>
      <c r="O157">
        <v>1</v>
      </c>
      <c r="P157" t="s">
        <v>39</v>
      </c>
      <c r="R157" t="s">
        <v>148</v>
      </c>
      <c r="S157" t="s">
        <v>39</v>
      </c>
    </row>
    <row r="158" spans="1:22">
      <c r="A158" t="s">
        <v>494</v>
      </c>
      <c r="D158" t="s">
        <v>126</v>
      </c>
      <c r="E158" t="s">
        <v>152</v>
      </c>
      <c r="F158" t="s">
        <v>14</v>
      </c>
      <c r="G158" t="s">
        <v>825</v>
      </c>
      <c r="I158">
        <v>83</v>
      </c>
      <c r="J158">
        <v>10</v>
      </c>
      <c r="L158" t="s">
        <v>53</v>
      </c>
      <c r="M158" t="s">
        <v>309</v>
      </c>
      <c r="N158" t="s">
        <v>243</v>
      </c>
      <c r="O158">
        <v>2</v>
      </c>
      <c r="P158" t="s">
        <v>39</v>
      </c>
      <c r="R158" t="s">
        <v>148</v>
      </c>
      <c r="S158" t="s">
        <v>39</v>
      </c>
      <c r="V158" t="s">
        <v>31</v>
      </c>
    </row>
    <row r="159" spans="1:22">
      <c r="A159" t="s">
        <v>495</v>
      </c>
      <c r="D159" t="s">
        <v>107</v>
      </c>
      <c r="E159" t="s">
        <v>304</v>
      </c>
      <c r="F159" t="s">
        <v>793</v>
      </c>
      <c r="I159">
        <v>1</v>
      </c>
      <c r="J159">
        <v>0</v>
      </c>
      <c r="L159" t="s">
        <v>53</v>
      </c>
      <c r="M159" t="s">
        <v>227</v>
      </c>
      <c r="N159" t="s">
        <v>50</v>
      </c>
      <c r="O159">
        <v>2</v>
      </c>
      <c r="P159" t="s">
        <v>193</v>
      </c>
      <c r="R159" t="s">
        <v>305</v>
      </c>
      <c r="S159" t="s">
        <v>39</v>
      </c>
      <c r="V159" t="s">
        <v>27</v>
      </c>
    </row>
    <row r="160" spans="1:22">
      <c r="A160" t="s">
        <v>496</v>
      </c>
      <c r="D160" t="s">
        <v>126</v>
      </c>
      <c r="E160" t="s">
        <v>113</v>
      </c>
      <c r="I160">
        <v>3</v>
      </c>
      <c r="J160">
        <v>0</v>
      </c>
      <c r="L160" t="s">
        <v>53</v>
      </c>
      <c r="M160" t="s">
        <v>826</v>
      </c>
      <c r="N160" t="s">
        <v>67</v>
      </c>
      <c r="O160">
        <v>2</v>
      </c>
      <c r="R160" t="s">
        <v>79</v>
      </c>
      <c r="S160" t="s">
        <v>39</v>
      </c>
      <c r="V160" t="s">
        <v>27</v>
      </c>
    </row>
    <row r="161" spans="1:22">
      <c r="A161" t="s">
        <v>497</v>
      </c>
      <c r="D161" t="s">
        <v>126</v>
      </c>
      <c r="E161" t="s">
        <v>113</v>
      </c>
      <c r="I161">
        <v>2</v>
      </c>
      <c r="J161">
        <v>0</v>
      </c>
      <c r="L161" t="s">
        <v>53</v>
      </c>
      <c r="M161" t="s">
        <v>760</v>
      </c>
      <c r="N161" t="s">
        <v>306</v>
      </c>
      <c r="O161">
        <v>2</v>
      </c>
      <c r="P161" t="s">
        <v>39</v>
      </c>
      <c r="R161" t="s">
        <v>148</v>
      </c>
      <c r="S161" t="s">
        <v>39</v>
      </c>
      <c r="V161" t="s">
        <v>27</v>
      </c>
    </row>
    <row r="162" spans="1:22">
      <c r="A162" t="s">
        <v>62</v>
      </c>
      <c r="D162" t="s">
        <v>156</v>
      </c>
      <c r="E162" t="s">
        <v>117</v>
      </c>
      <c r="F162" t="s">
        <v>14</v>
      </c>
      <c r="G162" t="s">
        <v>700</v>
      </c>
      <c r="I162">
        <v>1</v>
      </c>
      <c r="J162">
        <v>1</v>
      </c>
      <c r="L162" t="s">
        <v>53</v>
      </c>
      <c r="M162" t="s">
        <v>185</v>
      </c>
      <c r="N162" t="s">
        <v>63</v>
      </c>
      <c r="O162">
        <v>2</v>
      </c>
      <c r="P162" t="s">
        <v>312</v>
      </c>
      <c r="Q162" t="s">
        <v>720</v>
      </c>
      <c r="R162" t="s">
        <v>79</v>
      </c>
      <c r="S162" t="s">
        <v>106</v>
      </c>
      <c r="V162" t="s">
        <v>31</v>
      </c>
    </row>
    <row r="163" spans="1:22">
      <c r="A163" t="s">
        <v>498</v>
      </c>
      <c r="C163">
        <v>68</v>
      </c>
      <c r="D163" t="s">
        <v>126</v>
      </c>
      <c r="E163" t="s">
        <v>152</v>
      </c>
      <c r="F163" t="s">
        <v>14</v>
      </c>
      <c r="G163" t="s">
        <v>761</v>
      </c>
      <c r="I163">
        <v>28</v>
      </c>
      <c r="J163">
        <v>14</v>
      </c>
      <c r="L163" t="s">
        <v>53</v>
      </c>
      <c r="M163" t="s">
        <v>72</v>
      </c>
      <c r="N163" t="s">
        <v>57</v>
      </c>
      <c r="O163">
        <v>2</v>
      </c>
      <c r="P163" t="s">
        <v>39</v>
      </c>
      <c r="R163" t="s">
        <v>79</v>
      </c>
      <c r="S163" t="s">
        <v>157</v>
      </c>
      <c r="V163" t="s">
        <v>191</v>
      </c>
    </row>
    <row r="164" spans="1:22">
      <c r="A164" t="s">
        <v>499</v>
      </c>
      <c r="D164" t="s">
        <v>116</v>
      </c>
      <c r="E164" t="s">
        <v>113</v>
      </c>
      <c r="I164">
        <v>9</v>
      </c>
      <c r="J164">
        <v>0</v>
      </c>
      <c r="L164" t="s">
        <v>53</v>
      </c>
      <c r="M164" t="s">
        <v>32</v>
      </c>
      <c r="N164" t="s">
        <v>307</v>
      </c>
      <c r="O164">
        <v>1</v>
      </c>
      <c r="P164" t="s">
        <v>39</v>
      </c>
      <c r="R164" t="s">
        <v>148</v>
      </c>
      <c r="S164" t="s">
        <v>39</v>
      </c>
      <c r="V164" t="s">
        <v>27</v>
      </c>
    </row>
    <row r="165" spans="1:22">
      <c r="A165" t="s">
        <v>500</v>
      </c>
      <c r="D165" t="s">
        <v>126</v>
      </c>
      <c r="E165" t="s">
        <v>121</v>
      </c>
      <c r="I165">
        <v>0</v>
      </c>
      <c r="J165">
        <v>0</v>
      </c>
      <c r="L165" t="s">
        <v>53</v>
      </c>
      <c r="M165" t="s">
        <v>32</v>
      </c>
      <c r="N165" t="s">
        <v>57</v>
      </c>
      <c r="O165">
        <v>2</v>
      </c>
      <c r="P165" t="s">
        <v>39</v>
      </c>
      <c r="R165" t="s">
        <v>18</v>
      </c>
      <c r="S165" t="s">
        <v>39</v>
      </c>
      <c r="V165" t="s">
        <v>27</v>
      </c>
    </row>
    <row r="166" spans="1:22">
      <c r="A166" t="s">
        <v>501</v>
      </c>
      <c r="C166">
        <v>60</v>
      </c>
      <c r="D166" t="s">
        <v>107</v>
      </c>
      <c r="E166" t="s">
        <v>152</v>
      </c>
      <c r="F166" t="s">
        <v>14</v>
      </c>
      <c r="G166" t="s">
        <v>308</v>
      </c>
      <c r="I166">
        <v>25</v>
      </c>
      <c r="J166">
        <v>6</v>
      </c>
      <c r="K166" t="s">
        <v>177</v>
      </c>
      <c r="L166" t="s">
        <v>53</v>
      </c>
      <c r="M166" t="s">
        <v>309</v>
      </c>
      <c r="N166" t="s">
        <v>310</v>
      </c>
      <c r="O166">
        <v>2</v>
      </c>
      <c r="P166" t="s">
        <v>39</v>
      </c>
      <c r="R166" t="s">
        <v>79</v>
      </c>
      <c r="S166" t="s">
        <v>39</v>
      </c>
      <c r="V166" t="s">
        <v>27</v>
      </c>
    </row>
    <row r="167" spans="1:22">
      <c r="A167" t="s">
        <v>502</v>
      </c>
      <c r="D167" t="s">
        <v>107</v>
      </c>
      <c r="E167" t="s">
        <v>121</v>
      </c>
      <c r="I167">
        <v>0</v>
      </c>
      <c r="J167">
        <v>0</v>
      </c>
      <c r="L167" t="s">
        <v>53</v>
      </c>
      <c r="M167" t="s">
        <v>32</v>
      </c>
      <c r="N167" t="s">
        <v>38</v>
      </c>
      <c r="O167">
        <v>2</v>
      </c>
      <c r="P167" t="s">
        <v>39</v>
      </c>
      <c r="R167" t="s">
        <v>39</v>
      </c>
      <c r="S167" t="s">
        <v>39</v>
      </c>
      <c r="V167" t="s">
        <v>27</v>
      </c>
    </row>
    <row r="168" spans="1:22">
      <c r="A168" t="s">
        <v>503</v>
      </c>
      <c r="D168" t="s">
        <v>116</v>
      </c>
      <c r="E168" t="s">
        <v>113</v>
      </c>
      <c r="I168">
        <v>3</v>
      </c>
      <c r="J168">
        <v>0</v>
      </c>
      <c r="L168" t="s">
        <v>762</v>
      </c>
      <c r="M168" t="s">
        <v>827</v>
      </c>
      <c r="N168" t="s">
        <v>311</v>
      </c>
      <c r="O168">
        <v>1</v>
      </c>
      <c r="P168" t="s">
        <v>312</v>
      </c>
      <c r="Q168" t="s">
        <v>720</v>
      </c>
      <c r="R168" t="s">
        <v>79</v>
      </c>
      <c r="S168" t="s">
        <v>39</v>
      </c>
      <c r="V168" t="s">
        <v>27</v>
      </c>
    </row>
    <row r="169" spans="1:22">
      <c r="A169" t="s">
        <v>504</v>
      </c>
      <c r="D169" t="s">
        <v>107</v>
      </c>
      <c r="E169" t="s">
        <v>121</v>
      </c>
      <c r="I169">
        <v>0</v>
      </c>
      <c r="J169">
        <v>0</v>
      </c>
      <c r="L169" t="s">
        <v>17</v>
      </c>
      <c r="M169" t="s">
        <v>735</v>
      </c>
      <c r="N169" t="s">
        <v>313</v>
      </c>
      <c r="O169">
        <v>1</v>
      </c>
      <c r="P169" t="s">
        <v>39</v>
      </c>
      <c r="R169" t="s">
        <v>148</v>
      </c>
      <c r="S169" t="s">
        <v>39</v>
      </c>
      <c r="V169" t="s">
        <v>27</v>
      </c>
    </row>
    <row r="170" spans="1:22">
      <c r="A170" t="s">
        <v>505</v>
      </c>
      <c r="D170" t="s">
        <v>107</v>
      </c>
      <c r="E170" t="s">
        <v>113</v>
      </c>
      <c r="I170">
        <v>27</v>
      </c>
      <c r="J170">
        <v>0</v>
      </c>
      <c r="L170" t="s">
        <v>53</v>
      </c>
      <c r="M170" t="s">
        <v>32</v>
      </c>
      <c r="N170" t="s">
        <v>75</v>
      </c>
      <c r="O170">
        <v>2</v>
      </c>
      <c r="P170" t="s">
        <v>39</v>
      </c>
      <c r="R170" t="s">
        <v>79</v>
      </c>
      <c r="S170" t="s">
        <v>39</v>
      </c>
      <c r="V170" t="s">
        <v>27</v>
      </c>
    </row>
    <row r="171" spans="1:22">
      <c r="A171" t="s">
        <v>506</v>
      </c>
      <c r="D171" t="s">
        <v>126</v>
      </c>
      <c r="E171" t="s">
        <v>117</v>
      </c>
      <c r="G171" t="s">
        <v>314</v>
      </c>
      <c r="I171">
        <v>3</v>
      </c>
      <c r="J171">
        <v>1</v>
      </c>
      <c r="L171" t="s">
        <v>53</v>
      </c>
      <c r="M171" t="s">
        <v>32</v>
      </c>
      <c r="N171" t="s">
        <v>60</v>
      </c>
      <c r="O171">
        <v>2</v>
      </c>
      <c r="V171" t="s">
        <v>27</v>
      </c>
    </row>
    <row r="172" spans="1:22">
      <c r="A172" t="s">
        <v>507</v>
      </c>
      <c r="C172">
        <v>62</v>
      </c>
      <c r="D172" t="s">
        <v>116</v>
      </c>
      <c r="E172" t="s">
        <v>152</v>
      </c>
      <c r="G172" t="s">
        <v>828</v>
      </c>
      <c r="I172">
        <v>49</v>
      </c>
      <c r="J172">
        <v>35</v>
      </c>
      <c r="K172" t="s">
        <v>223</v>
      </c>
      <c r="L172" t="s">
        <v>53</v>
      </c>
      <c r="M172" t="s">
        <v>829</v>
      </c>
      <c r="N172" t="s">
        <v>315</v>
      </c>
      <c r="P172" t="s">
        <v>312</v>
      </c>
      <c r="Q172" t="s">
        <v>720</v>
      </c>
      <c r="R172" t="s">
        <v>79</v>
      </c>
      <c r="S172" t="s">
        <v>157</v>
      </c>
      <c r="V172" t="s">
        <v>31</v>
      </c>
    </row>
    <row r="173" spans="1:22">
      <c r="A173" t="s">
        <v>508</v>
      </c>
      <c r="D173" t="s">
        <v>126</v>
      </c>
      <c r="E173" t="s">
        <v>113</v>
      </c>
      <c r="I173">
        <v>5</v>
      </c>
      <c r="J173">
        <v>0</v>
      </c>
      <c r="L173" t="s">
        <v>53</v>
      </c>
      <c r="M173" t="s">
        <v>735</v>
      </c>
      <c r="N173" t="s">
        <v>243</v>
      </c>
      <c r="O173">
        <v>1</v>
      </c>
      <c r="V173" t="s">
        <v>27</v>
      </c>
    </row>
    <row r="174" spans="1:22">
      <c r="A174" t="s">
        <v>509</v>
      </c>
      <c r="D174" t="s">
        <v>107</v>
      </c>
      <c r="E174" t="s">
        <v>117</v>
      </c>
      <c r="G174" t="s">
        <v>155</v>
      </c>
      <c r="I174">
        <v>30</v>
      </c>
      <c r="J174">
        <v>4</v>
      </c>
      <c r="L174" t="s">
        <v>17</v>
      </c>
      <c r="M174" t="s">
        <v>28</v>
      </c>
      <c r="N174" t="s">
        <v>316</v>
      </c>
      <c r="O174">
        <v>1</v>
      </c>
      <c r="R174" t="s">
        <v>148</v>
      </c>
      <c r="V174" t="s">
        <v>27</v>
      </c>
    </row>
    <row r="175" spans="1:22">
      <c r="A175" t="s">
        <v>510</v>
      </c>
      <c r="D175" t="s">
        <v>107</v>
      </c>
      <c r="E175" t="s">
        <v>113</v>
      </c>
      <c r="I175">
        <v>1</v>
      </c>
      <c r="J175">
        <v>0</v>
      </c>
      <c r="L175" t="s">
        <v>53</v>
      </c>
      <c r="M175" t="s">
        <v>760</v>
      </c>
      <c r="N175" t="s">
        <v>54</v>
      </c>
      <c r="O175">
        <v>2</v>
      </c>
      <c r="V175" t="s">
        <v>27</v>
      </c>
    </row>
    <row r="176" spans="1:22">
      <c r="A176" t="s">
        <v>511</v>
      </c>
      <c r="D176" t="s">
        <v>126</v>
      </c>
      <c r="E176" t="s">
        <v>121</v>
      </c>
      <c r="I176">
        <v>0</v>
      </c>
      <c r="J176">
        <v>0</v>
      </c>
      <c r="L176" t="s">
        <v>53</v>
      </c>
      <c r="M176" t="s">
        <v>763</v>
      </c>
      <c r="N176" t="s">
        <v>33</v>
      </c>
      <c r="O176">
        <v>2</v>
      </c>
      <c r="V176" t="s">
        <v>27</v>
      </c>
    </row>
    <row r="177" spans="1:22">
      <c r="A177" t="s">
        <v>512</v>
      </c>
      <c r="D177" t="s">
        <v>126</v>
      </c>
      <c r="E177" t="s">
        <v>152</v>
      </c>
      <c r="I177">
        <v>9</v>
      </c>
      <c r="J177">
        <v>8</v>
      </c>
      <c r="L177" t="s">
        <v>53</v>
      </c>
      <c r="M177" t="s">
        <v>185</v>
      </c>
      <c r="N177" t="s">
        <v>60</v>
      </c>
      <c r="O177">
        <v>2</v>
      </c>
      <c r="P177" t="s">
        <v>18</v>
      </c>
      <c r="R177" t="s">
        <v>79</v>
      </c>
      <c r="S177" t="s">
        <v>39</v>
      </c>
      <c r="V177" t="s">
        <v>27</v>
      </c>
    </row>
    <row r="178" spans="1:22">
      <c r="A178" t="s">
        <v>513</v>
      </c>
      <c r="D178" t="s">
        <v>107</v>
      </c>
      <c r="E178" t="s">
        <v>113</v>
      </c>
      <c r="I178">
        <v>1</v>
      </c>
      <c r="J178">
        <v>0</v>
      </c>
      <c r="L178" t="s">
        <v>53</v>
      </c>
      <c r="M178" t="s">
        <v>760</v>
      </c>
      <c r="N178" t="s">
        <v>64</v>
      </c>
      <c r="O178">
        <v>2</v>
      </c>
      <c r="P178" t="s">
        <v>39</v>
      </c>
      <c r="R178" t="s">
        <v>148</v>
      </c>
      <c r="S178" t="s">
        <v>39</v>
      </c>
      <c r="V178" t="s">
        <v>27</v>
      </c>
    </row>
    <row r="179" spans="1:22">
      <c r="A179" t="s">
        <v>514</v>
      </c>
      <c r="D179" t="s">
        <v>126</v>
      </c>
      <c r="E179" t="s">
        <v>113</v>
      </c>
      <c r="I179">
        <v>2</v>
      </c>
      <c r="J179">
        <v>0</v>
      </c>
      <c r="L179" t="s">
        <v>53</v>
      </c>
      <c r="M179" t="s">
        <v>185</v>
      </c>
      <c r="N179" t="s">
        <v>67</v>
      </c>
      <c r="O179">
        <v>2</v>
      </c>
      <c r="P179" t="s">
        <v>39</v>
      </c>
      <c r="R179" t="s">
        <v>148</v>
      </c>
      <c r="S179" t="s">
        <v>39</v>
      </c>
      <c r="V179" t="s">
        <v>27</v>
      </c>
    </row>
    <row r="180" spans="1:22">
      <c r="A180" t="s">
        <v>515</v>
      </c>
      <c r="C180">
        <v>68</v>
      </c>
      <c r="D180" t="s">
        <v>107</v>
      </c>
      <c r="E180" t="s">
        <v>152</v>
      </c>
      <c r="G180" t="s">
        <v>764</v>
      </c>
      <c r="I180">
        <v>34</v>
      </c>
      <c r="J180">
        <v>9</v>
      </c>
      <c r="K180" t="s">
        <v>146</v>
      </c>
      <c r="L180" t="s">
        <v>53</v>
      </c>
      <c r="M180" t="s">
        <v>185</v>
      </c>
      <c r="N180" t="s">
        <v>140</v>
      </c>
      <c r="O180">
        <v>1</v>
      </c>
      <c r="P180" t="s">
        <v>18</v>
      </c>
      <c r="R180" t="s">
        <v>30</v>
      </c>
      <c r="S180" t="s">
        <v>39</v>
      </c>
      <c r="V180" t="s">
        <v>27</v>
      </c>
    </row>
    <row r="181" spans="1:22">
      <c r="A181" t="s">
        <v>516</v>
      </c>
      <c r="C181">
        <v>68</v>
      </c>
      <c r="D181" t="s">
        <v>107</v>
      </c>
      <c r="E181" t="s">
        <v>152</v>
      </c>
      <c r="F181" t="s">
        <v>14</v>
      </c>
      <c r="G181" t="s">
        <v>317</v>
      </c>
      <c r="I181">
        <v>54</v>
      </c>
      <c r="J181">
        <v>15</v>
      </c>
      <c r="K181" t="s">
        <v>111</v>
      </c>
      <c r="L181" t="s">
        <v>53</v>
      </c>
      <c r="M181" t="s">
        <v>727</v>
      </c>
      <c r="N181" t="s">
        <v>130</v>
      </c>
      <c r="O181">
        <v>1</v>
      </c>
      <c r="P181" t="s">
        <v>18</v>
      </c>
      <c r="R181" t="s">
        <v>79</v>
      </c>
      <c r="S181" t="s">
        <v>39</v>
      </c>
      <c r="V181" t="s">
        <v>27</v>
      </c>
    </row>
    <row r="182" spans="1:22">
      <c r="A182" t="s">
        <v>517</v>
      </c>
      <c r="D182" t="s">
        <v>116</v>
      </c>
      <c r="E182" t="s">
        <v>113</v>
      </c>
      <c r="I182">
        <v>5</v>
      </c>
      <c r="J182">
        <v>0</v>
      </c>
      <c r="L182" t="s">
        <v>53</v>
      </c>
      <c r="M182" t="s">
        <v>830</v>
      </c>
      <c r="N182" t="s">
        <v>318</v>
      </c>
      <c r="O182">
        <v>2</v>
      </c>
      <c r="P182" t="s">
        <v>18</v>
      </c>
      <c r="R182" t="s">
        <v>148</v>
      </c>
      <c r="S182" t="s">
        <v>39</v>
      </c>
      <c r="V182" t="s">
        <v>27</v>
      </c>
    </row>
    <row r="183" spans="1:22">
      <c r="A183" t="s">
        <v>518</v>
      </c>
      <c r="D183" t="s">
        <v>126</v>
      </c>
      <c r="E183" t="s">
        <v>121</v>
      </c>
      <c r="I183">
        <v>0</v>
      </c>
      <c r="J183">
        <v>0</v>
      </c>
      <c r="L183" t="s">
        <v>53</v>
      </c>
      <c r="M183" t="s">
        <v>185</v>
      </c>
      <c r="N183" t="s">
        <v>319</v>
      </c>
      <c r="O183">
        <v>2</v>
      </c>
      <c r="P183" t="s">
        <v>39</v>
      </c>
      <c r="R183" t="s">
        <v>148</v>
      </c>
      <c r="S183" t="s">
        <v>39</v>
      </c>
      <c r="V183" t="s">
        <v>27</v>
      </c>
    </row>
    <row r="184" spans="1:22">
      <c r="A184" t="s">
        <v>519</v>
      </c>
      <c r="D184" t="s">
        <v>107</v>
      </c>
      <c r="E184" t="s">
        <v>121</v>
      </c>
      <c r="F184" t="s">
        <v>14</v>
      </c>
      <c r="I184">
        <v>0</v>
      </c>
      <c r="J184">
        <v>0</v>
      </c>
      <c r="L184" t="s">
        <v>53</v>
      </c>
      <c r="M184" t="s">
        <v>32</v>
      </c>
      <c r="N184" t="s">
        <v>310</v>
      </c>
      <c r="O184">
        <v>2</v>
      </c>
      <c r="P184" t="s">
        <v>39</v>
      </c>
      <c r="R184" t="s">
        <v>49</v>
      </c>
      <c r="S184" t="s">
        <v>39</v>
      </c>
      <c r="V184" t="s">
        <v>27</v>
      </c>
    </row>
    <row r="185" spans="1:22">
      <c r="A185" t="s">
        <v>520</v>
      </c>
      <c r="D185" t="s">
        <v>116</v>
      </c>
      <c r="E185" t="s">
        <v>117</v>
      </c>
      <c r="G185" t="s">
        <v>155</v>
      </c>
      <c r="I185">
        <v>24</v>
      </c>
      <c r="J185">
        <v>4</v>
      </c>
      <c r="L185" t="s">
        <v>53</v>
      </c>
      <c r="M185" t="s">
        <v>32</v>
      </c>
      <c r="N185" t="s">
        <v>320</v>
      </c>
      <c r="O185">
        <v>2</v>
      </c>
      <c r="P185" t="s">
        <v>18</v>
      </c>
      <c r="R185" t="s">
        <v>79</v>
      </c>
      <c r="S185" t="s">
        <v>157</v>
      </c>
      <c r="V185" t="s">
        <v>31</v>
      </c>
    </row>
    <row r="186" spans="1:22">
      <c r="A186" t="s">
        <v>521</v>
      </c>
      <c r="D186" t="s">
        <v>126</v>
      </c>
      <c r="E186" t="s">
        <v>113</v>
      </c>
      <c r="I186">
        <v>2</v>
      </c>
      <c r="J186">
        <v>0</v>
      </c>
      <c r="L186" t="s">
        <v>53</v>
      </c>
      <c r="M186" t="s">
        <v>185</v>
      </c>
      <c r="N186" t="s">
        <v>306</v>
      </c>
      <c r="O186">
        <v>2</v>
      </c>
      <c r="P186" t="s">
        <v>39</v>
      </c>
      <c r="R186" t="s">
        <v>148</v>
      </c>
      <c r="S186" t="s">
        <v>39</v>
      </c>
      <c r="V186" t="s">
        <v>27</v>
      </c>
    </row>
    <row r="187" spans="1:22">
      <c r="A187" t="s">
        <v>522</v>
      </c>
      <c r="D187" t="s">
        <v>126</v>
      </c>
      <c r="E187" t="s">
        <v>113</v>
      </c>
      <c r="I187">
        <v>14</v>
      </c>
      <c r="J187">
        <v>0</v>
      </c>
      <c r="L187" t="s">
        <v>53</v>
      </c>
      <c r="M187" t="s">
        <v>32</v>
      </c>
      <c r="N187" t="s">
        <v>321</v>
      </c>
      <c r="O187">
        <v>2</v>
      </c>
      <c r="P187" t="s">
        <v>68</v>
      </c>
      <c r="R187" t="s">
        <v>30</v>
      </c>
      <c r="S187" t="s">
        <v>39</v>
      </c>
      <c r="V187" t="s">
        <v>27</v>
      </c>
    </row>
    <row r="188" spans="1:22">
      <c r="A188" t="s">
        <v>588</v>
      </c>
      <c r="D188" t="s">
        <v>126</v>
      </c>
      <c r="E188" t="s">
        <v>152</v>
      </c>
      <c r="G188" t="s">
        <v>765</v>
      </c>
      <c r="I188">
        <v>80</v>
      </c>
      <c r="J188">
        <v>27</v>
      </c>
      <c r="K188" t="s">
        <v>224</v>
      </c>
      <c r="L188" t="s">
        <v>53</v>
      </c>
      <c r="M188" t="s">
        <v>309</v>
      </c>
      <c r="N188" t="s">
        <v>57</v>
      </c>
      <c r="O188">
        <v>1</v>
      </c>
      <c r="P188" t="s">
        <v>18</v>
      </c>
      <c r="R188" t="s">
        <v>79</v>
      </c>
      <c r="S188" t="s">
        <v>157</v>
      </c>
      <c r="V188" t="s">
        <v>31</v>
      </c>
    </row>
    <row r="189" spans="1:22">
      <c r="A189" t="s">
        <v>589</v>
      </c>
      <c r="D189" t="s">
        <v>107</v>
      </c>
      <c r="E189" t="s">
        <v>152</v>
      </c>
      <c r="F189" t="s">
        <v>14</v>
      </c>
      <c r="G189" t="s">
        <v>831</v>
      </c>
      <c r="I189">
        <v>28</v>
      </c>
      <c r="J189">
        <v>10</v>
      </c>
      <c r="K189" t="s">
        <v>108</v>
      </c>
      <c r="L189" t="s">
        <v>53</v>
      </c>
      <c r="M189" t="s">
        <v>185</v>
      </c>
      <c r="N189" t="s">
        <v>80</v>
      </c>
      <c r="O189">
        <v>2</v>
      </c>
      <c r="R189" t="s">
        <v>668</v>
      </c>
      <c r="S189" t="s">
        <v>39</v>
      </c>
      <c r="V189" t="s">
        <v>27</v>
      </c>
    </row>
    <row r="190" spans="1:22">
      <c r="A190" t="s">
        <v>590</v>
      </c>
      <c r="D190" t="s">
        <v>107</v>
      </c>
      <c r="E190" t="s">
        <v>121</v>
      </c>
      <c r="I190">
        <v>0</v>
      </c>
      <c r="J190">
        <v>0</v>
      </c>
      <c r="L190" t="s">
        <v>53</v>
      </c>
      <c r="M190" t="s">
        <v>32</v>
      </c>
      <c r="N190" t="s">
        <v>669</v>
      </c>
      <c r="O190">
        <v>1</v>
      </c>
      <c r="P190" t="s">
        <v>39</v>
      </c>
      <c r="R190" t="s">
        <v>39</v>
      </c>
      <c r="S190" t="s">
        <v>39</v>
      </c>
      <c r="V190" t="s">
        <v>27</v>
      </c>
    </row>
    <row r="191" spans="1:22">
      <c r="A191" t="s">
        <v>591</v>
      </c>
      <c r="D191" t="s">
        <v>126</v>
      </c>
      <c r="E191" t="s">
        <v>113</v>
      </c>
      <c r="I191">
        <v>3</v>
      </c>
      <c r="J191">
        <v>0</v>
      </c>
      <c r="L191" t="s">
        <v>53</v>
      </c>
      <c r="M191" t="s">
        <v>309</v>
      </c>
      <c r="N191" t="s">
        <v>33</v>
      </c>
      <c r="O191" t="s">
        <v>180</v>
      </c>
      <c r="P191" t="s">
        <v>39</v>
      </c>
      <c r="R191" t="s">
        <v>148</v>
      </c>
      <c r="S191" t="s">
        <v>39</v>
      </c>
      <c r="V191" t="s">
        <v>27</v>
      </c>
    </row>
    <row r="192" spans="1:22">
      <c r="A192" t="s">
        <v>592</v>
      </c>
      <c r="D192" t="s">
        <v>126</v>
      </c>
      <c r="E192" t="s">
        <v>117</v>
      </c>
      <c r="F192" t="s">
        <v>14</v>
      </c>
      <c r="G192" t="s">
        <v>728</v>
      </c>
      <c r="I192">
        <v>1</v>
      </c>
      <c r="J192">
        <v>1</v>
      </c>
      <c r="L192" t="s">
        <v>53</v>
      </c>
      <c r="M192" t="s">
        <v>72</v>
      </c>
      <c r="N192" t="s">
        <v>57</v>
      </c>
      <c r="O192">
        <v>2</v>
      </c>
      <c r="P192" t="s">
        <v>18</v>
      </c>
      <c r="R192" t="s">
        <v>79</v>
      </c>
      <c r="S192" t="s">
        <v>39</v>
      </c>
      <c r="V192" t="s">
        <v>27</v>
      </c>
    </row>
    <row r="193" spans="1:22">
      <c r="A193" t="s">
        <v>593</v>
      </c>
      <c r="D193" t="s">
        <v>112</v>
      </c>
      <c r="E193" t="s">
        <v>152</v>
      </c>
      <c r="F193" t="s">
        <v>176</v>
      </c>
      <c r="G193" t="s">
        <v>766</v>
      </c>
      <c r="I193">
        <v>33</v>
      </c>
      <c r="J193">
        <v>12</v>
      </c>
      <c r="K193" t="s">
        <v>670</v>
      </c>
      <c r="L193" t="s">
        <v>53</v>
      </c>
      <c r="M193" t="s">
        <v>185</v>
      </c>
      <c r="N193" t="s">
        <v>125</v>
      </c>
      <c r="O193">
        <v>3</v>
      </c>
      <c r="P193" t="s">
        <v>25</v>
      </c>
      <c r="R193" t="s">
        <v>671</v>
      </c>
      <c r="S193" t="s">
        <v>25</v>
      </c>
      <c r="V193" t="s">
        <v>27</v>
      </c>
    </row>
    <row r="194" spans="1:22">
      <c r="A194" t="s">
        <v>594</v>
      </c>
      <c r="D194" t="s">
        <v>112</v>
      </c>
      <c r="E194" t="s">
        <v>152</v>
      </c>
      <c r="G194" t="s">
        <v>832</v>
      </c>
      <c r="I194">
        <v>25</v>
      </c>
      <c r="J194">
        <v>17</v>
      </c>
      <c r="L194" t="s">
        <v>53</v>
      </c>
      <c r="M194" t="s">
        <v>185</v>
      </c>
      <c r="N194" t="s">
        <v>57</v>
      </c>
      <c r="O194" t="s">
        <v>701</v>
      </c>
      <c r="P194" t="s">
        <v>18</v>
      </c>
      <c r="R194" t="s">
        <v>79</v>
      </c>
      <c r="S194" t="s">
        <v>39</v>
      </c>
      <c r="V194" t="s">
        <v>27</v>
      </c>
    </row>
    <row r="195" spans="1:22">
      <c r="A195" t="s">
        <v>595</v>
      </c>
      <c r="D195" t="s">
        <v>126</v>
      </c>
      <c r="E195" t="s">
        <v>121</v>
      </c>
      <c r="F195" t="s">
        <v>793</v>
      </c>
      <c r="I195">
        <v>0</v>
      </c>
      <c r="J195">
        <v>0</v>
      </c>
      <c r="L195" t="s">
        <v>53</v>
      </c>
      <c r="M195" t="s">
        <v>227</v>
      </c>
      <c r="N195" t="s">
        <v>48</v>
      </c>
      <c r="O195">
        <v>2</v>
      </c>
      <c r="P195" t="s">
        <v>39</v>
      </c>
      <c r="R195" t="s">
        <v>39</v>
      </c>
      <c r="S195" t="s">
        <v>39</v>
      </c>
      <c r="V195" t="s">
        <v>27</v>
      </c>
    </row>
    <row r="196" spans="1:22">
      <c r="A196" t="s">
        <v>596</v>
      </c>
      <c r="C196">
        <v>65</v>
      </c>
      <c r="D196" t="s">
        <v>107</v>
      </c>
      <c r="E196" t="s">
        <v>152</v>
      </c>
      <c r="F196" t="s">
        <v>14</v>
      </c>
      <c r="G196" t="s">
        <v>833</v>
      </c>
      <c r="I196">
        <v>53</v>
      </c>
      <c r="J196">
        <v>17</v>
      </c>
      <c r="K196" t="s">
        <v>140</v>
      </c>
      <c r="L196" t="s">
        <v>53</v>
      </c>
      <c r="M196" t="s">
        <v>309</v>
      </c>
      <c r="N196" t="s">
        <v>50</v>
      </c>
      <c r="O196">
        <v>2</v>
      </c>
      <c r="P196" t="s">
        <v>18</v>
      </c>
      <c r="R196" t="s">
        <v>79</v>
      </c>
      <c r="S196" t="s">
        <v>39</v>
      </c>
      <c r="V196" t="s">
        <v>27</v>
      </c>
    </row>
    <row r="197" spans="1:22">
      <c r="A197" t="s">
        <v>597</v>
      </c>
      <c r="D197" t="s">
        <v>116</v>
      </c>
      <c r="E197" t="s">
        <v>113</v>
      </c>
      <c r="F197" t="s">
        <v>14</v>
      </c>
      <c r="I197">
        <v>2</v>
      </c>
      <c r="J197">
        <v>0</v>
      </c>
      <c r="L197" t="s">
        <v>53</v>
      </c>
      <c r="M197" t="s">
        <v>227</v>
      </c>
      <c r="N197" t="s">
        <v>672</v>
      </c>
      <c r="O197">
        <v>2</v>
      </c>
      <c r="P197" t="s">
        <v>39</v>
      </c>
      <c r="R197" t="s">
        <v>148</v>
      </c>
      <c r="S197" t="s">
        <v>39</v>
      </c>
      <c r="V197" t="s">
        <v>27</v>
      </c>
    </row>
    <row r="198" spans="1:22">
      <c r="A198" t="s">
        <v>598</v>
      </c>
      <c r="D198" t="s">
        <v>116</v>
      </c>
      <c r="E198" t="s">
        <v>113</v>
      </c>
      <c r="F198" t="s">
        <v>14</v>
      </c>
      <c r="I198">
        <v>3</v>
      </c>
      <c r="J198">
        <v>0</v>
      </c>
      <c r="L198" t="s">
        <v>53</v>
      </c>
      <c r="M198" t="s">
        <v>185</v>
      </c>
      <c r="N198" t="s">
        <v>190</v>
      </c>
      <c r="O198">
        <v>3</v>
      </c>
      <c r="P198" t="s">
        <v>312</v>
      </c>
      <c r="Q198" t="s">
        <v>720</v>
      </c>
      <c r="R198" t="s">
        <v>148</v>
      </c>
      <c r="S198" t="s">
        <v>39</v>
      </c>
      <c r="V198" t="s">
        <v>27</v>
      </c>
    </row>
    <row r="199" spans="1:22">
      <c r="A199" t="s">
        <v>599</v>
      </c>
      <c r="D199" t="s">
        <v>107</v>
      </c>
      <c r="E199" t="s">
        <v>113</v>
      </c>
      <c r="F199" t="s">
        <v>14</v>
      </c>
      <c r="I199">
        <v>3</v>
      </c>
      <c r="J199">
        <v>0</v>
      </c>
      <c r="L199" t="s">
        <v>53</v>
      </c>
      <c r="M199" t="s">
        <v>227</v>
      </c>
      <c r="N199" t="s">
        <v>50</v>
      </c>
      <c r="O199">
        <v>3</v>
      </c>
      <c r="P199" t="s">
        <v>39</v>
      </c>
      <c r="R199" t="s">
        <v>148</v>
      </c>
      <c r="S199" t="s">
        <v>39</v>
      </c>
      <c r="V199" t="s">
        <v>27</v>
      </c>
    </row>
    <row r="200" spans="1:22">
      <c r="A200" t="s">
        <v>600</v>
      </c>
      <c r="D200" t="s">
        <v>116</v>
      </c>
      <c r="E200" t="s">
        <v>152</v>
      </c>
      <c r="F200" t="s">
        <v>14</v>
      </c>
      <c r="G200" t="s">
        <v>834</v>
      </c>
      <c r="I200">
        <v>66</v>
      </c>
      <c r="J200">
        <v>41</v>
      </c>
      <c r="L200" t="s">
        <v>53</v>
      </c>
      <c r="M200" t="s">
        <v>780</v>
      </c>
      <c r="N200" t="s">
        <v>673</v>
      </c>
      <c r="O200">
        <v>2</v>
      </c>
      <c r="P200" t="s">
        <v>39</v>
      </c>
      <c r="R200" t="s">
        <v>79</v>
      </c>
      <c r="S200" t="s">
        <v>39</v>
      </c>
      <c r="V200" t="s">
        <v>27</v>
      </c>
    </row>
    <row r="201" spans="1:22">
      <c r="A201" t="s">
        <v>601</v>
      </c>
      <c r="D201" t="s">
        <v>107</v>
      </c>
      <c r="E201" t="s">
        <v>117</v>
      </c>
      <c r="G201" t="s">
        <v>767</v>
      </c>
      <c r="I201">
        <v>7</v>
      </c>
      <c r="J201">
        <v>2</v>
      </c>
      <c r="L201" t="s">
        <v>53</v>
      </c>
      <c r="M201" t="s">
        <v>185</v>
      </c>
      <c r="N201" t="s">
        <v>80</v>
      </c>
      <c r="O201">
        <v>2</v>
      </c>
      <c r="P201" t="s">
        <v>39</v>
      </c>
      <c r="R201" t="s">
        <v>18</v>
      </c>
      <c r="S201" t="s">
        <v>39</v>
      </c>
      <c r="V201" t="s">
        <v>27</v>
      </c>
    </row>
    <row r="202" spans="1:22">
      <c r="A202" t="s">
        <v>602</v>
      </c>
      <c r="D202" t="s">
        <v>107</v>
      </c>
      <c r="E202" t="s">
        <v>117</v>
      </c>
      <c r="G202" t="s">
        <v>835</v>
      </c>
      <c r="I202">
        <v>16</v>
      </c>
      <c r="J202">
        <v>3</v>
      </c>
      <c r="L202" t="s">
        <v>53</v>
      </c>
      <c r="M202" t="s">
        <v>836</v>
      </c>
      <c r="N202" t="s">
        <v>130</v>
      </c>
      <c r="P202" t="s">
        <v>39</v>
      </c>
      <c r="R202" t="s">
        <v>674</v>
      </c>
      <c r="S202" t="s">
        <v>39</v>
      </c>
      <c r="V202" t="s">
        <v>27</v>
      </c>
    </row>
    <row r="203" spans="1:22">
      <c r="A203" t="s">
        <v>603</v>
      </c>
      <c r="D203" t="s">
        <v>107</v>
      </c>
      <c r="E203" t="s">
        <v>121</v>
      </c>
      <c r="I203">
        <v>0</v>
      </c>
      <c r="J203">
        <v>0</v>
      </c>
      <c r="L203" t="s">
        <v>53</v>
      </c>
      <c r="M203" t="s">
        <v>32</v>
      </c>
      <c r="N203" t="s">
        <v>316</v>
      </c>
      <c r="O203">
        <v>1</v>
      </c>
      <c r="R203" t="s">
        <v>333</v>
      </c>
      <c r="T203" t="s">
        <v>768</v>
      </c>
      <c r="V203" t="s">
        <v>27</v>
      </c>
    </row>
    <row r="204" spans="1:22">
      <c r="A204" t="s">
        <v>604</v>
      </c>
      <c r="D204" t="s">
        <v>116</v>
      </c>
      <c r="E204" t="s">
        <v>121</v>
      </c>
      <c r="I204">
        <v>0</v>
      </c>
      <c r="J204">
        <v>0</v>
      </c>
      <c r="L204" t="s">
        <v>53</v>
      </c>
      <c r="M204" t="s">
        <v>185</v>
      </c>
      <c r="N204" t="s">
        <v>318</v>
      </c>
      <c r="O204">
        <v>2</v>
      </c>
      <c r="V204" t="s">
        <v>27</v>
      </c>
    </row>
    <row r="205" spans="1:22">
      <c r="A205" t="s">
        <v>605</v>
      </c>
      <c r="D205" t="s">
        <v>126</v>
      </c>
      <c r="E205" t="s">
        <v>113</v>
      </c>
      <c r="I205">
        <v>3</v>
      </c>
      <c r="J205">
        <v>0</v>
      </c>
      <c r="L205" t="s">
        <v>53</v>
      </c>
      <c r="M205" t="s">
        <v>32</v>
      </c>
      <c r="N205" t="s">
        <v>33</v>
      </c>
      <c r="O205">
        <v>2</v>
      </c>
      <c r="P205" t="s">
        <v>39</v>
      </c>
      <c r="R205" t="s">
        <v>148</v>
      </c>
      <c r="S205" t="s">
        <v>39</v>
      </c>
      <c r="V205" t="s">
        <v>27</v>
      </c>
    </row>
    <row r="206" spans="1:22">
      <c r="A206" t="s">
        <v>606</v>
      </c>
      <c r="D206" t="s">
        <v>116</v>
      </c>
      <c r="E206" t="s">
        <v>113</v>
      </c>
      <c r="F206" t="s">
        <v>14</v>
      </c>
      <c r="I206">
        <v>2</v>
      </c>
      <c r="J206">
        <v>0</v>
      </c>
      <c r="L206" t="s">
        <v>53</v>
      </c>
      <c r="M206" t="s">
        <v>760</v>
      </c>
      <c r="N206" t="s">
        <v>675</v>
      </c>
      <c r="O206">
        <v>2</v>
      </c>
      <c r="P206" t="s">
        <v>39</v>
      </c>
      <c r="R206" t="s">
        <v>676</v>
      </c>
      <c r="S206" t="s">
        <v>39</v>
      </c>
      <c r="V206" t="s">
        <v>27</v>
      </c>
    </row>
    <row r="207" spans="1:22">
      <c r="A207" t="s">
        <v>607</v>
      </c>
      <c r="D207" t="s">
        <v>107</v>
      </c>
      <c r="E207" t="s">
        <v>121</v>
      </c>
      <c r="I207">
        <v>0</v>
      </c>
      <c r="J207">
        <v>0</v>
      </c>
      <c r="L207" t="s">
        <v>17</v>
      </c>
      <c r="M207" t="s">
        <v>677</v>
      </c>
      <c r="N207" t="s">
        <v>50</v>
      </c>
      <c r="O207">
        <v>1</v>
      </c>
      <c r="R207" t="s">
        <v>148</v>
      </c>
      <c r="V207" t="s">
        <v>27</v>
      </c>
    </row>
    <row r="208" spans="1:22">
      <c r="A208" t="s">
        <v>608</v>
      </c>
      <c r="D208" t="s">
        <v>107</v>
      </c>
      <c r="E208" t="s">
        <v>113</v>
      </c>
      <c r="I208">
        <v>4</v>
      </c>
      <c r="J208">
        <v>0</v>
      </c>
      <c r="L208" t="s">
        <v>17</v>
      </c>
      <c r="M208" t="s">
        <v>32</v>
      </c>
      <c r="N208" t="s">
        <v>50</v>
      </c>
      <c r="O208">
        <v>1</v>
      </c>
      <c r="V208" t="s">
        <v>27</v>
      </c>
    </row>
    <row r="209" spans="1:22">
      <c r="A209" t="s">
        <v>609</v>
      </c>
      <c r="D209" t="s">
        <v>116</v>
      </c>
      <c r="E209" t="s">
        <v>113</v>
      </c>
      <c r="I209">
        <v>1</v>
      </c>
      <c r="J209">
        <v>0</v>
      </c>
      <c r="L209" t="s">
        <v>53</v>
      </c>
      <c r="M209" t="s">
        <v>227</v>
      </c>
      <c r="N209" t="s">
        <v>307</v>
      </c>
      <c r="O209">
        <v>2</v>
      </c>
      <c r="P209" t="s">
        <v>312</v>
      </c>
      <c r="Q209" t="s">
        <v>720</v>
      </c>
      <c r="R209" t="s">
        <v>79</v>
      </c>
      <c r="S209" t="s">
        <v>39</v>
      </c>
      <c r="V209" t="s">
        <v>27</v>
      </c>
    </row>
    <row r="210" spans="1:22">
      <c r="A210" t="s">
        <v>610</v>
      </c>
      <c r="D210" t="s">
        <v>107</v>
      </c>
      <c r="E210" t="s">
        <v>152</v>
      </c>
      <c r="F210" t="s">
        <v>14</v>
      </c>
      <c r="G210" t="s">
        <v>678</v>
      </c>
      <c r="I210">
        <v>33</v>
      </c>
      <c r="J210">
        <v>3</v>
      </c>
      <c r="L210" t="s">
        <v>53</v>
      </c>
      <c r="M210" t="s">
        <v>185</v>
      </c>
      <c r="N210" t="s">
        <v>140</v>
      </c>
      <c r="O210">
        <v>2</v>
      </c>
      <c r="P210" t="s">
        <v>18</v>
      </c>
      <c r="Q210" t="s">
        <v>720</v>
      </c>
      <c r="R210" t="s">
        <v>79</v>
      </c>
      <c r="S210" t="s">
        <v>39</v>
      </c>
      <c r="V210" t="s">
        <v>27</v>
      </c>
    </row>
    <row r="211" spans="1:22">
      <c r="A211" t="s">
        <v>611</v>
      </c>
      <c r="D211" t="s">
        <v>116</v>
      </c>
      <c r="E211" t="s">
        <v>117</v>
      </c>
      <c r="G211" t="s">
        <v>155</v>
      </c>
      <c r="I211">
        <v>4</v>
      </c>
      <c r="J211">
        <v>3</v>
      </c>
      <c r="L211" t="s">
        <v>53</v>
      </c>
      <c r="M211" t="s">
        <v>72</v>
      </c>
      <c r="N211" t="s">
        <v>190</v>
      </c>
      <c r="O211">
        <v>2</v>
      </c>
      <c r="R211" t="s">
        <v>79</v>
      </c>
      <c r="S211" t="s">
        <v>39</v>
      </c>
      <c r="V211" t="s">
        <v>31</v>
      </c>
    </row>
    <row r="212" spans="1:22">
      <c r="A212" t="s">
        <v>612</v>
      </c>
      <c r="D212" t="s">
        <v>126</v>
      </c>
      <c r="E212" t="s">
        <v>121</v>
      </c>
      <c r="I212">
        <v>0</v>
      </c>
      <c r="J212">
        <v>0</v>
      </c>
      <c r="L212" t="s">
        <v>53</v>
      </c>
      <c r="M212" t="s">
        <v>735</v>
      </c>
      <c r="N212" t="s">
        <v>319</v>
      </c>
      <c r="O212">
        <v>1</v>
      </c>
      <c r="R212" t="s">
        <v>148</v>
      </c>
      <c r="V212" t="s">
        <v>27</v>
      </c>
    </row>
    <row r="213" spans="1:22">
      <c r="A213" t="s">
        <v>613</v>
      </c>
      <c r="D213" t="s">
        <v>107</v>
      </c>
      <c r="E213" t="s">
        <v>113</v>
      </c>
      <c r="I213">
        <v>4</v>
      </c>
      <c r="J213">
        <v>0</v>
      </c>
      <c r="L213" t="s">
        <v>53</v>
      </c>
      <c r="M213" t="s">
        <v>837</v>
      </c>
      <c r="N213" t="s">
        <v>64</v>
      </c>
      <c r="O213">
        <v>2</v>
      </c>
      <c r="R213" t="s">
        <v>30</v>
      </c>
      <c r="V213" t="s">
        <v>27</v>
      </c>
    </row>
    <row r="214" spans="1:22">
      <c r="A214" t="s">
        <v>614</v>
      </c>
      <c r="D214" t="s">
        <v>35</v>
      </c>
      <c r="E214" t="s">
        <v>121</v>
      </c>
      <c r="F214" t="s">
        <v>14</v>
      </c>
      <c r="I214">
        <v>0</v>
      </c>
      <c r="J214">
        <v>0</v>
      </c>
      <c r="L214" t="s">
        <v>53</v>
      </c>
      <c r="M214" t="s">
        <v>32</v>
      </c>
      <c r="N214" t="s">
        <v>679</v>
      </c>
      <c r="O214">
        <v>2</v>
      </c>
      <c r="P214" t="s">
        <v>39</v>
      </c>
      <c r="R214" t="s">
        <v>148</v>
      </c>
      <c r="S214" t="s">
        <v>39</v>
      </c>
      <c r="V214" t="s">
        <v>27</v>
      </c>
    </row>
    <row r="215" spans="1:22">
      <c r="A215" t="s">
        <v>615</v>
      </c>
      <c r="D215" t="s">
        <v>107</v>
      </c>
      <c r="E215" t="s">
        <v>121</v>
      </c>
      <c r="I215">
        <v>0</v>
      </c>
      <c r="J215">
        <v>0</v>
      </c>
      <c r="L215" t="s">
        <v>53</v>
      </c>
      <c r="M215" t="s">
        <v>735</v>
      </c>
      <c r="N215" t="s">
        <v>64</v>
      </c>
      <c r="O215">
        <v>1</v>
      </c>
      <c r="V215" t="s">
        <v>27</v>
      </c>
    </row>
    <row r="216" spans="1:22">
      <c r="A216" t="s">
        <v>616</v>
      </c>
      <c r="D216" t="s">
        <v>116</v>
      </c>
      <c r="E216" t="s">
        <v>152</v>
      </c>
      <c r="F216" t="s">
        <v>131</v>
      </c>
      <c r="G216" t="s">
        <v>680</v>
      </c>
      <c r="I216">
        <v>40</v>
      </c>
      <c r="J216">
        <v>12</v>
      </c>
      <c r="L216" t="s">
        <v>53</v>
      </c>
      <c r="M216" t="s">
        <v>779</v>
      </c>
      <c r="N216" t="s">
        <v>80</v>
      </c>
      <c r="O216">
        <v>2</v>
      </c>
      <c r="P216" t="s">
        <v>39</v>
      </c>
      <c r="R216" t="s">
        <v>79</v>
      </c>
      <c r="S216" t="s">
        <v>68</v>
      </c>
      <c r="V216" t="s">
        <v>31</v>
      </c>
    </row>
    <row r="217" spans="1:22">
      <c r="A217" t="s">
        <v>617</v>
      </c>
      <c r="D217" t="s">
        <v>126</v>
      </c>
      <c r="E217" t="s">
        <v>152</v>
      </c>
      <c r="F217" t="s">
        <v>14</v>
      </c>
      <c r="G217" t="s">
        <v>723</v>
      </c>
      <c r="I217">
        <v>32</v>
      </c>
      <c r="J217">
        <v>8</v>
      </c>
      <c r="L217" t="s">
        <v>53</v>
      </c>
      <c r="M217" t="s">
        <v>779</v>
      </c>
      <c r="N217" t="s">
        <v>321</v>
      </c>
      <c r="O217">
        <v>2</v>
      </c>
      <c r="P217" t="s">
        <v>39</v>
      </c>
      <c r="R217" t="s">
        <v>79</v>
      </c>
      <c r="S217" t="s">
        <v>39</v>
      </c>
      <c r="V217" t="s">
        <v>27</v>
      </c>
    </row>
    <row r="218" spans="1:22">
      <c r="A218" t="s">
        <v>618</v>
      </c>
      <c r="D218" t="s">
        <v>126</v>
      </c>
      <c r="E218" t="s">
        <v>113</v>
      </c>
      <c r="I218">
        <v>6</v>
      </c>
      <c r="J218">
        <v>0</v>
      </c>
      <c r="L218" t="s">
        <v>53</v>
      </c>
      <c r="M218" t="s">
        <v>185</v>
      </c>
      <c r="N218" t="s">
        <v>264</v>
      </c>
      <c r="O218">
        <v>2</v>
      </c>
      <c r="P218" t="s">
        <v>39</v>
      </c>
      <c r="R218" t="s">
        <v>148</v>
      </c>
      <c r="S218" t="s">
        <v>39</v>
      </c>
      <c r="V218" t="s">
        <v>27</v>
      </c>
    </row>
    <row r="219" spans="1:22">
      <c r="A219" t="s">
        <v>619</v>
      </c>
      <c r="D219" t="s">
        <v>107</v>
      </c>
      <c r="E219" t="s">
        <v>152</v>
      </c>
      <c r="F219" t="s">
        <v>21</v>
      </c>
      <c r="G219" t="s">
        <v>838</v>
      </c>
      <c r="I219">
        <v>55</v>
      </c>
      <c r="J219">
        <v>17</v>
      </c>
      <c r="L219" t="s">
        <v>53</v>
      </c>
      <c r="M219" t="s">
        <v>839</v>
      </c>
      <c r="N219" t="s">
        <v>24</v>
      </c>
      <c r="O219">
        <v>2</v>
      </c>
      <c r="R219" t="s">
        <v>79</v>
      </c>
      <c r="V219" t="s">
        <v>27</v>
      </c>
    </row>
    <row r="220" spans="1:22">
      <c r="A220" t="s">
        <v>620</v>
      </c>
      <c r="D220" t="s">
        <v>116</v>
      </c>
      <c r="E220" t="s">
        <v>117</v>
      </c>
      <c r="I220">
        <v>3</v>
      </c>
      <c r="J220">
        <v>3</v>
      </c>
      <c r="L220" t="s">
        <v>53</v>
      </c>
      <c r="M220" t="s">
        <v>681</v>
      </c>
      <c r="N220" t="s">
        <v>682</v>
      </c>
      <c r="O220">
        <v>2</v>
      </c>
      <c r="P220" t="s">
        <v>39</v>
      </c>
      <c r="R220" t="s">
        <v>148</v>
      </c>
      <c r="S220" t="s">
        <v>39</v>
      </c>
      <c r="V220" t="s">
        <v>27</v>
      </c>
    </row>
    <row r="221" spans="1:22">
      <c r="A221" t="s">
        <v>621</v>
      </c>
      <c r="D221" t="s">
        <v>126</v>
      </c>
      <c r="E221" t="s">
        <v>113</v>
      </c>
      <c r="I221">
        <v>5</v>
      </c>
      <c r="J221">
        <v>0</v>
      </c>
      <c r="L221" t="s">
        <v>17</v>
      </c>
      <c r="M221" t="s">
        <v>227</v>
      </c>
      <c r="N221" t="s">
        <v>33</v>
      </c>
      <c r="O221">
        <v>1</v>
      </c>
      <c r="R221" t="s">
        <v>79</v>
      </c>
      <c r="S221" t="s">
        <v>39</v>
      </c>
      <c r="V221" t="s">
        <v>27</v>
      </c>
    </row>
    <row r="222" spans="1:22">
      <c r="A222" t="s">
        <v>622</v>
      </c>
      <c r="D222" t="s">
        <v>126</v>
      </c>
      <c r="E222" t="s">
        <v>113</v>
      </c>
      <c r="I222">
        <v>2</v>
      </c>
      <c r="J222">
        <v>0</v>
      </c>
      <c r="L222" t="s">
        <v>53</v>
      </c>
      <c r="M222" t="s">
        <v>227</v>
      </c>
      <c r="N222" t="s">
        <v>67</v>
      </c>
      <c r="O222">
        <v>1</v>
      </c>
      <c r="P222" t="s">
        <v>39</v>
      </c>
      <c r="R222" t="s">
        <v>39</v>
      </c>
      <c r="S222" t="s">
        <v>39</v>
      </c>
      <c r="V222" t="s">
        <v>27</v>
      </c>
    </row>
    <row r="223" spans="1:22">
      <c r="A223" t="s">
        <v>523</v>
      </c>
      <c r="D223" t="s">
        <v>35</v>
      </c>
      <c r="E223" t="s">
        <v>15</v>
      </c>
      <c r="I223">
        <v>12</v>
      </c>
      <c r="J223">
        <v>2</v>
      </c>
      <c r="L223" t="s">
        <v>17</v>
      </c>
      <c r="M223" t="s">
        <v>181</v>
      </c>
      <c r="N223" t="s">
        <v>134</v>
      </c>
      <c r="O223">
        <v>1</v>
      </c>
      <c r="P223" t="s">
        <v>30</v>
      </c>
      <c r="R223" t="s">
        <v>643</v>
      </c>
      <c r="S223" t="s">
        <v>30</v>
      </c>
      <c r="V223" t="s">
        <v>644</v>
      </c>
    </row>
    <row r="224" spans="1:22">
      <c r="A224" t="s">
        <v>524</v>
      </c>
      <c r="D224" t="s">
        <v>23</v>
      </c>
      <c r="E224" t="s">
        <v>194</v>
      </c>
      <c r="F224" t="s">
        <v>21</v>
      </c>
      <c r="I224">
        <v>2</v>
      </c>
      <c r="J224">
        <v>1</v>
      </c>
      <c r="L224" t="s">
        <v>17</v>
      </c>
      <c r="N224" t="s">
        <v>122</v>
      </c>
      <c r="O224">
        <v>1</v>
      </c>
      <c r="P224" t="s">
        <v>25</v>
      </c>
      <c r="R224" t="s">
        <v>30</v>
      </c>
      <c r="V224" t="s">
        <v>65</v>
      </c>
    </row>
    <row r="225" spans="1:22">
      <c r="A225" t="s">
        <v>525</v>
      </c>
      <c r="D225" t="s">
        <v>35</v>
      </c>
      <c r="E225" t="s">
        <v>322</v>
      </c>
      <c r="I225">
        <v>0</v>
      </c>
      <c r="J225">
        <v>0</v>
      </c>
      <c r="L225" t="s">
        <v>17</v>
      </c>
      <c r="N225" t="s">
        <v>186</v>
      </c>
      <c r="O225">
        <v>1</v>
      </c>
      <c r="P225" t="s">
        <v>18</v>
      </c>
      <c r="V225" t="s">
        <v>65</v>
      </c>
    </row>
    <row r="226" spans="1:22">
      <c r="A226" t="s">
        <v>526</v>
      </c>
      <c r="D226" t="s">
        <v>47</v>
      </c>
      <c r="E226" t="s">
        <v>322</v>
      </c>
      <c r="F226" t="s">
        <v>205</v>
      </c>
      <c r="I226">
        <v>0</v>
      </c>
      <c r="J226">
        <v>0</v>
      </c>
      <c r="L226" t="s">
        <v>53</v>
      </c>
      <c r="N226" t="s">
        <v>33</v>
      </c>
      <c r="P226" t="s">
        <v>30</v>
      </c>
      <c r="V226" t="s">
        <v>65</v>
      </c>
    </row>
    <row r="227" spans="1:22">
      <c r="A227" t="s">
        <v>527</v>
      </c>
      <c r="D227" t="s">
        <v>47</v>
      </c>
      <c r="E227" t="s">
        <v>22</v>
      </c>
      <c r="I227">
        <v>6</v>
      </c>
      <c r="J227">
        <v>0</v>
      </c>
      <c r="L227" t="s">
        <v>17</v>
      </c>
      <c r="N227" t="s">
        <v>143</v>
      </c>
      <c r="P227" t="s">
        <v>25</v>
      </c>
      <c r="V227" t="s">
        <v>65</v>
      </c>
    </row>
    <row r="228" spans="1:22">
      <c r="A228" t="s">
        <v>528</v>
      </c>
      <c r="D228" t="s">
        <v>47</v>
      </c>
      <c r="E228" t="s">
        <v>34</v>
      </c>
      <c r="F228" t="s">
        <v>21</v>
      </c>
      <c r="G228" t="s">
        <v>729</v>
      </c>
      <c r="I228">
        <v>27</v>
      </c>
      <c r="J228">
        <v>20</v>
      </c>
      <c r="L228" t="s">
        <v>17</v>
      </c>
      <c r="N228" t="s">
        <v>142</v>
      </c>
      <c r="P228" t="s">
        <v>25</v>
      </c>
      <c r="V228" t="s">
        <v>65</v>
      </c>
    </row>
    <row r="229" spans="1:22">
      <c r="A229" t="s">
        <v>529</v>
      </c>
      <c r="D229" t="s">
        <v>23</v>
      </c>
      <c r="E229" t="s">
        <v>34</v>
      </c>
      <c r="F229" t="s">
        <v>21</v>
      </c>
      <c r="G229" t="s">
        <v>729</v>
      </c>
      <c r="I229">
        <v>7</v>
      </c>
      <c r="J229">
        <v>6</v>
      </c>
      <c r="L229" t="s">
        <v>17</v>
      </c>
      <c r="N229" t="s">
        <v>134</v>
      </c>
      <c r="P229" t="s">
        <v>30</v>
      </c>
      <c r="V229" t="s">
        <v>645</v>
      </c>
    </row>
    <row r="230" spans="1:22">
      <c r="A230" t="s">
        <v>530</v>
      </c>
      <c r="D230" t="s">
        <v>35</v>
      </c>
      <c r="E230" t="s">
        <v>34</v>
      </c>
      <c r="G230" t="s">
        <v>729</v>
      </c>
      <c r="I230">
        <v>10</v>
      </c>
      <c r="J230">
        <v>2</v>
      </c>
      <c r="L230" t="s">
        <v>17</v>
      </c>
      <c r="M230" t="s">
        <v>184</v>
      </c>
      <c r="N230" t="s">
        <v>769</v>
      </c>
      <c r="P230" t="s">
        <v>18</v>
      </c>
      <c r="S230" t="s">
        <v>68</v>
      </c>
      <c r="V230" t="s">
        <v>324</v>
      </c>
    </row>
    <row r="231" spans="1:22">
      <c r="A231" t="s">
        <v>531</v>
      </c>
      <c r="D231" t="s">
        <v>116</v>
      </c>
      <c r="E231" t="s">
        <v>117</v>
      </c>
      <c r="G231" t="s">
        <v>203</v>
      </c>
      <c r="I231">
        <v>17</v>
      </c>
      <c r="J231">
        <v>8</v>
      </c>
      <c r="L231" t="s">
        <v>17</v>
      </c>
      <c r="N231" t="s">
        <v>207</v>
      </c>
      <c r="P231" t="s">
        <v>25</v>
      </c>
      <c r="V231" t="s">
        <v>65</v>
      </c>
    </row>
    <row r="232" spans="1:22">
      <c r="A232" t="s">
        <v>532</v>
      </c>
      <c r="D232" t="s">
        <v>23</v>
      </c>
      <c r="E232" t="s">
        <v>110</v>
      </c>
      <c r="F232" t="s">
        <v>21</v>
      </c>
      <c r="I232">
        <v>0</v>
      </c>
      <c r="J232">
        <v>0</v>
      </c>
      <c r="L232" t="s">
        <v>53</v>
      </c>
      <c r="M232" t="s">
        <v>725</v>
      </c>
      <c r="N232" t="s">
        <v>128</v>
      </c>
      <c r="O232" t="s">
        <v>154</v>
      </c>
      <c r="P232" t="s">
        <v>25</v>
      </c>
      <c r="V232" t="s">
        <v>713</v>
      </c>
    </row>
    <row r="233" spans="1:22">
      <c r="A233" t="s">
        <v>533</v>
      </c>
      <c r="D233" t="s">
        <v>35</v>
      </c>
      <c r="E233" t="s">
        <v>34</v>
      </c>
      <c r="G233" t="s">
        <v>325</v>
      </c>
      <c r="I233">
        <v>4</v>
      </c>
      <c r="J233">
        <v>1</v>
      </c>
      <c r="L233" t="s">
        <v>17</v>
      </c>
      <c r="N233" t="s">
        <v>217</v>
      </c>
      <c r="O233">
        <v>1</v>
      </c>
      <c r="P233" t="s">
        <v>30</v>
      </c>
      <c r="S233" t="s">
        <v>30</v>
      </c>
      <c r="V233" t="s">
        <v>197</v>
      </c>
    </row>
    <row r="234" spans="1:22">
      <c r="A234" t="s">
        <v>534</v>
      </c>
      <c r="D234" t="s">
        <v>23</v>
      </c>
      <c r="E234" t="s">
        <v>34</v>
      </c>
      <c r="G234" t="s">
        <v>729</v>
      </c>
      <c r="I234">
        <v>4</v>
      </c>
      <c r="J234">
        <v>1</v>
      </c>
      <c r="L234" t="s">
        <v>53</v>
      </c>
      <c r="N234" t="s">
        <v>122</v>
      </c>
      <c r="O234">
        <v>1</v>
      </c>
      <c r="P234" t="s">
        <v>18</v>
      </c>
      <c r="V234" t="s">
        <v>65</v>
      </c>
    </row>
    <row r="235" spans="1:22">
      <c r="A235" t="s">
        <v>535</v>
      </c>
      <c r="D235" t="s">
        <v>107</v>
      </c>
      <c r="E235" t="s">
        <v>113</v>
      </c>
      <c r="F235" t="s">
        <v>205</v>
      </c>
      <c r="I235">
        <v>1</v>
      </c>
      <c r="J235">
        <v>0</v>
      </c>
      <c r="L235" t="s">
        <v>53</v>
      </c>
      <c r="M235" t="s">
        <v>227</v>
      </c>
      <c r="N235" t="s">
        <v>211</v>
      </c>
      <c r="P235" t="s">
        <v>326</v>
      </c>
      <c r="V235" t="s">
        <v>327</v>
      </c>
    </row>
    <row r="236" spans="1:22">
      <c r="A236" t="s">
        <v>536</v>
      </c>
      <c r="D236" t="s">
        <v>35</v>
      </c>
      <c r="E236" t="s">
        <v>15</v>
      </c>
      <c r="F236" t="s">
        <v>21</v>
      </c>
      <c r="G236" t="s">
        <v>840</v>
      </c>
      <c r="I236">
        <v>62</v>
      </c>
      <c r="J236">
        <v>23</v>
      </c>
      <c r="K236" t="s">
        <v>841</v>
      </c>
      <c r="L236" t="s">
        <v>53</v>
      </c>
      <c r="M236" t="s">
        <v>184</v>
      </c>
      <c r="N236" t="s">
        <v>697</v>
      </c>
      <c r="O236">
        <v>3</v>
      </c>
      <c r="P236" t="s">
        <v>297</v>
      </c>
      <c r="R236" t="s">
        <v>842</v>
      </c>
      <c r="S236" t="s">
        <v>30</v>
      </c>
      <c r="V236" t="s">
        <v>327</v>
      </c>
    </row>
    <row r="237" spans="1:22">
      <c r="A237" t="s">
        <v>537</v>
      </c>
      <c r="D237" t="s">
        <v>23</v>
      </c>
      <c r="E237" t="s">
        <v>34</v>
      </c>
      <c r="G237" t="s">
        <v>729</v>
      </c>
      <c r="I237">
        <v>20</v>
      </c>
      <c r="J237">
        <v>7</v>
      </c>
      <c r="L237" t="s">
        <v>17</v>
      </c>
      <c r="M237" t="s">
        <v>227</v>
      </c>
      <c r="N237" t="s">
        <v>124</v>
      </c>
      <c r="P237" t="s">
        <v>30</v>
      </c>
      <c r="R237" t="s">
        <v>645</v>
      </c>
      <c r="V237" t="s">
        <v>645</v>
      </c>
    </row>
    <row r="238" spans="1:22">
      <c r="A238" t="s">
        <v>538</v>
      </c>
      <c r="D238" t="s">
        <v>107</v>
      </c>
      <c r="E238" t="s">
        <v>113</v>
      </c>
      <c r="I238">
        <v>12</v>
      </c>
      <c r="J238">
        <v>0</v>
      </c>
      <c r="L238" t="s">
        <v>17</v>
      </c>
      <c r="N238" t="s">
        <v>122</v>
      </c>
      <c r="P238" t="s">
        <v>25</v>
      </c>
      <c r="V238" t="s">
        <v>65</v>
      </c>
    </row>
    <row r="239" spans="1:22">
      <c r="A239" t="s">
        <v>539</v>
      </c>
      <c r="D239" t="s">
        <v>23</v>
      </c>
      <c r="E239" t="s">
        <v>328</v>
      </c>
      <c r="G239" t="s">
        <v>74</v>
      </c>
      <c r="I239">
        <v>15</v>
      </c>
      <c r="J239">
        <v>3</v>
      </c>
      <c r="L239" t="s">
        <v>17</v>
      </c>
      <c r="M239" t="s">
        <v>329</v>
      </c>
      <c r="N239" t="s">
        <v>29</v>
      </c>
      <c r="O239">
        <v>1</v>
      </c>
      <c r="P239" t="s">
        <v>30</v>
      </c>
      <c r="V239" t="s">
        <v>198</v>
      </c>
    </row>
    <row r="240" spans="1:22">
      <c r="A240" t="s">
        <v>540</v>
      </c>
      <c r="D240" t="s">
        <v>107</v>
      </c>
      <c r="E240" t="s">
        <v>322</v>
      </c>
      <c r="F240" t="s">
        <v>205</v>
      </c>
      <c r="I240">
        <v>0</v>
      </c>
      <c r="J240">
        <v>0</v>
      </c>
      <c r="L240" t="s">
        <v>17</v>
      </c>
      <c r="M240" t="s">
        <v>843</v>
      </c>
      <c r="N240" t="s">
        <v>151</v>
      </c>
      <c r="O240">
        <v>1</v>
      </c>
      <c r="P240" t="s">
        <v>25</v>
      </c>
      <c r="V240" t="s">
        <v>65</v>
      </c>
    </row>
    <row r="241" spans="1:22">
      <c r="A241" t="s">
        <v>541</v>
      </c>
      <c r="C241">
        <v>65</v>
      </c>
      <c r="D241" t="s">
        <v>35</v>
      </c>
      <c r="E241" t="s">
        <v>15</v>
      </c>
      <c r="F241" t="s">
        <v>21</v>
      </c>
      <c r="G241" t="s">
        <v>844</v>
      </c>
      <c r="I241">
        <v>31</v>
      </c>
      <c r="J241">
        <v>16</v>
      </c>
      <c r="K241" t="s">
        <v>122</v>
      </c>
      <c r="L241" t="s">
        <v>53</v>
      </c>
      <c r="N241" t="s">
        <v>330</v>
      </c>
      <c r="O241">
        <v>1</v>
      </c>
      <c r="P241" t="s">
        <v>40</v>
      </c>
      <c r="R241" t="s">
        <v>44</v>
      </c>
    </row>
    <row r="242" spans="1:22">
      <c r="A242" t="s">
        <v>623</v>
      </c>
      <c r="D242" t="s">
        <v>41</v>
      </c>
      <c r="E242" t="s">
        <v>22</v>
      </c>
      <c r="I242">
        <v>3</v>
      </c>
      <c r="J242">
        <v>0</v>
      </c>
      <c r="L242" t="s">
        <v>17</v>
      </c>
      <c r="N242" t="s">
        <v>135</v>
      </c>
      <c r="P242" t="s">
        <v>39</v>
      </c>
      <c r="R242" t="s">
        <v>30</v>
      </c>
      <c r="S242" t="s">
        <v>39</v>
      </c>
      <c r="V242" t="s">
        <v>713</v>
      </c>
    </row>
    <row r="243" spans="1:22">
      <c r="A243" t="s">
        <v>542</v>
      </c>
      <c r="D243" t="s">
        <v>41</v>
      </c>
      <c r="E243" t="s">
        <v>110</v>
      </c>
      <c r="L243" t="s">
        <v>53</v>
      </c>
      <c r="M243" t="s">
        <v>227</v>
      </c>
      <c r="N243" t="s">
        <v>143</v>
      </c>
      <c r="P243" t="s">
        <v>44</v>
      </c>
      <c r="R243" t="s">
        <v>78</v>
      </c>
      <c r="V243" t="s">
        <v>44</v>
      </c>
    </row>
    <row r="244" spans="1:22">
      <c r="A244" t="s">
        <v>543</v>
      </c>
      <c r="D244" t="s">
        <v>35</v>
      </c>
      <c r="E244" t="s">
        <v>22</v>
      </c>
      <c r="I244">
        <v>18</v>
      </c>
      <c r="J244">
        <v>0</v>
      </c>
      <c r="L244" t="s">
        <v>53</v>
      </c>
      <c r="M244" t="s">
        <v>227</v>
      </c>
      <c r="N244" t="s">
        <v>331</v>
      </c>
      <c r="O244">
        <v>2</v>
      </c>
      <c r="R244" t="s">
        <v>770</v>
      </c>
      <c r="V244" t="s">
        <v>771</v>
      </c>
    </row>
    <row r="245" spans="1:22">
      <c r="A245" t="s">
        <v>544</v>
      </c>
      <c r="D245" t="s">
        <v>35</v>
      </c>
      <c r="E245" t="s">
        <v>22</v>
      </c>
      <c r="F245" t="s">
        <v>21</v>
      </c>
      <c r="I245">
        <v>3</v>
      </c>
      <c r="J245">
        <v>0</v>
      </c>
      <c r="L245" t="s">
        <v>53</v>
      </c>
      <c r="M245" t="s">
        <v>185</v>
      </c>
      <c r="N245" t="s">
        <v>177</v>
      </c>
      <c r="O245">
        <v>3</v>
      </c>
      <c r="P245" t="s">
        <v>39</v>
      </c>
      <c r="R245" t="s">
        <v>73</v>
      </c>
      <c r="S245" t="s">
        <v>68</v>
      </c>
      <c r="V245" t="s">
        <v>654</v>
      </c>
    </row>
    <row r="246" spans="1:22">
      <c r="A246" t="s">
        <v>545</v>
      </c>
      <c r="D246" t="s">
        <v>47</v>
      </c>
      <c r="E246" t="s">
        <v>34</v>
      </c>
      <c r="F246" t="s">
        <v>21</v>
      </c>
      <c r="G246" t="s">
        <v>332</v>
      </c>
      <c r="I246">
        <v>2</v>
      </c>
      <c r="J246">
        <v>2</v>
      </c>
      <c r="L246" t="s">
        <v>53</v>
      </c>
      <c r="M246" t="s">
        <v>28</v>
      </c>
      <c r="N246" t="s">
        <v>142</v>
      </c>
      <c r="O246">
        <v>1</v>
      </c>
      <c r="P246" t="s">
        <v>39</v>
      </c>
      <c r="S246" t="s">
        <v>39</v>
      </c>
      <c r="V246" t="s">
        <v>44</v>
      </c>
    </row>
    <row r="247" spans="1:22">
      <c r="A247" t="s">
        <v>546</v>
      </c>
      <c r="D247" t="s">
        <v>23</v>
      </c>
      <c r="E247" t="s">
        <v>110</v>
      </c>
      <c r="F247" t="s">
        <v>21</v>
      </c>
      <c r="L247" t="s">
        <v>53</v>
      </c>
      <c r="M247" t="s">
        <v>227</v>
      </c>
      <c r="N247" t="s">
        <v>124</v>
      </c>
      <c r="V247" t="s">
        <v>721</v>
      </c>
    </row>
    <row r="248" spans="1:22">
      <c r="A248" t="s">
        <v>547</v>
      </c>
      <c r="D248" t="s">
        <v>23</v>
      </c>
      <c r="E248" t="s">
        <v>194</v>
      </c>
      <c r="F248" t="s">
        <v>21</v>
      </c>
      <c r="I248">
        <v>4</v>
      </c>
      <c r="J248">
        <v>1</v>
      </c>
      <c r="L248" t="s">
        <v>53</v>
      </c>
      <c r="M248" t="s">
        <v>185</v>
      </c>
      <c r="N248" t="s">
        <v>38</v>
      </c>
      <c r="O248">
        <v>3</v>
      </c>
      <c r="P248" t="s">
        <v>39</v>
      </c>
      <c r="R248" t="s">
        <v>39</v>
      </c>
      <c r="S248" t="s">
        <v>39</v>
      </c>
      <c r="V248" t="s">
        <v>44</v>
      </c>
    </row>
    <row r="249" spans="1:22">
      <c r="A249" t="s">
        <v>548</v>
      </c>
      <c r="D249" t="s">
        <v>35</v>
      </c>
      <c r="E249" t="s">
        <v>34</v>
      </c>
      <c r="F249" t="s">
        <v>21</v>
      </c>
      <c r="G249" t="s">
        <v>730</v>
      </c>
      <c r="I249">
        <v>3</v>
      </c>
      <c r="J249">
        <v>2</v>
      </c>
      <c r="L249" t="s">
        <v>53</v>
      </c>
      <c r="M249" t="s">
        <v>185</v>
      </c>
      <c r="N249" t="s">
        <v>142</v>
      </c>
      <c r="O249">
        <v>2</v>
      </c>
      <c r="P249" t="s">
        <v>39</v>
      </c>
      <c r="R249" t="s">
        <v>30</v>
      </c>
      <c r="S249" t="s">
        <v>68</v>
      </c>
      <c r="V249" t="s">
        <v>845</v>
      </c>
    </row>
    <row r="250" spans="1:22">
      <c r="A250" t="s">
        <v>549</v>
      </c>
      <c r="D250" t="s">
        <v>126</v>
      </c>
      <c r="E250" t="s">
        <v>121</v>
      </c>
      <c r="F250" t="s">
        <v>14</v>
      </c>
      <c r="L250" t="s">
        <v>53</v>
      </c>
      <c r="M250" t="s">
        <v>185</v>
      </c>
      <c r="N250" t="s">
        <v>153</v>
      </c>
      <c r="P250" t="s">
        <v>39</v>
      </c>
      <c r="R250" t="s">
        <v>333</v>
      </c>
      <c r="S250" t="s">
        <v>30</v>
      </c>
      <c r="V250" t="s">
        <v>44</v>
      </c>
    </row>
    <row r="251" spans="1:22">
      <c r="A251" t="s">
        <v>550</v>
      </c>
      <c r="D251" t="s">
        <v>204</v>
      </c>
      <c r="E251" t="s">
        <v>110</v>
      </c>
      <c r="F251" t="s">
        <v>21</v>
      </c>
      <c r="I251">
        <v>1</v>
      </c>
      <c r="J251">
        <v>0</v>
      </c>
      <c r="L251" t="s">
        <v>53</v>
      </c>
      <c r="M251" t="s">
        <v>185</v>
      </c>
      <c r="N251" t="s">
        <v>123</v>
      </c>
      <c r="O251">
        <v>6</v>
      </c>
      <c r="P251" t="s">
        <v>39</v>
      </c>
      <c r="R251" t="s">
        <v>846</v>
      </c>
      <c r="S251" t="s">
        <v>39</v>
      </c>
      <c r="V251" t="s">
        <v>847</v>
      </c>
    </row>
    <row r="252" spans="1:22">
      <c r="A252" t="s">
        <v>551</v>
      </c>
      <c r="D252" t="s">
        <v>23</v>
      </c>
      <c r="E252" t="s">
        <v>110</v>
      </c>
      <c r="F252" t="s">
        <v>14</v>
      </c>
      <c r="L252" t="s">
        <v>17</v>
      </c>
      <c r="N252" t="s">
        <v>263</v>
      </c>
      <c r="O252">
        <v>1</v>
      </c>
      <c r="P252" t="s">
        <v>39</v>
      </c>
      <c r="R252" t="s">
        <v>848</v>
      </c>
      <c r="S252" t="s">
        <v>39</v>
      </c>
      <c r="V252" t="s">
        <v>849</v>
      </c>
    </row>
    <row r="253" spans="1:22">
      <c r="A253" t="s">
        <v>552</v>
      </c>
      <c r="D253" t="s">
        <v>35</v>
      </c>
      <c r="E253" t="s">
        <v>22</v>
      </c>
      <c r="F253" t="s">
        <v>21</v>
      </c>
      <c r="I253">
        <v>6</v>
      </c>
      <c r="J253">
        <v>0</v>
      </c>
      <c r="L253" t="s">
        <v>53</v>
      </c>
      <c r="M253" t="s">
        <v>185</v>
      </c>
      <c r="N253" t="s">
        <v>234</v>
      </c>
      <c r="O253">
        <v>1</v>
      </c>
      <c r="P253" t="s">
        <v>39</v>
      </c>
      <c r="R253" t="s">
        <v>208</v>
      </c>
      <c r="S253" t="s">
        <v>149</v>
      </c>
      <c r="V253" t="s">
        <v>195</v>
      </c>
    </row>
    <row r="254" spans="1:22">
      <c r="A254" t="s">
        <v>553</v>
      </c>
      <c r="C254">
        <v>67</v>
      </c>
      <c r="D254" t="s">
        <v>107</v>
      </c>
      <c r="E254" t="s">
        <v>113</v>
      </c>
      <c r="F254" t="s">
        <v>14</v>
      </c>
      <c r="I254">
        <v>1</v>
      </c>
      <c r="J254">
        <v>0</v>
      </c>
      <c r="L254" t="s">
        <v>53</v>
      </c>
      <c r="M254" t="s">
        <v>227</v>
      </c>
      <c r="N254" t="s">
        <v>223</v>
      </c>
      <c r="O254">
        <v>1</v>
      </c>
      <c r="P254" t="s">
        <v>39</v>
      </c>
      <c r="R254" t="s">
        <v>73</v>
      </c>
      <c r="S254" t="s">
        <v>39</v>
      </c>
      <c r="V254" t="s">
        <v>698</v>
      </c>
    </row>
    <row r="255" spans="1:22">
      <c r="A255" t="s">
        <v>554</v>
      </c>
      <c r="L255" t="s">
        <v>53</v>
      </c>
      <c r="M255" t="s">
        <v>268</v>
      </c>
      <c r="N255" t="s">
        <v>145</v>
      </c>
    </row>
    <row r="256" spans="1:22">
      <c r="A256" t="s">
        <v>555</v>
      </c>
      <c r="C256">
        <v>62</v>
      </c>
      <c r="D256" t="s">
        <v>116</v>
      </c>
      <c r="E256" t="s">
        <v>117</v>
      </c>
      <c r="F256" t="s">
        <v>14</v>
      </c>
      <c r="G256" t="s">
        <v>74</v>
      </c>
      <c r="I256">
        <v>11</v>
      </c>
      <c r="J256">
        <v>4</v>
      </c>
      <c r="L256" t="s">
        <v>53</v>
      </c>
      <c r="M256" t="s">
        <v>185</v>
      </c>
      <c r="N256" t="s">
        <v>153</v>
      </c>
      <c r="O256">
        <v>1</v>
      </c>
      <c r="P256" t="s">
        <v>49</v>
      </c>
      <c r="R256" t="s">
        <v>850</v>
      </c>
      <c r="S256" t="s">
        <v>68</v>
      </c>
      <c r="V256" t="s">
        <v>683</v>
      </c>
    </row>
    <row r="257" spans="1:22">
      <c r="A257" t="s">
        <v>556</v>
      </c>
      <c r="D257" t="s">
        <v>126</v>
      </c>
      <c r="E257" t="s">
        <v>113</v>
      </c>
      <c r="I257">
        <v>5</v>
      </c>
      <c r="J257">
        <v>0</v>
      </c>
      <c r="L257" t="s">
        <v>53</v>
      </c>
      <c r="M257" t="s">
        <v>227</v>
      </c>
      <c r="N257" t="s">
        <v>153</v>
      </c>
      <c r="O257">
        <v>2</v>
      </c>
      <c r="P257" t="s">
        <v>39</v>
      </c>
      <c r="R257" t="s">
        <v>333</v>
      </c>
      <c r="S257" t="s">
        <v>39</v>
      </c>
      <c r="V257" t="s">
        <v>683</v>
      </c>
    </row>
    <row r="258" spans="1:22">
      <c r="A258" t="s">
        <v>66</v>
      </c>
      <c r="D258" t="s">
        <v>52</v>
      </c>
      <c r="E258" t="s">
        <v>22</v>
      </c>
      <c r="F258" t="s">
        <v>14</v>
      </c>
      <c r="I258">
        <v>3</v>
      </c>
      <c r="J258">
        <v>0</v>
      </c>
      <c r="L258" t="s">
        <v>53</v>
      </c>
      <c r="N258" t="s">
        <v>269</v>
      </c>
      <c r="O258" t="s">
        <v>154</v>
      </c>
      <c r="P258" t="s">
        <v>39</v>
      </c>
      <c r="V258" t="s">
        <v>26</v>
      </c>
    </row>
    <row r="259" spans="1:22">
      <c r="A259" t="s">
        <v>557</v>
      </c>
      <c r="D259" t="s">
        <v>52</v>
      </c>
      <c r="E259" t="s">
        <v>110</v>
      </c>
      <c r="L259" t="s">
        <v>53</v>
      </c>
      <c r="M259" t="s">
        <v>227</v>
      </c>
      <c r="N259" t="s">
        <v>125</v>
      </c>
      <c r="O259" t="s">
        <v>61</v>
      </c>
      <c r="V259" t="s">
        <v>851</v>
      </c>
    </row>
    <row r="260" spans="1:22">
      <c r="A260" t="s">
        <v>558</v>
      </c>
      <c r="D260" t="s">
        <v>35</v>
      </c>
      <c r="E260" t="s">
        <v>34</v>
      </c>
      <c r="F260" t="s">
        <v>14</v>
      </c>
      <c r="G260" t="s">
        <v>709</v>
      </c>
      <c r="I260">
        <v>6</v>
      </c>
      <c r="J260">
        <v>4</v>
      </c>
      <c r="K260" t="s">
        <v>153</v>
      </c>
      <c r="L260" t="s">
        <v>53</v>
      </c>
      <c r="M260" t="s">
        <v>185</v>
      </c>
      <c r="N260" t="s">
        <v>140</v>
      </c>
      <c r="O260">
        <v>5</v>
      </c>
      <c r="P260" t="s">
        <v>39</v>
      </c>
      <c r="R260" t="s">
        <v>334</v>
      </c>
      <c r="S260" t="s">
        <v>73</v>
      </c>
      <c r="V260" t="s">
        <v>335</v>
      </c>
    </row>
    <row r="261" spans="1:22">
      <c r="A261" t="s">
        <v>559</v>
      </c>
      <c r="D261" t="s">
        <v>23</v>
      </c>
      <c r="E261" t="s">
        <v>110</v>
      </c>
      <c r="F261" t="s">
        <v>21</v>
      </c>
      <c r="L261" t="s">
        <v>17</v>
      </c>
      <c r="M261" t="s">
        <v>32</v>
      </c>
      <c r="N261" t="s">
        <v>336</v>
      </c>
      <c r="O261">
        <v>3</v>
      </c>
      <c r="P261" t="s">
        <v>39</v>
      </c>
      <c r="R261" t="s">
        <v>39</v>
      </c>
      <c r="S261" t="s">
        <v>39</v>
      </c>
      <c r="V261" t="s">
        <v>722</v>
      </c>
    </row>
    <row r="262" spans="1:22">
      <c r="A262" t="s">
        <v>560</v>
      </c>
      <c r="D262" t="s">
        <v>23</v>
      </c>
      <c r="E262" t="s">
        <v>15</v>
      </c>
      <c r="F262" t="s">
        <v>14</v>
      </c>
      <c r="G262" t="s">
        <v>337</v>
      </c>
      <c r="I262">
        <v>23</v>
      </c>
      <c r="J262">
        <v>14</v>
      </c>
      <c r="K262" t="s">
        <v>108</v>
      </c>
      <c r="L262" t="s">
        <v>53</v>
      </c>
      <c r="N262" t="s">
        <v>122</v>
      </c>
      <c r="O262">
        <v>1</v>
      </c>
      <c r="P262" t="s">
        <v>30</v>
      </c>
      <c r="Q262" t="s">
        <v>719</v>
      </c>
      <c r="R262" t="s">
        <v>30</v>
      </c>
      <c r="S262" t="s">
        <v>56</v>
      </c>
      <c r="V262" t="s">
        <v>684</v>
      </c>
    </row>
    <row r="263" spans="1:22">
      <c r="A263" t="s">
        <v>561</v>
      </c>
      <c r="D263" t="s">
        <v>35</v>
      </c>
      <c r="E263" t="s">
        <v>22</v>
      </c>
      <c r="F263" t="s">
        <v>21</v>
      </c>
      <c r="I263">
        <v>7</v>
      </c>
      <c r="J263">
        <v>0</v>
      </c>
      <c r="L263" t="s">
        <v>53</v>
      </c>
      <c r="N263" t="s">
        <v>127</v>
      </c>
      <c r="O263">
        <v>2</v>
      </c>
      <c r="P263" t="s">
        <v>39</v>
      </c>
      <c r="S263" t="s">
        <v>68</v>
      </c>
      <c r="V263" t="s">
        <v>197</v>
      </c>
    </row>
    <row r="264" spans="1:22">
      <c r="A264" t="s">
        <v>562</v>
      </c>
      <c r="D264" t="s">
        <v>23</v>
      </c>
      <c r="E264" t="s">
        <v>194</v>
      </c>
      <c r="F264" t="s">
        <v>21</v>
      </c>
      <c r="I264">
        <v>14</v>
      </c>
      <c r="J264">
        <v>11</v>
      </c>
      <c r="K264" t="s">
        <v>338</v>
      </c>
      <c r="L264" t="s">
        <v>17</v>
      </c>
      <c r="M264" t="s">
        <v>339</v>
      </c>
      <c r="N264" t="s">
        <v>111</v>
      </c>
      <c r="P264" t="s">
        <v>30</v>
      </c>
      <c r="V264" t="s">
        <v>340</v>
      </c>
    </row>
    <row r="265" spans="1:22">
      <c r="A265" t="s">
        <v>563</v>
      </c>
      <c r="D265" t="s">
        <v>116</v>
      </c>
      <c r="E265" t="s">
        <v>113</v>
      </c>
      <c r="F265" t="s">
        <v>205</v>
      </c>
      <c r="I265">
        <v>5</v>
      </c>
      <c r="J265">
        <v>0</v>
      </c>
      <c r="L265" t="s">
        <v>17</v>
      </c>
      <c r="N265" t="s">
        <v>341</v>
      </c>
      <c r="O265">
        <v>1</v>
      </c>
      <c r="P265" t="s">
        <v>44</v>
      </c>
      <c r="S265" t="s">
        <v>852</v>
      </c>
      <c r="V265" t="s">
        <v>44</v>
      </c>
    </row>
    <row r="266" spans="1:22">
      <c r="A266" t="s">
        <v>564</v>
      </c>
      <c r="D266" t="s">
        <v>41</v>
      </c>
      <c r="E266" t="s">
        <v>34</v>
      </c>
      <c r="I266">
        <v>3</v>
      </c>
      <c r="J266">
        <v>2</v>
      </c>
      <c r="K266" t="s">
        <v>196</v>
      </c>
      <c r="L266" t="s">
        <v>17</v>
      </c>
      <c r="N266" t="s">
        <v>127</v>
      </c>
      <c r="O266">
        <v>1</v>
      </c>
      <c r="P266" t="s">
        <v>342</v>
      </c>
      <c r="R266" t="s">
        <v>343</v>
      </c>
      <c r="V266" t="s">
        <v>343</v>
      </c>
    </row>
    <row r="267" spans="1:22">
      <c r="A267" t="s">
        <v>565</v>
      </c>
      <c r="D267" t="s">
        <v>23</v>
      </c>
      <c r="E267" t="s">
        <v>22</v>
      </c>
      <c r="F267" t="s">
        <v>21</v>
      </c>
      <c r="I267">
        <v>3</v>
      </c>
      <c r="J267">
        <v>0</v>
      </c>
      <c r="L267" t="s">
        <v>17</v>
      </c>
      <c r="M267" t="s">
        <v>185</v>
      </c>
      <c r="N267" t="s">
        <v>124</v>
      </c>
      <c r="O267">
        <v>1</v>
      </c>
      <c r="P267" t="s">
        <v>193</v>
      </c>
      <c r="V267" t="s">
        <v>655</v>
      </c>
    </row>
    <row r="268" spans="1:22">
      <c r="A268" t="s">
        <v>566</v>
      </c>
      <c r="C268">
        <v>58</v>
      </c>
      <c r="D268" t="s">
        <v>116</v>
      </c>
      <c r="E268" t="s">
        <v>117</v>
      </c>
      <c r="F268" t="s">
        <v>14</v>
      </c>
      <c r="G268" t="s">
        <v>853</v>
      </c>
      <c r="I268">
        <v>21</v>
      </c>
      <c r="J268">
        <v>4</v>
      </c>
      <c r="K268" t="s">
        <v>189</v>
      </c>
      <c r="L268" t="s">
        <v>53</v>
      </c>
      <c r="M268" t="s">
        <v>854</v>
      </c>
      <c r="N268" t="s">
        <v>344</v>
      </c>
      <c r="O268">
        <v>2</v>
      </c>
      <c r="P268" t="s">
        <v>30</v>
      </c>
      <c r="Q268" t="s">
        <v>71</v>
      </c>
      <c r="R268" t="s">
        <v>39</v>
      </c>
      <c r="S268" t="s">
        <v>149</v>
      </c>
      <c r="V268" t="s">
        <v>27</v>
      </c>
    </row>
    <row r="269" spans="1:22">
      <c r="A269" t="s">
        <v>567</v>
      </c>
      <c r="C269">
        <v>60</v>
      </c>
      <c r="D269" t="s">
        <v>126</v>
      </c>
      <c r="E269" t="s">
        <v>113</v>
      </c>
      <c r="F269" t="s">
        <v>21</v>
      </c>
      <c r="I269">
        <v>20</v>
      </c>
      <c r="J269">
        <v>0</v>
      </c>
      <c r="L269" t="s">
        <v>53</v>
      </c>
      <c r="M269" t="s">
        <v>32</v>
      </c>
      <c r="N269" t="s">
        <v>127</v>
      </c>
      <c r="O269">
        <v>2</v>
      </c>
      <c r="P269" t="s">
        <v>25</v>
      </c>
      <c r="R269" t="s">
        <v>183</v>
      </c>
      <c r="S269" t="s">
        <v>39</v>
      </c>
      <c r="V269" t="s">
        <v>27</v>
      </c>
    </row>
    <row r="270" spans="1:22">
      <c r="A270" t="s">
        <v>568</v>
      </c>
      <c r="C270">
        <v>58</v>
      </c>
      <c r="D270" t="s">
        <v>107</v>
      </c>
      <c r="E270" t="s">
        <v>117</v>
      </c>
      <c r="F270" t="s">
        <v>14</v>
      </c>
      <c r="G270" t="s">
        <v>685</v>
      </c>
      <c r="I270">
        <v>14</v>
      </c>
      <c r="J270">
        <v>5</v>
      </c>
      <c r="L270" t="s">
        <v>53</v>
      </c>
      <c r="M270" t="s">
        <v>772</v>
      </c>
      <c r="N270" t="s">
        <v>263</v>
      </c>
      <c r="O270">
        <v>2</v>
      </c>
      <c r="P270" t="s">
        <v>30</v>
      </c>
      <c r="Q270" t="s">
        <v>69</v>
      </c>
      <c r="R270" t="s">
        <v>333</v>
      </c>
      <c r="S270" t="s">
        <v>30</v>
      </c>
      <c r="V270" t="s">
        <v>27</v>
      </c>
    </row>
    <row r="271" spans="1:22">
      <c r="A271" t="s">
        <v>624</v>
      </c>
      <c r="C271">
        <v>62</v>
      </c>
      <c r="D271" t="s">
        <v>116</v>
      </c>
      <c r="E271" t="s">
        <v>152</v>
      </c>
      <c r="F271" t="s">
        <v>150</v>
      </c>
      <c r="G271" t="s">
        <v>855</v>
      </c>
      <c r="I271">
        <v>11</v>
      </c>
      <c r="J271">
        <v>9</v>
      </c>
      <c r="K271" t="s">
        <v>269</v>
      </c>
      <c r="L271" t="s">
        <v>53</v>
      </c>
      <c r="M271" t="s">
        <v>781</v>
      </c>
      <c r="N271" t="s">
        <v>124</v>
      </c>
      <c r="O271">
        <v>1</v>
      </c>
      <c r="P271" t="s">
        <v>30</v>
      </c>
      <c r="Q271" t="s">
        <v>69</v>
      </c>
      <c r="R271" t="s">
        <v>30</v>
      </c>
      <c r="S271" t="s">
        <v>149</v>
      </c>
      <c r="V271" t="s">
        <v>27</v>
      </c>
    </row>
    <row r="272" spans="1:22">
      <c r="A272" t="s">
        <v>569</v>
      </c>
      <c r="D272" t="s">
        <v>116</v>
      </c>
      <c r="E272" t="s">
        <v>117</v>
      </c>
      <c r="F272" t="s">
        <v>14</v>
      </c>
      <c r="G272" t="s">
        <v>773</v>
      </c>
      <c r="I272">
        <v>9</v>
      </c>
      <c r="J272">
        <v>2</v>
      </c>
      <c r="L272" t="s">
        <v>17</v>
      </c>
      <c r="N272" t="s">
        <v>108</v>
      </c>
      <c r="O272">
        <v>1</v>
      </c>
      <c r="R272" t="s">
        <v>642</v>
      </c>
      <c r="S272" t="s">
        <v>642</v>
      </c>
      <c r="V272" t="s">
        <v>27</v>
      </c>
    </row>
    <row r="273" spans="1:22">
      <c r="A273" t="s">
        <v>570</v>
      </c>
      <c r="D273" t="s">
        <v>116</v>
      </c>
      <c r="E273" t="s">
        <v>152</v>
      </c>
      <c r="G273" t="s">
        <v>704</v>
      </c>
      <c r="I273">
        <v>19</v>
      </c>
      <c r="J273">
        <v>12</v>
      </c>
      <c r="L273" t="s">
        <v>53</v>
      </c>
      <c r="N273" t="s">
        <v>105</v>
      </c>
      <c r="P273" t="s">
        <v>71</v>
      </c>
      <c r="Q273" t="s">
        <v>720</v>
      </c>
      <c r="V273" t="s">
        <v>27</v>
      </c>
    </row>
    <row r="274" spans="1:22">
      <c r="A274" t="s">
        <v>571</v>
      </c>
      <c r="D274" t="s">
        <v>116</v>
      </c>
      <c r="E274" t="s">
        <v>152</v>
      </c>
      <c r="G274" t="s">
        <v>856</v>
      </c>
      <c r="I274">
        <v>106</v>
      </c>
      <c r="J274">
        <v>23</v>
      </c>
      <c r="K274" t="s">
        <v>127</v>
      </c>
      <c r="L274" t="s">
        <v>53</v>
      </c>
      <c r="M274" t="s">
        <v>70</v>
      </c>
      <c r="N274" t="s">
        <v>108</v>
      </c>
      <c r="P274" t="s">
        <v>18</v>
      </c>
      <c r="R274" t="s">
        <v>30</v>
      </c>
      <c r="S274" t="s">
        <v>149</v>
      </c>
      <c r="V274" t="s">
        <v>857</v>
      </c>
    </row>
    <row r="275" spans="1:22">
      <c r="A275" t="s">
        <v>572</v>
      </c>
      <c r="D275" t="s">
        <v>116</v>
      </c>
      <c r="E275" t="s">
        <v>117</v>
      </c>
      <c r="F275" t="s">
        <v>14</v>
      </c>
      <c r="G275" t="s">
        <v>155</v>
      </c>
      <c r="I275">
        <v>4</v>
      </c>
      <c r="J275">
        <v>1</v>
      </c>
      <c r="L275" t="s">
        <v>17</v>
      </c>
      <c r="M275" t="s">
        <v>70</v>
      </c>
      <c r="N275" t="s">
        <v>108</v>
      </c>
      <c r="O275">
        <v>1</v>
      </c>
      <c r="R275" t="s">
        <v>642</v>
      </c>
      <c r="S275" t="s">
        <v>642</v>
      </c>
      <c r="V275" t="s">
        <v>27</v>
      </c>
    </row>
    <row r="276" spans="1:22">
      <c r="A276" t="s">
        <v>573</v>
      </c>
      <c r="D276" t="s">
        <v>116</v>
      </c>
      <c r="E276" t="s">
        <v>152</v>
      </c>
      <c r="F276" t="s">
        <v>21</v>
      </c>
      <c r="G276" t="s">
        <v>858</v>
      </c>
      <c r="I276">
        <v>40</v>
      </c>
      <c r="J276">
        <v>13</v>
      </c>
      <c r="L276" t="s">
        <v>53</v>
      </c>
      <c r="M276" t="s">
        <v>70</v>
      </c>
      <c r="N276" t="s">
        <v>215</v>
      </c>
      <c r="O276" t="s">
        <v>154</v>
      </c>
      <c r="P276" t="s">
        <v>30</v>
      </c>
      <c r="R276" t="s">
        <v>39</v>
      </c>
      <c r="S276" t="s">
        <v>39</v>
      </c>
      <c r="V276" t="s">
        <v>27</v>
      </c>
    </row>
    <row r="277" spans="1:22">
      <c r="A277" t="s">
        <v>625</v>
      </c>
      <c r="D277" t="s">
        <v>23</v>
      </c>
      <c r="E277" t="s">
        <v>110</v>
      </c>
      <c r="F277" t="s">
        <v>21</v>
      </c>
      <c r="I277">
        <v>4</v>
      </c>
      <c r="J277">
        <v>0</v>
      </c>
      <c r="L277" t="s">
        <v>53</v>
      </c>
      <c r="N277" t="s">
        <v>132</v>
      </c>
      <c r="O277">
        <v>2</v>
      </c>
      <c r="P277" t="s">
        <v>20</v>
      </c>
      <c r="R277" t="s">
        <v>109</v>
      </c>
      <c r="S277" t="s">
        <v>20</v>
      </c>
      <c r="V277" t="s">
        <v>686</v>
      </c>
    </row>
    <row r="278" spans="1:22">
      <c r="A278" t="s">
        <v>626</v>
      </c>
      <c r="C278">
        <v>23</v>
      </c>
      <c r="D278" t="s">
        <v>41</v>
      </c>
      <c r="E278" t="s">
        <v>194</v>
      </c>
      <c r="G278" t="s">
        <v>687</v>
      </c>
      <c r="I278">
        <v>14</v>
      </c>
      <c r="J278">
        <v>8</v>
      </c>
      <c r="L278" t="s">
        <v>53</v>
      </c>
      <c r="M278" t="s">
        <v>185</v>
      </c>
      <c r="N278" t="s">
        <v>127</v>
      </c>
      <c r="O278">
        <v>1</v>
      </c>
      <c r="P278" t="s">
        <v>20</v>
      </c>
      <c r="R278" t="s">
        <v>688</v>
      </c>
      <c r="S278" t="s">
        <v>109</v>
      </c>
      <c r="V278" t="s">
        <v>197</v>
      </c>
    </row>
    <row r="279" spans="1:22">
      <c r="A279" t="s">
        <v>627</v>
      </c>
      <c r="D279" t="s">
        <v>23</v>
      </c>
      <c r="E279" t="s">
        <v>22</v>
      </c>
      <c r="F279" t="s">
        <v>14</v>
      </c>
      <c r="I279">
        <v>1</v>
      </c>
      <c r="J279">
        <v>0</v>
      </c>
      <c r="L279" t="s">
        <v>53</v>
      </c>
      <c r="N279" t="s">
        <v>153</v>
      </c>
      <c r="O279">
        <v>1</v>
      </c>
      <c r="P279" t="s">
        <v>20</v>
      </c>
      <c r="R279" t="s">
        <v>109</v>
      </c>
      <c r="S279" t="s">
        <v>20</v>
      </c>
      <c r="V279" t="s">
        <v>44</v>
      </c>
    </row>
    <row r="280" spans="1:22">
      <c r="A280" t="s">
        <v>628</v>
      </c>
      <c r="D280" t="s">
        <v>23</v>
      </c>
      <c r="E280" t="s">
        <v>22</v>
      </c>
      <c r="F280" t="s">
        <v>14</v>
      </c>
      <c r="I280">
        <v>4</v>
      </c>
      <c r="J280">
        <v>0</v>
      </c>
      <c r="L280" t="s">
        <v>53</v>
      </c>
      <c r="M280" t="s">
        <v>689</v>
      </c>
      <c r="N280" t="s">
        <v>127</v>
      </c>
      <c r="O280">
        <v>1</v>
      </c>
      <c r="P280" t="s">
        <v>20</v>
      </c>
      <c r="R280" t="s">
        <v>20</v>
      </c>
      <c r="S280" t="s">
        <v>20</v>
      </c>
      <c r="V280" t="s">
        <v>44</v>
      </c>
    </row>
    <row r="281" spans="1:22">
      <c r="A281" t="s">
        <v>629</v>
      </c>
      <c r="D281" t="s">
        <v>41</v>
      </c>
      <c r="E281" t="s">
        <v>194</v>
      </c>
      <c r="F281" t="s">
        <v>14</v>
      </c>
      <c r="G281" t="s">
        <v>774</v>
      </c>
      <c r="I281">
        <v>4</v>
      </c>
      <c r="J281">
        <v>2</v>
      </c>
      <c r="L281" t="s">
        <v>53</v>
      </c>
      <c r="N281" t="s">
        <v>690</v>
      </c>
      <c r="O281">
        <v>1</v>
      </c>
      <c r="P281" t="s">
        <v>20</v>
      </c>
      <c r="R281" t="s">
        <v>20</v>
      </c>
      <c r="S281" t="s">
        <v>109</v>
      </c>
      <c r="V281" t="s">
        <v>44</v>
      </c>
    </row>
    <row r="282" spans="1:22">
      <c r="A282" t="s">
        <v>630</v>
      </c>
      <c r="D282" t="s">
        <v>41</v>
      </c>
      <c r="E282" t="s">
        <v>110</v>
      </c>
      <c r="F282" t="s">
        <v>21</v>
      </c>
      <c r="I282">
        <v>13</v>
      </c>
      <c r="J282">
        <v>0</v>
      </c>
      <c r="L282" t="s">
        <v>53</v>
      </c>
      <c r="M282" t="s">
        <v>227</v>
      </c>
      <c r="N282" t="s">
        <v>243</v>
      </c>
      <c r="O282">
        <v>1</v>
      </c>
      <c r="P282" t="s">
        <v>859</v>
      </c>
      <c r="R282" t="s">
        <v>859</v>
      </c>
      <c r="S282" t="s">
        <v>859</v>
      </c>
      <c r="V282" t="s">
        <v>860</v>
      </c>
    </row>
    <row r="283" spans="1:22">
      <c r="A283" t="s">
        <v>631</v>
      </c>
      <c r="D283" t="s">
        <v>23</v>
      </c>
      <c r="E283" t="s">
        <v>22</v>
      </c>
      <c r="I283">
        <v>3</v>
      </c>
      <c r="J283">
        <v>0</v>
      </c>
      <c r="L283" t="s">
        <v>53</v>
      </c>
      <c r="M283" t="s">
        <v>185</v>
      </c>
      <c r="N283" t="s">
        <v>124</v>
      </c>
      <c r="P283" t="s">
        <v>39</v>
      </c>
      <c r="R283" t="s">
        <v>691</v>
      </c>
      <c r="S283" t="s">
        <v>39</v>
      </c>
      <c r="V283" t="s">
        <v>692</v>
      </c>
    </row>
    <row r="284" spans="1:22">
      <c r="A284" t="s">
        <v>632</v>
      </c>
      <c r="D284" t="s">
        <v>23</v>
      </c>
      <c r="E284" t="s">
        <v>34</v>
      </c>
      <c r="G284" t="s">
        <v>861</v>
      </c>
      <c r="I284">
        <v>1</v>
      </c>
      <c r="J284">
        <v>1</v>
      </c>
      <c r="K284" t="s">
        <v>139</v>
      </c>
      <c r="L284" t="s">
        <v>53</v>
      </c>
      <c r="M284" t="s">
        <v>725</v>
      </c>
      <c r="N284" t="s">
        <v>108</v>
      </c>
      <c r="O284">
        <v>2</v>
      </c>
    </row>
    <row r="285" spans="1:22">
      <c r="A285" t="s">
        <v>633</v>
      </c>
      <c r="D285" t="s">
        <v>116</v>
      </c>
      <c r="E285" t="s">
        <v>121</v>
      </c>
      <c r="F285" t="s">
        <v>14</v>
      </c>
      <c r="L285" t="s">
        <v>53</v>
      </c>
      <c r="M285" t="s">
        <v>185</v>
      </c>
      <c r="N285" t="s">
        <v>36</v>
      </c>
      <c r="O285">
        <v>1</v>
      </c>
      <c r="S285" t="s">
        <v>157</v>
      </c>
      <c r="V285" t="s">
        <v>693</v>
      </c>
    </row>
    <row r="286" spans="1:22">
      <c r="A286" t="s">
        <v>634</v>
      </c>
      <c r="D286" t="s">
        <v>35</v>
      </c>
      <c r="E286" t="s">
        <v>34</v>
      </c>
      <c r="F286" t="s">
        <v>21</v>
      </c>
      <c r="G286" t="s">
        <v>657</v>
      </c>
      <c r="I286">
        <v>33</v>
      </c>
      <c r="J286">
        <v>4</v>
      </c>
      <c r="L286" t="s">
        <v>53</v>
      </c>
      <c r="M286" t="s">
        <v>184</v>
      </c>
      <c r="N286" t="s">
        <v>245</v>
      </c>
      <c r="P286" t="s">
        <v>193</v>
      </c>
      <c r="R286" t="s">
        <v>157</v>
      </c>
      <c r="S286" t="s">
        <v>30</v>
      </c>
      <c r="V286" t="s">
        <v>694</v>
      </c>
    </row>
    <row r="287" spans="1:22">
      <c r="A287" t="s">
        <v>574</v>
      </c>
      <c r="D287" t="s">
        <v>35</v>
      </c>
      <c r="E287" t="s">
        <v>346</v>
      </c>
      <c r="F287" t="s">
        <v>21</v>
      </c>
      <c r="G287" t="s">
        <v>862</v>
      </c>
      <c r="I287">
        <v>129</v>
      </c>
      <c r="J287">
        <v>36</v>
      </c>
      <c r="K287" t="s">
        <v>345</v>
      </c>
      <c r="L287" t="s">
        <v>53</v>
      </c>
      <c r="N287" t="s">
        <v>347</v>
      </c>
      <c r="P287" t="s">
        <v>39</v>
      </c>
      <c r="R287" t="s">
        <v>348</v>
      </c>
      <c r="S287" t="s">
        <v>30</v>
      </c>
      <c r="V287" t="s">
        <v>27</v>
      </c>
    </row>
    <row r="288" spans="1:22">
      <c r="A288" t="s">
        <v>635</v>
      </c>
      <c r="C288">
        <v>45</v>
      </c>
      <c r="D288" t="s">
        <v>107</v>
      </c>
      <c r="E288" t="s">
        <v>113</v>
      </c>
      <c r="I288">
        <v>2</v>
      </c>
      <c r="J288">
        <v>0</v>
      </c>
      <c r="L288" t="s">
        <v>53</v>
      </c>
      <c r="M288" t="s">
        <v>185</v>
      </c>
      <c r="N288" t="s">
        <v>122</v>
      </c>
      <c r="O288">
        <v>1</v>
      </c>
      <c r="P288" t="s">
        <v>30</v>
      </c>
      <c r="Q288" t="s">
        <v>56</v>
      </c>
      <c r="R288" t="s">
        <v>30</v>
      </c>
      <c r="S288" t="s">
        <v>131</v>
      </c>
      <c r="V288" t="s">
        <v>44</v>
      </c>
    </row>
    <row r="289" spans="1:22">
      <c r="A289" t="s">
        <v>636</v>
      </c>
      <c r="C289">
        <v>45</v>
      </c>
      <c r="D289" t="s">
        <v>35</v>
      </c>
      <c r="E289" t="s">
        <v>34</v>
      </c>
      <c r="F289" t="s">
        <v>21</v>
      </c>
      <c r="G289" t="s">
        <v>137</v>
      </c>
      <c r="I289">
        <v>9</v>
      </c>
      <c r="J289">
        <v>1</v>
      </c>
      <c r="K289" t="s">
        <v>863</v>
      </c>
      <c r="L289" t="s">
        <v>53</v>
      </c>
      <c r="N289" t="s">
        <v>140</v>
      </c>
      <c r="O289">
        <v>3</v>
      </c>
      <c r="P289" t="s">
        <v>44</v>
      </c>
      <c r="R289" t="s">
        <v>30</v>
      </c>
      <c r="S289" t="s">
        <v>30</v>
      </c>
      <c r="V289" t="s">
        <v>44</v>
      </c>
    </row>
    <row r="290" spans="1:22">
      <c r="A290" t="s">
        <v>575</v>
      </c>
      <c r="D290" t="s">
        <v>35</v>
      </c>
      <c r="E290" t="s">
        <v>110</v>
      </c>
      <c r="F290" t="s">
        <v>21</v>
      </c>
      <c r="L290" t="s">
        <v>53</v>
      </c>
      <c r="M290" t="s">
        <v>227</v>
      </c>
      <c r="N290" t="s">
        <v>349</v>
      </c>
      <c r="O290">
        <v>2</v>
      </c>
      <c r="P290" t="s">
        <v>39</v>
      </c>
      <c r="V290" t="s">
        <v>27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7BE079C-B633-496A-9414-18AECD28149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2024-12-06T09:07:01Z</dcterms:modified>
  <cp:category/>
  <cp:contentStatus/>
</cp:coreProperties>
</file>